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0.13.145\IID common Folder\Annual Report 2023-24\Handbook 2023-24\Draft Handbook\"/>
    </mc:Choice>
  </mc:AlternateContent>
  <bookViews>
    <workbookView xWindow="0" yWindow="0" windowWidth="19200" windowHeight="6350" tabRatio="723" firstSheet="11" activeTab="34"/>
  </bookViews>
  <sheets>
    <sheet name="Index 2023-24" sheetId="79" r:id="rId1"/>
    <sheet name="1 " sheetId="40" r:id="rId2"/>
    <sheet name="2" sheetId="56" r:id="rId3"/>
    <sheet name="3" sheetId="57" r:id="rId4"/>
    <sheet name="4" sheetId="58" r:id="rId5"/>
    <sheet name="5" sheetId="11" r:id="rId6"/>
    <sheet name="6" sheetId="52" r:id="rId7"/>
    <sheet name="7" sheetId="74" r:id="rId8"/>
    <sheet name="8" sheetId="53" r:id="rId9"/>
    <sheet name="9" sheetId="13" r:id="rId10"/>
    <sheet name="10" sheetId="65" r:id="rId11"/>
    <sheet name="11 " sheetId="66" r:id="rId12"/>
    <sheet name="12" sheetId="59" r:id="rId13"/>
    <sheet name="13" sheetId="60" r:id="rId14"/>
    <sheet name="14" sheetId="18" r:id="rId15"/>
    <sheet name="15" sheetId="19" r:id="rId16"/>
    <sheet name="16" sheetId="20" r:id="rId17"/>
    <sheet name="17" sheetId="21" r:id="rId18"/>
    <sheet name="18" sheetId="22" r:id="rId19"/>
    <sheet name="19" sheetId="23" r:id="rId20"/>
    <sheet name="20" sheetId="72" r:id="rId21"/>
    <sheet name="21" sheetId="73" r:id="rId22"/>
    <sheet name="22" sheetId="61" r:id="rId23"/>
    <sheet name="23" sheetId="67" r:id="rId24"/>
    <sheet name="24" sheetId="62" r:id="rId25"/>
    <sheet name="25" sheetId="63" r:id="rId26"/>
    <sheet name="26" sheetId="64" r:id="rId27"/>
    <sheet name="27" sheetId="68" r:id="rId28"/>
    <sheet name="28" sheetId="69" r:id="rId29"/>
    <sheet name="29" sheetId="41" r:id="rId30"/>
    <sheet name="30" sheetId="75" r:id="rId31"/>
    <sheet name="31" sheetId="50" r:id="rId32"/>
    <sheet name="32" sheetId="48" r:id="rId33"/>
    <sheet name="33" sheetId="71" r:id="rId34"/>
    <sheet name="34" sheetId="46" r:id="rId35"/>
    <sheet name="35" sheetId="45" r:id="rId36"/>
    <sheet name="36" sheetId="37" r:id="rId37"/>
    <sheet name="37" sheetId="54" r:id="rId38"/>
    <sheet name="38" sheetId="80" r:id="rId39"/>
  </sheets>
  <externalReferences>
    <externalReference r:id="rId40"/>
    <externalReference r:id="rId41"/>
    <externalReference r:id="rId42"/>
    <externalReference r:id="rId43"/>
  </externalReferences>
  <definedNames>
    <definedName name="_____________xlnm.Print_Area_6" localSheetId="1">#REF!</definedName>
    <definedName name="_____________xlnm.Print_Area_6" localSheetId="12">#REF!</definedName>
    <definedName name="_____________xlnm.Print_Area_6" localSheetId="14">#REF!</definedName>
    <definedName name="_____________xlnm.Print_Area_6" localSheetId="15">#REF!</definedName>
    <definedName name="_____________xlnm.Print_Area_6" localSheetId="16">#REF!</definedName>
    <definedName name="_____________xlnm.Print_Area_6" localSheetId="17">#REF!</definedName>
    <definedName name="_____________xlnm.Print_Area_6" localSheetId="18">#REF!</definedName>
    <definedName name="_____________xlnm.Print_Area_6" localSheetId="19">#REF!</definedName>
    <definedName name="_____________xlnm.Print_Area_6" localSheetId="2">#REF!</definedName>
    <definedName name="_____________xlnm.Print_Area_6" localSheetId="20">#REF!</definedName>
    <definedName name="_____________xlnm.Print_Area_6" localSheetId="21">#REF!</definedName>
    <definedName name="_____________xlnm.Print_Area_6" localSheetId="22">#REF!</definedName>
    <definedName name="_____________xlnm.Print_Area_6" localSheetId="23">#REF!</definedName>
    <definedName name="_____________xlnm.Print_Area_6" localSheetId="24">#REF!</definedName>
    <definedName name="_____________xlnm.Print_Area_6" localSheetId="25">#REF!</definedName>
    <definedName name="_____________xlnm.Print_Area_6" localSheetId="26">#REF!</definedName>
    <definedName name="_____________xlnm.Print_Area_6" localSheetId="27">#REF!</definedName>
    <definedName name="_____________xlnm.Print_Area_6" localSheetId="29">#REF!</definedName>
    <definedName name="_____________xlnm.Print_Area_6" localSheetId="3">#REF!</definedName>
    <definedName name="_____________xlnm.Print_Area_6" localSheetId="30">#REF!</definedName>
    <definedName name="_____________xlnm.Print_Area_6" localSheetId="31">#REF!</definedName>
    <definedName name="_____________xlnm.Print_Area_6" localSheetId="32">#REF!</definedName>
    <definedName name="_____________xlnm.Print_Area_6" localSheetId="33">#REF!</definedName>
    <definedName name="_____________xlnm.Print_Area_6" localSheetId="34">#REF!</definedName>
    <definedName name="_____________xlnm.Print_Area_6" localSheetId="35">#REF!</definedName>
    <definedName name="_____________xlnm.Print_Area_6" localSheetId="36">#REF!</definedName>
    <definedName name="_____________xlnm.Print_Area_6" localSheetId="37">#REF!</definedName>
    <definedName name="_____________xlnm.Print_Area_6" localSheetId="4">#REF!</definedName>
    <definedName name="_____________xlnm.Print_Area_6" localSheetId="5">#REF!</definedName>
    <definedName name="_____________xlnm.Print_Area_6" localSheetId="7">#REF!</definedName>
    <definedName name="_____________xlnm.Print_Area_6" localSheetId="9">#REF!</definedName>
    <definedName name="_____________xlnm.Print_Area_6" localSheetId="0">#REF!</definedName>
    <definedName name="_____________xlnm.Print_Area_6">#REF!</definedName>
    <definedName name="____________xlnm.Print_Area_3" localSheetId="1">#REF!</definedName>
    <definedName name="____________xlnm.Print_Area_3" localSheetId="12">#REF!</definedName>
    <definedName name="____________xlnm.Print_Area_3" localSheetId="14">#REF!</definedName>
    <definedName name="____________xlnm.Print_Area_3" localSheetId="15">#REF!</definedName>
    <definedName name="____________xlnm.Print_Area_3" localSheetId="16">#REF!</definedName>
    <definedName name="____________xlnm.Print_Area_3" localSheetId="17">#REF!</definedName>
    <definedName name="____________xlnm.Print_Area_3" localSheetId="18">#REF!</definedName>
    <definedName name="____________xlnm.Print_Area_3" localSheetId="19">#REF!</definedName>
    <definedName name="____________xlnm.Print_Area_3" localSheetId="2">#REF!</definedName>
    <definedName name="____________xlnm.Print_Area_3" localSheetId="20">#REF!</definedName>
    <definedName name="____________xlnm.Print_Area_3" localSheetId="21">#REF!</definedName>
    <definedName name="____________xlnm.Print_Area_3" localSheetId="22">#REF!</definedName>
    <definedName name="____________xlnm.Print_Area_3" localSheetId="23">#REF!</definedName>
    <definedName name="____________xlnm.Print_Area_3" localSheetId="24">#REF!</definedName>
    <definedName name="____________xlnm.Print_Area_3" localSheetId="25">#REF!</definedName>
    <definedName name="____________xlnm.Print_Area_3" localSheetId="26">#REF!</definedName>
    <definedName name="____________xlnm.Print_Area_3" localSheetId="27">#REF!</definedName>
    <definedName name="____________xlnm.Print_Area_3" localSheetId="29">#REF!</definedName>
    <definedName name="____________xlnm.Print_Area_3" localSheetId="3">#REF!</definedName>
    <definedName name="____________xlnm.Print_Area_3" localSheetId="30">#REF!</definedName>
    <definedName name="____________xlnm.Print_Area_3" localSheetId="31">#REF!</definedName>
    <definedName name="____________xlnm.Print_Area_3" localSheetId="32">#REF!</definedName>
    <definedName name="____________xlnm.Print_Area_3" localSheetId="33">#REF!</definedName>
    <definedName name="____________xlnm.Print_Area_3" localSheetId="34">#REF!</definedName>
    <definedName name="____________xlnm.Print_Area_3" localSheetId="35">#REF!</definedName>
    <definedName name="____________xlnm.Print_Area_3" localSheetId="36">#REF!</definedName>
    <definedName name="____________xlnm.Print_Area_3" localSheetId="37">#REF!</definedName>
    <definedName name="____________xlnm.Print_Area_3" localSheetId="4">#REF!</definedName>
    <definedName name="____________xlnm.Print_Area_3" localSheetId="5">#REF!</definedName>
    <definedName name="____________xlnm.Print_Area_3" localSheetId="7">#REF!</definedName>
    <definedName name="____________xlnm.Print_Area_3" localSheetId="9">#REF!</definedName>
    <definedName name="____________xlnm.Print_Area_3" localSheetId="0">#REF!</definedName>
    <definedName name="____________xlnm.Print_Area_3">#REF!</definedName>
    <definedName name="____________xlnm.Print_Area_6" localSheetId="1">#REF!</definedName>
    <definedName name="____________xlnm.Print_Area_6" localSheetId="12">#REF!</definedName>
    <definedName name="____________xlnm.Print_Area_6" localSheetId="14">#REF!</definedName>
    <definedName name="____________xlnm.Print_Area_6" localSheetId="15">#REF!</definedName>
    <definedName name="____________xlnm.Print_Area_6" localSheetId="16">#REF!</definedName>
    <definedName name="____________xlnm.Print_Area_6" localSheetId="17">#REF!</definedName>
    <definedName name="____________xlnm.Print_Area_6" localSheetId="18">#REF!</definedName>
    <definedName name="____________xlnm.Print_Area_6" localSheetId="19">#REF!</definedName>
    <definedName name="____________xlnm.Print_Area_6" localSheetId="2">#REF!</definedName>
    <definedName name="____________xlnm.Print_Area_6" localSheetId="20">#REF!</definedName>
    <definedName name="____________xlnm.Print_Area_6" localSheetId="21">#REF!</definedName>
    <definedName name="____________xlnm.Print_Area_6" localSheetId="22">#REF!</definedName>
    <definedName name="____________xlnm.Print_Area_6" localSheetId="23">#REF!</definedName>
    <definedName name="____________xlnm.Print_Area_6" localSheetId="24">#REF!</definedName>
    <definedName name="____________xlnm.Print_Area_6" localSheetId="25">#REF!</definedName>
    <definedName name="____________xlnm.Print_Area_6" localSheetId="26">#REF!</definedName>
    <definedName name="____________xlnm.Print_Area_6" localSheetId="27">#REF!</definedName>
    <definedName name="____________xlnm.Print_Area_6" localSheetId="29">#REF!</definedName>
    <definedName name="____________xlnm.Print_Area_6" localSheetId="3">#REF!</definedName>
    <definedName name="____________xlnm.Print_Area_6" localSheetId="30">#REF!</definedName>
    <definedName name="____________xlnm.Print_Area_6" localSheetId="31">#REF!</definedName>
    <definedName name="____________xlnm.Print_Area_6" localSheetId="32">#REF!</definedName>
    <definedName name="____________xlnm.Print_Area_6" localSheetId="33">#REF!</definedName>
    <definedName name="____________xlnm.Print_Area_6" localSheetId="34">#REF!</definedName>
    <definedName name="____________xlnm.Print_Area_6" localSheetId="35">#REF!</definedName>
    <definedName name="____________xlnm.Print_Area_6" localSheetId="36">#REF!</definedName>
    <definedName name="____________xlnm.Print_Area_6" localSheetId="37">#REF!</definedName>
    <definedName name="____________xlnm.Print_Area_6" localSheetId="4">#REF!</definedName>
    <definedName name="____________xlnm.Print_Area_6" localSheetId="5">#REF!</definedName>
    <definedName name="____________xlnm.Print_Area_6" localSheetId="7">#REF!</definedName>
    <definedName name="____________xlnm.Print_Area_6" localSheetId="9">#REF!</definedName>
    <definedName name="____________xlnm.Print_Area_6" localSheetId="0">#REF!</definedName>
    <definedName name="____________xlnm.Print_Area_6">#REF!</definedName>
    <definedName name="____________xlnm.Print_Area_7" localSheetId="1">#REF!</definedName>
    <definedName name="____________xlnm.Print_Area_7" localSheetId="12">#REF!</definedName>
    <definedName name="____________xlnm.Print_Area_7" localSheetId="14">#REF!</definedName>
    <definedName name="____________xlnm.Print_Area_7" localSheetId="15">#REF!</definedName>
    <definedName name="____________xlnm.Print_Area_7" localSheetId="16">#REF!</definedName>
    <definedName name="____________xlnm.Print_Area_7" localSheetId="17">#REF!</definedName>
    <definedName name="____________xlnm.Print_Area_7" localSheetId="18">#REF!</definedName>
    <definedName name="____________xlnm.Print_Area_7" localSheetId="19">#REF!</definedName>
    <definedName name="____________xlnm.Print_Area_7" localSheetId="2">#REF!</definedName>
    <definedName name="____________xlnm.Print_Area_7" localSheetId="20">#REF!</definedName>
    <definedName name="____________xlnm.Print_Area_7" localSheetId="21">#REF!</definedName>
    <definedName name="____________xlnm.Print_Area_7" localSheetId="22">#REF!</definedName>
    <definedName name="____________xlnm.Print_Area_7" localSheetId="23">#REF!</definedName>
    <definedName name="____________xlnm.Print_Area_7" localSheetId="24">#REF!</definedName>
    <definedName name="____________xlnm.Print_Area_7" localSheetId="25">#REF!</definedName>
    <definedName name="____________xlnm.Print_Area_7" localSheetId="26">#REF!</definedName>
    <definedName name="____________xlnm.Print_Area_7" localSheetId="27">#REF!</definedName>
    <definedName name="____________xlnm.Print_Area_7" localSheetId="29">#REF!</definedName>
    <definedName name="____________xlnm.Print_Area_7" localSheetId="3">#REF!</definedName>
    <definedName name="____________xlnm.Print_Area_7" localSheetId="30">#REF!</definedName>
    <definedName name="____________xlnm.Print_Area_7" localSheetId="31">#REF!</definedName>
    <definedName name="____________xlnm.Print_Area_7" localSheetId="32">#REF!</definedName>
    <definedName name="____________xlnm.Print_Area_7" localSheetId="33">#REF!</definedName>
    <definedName name="____________xlnm.Print_Area_7" localSheetId="34">#REF!</definedName>
    <definedName name="____________xlnm.Print_Area_7" localSheetId="35">#REF!</definedName>
    <definedName name="____________xlnm.Print_Area_7" localSheetId="36">#REF!</definedName>
    <definedName name="____________xlnm.Print_Area_7" localSheetId="37">#REF!</definedName>
    <definedName name="____________xlnm.Print_Area_7" localSheetId="4">#REF!</definedName>
    <definedName name="____________xlnm.Print_Area_7" localSheetId="5">#REF!</definedName>
    <definedName name="____________xlnm.Print_Area_7" localSheetId="7">#REF!</definedName>
    <definedName name="____________xlnm.Print_Area_7" localSheetId="9">#REF!</definedName>
    <definedName name="____________xlnm.Print_Area_7" localSheetId="0">#REF!</definedName>
    <definedName name="____________xlnm.Print_Area_7">#REF!</definedName>
    <definedName name="___________xlnm.Print_Area_3" localSheetId="1">#REF!</definedName>
    <definedName name="___________xlnm.Print_Area_3" localSheetId="12">#REF!</definedName>
    <definedName name="___________xlnm.Print_Area_3" localSheetId="14">#REF!</definedName>
    <definedName name="___________xlnm.Print_Area_3" localSheetId="15">#REF!</definedName>
    <definedName name="___________xlnm.Print_Area_3" localSheetId="16">#REF!</definedName>
    <definedName name="___________xlnm.Print_Area_3" localSheetId="17">#REF!</definedName>
    <definedName name="___________xlnm.Print_Area_3" localSheetId="18">#REF!</definedName>
    <definedName name="___________xlnm.Print_Area_3" localSheetId="19">#REF!</definedName>
    <definedName name="___________xlnm.Print_Area_3" localSheetId="2">#REF!</definedName>
    <definedName name="___________xlnm.Print_Area_3" localSheetId="20">#REF!</definedName>
    <definedName name="___________xlnm.Print_Area_3" localSheetId="21">#REF!</definedName>
    <definedName name="___________xlnm.Print_Area_3" localSheetId="22">#REF!</definedName>
    <definedName name="___________xlnm.Print_Area_3" localSheetId="23">#REF!</definedName>
    <definedName name="___________xlnm.Print_Area_3" localSheetId="24">#REF!</definedName>
    <definedName name="___________xlnm.Print_Area_3" localSheetId="25">#REF!</definedName>
    <definedName name="___________xlnm.Print_Area_3" localSheetId="26">#REF!</definedName>
    <definedName name="___________xlnm.Print_Area_3" localSheetId="27">#REF!</definedName>
    <definedName name="___________xlnm.Print_Area_3" localSheetId="29">#REF!</definedName>
    <definedName name="___________xlnm.Print_Area_3" localSheetId="3">#REF!</definedName>
    <definedName name="___________xlnm.Print_Area_3" localSheetId="30">#REF!</definedName>
    <definedName name="___________xlnm.Print_Area_3" localSheetId="31">#REF!</definedName>
    <definedName name="___________xlnm.Print_Area_3" localSheetId="32">#REF!</definedName>
    <definedName name="___________xlnm.Print_Area_3" localSheetId="33">#REF!</definedName>
    <definedName name="___________xlnm.Print_Area_3" localSheetId="34">#REF!</definedName>
    <definedName name="___________xlnm.Print_Area_3" localSheetId="35">#REF!</definedName>
    <definedName name="___________xlnm.Print_Area_3" localSheetId="36">#REF!</definedName>
    <definedName name="___________xlnm.Print_Area_3" localSheetId="37">#REF!</definedName>
    <definedName name="___________xlnm.Print_Area_3" localSheetId="4">#REF!</definedName>
    <definedName name="___________xlnm.Print_Area_3" localSheetId="5">#REF!</definedName>
    <definedName name="___________xlnm.Print_Area_3" localSheetId="7">#REF!</definedName>
    <definedName name="___________xlnm.Print_Area_3" localSheetId="9">#REF!</definedName>
    <definedName name="___________xlnm.Print_Area_3" localSheetId="0">#REF!</definedName>
    <definedName name="___________xlnm.Print_Area_3">#REF!</definedName>
    <definedName name="___________xlnm.Print_Area_6" localSheetId="1">#REF!</definedName>
    <definedName name="___________xlnm.Print_Area_6" localSheetId="12">#REF!</definedName>
    <definedName name="___________xlnm.Print_Area_6" localSheetId="14">#REF!</definedName>
    <definedName name="___________xlnm.Print_Area_6" localSheetId="15">#REF!</definedName>
    <definedName name="___________xlnm.Print_Area_6" localSheetId="16">#REF!</definedName>
    <definedName name="___________xlnm.Print_Area_6" localSheetId="17">#REF!</definedName>
    <definedName name="___________xlnm.Print_Area_6" localSheetId="18">#REF!</definedName>
    <definedName name="___________xlnm.Print_Area_6" localSheetId="19">#REF!</definedName>
    <definedName name="___________xlnm.Print_Area_6" localSheetId="2">#REF!</definedName>
    <definedName name="___________xlnm.Print_Area_6" localSheetId="20">#REF!</definedName>
    <definedName name="___________xlnm.Print_Area_6" localSheetId="21">#REF!</definedName>
    <definedName name="___________xlnm.Print_Area_6" localSheetId="22">#REF!</definedName>
    <definedName name="___________xlnm.Print_Area_6" localSheetId="23">#REF!</definedName>
    <definedName name="___________xlnm.Print_Area_6" localSheetId="24">#REF!</definedName>
    <definedName name="___________xlnm.Print_Area_6" localSheetId="25">#REF!</definedName>
    <definedName name="___________xlnm.Print_Area_6" localSheetId="26">#REF!</definedName>
    <definedName name="___________xlnm.Print_Area_6" localSheetId="27">#REF!</definedName>
    <definedName name="___________xlnm.Print_Area_6" localSheetId="29">#REF!</definedName>
    <definedName name="___________xlnm.Print_Area_6" localSheetId="3">#REF!</definedName>
    <definedName name="___________xlnm.Print_Area_6" localSheetId="30">#REF!</definedName>
    <definedName name="___________xlnm.Print_Area_6" localSheetId="31">#REF!</definedName>
    <definedName name="___________xlnm.Print_Area_6" localSheetId="32">#REF!</definedName>
    <definedName name="___________xlnm.Print_Area_6" localSheetId="33">#REF!</definedName>
    <definedName name="___________xlnm.Print_Area_6" localSheetId="34">#REF!</definedName>
    <definedName name="___________xlnm.Print_Area_6" localSheetId="35">#REF!</definedName>
    <definedName name="___________xlnm.Print_Area_6" localSheetId="36">#REF!</definedName>
    <definedName name="___________xlnm.Print_Area_6" localSheetId="37">#REF!</definedName>
    <definedName name="___________xlnm.Print_Area_6" localSheetId="4">#REF!</definedName>
    <definedName name="___________xlnm.Print_Area_6" localSheetId="5">#REF!</definedName>
    <definedName name="___________xlnm.Print_Area_6" localSheetId="7">#REF!</definedName>
    <definedName name="___________xlnm.Print_Area_6" localSheetId="9">#REF!</definedName>
    <definedName name="___________xlnm.Print_Area_6" localSheetId="0">#REF!</definedName>
    <definedName name="___________xlnm.Print_Area_6">#REF!</definedName>
    <definedName name="___________xlnm.Print_Area_7" localSheetId="1">#REF!</definedName>
    <definedName name="___________xlnm.Print_Area_7" localSheetId="12">#REF!</definedName>
    <definedName name="___________xlnm.Print_Area_7" localSheetId="14">#REF!</definedName>
    <definedName name="___________xlnm.Print_Area_7" localSheetId="15">#REF!</definedName>
    <definedName name="___________xlnm.Print_Area_7" localSheetId="16">#REF!</definedName>
    <definedName name="___________xlnm.Print_Area_7" localSheetId="17">#REF!</definedName>
    <definedName name="___________xlnm.Print_Area_7" localSheetId="18">#REF!</definedName>
    <definedName name="___________xlnm.Print_Area_7" localSheetId="19">#REF!</definedName>
    <definedName name="___________xlnm.Print_Area_7" localSheetId="2">#REF!</definedName>
    <definedName name="___________xlnm.Print_Area_7" localSheetId="20">#REF!</definedName>
    <definedName name="___________xlnm.Print_Area_7" localSheetId="21">#REF!</definedName>
    <definedName name="___________xlnm.Print_Area_7" localSheetId="22">#REF!</definedName>
    <definedName name="___________xlnm.Print_Area_7" localSheetId="23">#REF!</definedName>
    <definedName name="___________xlnm.Print_Area_7" localSheetId="24">#REF!</definedName>
    <definedName name="___________xlnm.Print_Area_7" localSheetId="25">#REF!</definedName>
    <definedName name="___________xlnm.Print_Area_7" localSheetId="26">#REF!</definedName>
    <definedName name="___________xlnm.Print_Area_7" localSheetId="27">#REF!</definedName>
    <definedName name="___________xlnm.Print_Area_7" localSheetId="29">#REF!</definedName>
    <definedName name="___________xlnm.Print_Area_7" localSheetId="3">#REF!</definedName>
    <definedName name="___________xlnm.Print_Area_7" localSheetId="30">#REF!</definedName>
    <definedName name="___________xlnm.Print_Area_7" localSheetId="31">#REF!</definedName>
    <definedName name="___________xlnm.Print_Area_7" localSheetId="32">#REF!</definedName>
    <definedName name="___________xlnm.Print_Area_7" localSheetId="33">#REF!</definedName>
    <definedName name="___________xlnm.Print_Area_7" localSheetId="34">#REF!</definedName>
    <definedName name="___________xlnm.Print_Area_7" localSheetId="35">#REF!</definedName>
    <definedName name="___________xlnm.Print_Area_7" localSheetId="36">#REF!</definedName>
    <definedName name="___________xlnm.Print_Area_7" localSheetId="37">#REF!</definedName>
    <definedName name="___________xlnm.Print_Area_7" localSheetId="4">#REF!</definedName>
    <definedName name="___________xlnm.Print_Area_7" localSheetId="5">#REF!</definedName>
    <definedName name="___________xlnm.Print_Area_7" localSheetId="7">#REF!</definedName>
    <definedName name="___________xlnm.Print_Area_7" localSheetId="9">#REF!</definedName>
    <definedName name="___________xlnm.Print_Area_7" localSheetId="0">#REF!</definedName>
    <definedName name="___________xlnm.Print_Area_7">#REF!</definedName>
    <definedName name="__________xlnm.Print_Area_3" localSheetId="1">#REF!</definedName>
    <definedName name="__________xlnm.Print_Area_3" localSheetId="12">#REF!</definedName>
    <definedName name="__________xlnm.Print_Area_3" localSheetId="14">#REF!</definedName>
    <definedName name="__________xlnm.Print_Area_3" localSheetId="15">#REF!</definedName>
    <definedName name="__________xlnm.Print_Area_3" localSheetId="16">#REF!</definedName>
    <definedName name="__________xlnm.Print_Area_3" localSheetId="17">#REF!</definedName>
    <definedName name="__________xlnm.Print_Area_3" localSheetId="18">#REF!</definedName>
    <definedName name="__________xlnm.Print_Area_3" localSheetId="19">#REF!</definedName>
    <definedName name="__________xlnm.Print_Area_3" localSheetId="2">#REF!</definedName>
    <definedName name="__________xlnm.Print_Area_3" localSheetId="20">#REF!</definedName>
    <definedName name="__________xlnm.Print_Area_3" localSheetId="21">#REF!</definedName>
    <definedName name="__________xlnm.Print_Area_3" localSheetId="22">#REF!</definedName>
    <definedName name="__________xlnm.Print_Area_3" localSheetId="23">#REF!</definedName>
    <definedName name="__________xlnm.Print_Area_3" localSheetId="24">#REF!</definedName>
    <definedName name="__________xlnm.Print_Area_3" localSheetId="25">#REF!</definedName>
    <definedName name="__________xlnm.Print_Area_3" localSheetId="26">#REF!</definedName>
    <definedName name="__________xlnm.Print_Area_3" localSheetId="27">#REF!</definedName>
    <definedName name="__________xlnm.Print_Area_3" localSheetId="29">#REF!</definedName>
    <definedName name="__________xlnm.Print_Area_3" localSheetId="3">#REF!</definedName>
    <definedName name="__________xlnm.Print_Area_3" localSheetId="30">#REF!</definedName>
    <definedName name="__________xlnm.Print_Area_3" localSheetId="31">#REF!</definedName>
    <definedName name="__________xlnm.Print_Area_3" localSheetId="32">#REF!</definedName>
    <definedName name="__________xlnm.Print_Area_3" localSheetId="33">#REF!</definedName>
    <definedName name="__________xlnm.Print_Area_3" localSheetId="34">#REF!</definedName>
    <definedName name="__________xlnm.Print_Area_3" localSheetId="35">#REF!</definedName>
    <definedName name="__________xlnm.Print_Area_3" localSheetId="36">#REF!</definedName>
    <definedName name="__________xlnm.Print_Area_3" localSheetId="37">#REF!</definedName>
    <definedName name="__________xlnm.Print_Area_3" localSheetId="4">#REF!</definedName>
    <definedName name="__________xlnm.Print_Area_3" localSheetId="5">#REF!</definedName>
    <definedName name="__________xlnm.Print_Area_3" localSheetId="7">#REF!</definedName>
    <definedName name="__________xlnm.Print_Area_3" localSheetId="9">#REF!</definedName>
    <definedName name="__________xlnm.Print_Area_3" localSheetId="0">#REF!</definedName>
    <definedName name="__________xlnm.Print_Area_3">#REF!</definedName>
    <definedName name="__________xlnm.Print_Area_6" localSheetId="1">#REF!</definedName>
    <definedName name="__________xlnm.Print_Area_6" localSheetId="12">#REF!</definedName>
    <definedName name="__________xlnm.Print_Area_6" localSheetId="14">#REF!</definedName>
    <definedName name="__________xlnm.Print_Area_6" localSheetId="15">#REF!</definedName>
    <definedName name="__________xlnm.Print_Area_6" localSheetId="16">#REF!</definedName>
    <definedName name="__________xlnm.Print_Area_6" localSheetId="17">#REF!</definedName>
    <definedName name="__________xlnm.Print_Area_6" localSheetId="18">#REF!</definedName>
    <definedName name="__________xlnm.Print_Area_6" localSheetId="19">#REF!</definedName>
    <definedName name="__________xlnm.Print_Area_6" localSheetId="2">#REF!</definedName>
    <definedName name="__________xlnm.Print_Area_6" localSheetId="20">#REF!</definedName>
    <definedName name="__________xlnm.Print_Area_6" localSheetId="21">#REF!</definedName>
    <definedName name="__________xlnm.Print_Area_6" localSheetId="22">#REF!</definedName>
    <definedName name="__________xlnm.Print_Area_6" localSheetId="23">#REF!</definedName>
    <definedName name="__________xlnm.Print_Area_6" localSheetId="24">#REF!</definedName>
    <definedName name="__________xlnm.Print_Area_6" localSheetId="25">#REF!</definedName>
    <definedName name="__________xlnm.Print_Area_6" localSheetId="26">#REF!</definedName>
    <definedName name="__________xlnm.Print_Area_6" localSheetId="27">#REF!</definedName>
    <definedName name="__________xlnm.Print_Area_6" localSheetId="29">#REF!</definedName>
    <definedName name="__________xlnm.Print_Area_6" localSheetId="3">#REF!</definedName>
    <definedName name="__________xlnm.Print_Area_6" localSheetId="30">#REF!</definedName>
    <definedName name="__________xlnm.Print_Area_6" localSheetId="31">#REF!</definedName>
    <definedName name="__________xlnm.Print_Area_6" localSheetId="32">#REF!</definedName>
    <definedName name="__________xlnm.Print_Area_6" localSheetId="33">#REF!</definedName>
    <definedName name="__________xlnm.Print_Area_6" localSheetId="34">#REF!</definedName>
    <definedName name="__________xlnm.Print_Area_6" localSheetId="35">#REF!</definedName>
    <definedName name="__________xlnm.Print_Area_6" localSheetId="36">#REF!</definedName>
    <definedName name="__________xlnm.Print_Area_6" localSheetId="37">#REF!</definedName>
    <definedName name="__________xlnm.Print_Area_6" localSheetId="4">#REF!</definedName>
    <definedName name="__________xlnm.Print_Area_6" localSheetId="5">#REF!</definedName>
    <definedName name="__________xlnm.Print_Area_6" localSheetId="7">#REF!</definedName>
    <definedName name="__________xlnm.Print_Area_6" localSheetId="9">#REF!</definedName>
    <definedName name="__________xlnm.Print_Area_6" localSheetId="0">#REF!</definedName>
    <definedName name="__________xlnm.Print_Area_6">#REF!</definedName>
    <definedName name="__________xlnm.Print_Area_7" localSheetId="1">#REF!</definedName>
    <definedName name="__________xlnm.Print_Area_7" localSheetId="12">#REF!</definedName>
    <definedName name="__________xlnm.Print_Area_7" localSheetId="14">#REF!</definedName>
    <definedName name="__________xlnm.Print_Area_7" localSheetId="15">#REF!</definedName>
    <definedName name="__________xlnm.Print_Area_7" localSheetId="16">#REF!</definedName>
    <definedName name="__________xlnm.Print_Area_7" localSheetId="17">#REF!</definedName>
    <definedName name="__________xlnm.Print_Area_7" localSheetId="18">#REF!</definedName>
    <definedName name="__________xlnm.Print_Area_7" localSheetId="19">#REF!</definedName>
    <definedName name="__________xlnm.Print_Area_7" localSheetId="2">#REF!</definedName>
    <definedName name="__________xlnm.Print_Area_7" localSheetId="20">#REF!</definedName>
    <definedName name="__________xlnm.Print_Area_7" localSheetId="21">#REF!</definedName>
    <definedName name="__________xlnm.Print_Area_7" localSheetId="22">#REF!</definedName>
    <definedName name="__________xlnm.Print_Area_7" localSheetId="23">#REF!</definedName>
    <definedName name="__________xlnm.Print_Area_7" localSheetId="24">#REF!</definedName>
    <definedName name="__________xlnm.Print_Area_7" localSheetId="25">#REF!</definedName>
    <definedName name="__________xlnm.Print_Area_7" localSheetId="26">#REF!</definedName>
    <definedName name="__________xlnm.Print_Area_7" localSheetId="27">#REF!</definedName>
    <definedName name="__________xlnm.Print_Area_7" localSheetId="29">#REF!</definedName>
    <definedName name="__________xlnm.Print_Area_7" localSheetId="3">#REF!</definedName>
    <definedName name="__________xlnm.Print_Area_7" localSheetId="30">#REF!</definedName>
    <definedName name="__________xlnm.Print_Area_7" localSheetId="31">#REF!</definedName>
    <definedName name="__________xlnm.Print_Area_7" localSheetId="32">#REF!</definedName>
    <definedName name="__________xlnm.Print_Area_7" localSheetId="33">#REF!</definedName>
    <definedName name="__________xlnm.Print_Area_7" localSheetId="34">#REF!</definedName>
    <definedName name="__________xlnm.Print_Area_7" localSheetId="35">#REF!</definedName>
    <definedName name="__________xlnm.Print_Area_7" localSheetId="36">#REF!</definedName>
    <definedName name="__________xlnm.Print_Area_7" localSheetId="37">#REF!</definedName>
    <definedName name="__________xlnm.Print_Area_7" localSheetId="4">#REF!</definedName>
    <definedName name="__________xlnm.Print_Area_7" localSheetId="5">#REF!</definedName>
    <definedName name="__________xlnm.Print_Area_7" localSheetId="7">#REF!</definedName>
    <definedName name="__________xlnm.Print_Area_7" localSheetId="9">#REF!</definedName>
    <definedName name="__________xlnm.Print_Area_7" localSheetId="0">#REF!</definedName>
    <definedName name="__________xlnm.Print_Area_7">#REF!</definedName>
    <definedName name="_________xlnm.Print_Area_3" localSheetId="1">#REF!</definedName>
    <definedName name="_________xlnm.Print_Area_3" localSheetId="12">#REF!</definedName>
    <definedName name="_________xlnm.Print_Area_3" localSheetId="14">#REF!</definedName>
    <definedName name="_________xlnm.Print_Area_3" localSheetId="15">#REF!</definedName>
    <definedName name="_________xlnm.Print_Area_3" localSheetId="16">#REF!</definedName>
    <definedName name="_________xlnm.Print_Area_3" localSheetId="17">#REF!</definedName>
    <definedName name="_________xlnm.Print_Area_3" localSheetId="18">#REF!</definedName>
    <definedName name="_________xlnm.Print_Area_3" localSheetId="19">#REF!</definedName>
    <definedName name="_________xlnm.Print_Area_3" localSheetId="2">#REF!</definedName>
    <definedName name="_________xlnm.Print_Area_3" localSheetId="20">#REF!</definedName>
    <definedName name="_________xlnm.Print_Area_3" localSheetId="21">#REF!</definedName>
    <definedName name="_________xlnm.Print_Area_3" localSheetId="22">#REF!</definedName>
    <definedName name="_________xlnm.Print_Area_3" localSheetId="23">#REF!</definedName>
    <definedName name="_________xlnm.Print_Area_3" localSheetId="24">#REF!</definedName>
    <definedName name="_________xlnm.Print_Area_3" localSheetId="25">#REF!</definedName>
    <definedName name="_________xlnm.Print_Area_3" localSheetId="26">#REF!</definedName>
    <definedName name="_________xlnm.Print_Area_3" localSheetId="27">#REF!</definedName>
    <definedName name="_________xlnm.Print_Area_3" localSheetId="29">#REF!</definedName>
    <definedName name="_________xlnm.Print_Area_3" localSheetId="3">#REF!</definedName>
    <definedName name="_________xlnm.Print_Area_3" localSheetId="30">#REF!</definedName>
    <definedName name="_________xlnm.Print_Area_3" localSheetId="31">#REF!</definedName>
    <definedName name="_________xlnm.Print_Area_3" localSheetId="32">#REF!</definedName>
    <definedName name="_________xlnm.Print_Area_3" localSheetId="33">#REF!</definedName>
    <definedName name="_________xlnm.Print_Area_3" localSheetId="34">#REF!</definedName>
    <definedName name="_________xlnm.Print_Area_3" localSheetId="35">#REF!</definedName>
    <definedName name="_________xlnm.Print_Area_3" localSheetId="36">#REF!</definedName>
    <definedName name="_________xlnm.Print_Area_3" localSheetId="37">#REF!</definedName>
    <definedName name="_________xlnm.Print_Area_3" localSheetId="4">#REF!</definedName>
    <definedName name="_________xlnm.Print_Area_3" localSheetId="5">#REF!</definedName>
    <definedName name="_________xlnm.Print_Area_3" localSheetId="7">#REF!</definedName>
    <definedName name="_________xlnm.Print_Area_3" localSheetId="9">#REF!</definedName>
    <definedName name="_________xlnm.Print_Area_3" localSheetId="0">#REF!</definedName>
    <definedName name="_________xlnm.Print_Area_3">#REF!</definedName>
    <definedName name="_________xlnm.Print_Area_6" localSheetId="1">#REF!</definedName>
    <definedName name="_________xlnm.Print_Area_6" localSheetId="12">#REF!</definedName>
    <definedName name="_________xlnm.Print_Area_6" localSheetId="14">#REF!</definedName>
    <definedName name="_________xlnm.Print_Area_6" localSheetId="15">#REF!</definedName>
    <definedName name="_________xlnm.Print_Area_6" localSheetId="16">#REF!</definedName>
    <definedName name="_________xlnm.Print_Area_6" localSheetId="17">#REF!</definedName>
    <definedName name="_________xlnm.Print_Area_6" localSheetId="18">#REF!</definedName>
    <definedName name="_________xlnm.Print_Area_6" localSheetId="19">#REF!</definedName>
    <definedName name="_________xlnm.Print_Area_6" localSheetId="2">#REF!</definedName>
    <definedName name="_________xlnm.Print_Area_6" localSheetId="20">#REF!</definedName>
    <definedName name="_________xlnm.Print_Area_6" localSheetId="21">#REF!</definedName>
    <definedName name="_________xlnm.Print_Area_6" localSheetId="22">#REF!</definedName>
    <definedName name="_________xlnm.Print_Area_6" localSheetId="23">#REF!</definedName>
    <definedName name="_________xlnm.Print_Area_6" localSheetId="24">#REF!</definedName>
    <definedName name="_________xlnm.Print_Area_6" localSheetId="25">#REF!</definedName>
    <definedName name="_________xlnm.Print_Area_6" localSheetId="26">#REF!</definedName>
    <definedName name="_________xlnm.Print_Area_6" localSheetId="27">#REF!</definedName>
    <definedName name="_________xlnm.Print_Area_6" localSheetId="29">#REF!</definedName>
    <definedName name="_________xlnm.Print_Area_6" localSheetId="3">#REF!</definedName>
    <definedName name="_________xlnm.Print_Area_6" localSheetId="30">#REF!</definedName>
    <definedName name="_________xlnm.Print_Area_6" localSheetId="31">#REF!</definedName>
    <definedName name="_________xlnm.Print_Area_6" localSheetId="32">#REF!</definedName>
    <definedName name="_________xlnm.Print_Area_6" localSheetId="33">#REF!</definedName>
    <definedName name="_________xlnm.Print_Area_6" localSheetId="34">#REF!</definedName>
    <definedName name="_________xlnm.Print_Area_6" localSheetId="35">#REF!</definedName>
    <definedName name="_________xlnm.Print_Area_6" localSheetId="36">#REF!</definedName>
    <definedName name="_________xlnm.Print_Area_6" localSheetId="37">#REF!</definedName>
    <definedName name="_________xlnm.Print_Area_6" localSheetId="4">#REF!</definedName>
    <definedName name="_________xlnm.Print_Area_6" localSheetId="5">#REF!</definedName>
    <definedName name="_________xlnm.Print_Area_6" localSheetId="7">#REF!</definedName>
    <definedName name="_________xlnm.Print_Area_6" localSheetId="9">#REF!</definedName>
    <definedName name="_________xlnm.Print_Area_6" localSheetId="0">#REF!</definedName>
    <definedName name="_________xlnm.Print_Area_6">#REF!</definedName>
    <definedName name="_________xlnm.Print_Area_7" localSheetId="1">#REF!</definedName>
    <definedName name="_________xlnm.Print_Area_7" localSheetId="12">#REF!</definedName>
    <definedName name="_________xlnm.Print_Area_7" localSheetId="14">#REF!</definedName>
    <definedName name="_________xlnm.Print_Area_7" localSheetId="15">#REF!</definedName>
    <definedName name="_________xlnm.Print_Area_7" localSheetId="16">#REF!</definedName>
    <definedName name="_________xlnm.Print_Area_7" localSheetId="17">#REF!</definedName>
    <definedName name="_________xlnm.Print_Area_7" localSheetId="18">#REF!</definedName>
    <definedName name="_________xlnm.Print_Area_7" localSheetId="19">#REF!</definedName>
    <definedName name="_________xlnm.Print_Area_7" localSheetId="2">#REF!</definedName>
    <definedName name="_________xlnm.Print_Area_7" localSheetId="20">#REF!</definedName>
    <definedName name="_________xlnm.Print_Area_7" localSheetId="21">#REF!</definedName>
    <definedName name="_________xlnm.Print_Area_7" localSheetId="22">#REF!</definedName>
    <definedName name="_________xlnm.Print_Area_7" localSheetId="23">#REF!</definedName>
    <definedName name="_________xlnm.Print_Area_7" localSheetId="24">#REF!</definedName>
    <definedName name="_________xlnm.Print_Area_7" localSheetId="25">#REF!</definedName>
    <definedName name="_________xlnm.Print_Area_7" localSheetId="26">#REF!</definedName>
    <definedName name="_________xlnm.Print_Area_7" localSheetId="27">#REF!</definedName>
    <definedName name="_________xlnm.Print_Area_7" localSheetId="29">#REF!</definedName>
    <definedName name="_________xlnm.Print_Area_7" localSheetId="3">#REF!</definedName>
    <definedName name="_________xlnm.Print_Area_7" localSheetId="30">#REF!</definedName>
    <definedName name="_________xlnm.Print_Area_7" localSheetId="31">#REF!</definedName>
    <definedName name="_________xlnm.Print_Area_7" localSheetId="32">#REF!</definedName>
    <definedName name="_________xlnm.Print_Area_7" localSheetId="33">#REF!</definedName>
    <definedName name="_________xlnm.Print_Area_7" localSheetId="34">#REF!</definedName>
    <definedName name="_________xlnm.Print_Area_7" localSheetId="35">#REF!</definedName>
    <definedName name="_________xlnm.Print_Area_7" localSheetId="36">#REF!</definedName>
    <definedName name="_________xlnm.Print_Area_7" localSheetId="37">#REF!</definedName>
    <definedName name="_________xlnm.Print_Area_7" localSheetId="4">#REF!</definedName>
    <definedName name="_________xlnm.Print_Area_7" localSheetId="5">#REF!</definedName>
    <definedName name="_________xlnm.Print_Area_7" localSheetId="7">#REF!</definedName>
    <definedName name="_________xlnm.Print_Area_7" localSheetId="9">#REF!</definedName>
    <definedName name="_________xlnm.Print_Area_7" localSheetId="0">#REF!</definedName>
    <definedName name="_________xlnm.Print_Area_7">#REF!</definedName>
    <definedName name="________xlnm.Print_Area_3" localSheetId="1">#REF!</definedName>
    <definedName name="________xlnm.Print_Area_3" localSheetId="12">#REF!</definedName>
    <definedName name="________xlnm.Print_Area_3" localSheetId="14">#REF!</definedName>
    <definedName name="________xlnm.Print_Area_3" localSheetId="15">#REF!</definedName>
    <definedName name="________xlnm.Print_Area_3" localSheetId="16">#REF!</definedName>
    <definedName name="________xlnm.Print_Area_3" localSheetId="17">#REF!</definedName>
    <definedName name="________xlnm.Print_Area_3" localSheetId="18">#REF!</definedName>
    <definedName name="________xlnm.Print_Area_3" localSheetId="19">#REF!</definedName>
    <definedName name="________xlnm.Print_Area_3" localSheetId="2">#REF!</definedName>
    <definedName name="________xlnm.Print_Area_3" localSheetId="20">#REF!</definedName>
    <definedName name="________xlnm.Print_Area_3" localSheetId="21">#REF!</definedName>
    <definedName name="________xlnm.Print_Area_3" localSheetId="22">#REF!</definedName>
    <definedName name="________xlnm.Print_Area_3" localSheetId="23">#REF!</definedName>
    <definedName name="________xlnm.Print_Area_3" localSheetId="24">#REF!</definedName>
    <definedName name="________xlnm.Print_Area_3" localSheetId="25">#REF!</definedName>
    <definedName name="________xlnm.Print_Area_3" localSheetId="26">#REF!</definedName>
    <definedName name="________xlnm.Print_Area_3" localSheetId="27">#REF!</definedName>
    <definedName name="________xlnm.Print_Area_3" localSheetId="29">#REF!</definedName>
    <definedName name="________xlnm.Print_Area_3" localSheetId="3">#REF!</definedName>
    <definedName name="________xlnm.Print_Area_3" localSheetId="30">#REF!</definedName>
    <definedName name="________xlnm.Print_Area_3" localSheetId="31">#REF!</definedName>
    <definedName name="________xlnm.Print_Area_3" localSheetId="32">#REF!</definedName>
    <definedName name="________xlnm.Print_Area_3" localSheetId="33">#REF!</definedName>
    <definedName name="________xlnm.Print_Area_3" localSheetId="34">#REF!</definedName>
    <definedName name="________xlnm.Print_Area_3" localSheetId="35">#REF!</definedName>
    <definedName name="________xlnm.Print_Area_3" localSheetId="36">#REF!</definedName>
    <definedName name="________xlnm.Print_Area_3" localSheetId="37">#REF!</definedName>
    <definedName name="________xlnm.Print_Area_3" localSheetId="4">#REF!</definedName>
    <definedName name="________xlnm.Print_Area_3" localSheetId="5">#REF!</definedName>
    <definedName name="________xlnm.Print_Area_3" localSheetId="7">#REF!</definedName>
    <definedName name="________xlnm.Print_Area_3" localSheetId="9">#REF!</definedName>
    <definedName name="________xlnm.Print_Area_3" localSheetId="0">#REF!</definedName>
    <definedName name="________xlnm.Print_Area_3">#REF!</definedName>
    <definedName name="________xlnm.Print_Area_6" localSheetId="1">#REF!</definedName>
    <definedName name="________xlnm.Print_Area_6" localSheetId="12">#REF!</definedName>
    <definedName name="________xlnm.Print_Area_6" localSheetId="14">#REF!</definedName>
    <definedName name="________xlnm.Print_Area_6" localSheetId="15">#REF!</definedName>
    <definedName name="________xlnm.Print_Area_6" localSheetId="16">#REF!</definedName>
    <definedName name="________xlnm.Print_Area_6" localSheetId="17">#REF!</definedName>
    <definedName name="________xlnm.Print_Area_6" localSheetId="18">#REF!</definedName>
    <definedName name="________xlnm.Print_Area_6" localSheetId="19">#REF!</definedName>
    <definedName name="________xlnm.Print_Area_6" localSheetId="2">#REF!</definedName>
    <definedName name="________xlnm.Print_Area_6" localSheetId="20">#REF!</definedName>
    <definedName name="________xlnm.Print_Area_6" localSheetId="21">#REF!</definedName>
    <definedName name="________xlnm.Print_Area_6" localSheetId="22">#REF!</definedName>
    <definedName name="________xlnm.Print_Area_6" localSheetId="23">#REF!</definedName>
    <definedName name="________xlnm.Print_Area_6" localSheetId="24">#REF!</definedName>
    <definedName name="________xlnm.Print_Area_6" localSheetId="25">#REF!</definedName>
    <definedName name="________xlnm.Print_Area_6" localSheetId="26">#REF!</definedName>
    <definedName name="________xlnm.Print_Area_6" localSheetId="27">#REF!</definedName>
    <definedName name="________xlnm.Print_Area_6" localSheetId="29">#REF!</definedName>
    <definedName name="________xlnm.Print_Area_6" localSheetId="3">#REF!</definedName>
    <definedName name="________xlnm.Print_Area_6" localSheetId="30">#REF!</definedName>
    <definedName name="________xlnm.Print_Area_6" localSheetId="31">#REF!</definedName>
    <definedName name="________xlnm.Print_Area_6" localSheetId="32">#REF!</definedName>
    <definedName name="________xlnm.Print_Area_6" localSheetId="33">#REF!</definedName>
    <definedName name="________xlnm.Print_Area_6" localSheetId="34">#REF!</definedName>
    <definedName name="________xlnm.Print_Area_6" localSheetId="35">#REF!</definedName>
    <definedName name="________xlnm.Print_Area_6" localSheetId="36">#REF!</definedName>
    <definedName name="________xlnm.Print_Area_6" localSheetId="37">#REF!</definedName>
    <definedName name="________xlnm.Print_Area_6" localSheetId="4">#REF!</definedName>
    <definedName name="________xlnm.Print_Area_6" localSheetId="5">#REF!</definedName>
    <definedName name="________xlnm.Print_Area_6" localSheetId="7">#REF!</definedName>
    <definedName name="________xlnm.Print_Area_6" localSheetId="9">#REF!</definedName>
    <definedName name="________xlnm.Print_Area_6" localSheetId="0">#REF!</definedName>
    <definedName name="________xlnm.Print_Area_6">#REF!</definedName>
    <definedName name="________xlnm.Print_Area_7" localSheetId="1">#REF!</definedName>
    <definedName name="________xlnm.Print_Area_7" localSheetId="12">#REF!</definedName>
    <definedName name="________xlnm.Print_Area_7" localSheetId="14">#REF!</definedName>
    <definedName name="________xlnm.Print_Area_7" localSheetId="15">#REF!</definedName>
    <definedName name="________xlnm.Print_Area_7" localSheetId="16">#REF!</definedName>
    <definedName name="________xlnm.Print_Area_7" localSheetId="17">#REF!</definedName>
    <definedName name="________xlnm.Print_Area_7" localSheetId="18">#REF!</definedName>
    <definedName name="________xlnm.Print_Area_7" localSheetId="19">#REF!</definedName>
    <definedName name="________xlnm.Print_Area_7" localSheetId="2">#REF!</definedName>
    <definedName name="________xlnm.Print_Area_7" localSheetId="20">#REF!</definedName>
    <definedName name="________xlnm.Print_Area_7" localSheetId="21">#REF!</definedName>
    <definedName name="________xlnm.Print_Area_7" localSheetId="22">#REF!</definedName>
    <definedName name="________xlnm.Print_Area_7" localSheetId="23">#REF!</definedName>
    <definedName name="________xlnm.Print_Area_7" localSheetId="24">#REF!</definedName>
    <definedName name="________xlnm.Print_Area_7" localSheetId="25">#REF!</definedName>
    <definedName name="________xlnm.Print_Area_7" localSheetId="26">#REF!</definedName>
    <definedName name="________xlnm.Print_Area_7" localSheetId="27">#REF!</definedName>
    <definedName name="________xlnm.Print_Area_7" localSheetId="29">#REF!</definedName>
    <definedName name="________xlnm.Print_Area_7" localSheetId="3">#REF!</definedName>
    <definedName name="________xlnm.Print_Area_7" localSheetId="30">#REF!</definedName>
    <definedName name="________xlnm.Print_Area_7" localSheetId="31">#REF!</definedName>
    <definedName name="________xlnm.Print_Area_7" localSheetId="32">#REF!</definedName>
    <definedName name="________xlnm.Print_Area_7" localSheetId="33">#REF!</definedName>
    <definedName name="________xlnm.Print_Area_7" localSheetId="34">#REF!</definedName>
    <definedName name="________xlnm.Print_Area_7" localSheetId="35">#REF!</definedName>
    <definedName name="________xlnm.Print_Area_7" localSheetId="36">#REF!</definedName>
    <definedName name="________xlnm.Print_Area_7" localSheetId="37">#REF!</definedName>
    <definedName name="________xlnm.Print_Area_7" localSheetId="4">#REF!</definedName>
    <definedName name="________xlnm.Print_Area_7" localSheetId="5">#REF!</definedName>
    <definedName name="________xlnm.Print_Area_7" localSheetId="7">#REF!</definedName>
    <definedName name="________xlnm.Print_Area_7" localSheetId="9">#REF!</definedName>
    <definedName name="________xlnm.Print_Area_7" localSheetId="0">#REF!</definedName>
    <definedName name="________xlnm.Print_Area_7">#REF!</definedName>
    <definedName name="_______xlnm.Print_Area_3" localSheetId="1">#REF!</definedName>
    <definedName name="_______xlnm.Print_Area_3" localSheetId="12">#REF!</definedName>
    <definedName name="_______xlnm.Print_Area_3" localSheetId="14">#REF!</definedName>
    <definedName name="_______xlnm.Print_Area_3" localSheetId="15">#REF!</definedName>
    <definedName name="_______xlnm.Print_Area_3" localSheetId="16">#REF!</definedName>
    <definedName name="_______xlnm.Print_Area_3" localSheetId="17">#REF!</definedName>
    <definedName name="_______xlnm.Print_Area_3" localSheetId="18">#REF!</definedName>
    <definedName name="_______xlnm.Print_Area_3" localSheetId="19">#REF!</definedName>
    <definedName name="_______xlnm.Print_Area_3" localSheetId="2">#REF!</definedName>
    <definedName name="_______xlnm.Print_Area_3" localSheetId="20">#REF!</definedName>
    <definedName name="_______xlnm.Print_Area_3" localSheetId="21">#REF!</definedName>
    <definedName name="_______xlnm.Print_Area_3" localSheetId="22">#REF!</definedName>
    <definedName name="_______xlnm.Print_Area_3" localSheetId="23">#REF!</definedName>
    <definedName name="_______xlnm.Print_Area_3" localSheetId="24">#REF!</definedName>
    <definedName name="_______xlnm.Print_Area_3" localSheetId="25">#REF!</definedName>
    <definedName name="_______xlnm.Print_Area_3" localSheetId="26">#REF!</definedName>
    <definedName name="_______xlnm.Print_Area_3" localSheetId="27">#REF!</definedName>
    <definedName name="_______xlnm.Print_Area_3" localSheetId="29">#REF!</definedName>
    <definedName name="_______xlnm.Print_Area_3" localSheetId="3">#REF!</definedName>
    <definedName name="_______xlnm.Print_Area_3" localSheetId="30">#REF!</definedName>
    <definedName name="_______xlnm.Print_Area_3" localSheetId="31">#REF!</definedName>
    <definedName name="_______xlnm.Print_Area_3" localSheetId="32">#REF!</definedName>
    <definedName name="_______xlnm.Print_Area_3" localSheetId="33">#REF!</definedName>
    <definedName name="_______xlnm.Print_Area_3" localSheetId="34">#REF!</definedName>
    <definedName name="_______xlnm.Print_Area_3" localSheetId="35">#REF!</definedName>
    <definedName name="_______xlnm.Print_Area_3" localSheetId="36">#REF!</definedName>
    <definedName name="_______xlnm.Print_Area_3" localSheetId="37">#REF!</definedName>
    <definedName name="_______xlnm.Print_Area_3" localSheetId="4">#REF!</definedName>
    <definedName name="_______xlnm.Print_Area_3" localSheetId="5">#REF!</definedName>
    <definedName name="_______xlnm.Print_Area_3" localSheetId="7">#REF!</definedName>
    <definedName name="_______xlnm.Print_Area_3" localSheetId="9">#REF!</definedName>
    <definedName name="_______xlnm.Print_Area_3" localSheetId="0">#REF!</definedName>
    <definedName name="_______xlnm.Print_Area_3">#REF!</definedName>
    <definedName name="_______xlnm.Print_Area_6" localSheetId="1">#REF!</definedName>
    <definedName name="_______xlnm.Print_Area_6" localSheetId="12">#REF!</definedName>
    <definedName name="_______xlnm.Print_Area_6" localSheetId="14">#REF!</definedName>
    <definedName name="_______xlnm.Print_Area_6" localSheetId="15">#REF!</definedName>
    <definedName name="_______xlnm.Print_Area_6" localSheetId="16">#REF!</definedName>
    <definedName name="_______xlnm.Print_Area_6" localSheetId="17">#REF!</definedName>
    <definedName name="_______xlnm.Print_Area_6" localSheetId="18">#REF!</definedName>
    <definedName name="_______xlnm.Print_Area_6" localSheetId="19">#REF!</definedName>
    <definedName name="_______xlnm.Print_Area_6" localSheetId="2">#REF!</definedName>
    <definedName name="_______xlnm.Print_Area_6" localSheetId="20">#REF!</definedName>
    <definedName name="_______xlnm.Print_Area_6" localSheetId="21">#REF!</definedName>
    <definedName name="_______xlnm.Print_Area_6" localSheetId="22">#REF!</definedName>
    <definedName name="_______xlnm.Print_Area_6" localSheetId="23">#REF!</definedName>
    <definedName name="_______xlnm.Print_Area_6" localSheetId="24">#REF!</definedName>
    <definedName name="_______xlnm.Print_Area_6" localSheetId="25">#REF!</definedName>
    <definedName name="_______xlnm.Print_Area_6" localSheetId="26">#REF!</definedName>
    <definedName name="_______xlnm.Print_Area_6" localSheetId="27">#REF!</definedName>
    <definedName name="_______xlnm.Print_Area_6" localSheetId="29">#REF!</definedName>
    <definedName name="_______xlnm.Print_Area_6" localSheetId="3">#REF!</definedName>
    <definedName name="_______xlnm.Print_Area_6" localSheetId="30">#REF!</definedName>
    <definedName name="_______xlnm.Print_Area_6" localSheetId="31">#REF!</definedName>
    <definedName name="_______xlnm.Print_Area_6" localSheetId="32">#REF!</definedName>
    <definedName name="_______xlnm.Print_Area_6" localSheetId="33">#REF!</definedName>
    <definedName name="_______xlnm.Print_Area_6" localSheetId="34">#REF!</definedName>
    <definedName name="_______xlnm.Print_Area_6" localSheetId="35">#REF!</definedName>
    <definedName name="_______xlnm.Print_Area_6" localSheetId="36">#REF!</definedName>
    <definedName name="_______xlnm.Print_Area_6" localSheetId="37">#REF!</definedName>
    <definedName name="_______xlnm.Print_Area_6" localSheetId="4">#REF!</definedName>
    <definedName name="_______xlnm.Print_Area_6" localSheetId="5">#REF!</definedName>
    <definedName name="_______xlnm.Print_Area_6" localSheetId="7">#REF!</definedName>
    <definedName name="_______xlnm.Print_Area_6" localSheetId="9">#REF!</definedName>
    <definedName name="_______xlnm.Print_Area_6" localSheetId="0">#REF!</definedName>
    <definedName name="_______xlnm.Print_Area_6">#REF!</definedName>
    <definedName name="_______xlnm.Print_Area_7" localSheetId="1">#REF!</definedName>
    <definedName name="_______xlnm.Print_Area_7" localSheetId="12">#REF!</definedName>
    <definedName name="_______xlnm.Print_Area_7" localSheetId="14">#REF!</definedName>
    <definedName name="_______xlnm.Print_Area_7" localSheetId="15">#REF!</definedName>
    <definedName name="_______xlnm.Print_Area_7" localSheetId="16">#REF!</definedName>
    <definedName name="_______xlnm.Print_Area_7" localSheetId="17">#REF!</definedName>
    <definedName name="_______xlnm.Print_Area_7" localSheetId="18">#REF!</definedName>
    <definedName name="_______xlnm.Print_Area_7" localSheetId="19">#REF!</definedName>
    <definedName name="_______xlnm.Print_Area_7" localSheetId="2">#REF!</definedName>
    <definedName name="_______xlnm.Print_Area_7" localSheetId="20">#REF!</definedName>
    <definedName name="_______xlnm.Print_Area_7" localSheetId="21">#REF!</definedName>
    <definedName name="_______xlnm.Print_Area_7" localSheetId="22">#REF!</definedName>
    <definedName name="_______xlnm.Print_Area_7" localSheetId="23">#REF!</definedName>
    <definedName name="_______xlnm.Print_Area_7" localSheetId="24">#REF!</definedName>
    <definedName name="_______xlnm.Print_Area_7" localSheetId="25">#REF!</definedName>
    <definedName name="_______xlnm.Print_Area_7" localSheetId="26">#REF!</definedName>
    <definedName name="_______xlnm.Print_Area_7" localSheetId="27">#REF!</definedName>
    <definedName name="_______xlnm.Print_Area_7" localSheetId="29">#REF!</definedName>
    <definedName name="_______xlnm.Print_Area_7" localSheetId="3">#REF!</definedName>
    <definedName name="_______xlnm.Print_Area_7" localSheetId="30">#REF!</definedName>
    <definedName name="_______xlnm.Print_Area_7" localSheetId="31">#REF!</definedName>
    <definedName name="_______xlnm.Print_Area_7" localSheetId="32">#REF!</definedName>
    <definedName name="_______xlnm.Print_Area_7" localSheetId="33">#REF!</definedName>
    <definedName name="_______xlnm.Print_Area_7" localSheetId="34">#REF!</definedName>
    <definedName name="_______xlnm.Print_Area_7" localSheetId="35">#REF!</definedName>
    <definedName name="_______xlnm.Print_Area_7" localSheetId="36">#REF!</definedName>
    <definedName name="_______xlnm.Print_Area_7" localSheetId="37">#REF!</definedName>
    <definedName name="_______xlnm.Print_Area_7" localSheetId="4">#REF!</definedName>
    <definedName name="_______xlnm.Print_Area_7" localSheetId="5">#REF!</definedName>
    <definedName name="_______xlnm.Print_Area_7" localSheetId="7">#REF!</definedName>
    <definedName name="_______xlnm.Print_Area_7" localSheetId="9">#REF!</definedName>
    <definedName name="_______xlnm.Print_Area_7" localSheetId="0">#REF!</definedName>
    <definedName name="_______xlnm.Print_Area_7">#REF!</definedName>
    <definedName name="______xlnm.Print_Area_3" localSheetId="1">#REF!</definedName>
    <definedName name="______xlnm.Print_Area_3" localSheetId="12">#REF!</definedName>
    <definedName name="______xlnm.Print_Area_3" localSheetId="14">#REF!</definedName>
    <definedName name="______xlnm.Print_Area_3" localSheetId="15">#REF!</definedName>
    <definedName name="______xlnm.Print_Area_3" localSheetId="16">#REF!</definedName>
    <definedName name="______xlnm.Print_Area_3" localSheetId="17">#REF!</definedName>
    <definedName name="______xlnm.Print_Area_3" localSheetId="18">#REF!</definedName>
    <definedName name="______xlnm.Print_Area_3" localSheetId="19">#REF!</definedName>
    <definedName name="______xlnm.Print_Area_3" localSheetId="2">#REF!</definedName>
    <definedName name="______xlnm.Print_Area_3" localSheetId="20">#REF!</definedName>
    <definedName name="______xlnm.Print_Area_3" localSheetId="21">#REF!</definedName>
    <definedName name="______xlnm.Print_Area_3" localSheetId="22">#REF!</definedName>
    <definedName name="______xlnm.Print_Area_3" localSheetId="23">#REF!</definedName>
    <definedName name="______xlnm.Print_Area_3" localSheetId="24">#REF!</definedName>
    <definedName name="______xlnm.Print_Area_3" localSheetId="25">#REF!</definedName>
    <definedName name="______xlnm.Print_Area_3" localSheetId="26">#REF!</definedName>
    <definedName name="______xlnm.Print_Area_3" localSheetId="27">#REF!</definedName>
    <definedName name="______xlnm.Print_Area_3" localSheetId="29">#REF!</definedName>
    <definedName name="______xlnm.Print_Area_3" localSheetId="3">#REF!</definedName>
    <definedName name="______xlnm.Print_Area_3" localSheetId="30">#REF!</definedName>
    <definedName name="______xlnm.Print_Area_3" localSheetId="31">#REF!</definedName>
    <definedName name="______xlnm.Print_Area_3" localSheetId="32">#REF!</definedName>
    <definedName name="______xlnm.Print_Area_3" localSheetId="33">#REF!</definedName>
    <definedName name="______xlnm.Print_Area_3" localSheetId="34">#REF!</definedName>
    <definedName name="______xlnm.Print_Area_3" localSheetId="35">#REF!</definedName>
    <definedName name="______xlnm.Print_Area_3" localSheetId="36">#REF!</definedName>
    <definedName name="______xlnm.Print_Area_3" localSheetId="37">#REF!</definedName>
    <definedName name="______xlnm.Print_Area_3" localSheetId="4">#REF!</definedName>
    <definedName name="______xlnm.Print_Area_3" localSheetId="5">#REF!</definedName>
    <definedName name="______xlnm.Print_Area_3" localSheetId="7">#REF!</definedName>
    <definedName name="______xlnm.Print_Area_3" localSheetId="9">#REF!</definedName>
    <definedName name="______xlnm.Print_Area_3" localSheetId="0">#REF!</definedName>
    <definedName name="______xlnm.Print_Area_3">#REF!</definedName>
    <definedName name="______xlnm.Print_Area_6" localSheetId="1">#REF!</definedName>
    <definedName name="______xlnm.Print_Area_6" localSheetId="12">#REF!</definedName>
    <definedName name="______xlnm.Print_Area_6" localSheetId="14">#REF!</definedName>
    <definedName name="______xlnm.Print_Area_6" localSheetId="15">#REF!</definedName>
    <definedName name="______xlnm.Print_Area_6" localSheetId="16">#REF!</definedName>
    <definedName name="______xlnm.Print_Area_6" localSheetId="17">#REF!</definedName>
    <definedName name="______xlnm.Print_Area_6" localSheetId="18">#REF!</definedName>
    <definedName name="______xlnm.Print_Area_6" localSheetId="19">#REF!</definedName>
    <definedName name="______xlnm.Print_Area_6" localSheetId="2">#REF!</definedName>
    <definedName name="______xlnm.Print_Area_6" localSheetId="20">#REF!</definedName>
    <definedName name="______xlnm.Print_Area_6" localSheetId="21">#REF!</definedName>
    <definedName name="______xlnm.Print_Area_6" localSheetId="22">#REF!</definedName>
    <definedName name="______xlnm.Print_Area_6" localSheetId="23">#REF!</definedName>
    <definedName name="______xlnm.Print_Area_6" localSheetId="24">#REF!</definedName>
    <definedName name="______xlnm.Print_Area_6" localSheetId="25">#REF!</definedName>
    <definedName name="______xlnm.Print_Area_6" localSheetId="26">#REF!</definedName>
    <definedName name="______xlnm.Print_Area_6" localSheetId="27">#REF!</definedName>
    <definedName name="______xlnm.Print_Area_6" localSheetId="29">#REF!</definedName>
    <definedName name="______xlnm.Print_Area_6" localSheetId="3">#REF!</definedName>
    <definedName name="______xlnm.Print_Area_6" localSheetId="30">#REF!</definedName>
    <definedName name="______xlnm.Print_Area_6" localSheetId="31">#REF!</definedName>
    <definedName name="______xlnm.Print_Area_6" localSheetId="32">#REF!</definedName>
    <definedName name="______xlnm.Print_Area_6" localSheetId="33">#REF!</definedName>
    <definedName name="______xlnm.Print_Area_6" localSheetId="34">#REF!</definedName>
    <definedName name="______xlnm.Print_Area_6" localSheetId="35">#REF!</definedName>
    <definedName name="______xlnm.Print_Area_6" localSheetId="36">#REF!</definedName>
    <definedName name="______xlnm.Print_Area_6" localSheetId="37">#REF!</definedName>
    <definedName name="______xlnm.Print_Area_6" localSheetId="4">#REF!</definedName>
    <definedName name="______xlnm.Print_Area_6" localSheetId="5">#REF!</definedName>
    <definedName name="______xlnm.Print_Area_6" localSheetId="7">#REF!</definedName>
    <definedName name="______xlnm.Print_Area_6" localSheetId="9">#REF!</definedName>
    <definedName name="______xlnm.Print_Area_6" localSheetId="0">#REF!</definedName>
    <definedName name="______xlnm.Print_Area_6">#REF!</definedName>
    <definedName name="______xlnm.Print_Area_7" localSheetId="1">#REF!</definedName>
    <definedName name="______xlnm.Print_Area_7" localSheetId="12">#REF!</definedName>
    <definedName name="______xlnm.Print_Area_7" localSheetId="14">#REF!</definedName>
    <definedName name="______xlnm.Print_Area_7" localSheetId="15">#REF!</definedName>
    <definedName name="______xlnm.Print_Area_7" localSheetId="16">#REF!</definedName>
    <definedName name="______xlnm.Print_Area_7" localSheetId="17">#REF!</definedName>
    <definedName name="______xlnm.Print_Area_7" localSheetId="18">#REF!</definedName>
    <definedName name="______xlnm.Print_Area_7" localSheetId="19">#REF!</definedName>
    <definedName name="______xlnm.Print_Area_7" localSheetId="2">#REF!</definedName>
    <definedName name="______xlnm.Print_Area_7" localSheetId="20">#REF!</definedName>
    <definedName name="______xlnm.Print_Area_7" localSheetId="21">#REF!</definedName>
    <definedName name="______xlnm.Print_Area_7" localSheetId="22">#REF!</definedName>
    <definedName name="______xlnm.Print_Area_7" localSheetId="23">#REF!</definedName>
    <definedName name="______xlnm.Print_Area_7" localSheetId="24">#REF!</definedName>
    <definedName name="______xlnm.Print_Area_7" localSheetId="25">#REF!</definedName>
    <definedName name="______xlnm.Print_Area_7" localSheetId="26">#REF!</definedName>
    <definedName name="______xlnm.Print_Area_7" localSheetId="27">#REF!</definedName>
    <definedName name="______xlnm.Print_Area_7" localSheetId="29">#REF!</definedName>
    <definedName name="______xlnm.Print_Area_7" localSheetId="3">#REF!</definedName>
    <definedName name="______xlnm.Print_Area_7" localSheetId="30">#REF!</definedName>
    <definedName name="______xlnm.Print_Area_7" localSheetId="31">#REF!</definedName>
    <definedName name="______xlnm.Print_Area_7" localSheetId="32">#REF!</definedName>
    <definedName name="______xlnm.Print_Area_7" localSheetId="33">#REF!</definedName>
    <definedName name="______xlnm.Print_Area_7" localSheetId="34">#REF!</definedName>
    <definedName name="______xlnm.Print_Area_7" localSheetId="35">#REF!</definedName>
    <definedName name="______xlnm.Print_Area_7" localSheetId="36">#REF!</definedName>
    <definedName name="______xlnm.Print_Area_7" localSheetId="37">#REF!</definedName>
    <definedName name="______xlnm.Print_Area_7" localSheetId="4">#REF!</definedName>
    <definedName name="______xlnm.Print_Area_7" localSheetId="5">#REF!</definedName>
    <definedName name="______xlnm.Print_Area_7" localSheetId="7">#REF!</definedName>
    <definedName name="______xlnm.Print_Area_7" localSheetId="9">#REF!</definedName>
    <definedName name="______xlnm.Print_Area_7" localSheetId="0">#REF!</definedName>
    <definedName name="______xlnm.Print_Area_7">#REF!</definedName>
    <definedName name="_____xlnm.Print_Area_3" localSheetId="1">#REF!</definedName>
    <definedName name="_____xlnm.Print_Area_3" localSheetId="12">#REF!</definedName>
    <definedName name="_____xlnm.Print_Area_3" localSheetId="14">#REF!</definedName>
    <definedName name="_____xlnm.Print_Area_3" localSheetId="15">#REF!</definedName>
    <definedName name="_____xlnm.Print_Area_3" localSheetId="16">#REF!</definedName>
    <definedName name="_____xlnm.Print_Area_3" localSheetId="17">#REF!</definedName>
    <definedName name="_____xlnm.Print_Area_3" localSheetId="18">#REF!</definedName>
    <definedName name="_____xlnm.Print_Area_3" localSheetId="19">#REF!</definedName>
    <definedName name="_____xlnm.Print_Area_3" localSheetId="2">#REF!</definedName>
    <definedName name="_____xlnm.Print_Area_3" localSheetId="20">#REF!</definedName>
    <definedName name="_____xlnm.Print_Area_3" localSheetId="21">#REF!</definedName>
    <definedName name="_____xlnm.Print_Area_3" localSheetId="22">#REF!</definedName>
    <definedName name="_____xlnm.Print_Area_3" localSheetId="23">#REF!</definedName>
    <definedName name="_____xlnm.Print_Area_3" localSheetId="24">#REF!</definedName>
    <definedName name="_____xlnm.Print_Area_3" localSheetId="25">#REF!</definedName>
    <definedName name="_____xlnm.Print_Area_3" localSheetId="26">#REF!</definedName>
    <definedName name="_____xlnm.Print_Area_3" localSheetId="27">#REF!</definedName>
    <definedName name="_____xlnm.Print_Area_3" localSheetId="29">#REF!</definedName>
    <definedName name="_____xlnm.Print_Area_3" localSheetId="3">#REF!</definedName>
    <definedName name="_____xlnm.Print_Area_3" localSheetId="30">#REF!</definedName>
    <definedName name="_____xlnm.Print_Area_3" localSheetId="31">#REF!</definedName>
    <definedName name="_____xlnm.Print_Area_3" localSheetId="32">#REF!</definedName>
    <definedName name="_____xlnm.Print_Area_3" localSheetId="33">#REF!</definedName>
    <definedName name="_____xlnm.Print_Area_3" localSheetId="34">#REF!</definedName>
    <definedName name="_____xlnm.Print_Area_3" localSheetId="35">#REF!</definedName>
    <definedName name="_____xlnm.Print_Area_3" localSheetId="36">#REF!</definedName>
    <definedName name="_____xlnm.Print_Area_3" localSheetId="37">#REF!</definedName>
    <definedName name="_____xlnm.Print_Area_3" localSheetId="4">#REF!</definedName>
    <definedName name="_____xlnm.Print_Area_3" localSheetId="5">#REF!</definedName>
    <definedName name="_____xlnm.Print_Area_3" localSheetId="7">#REF!</definedName>
    <definedName name="_____xlnm.Print_Area_3" localSheetId="9">#REF!</definedName>
    <definedName name="_____xlnm.Print_Area_3" localSheetId="0">#REF!</definedName>
    <definedName name="_____xlnm.Print_Area_3">#REF!</definedName>
    <definedName name="_____xlnm.Print_Area_6" localSheetId="1">#REF!</definedName>
    <definedName name="_____xlnm.Print_Area_6" localSheetId="12">#REF!</definedName>
    <definedName name="_____xlnm.Print_Area_6" localSheetId="14">#REF!</definedName>
    <definedName name="_____xlnm.Print_Area_6" localSheetId="15">#REF!</definedName>
    <definedName name="_____xlnm.Print_Area_6" localSheetId="16">#REF!</definedName>
    <definedName name="_____xlnm.Print_Area_6" localSheetId="17">#REF!</definedName>
    <definedName name="_____xlnm.Print_Area_6" localSheetId="18">#REF!</definedName>
    <definedName name="_____xlnm.Print_Area_6" localSheetId="19">#REF!</definedName>
    <definedName name="_____xlnm.Print_Area_6" localSheetId="2">#REF!</definedName>
    <definedName name="_____xlnm.Print_Area_6" localSheetId="20">#REF!</definedName>
    <definedName name="_____xlnm.Print_Area_6" localSheetId="21">#REF!</definedName>
    <definedName name="_____xlnm.Print_Area_6" localSheetId="22">#REF!</definedName>
    <definedName name="_____xlnm.Print_Area_6" localSheetId="23">#REF!</definedName>
    <definedName name="_____xlnm.Print_Area_6" localSheetId="24">#REF!</definedName>
    <definedName name="_____xlnm.Print_Area_6" localSheetId="25">#REF!</definedName>
    <definedName name="_____xlnm.Print_Area_6" localSheetId="26">#REF!</definedName>
    <definedName name="_____xlnm.Print_Area_6" localSheetId="27">#REF!</definedName>
    <definedName name="_____xlnm.Print_Area_6" localSheetId="29">#REF!</definedName>
    <definedName name="_____xlnm.Print_Area_6" localSheetId="3">#REF!</definedName>
    <definedName name="_____xlnm.Print_Area_6" localSheetId="30">#REF!</definedName>
    <definedName name="_____xlnm.Print_Area_6" localSheetId="31">#REF!</definedName>
    <definedName name="_____xlnm.Print_Area_6" localSheetId="32">#REF!</definedName>
    <definedName name="_____xlnm.Print_Area_6" localSheetId="33">#REF!</definedName>
    <definedName name="_____xlnm.Print_Area_6" localSheetId="34">#REF!</definedName>
    <definedName name="_____xlnm.Print_Area_6" localSheetId="35">#REF!</definedName>
    <definedName name="_____xlnm.Print_Area_6" localSheetId="36">#REF!</definedName>
    <definedName name="_____xlnm.Print_Area_6" localSheetId="37">#REF!</definedName>
    <definedName name="_____xlnm.Print_Area_6" localSheetId="4">#REF!</definedName>
    <definedName name="_____xlnm.Print_Area_6" localSheetId="5">#REF!</definedName>
    <definedName name="_____xlnm.Print_Area_6" localSheetId="7">#REF!</definedName>
    <definedName name="_____xlnm.Print_Area_6" localSheetId="9">#REF!</definedName>
    <definedName name="_____xlnm.Print_Area_6" localSheetId="0">#REF!</definedName>
    <definedName name="_____xlnm.Print_Area_6">#REF!</definedName>
    <definedName name="_____xlnm.Print_Area_7" localSheetId="1">#REF!</definedName>
    <definedName name="_____xlnm.Print_Area_7" localSheetId="12">#REF!</definedName>
    <definedName name="_____xlnm.Print_Area_7" localSheetId="14">#REF!</definedName>
    <definedName name="_____xlnm.Print_Area_7" localSheetId="15">#REF!</definedName>
    <definedName name="_____xlnm.Print_Area_7" localSheetId="16">#REF!</definedName>
    <definedName name="_____xlnm.Print_Area_7" localSheetId="17">#REF!</definedName>
    <definedName name="_____xlnm.Print_Area_7" localSheetId="18">#REF!</definedName>
    <definedName name="_____xlnm.Print_Area_7" localSheetId="19">#REF!</definedName>
    <definedName name="_____xlnm.Print_Area_7" localSheetId="2">#REF!</definedName>
    <definedName name="_____xlnm.Print_Area_7" localSheetId="20">#REF!</definedName>
    <definedName name="_____xlnm.Print_Area_7" localSheetId="21">#REF!</definedName>
    <definedName name="_____xlnm.Print_Area_7" localSheetId="22">#REF!</definedName>
    <definedName name="_____xlnm.Print_Area_7" localSheetId="23">#REF!</definedName>
    <definedName name="_____xlnm.Print_Area_7" localSheetId="24">#REF!</definedName>
    <definedName name="_____xlnm.Print_Area_7" localSheetId="25">#REF!</definedName>
    <definedName name="_____xlnm.Print_Area_7" localSheetId="26">#REF!</definedName>
    <definedName name="_____xlnm.Print_Area_7" localSheetId="27">#REF!</definedName>
    <definedName name="_____xlnm.Print_Area_7" localSheetId="29">#REF!</definedName>
    <definedName name="_____xlnm.Print_Area_7" localSheetId="3">#REF!</definedName>
    <definedName name="_____xlnm.Print_Area_7" localSheetId="30">#REF!</definedName>
    <definedName name="_____xlnm.Print_Area_7" localSheetId="31">#REF!</definedName>
    <definedName name="_____xlnm.Print_Area_7" localSheetId="32">#REF!</definedName>
    <definedName name="_____xlnm.Print_Area_7" localSheetId="33">#REF!</definedName>
    <definedName name="_____xlnm.Print_Area_7" localSheetId="34">#REF!</definedName>
    <definedName name="_____xlnm.Print_Area_7" localSheetId="35">#REF!</definedName>
    <definedName name="_____xlnm.Print_Area_7" localSheetId="36">#REF!</definedName>
    <definedName name="_____xlnm.Print_Area_7" localSheetId="37">#REF!</definedName>
    <definedName name="_____xlnm.Print_Area_7" localSheetId="4">#REF!</definedName>
    <definedName name="_____xlnm.Print_Area_7" localSheetId="5">#REF!</definedName>
    <definedName name="_____xlnm.Print_Area_7" localSheetId="7">#REF!</definedName>
    <definedName name="_____xlnm.Print_Area_7" localSheetId="9">#REF!</definedName>
    <definedName name="_____xlnm.Print_Area_7" localSheetId="0">#REF!</definedName>
    <definedName name="_____xlnm.Print_Area_7">#REF!</definedName>
    <definedName name="____xlnm.Print_Area_3" localSheetId="1">#REF!</definedName>
    <definedName name="____xlnm.Print_Area_3" localSheetId="12">#REF!</definedName>
    <definedName name="____xlnm.Print_Area_3" localSheetId="14">#REF!</definedName>
    <definedName name="____xlnm.Print_Area_3" localSheetId="15">#REF!</definedName>
    <definedName name="____xlnm.Print_Area_3" localSheetId="16">#REF!</definedName>
    <definedName name="____xlnm.Print_Area_3" localSheetId="17">#REF!</definedName>
    <definedName name="____xlnm.Print_Area_3" localSheetId="18">#REF!</definedName>
    <definedName name="____xlnm.Print_Area_3" localSheetId="19">#REF!</definedName>
    <definedName name="____xlnm.Print_Area_3" localSheetId="2">#REF!</definedName>
    <definedName name="____xlnm.Print_Area_3" localSheetId="20">#REF!</definedName>
    <definedName name="____xlnm.Print_Area_3" localSheetId="21">#REF!</definedName>
    <definedName name="____xlnm.Print_Area_3" localSheetId="22">#REF!</definedName>
    <definedName name="____xlnm.Print_Area_3" localSheetId="23">#REF!</definedName>
    <definedName name="____xlnm.Print_Area_3" localSheetId="24">#REF!</definedName>
    <definedName name="____xlnm.Print_Area_3" localSheetId="25">#REF!</definedName>
    <definedName name="____xlnm.Print_Area_3" localSheetId="26">#REF!</definedName>
    <definedName name="____xlnm.Print_Area_3" localSheetId="27">#REF!</definedName>
    <definedName name="____xlnm.Print_Area_3" localSheetId="29">#REF!</definedName>
    <definedName name="____xlnm.Print_Area_3" localSheetId="3">#REF!</definedName>
    <definedName name="____xlnm.Print_Area_3" localSheetId="30">#REF!</definedName>
    <definedName name="____xlnm.Print_Area_3" localSheetId="31">#REF!</definedName>
    <definedName name="____xlnm.Print_Area_3" localSheetId="32">#REF!</definedName>
    <definedName name="____xlnm.Print_Area_3" localSheetId="33">#REF!</definedName>
    <definedName name="____xlnm.Print_Area_3" localSheetId="34">#REF!</definedName>
    <definedName name="____xlnm.Print_Area_3" localSheetId="35">#REF!</definedName>
    <definedName name="____xlnm.Print_Area_3" localSheetId="36">#REF!</definedName>
    <definedName name="____xlnm.Print_Area_3" localSheetId="37">#REF!</definedName>
    <definedName name="____xlnm.Print_Area_3" localSheetId="4">#REF!</definedName>
    <definedName name="____xlnm.Print_Area_3" localSheetId="5">#REF!</definedName>
    <definedName name="____xlnm.Print_Area_3" localSheetId="7">#REF!</definedName>
    <definedName name="____xlnm.Print_Area_3" localSheetId="9">#REF!</definedName>
    <definedName name="____xlnm.Print_Area_3" localSheetId="0">#REF!</definedName>
    <definedName name="____xlnm.Print_Area_3">#REF!</definedName>
    <definedName name="____xlnm.Print_Area_6" localSheetId="1">#REF!</definedName>
    <definedName name="____xlnm.Print_Area_6" localSheetId="12">#REF!</definedName>
    <definedName name="____xlnm.Print_Area_6" localSheetId="14">#REF!</definedName>
    <definedName name="____xlnm.Print_Area_6" localSheetId="15">#REF!</definedName>
    <definedName name="____xlnm.Print_Area_6" localSheetId="16">#REF!</definedName>
    <definedName name="____xlnm.Print_Area_6" localSheetId="17">#REF!</definedName>
    <definedName name="____xlnm.Print_Area_6" localSheetId="18">#REF!</definedName>
    <definedName name="____xlnm.Print_Area_6" localSheetId="19">#REF!</definedName>
    <definedName name="____xlnm.Print_Area_6" localSheetId="2">#REF!</definedName>
    <definedName name="____xlnm.Print_Area_6" localSheetId="20">#REF!</definedName>
    <definedName name="____xlnm.Print_Area_6" localSheetId="21">#REF!</definedName>
    <definedName name="____xlnm.Print_Area_6" localSheetId="22">#REF!</definedName>
    <definedName name="____xlnm.Print_Area_6" localSheetId="23">#REF!</definedName>
    <definedName name="____xlnm.Print_Area_6" localSheetId="24">#REF!</definedName>
    <definedName name="____xlnm.Print_Area_6" localSheetId="25">#REF!</definedName>
    <definedName name="____xlnm.Print_Area_6" localSheetId="26">#REF!</definedName>
    <definedName name="____xlnm.Print_Area_6" localSheetId="27">#REF!</definedName>
    <definedName name="____xlnm.Print_Area_6" localSheetId="29">#REF!</definedName>
    <definedName name="____xlnm.Print_Area_6" localSheetId="3">#REF!</definedName>
    <definedName name="____xlnm.Print_Area_6" localSheetId="30">#REF!</definedName>
    <definedName name="____xlnm.Print_Area_6" localSheetId="31">#REF!</definedName>
    <definedName name="____xlnm.Print_Area_6" localSheetId="32">#REF!</definedName>
    <definedName name="____xlnm.Print_Area_6" localSheetId="33">#REF!</definedName>
    <definedName name="____xlnm.Print_Area_6" localSheetId="34">#REF!</definedName>
    <definedName name="____xlnm.Print_Area_6" localSheetId="35">#REF!</definedName>
    <definedName name="____xlnm.Print_Area_6" localSheetId="36">#REF!</definedName>
    <definedName name="____xlnm.Print_Area_6" localSheetId="37">#REF!</definedName>
    <definedName name="____xlnm.Print_Area_6" localSheetId="4">#REF!</definedName>
    <definedName name="____xlnm.Print_Area_6" localSheetId="5">#REF!</definedName>
    <definedName name="____xlnm.Print_Area_6" localSheetId="7">#REF!</definedName>
    <definedName name="____xlnm.Print_Area_6" localSheetId="9">#REF!</definedName>
    <definedName name="____xlnm.Print_Area_6" localSheetId="0">#REF!</definedName>
    <definedName name="____xlnm.Print_Area_6">#REF!</definedName>
    <definedName name="____xlnm.Print_Area_7" localSheetId="1">#REF!</definedName>
    <definedName name="____xlnm.Print_Area_7" localSheetId="12">#REF!</definedName>
    <definedName name="____xlnm.Print_Area_7" localSheetId="14">#REF!</definedName>
    <definedName name="____xlnm.Print_Area_7" localSheetId="15">#REF!</definedName>
    <definedName name="____xlnm.Print_Area_7" localSheetId="16">#REF!</definedName>
    <definedName name="____xlnm.Print_Area_7" localSheetId="17">#REF!</definedName>
    <definedName name="____xlnm.Print_Area_7" localSheetId="18">#REF!</definedName>
    <definedName name="____xlnm.Print_Area_7" localSheetId="19">#REF!</definedName>
    <definedName name="____xlnm.Print_Area_7" localSheetId="2">#REF!</definedName>
    <definedName name="____xlnm.Print_Area_7" localSheetId="20">#REF!</definedName>
    <definedName name="____xlnm.Print_Area_7" localSheetId="21">#REF!</definedName>
    <definedName name="____xlnm.Print_Area_7" localSheetId="22">#REF!</definedName>
    <definedName name="____xlnm.Print_Area_7" localSheetId="23">#REF!</definedName>
    <definedName name="____xlnm.Print_Area_7" localSheetId="24">#REF!</definedName>
    <definedName name="____xlnm.Print_Area_7" localSheetId="25">#REF!</definedName>
    <definedName name="____xlnm.Print_Area_7" localSheetId="26">#REF!</definedName>
    <definedName name="____xlnm.Print_Area_7" localSheetId="27">#REF!</definedName>
    <definedName name="____xlnm.Print_Area_7" localSheetId="29">#REF!</definedName>
    <definedName name="____xlnm.Print_Area_7" localSheetId="3">#REF!</definedName>
    <definedName name="____xlnm.Print_Area_7" localSheetId="30">#REF!</definedName>
    <definedName name="____xlnm.Print_Area_7" localSheetId="31">#REF!</definedName>
    <definedName name="____xlnm.Print_Area_7" localSheetId="32">#REF!</definedName>
    <definedName name="____xlnm.Print_Area_7" localSheetId="33">#REF!</definedName>
    <definedName name="____xlnm.Print_Area_7" localSheetId="34">#REF!</definedName>
    <definedName name="____xlnm.Print_Area_7" localSheetId="35">#REF!</definedName>
    <definedName name="____xlnm.Print_Area_7" localSheetId="36">#REF!</definedName>
    <definedName name="____xlnm.Print_Area_7" localSheetId="37">#REF!</definedName>
    <definedName name="____xlnm.Print_Area_7" localSheetId="4">#REF!</definedName>
    <definedName name="____xlnm.Print_Area_7" localSheetId="5">#REF!</definedName>
    <definedName name="____xlnm.Print_Area_7" localSheetId="7">#REF!</definedName>
    <definedName name="____xlnm.Print_Area_7" localSheetId="9">#REF!</definedName>
    <definedName name="____xlnm.Print_Area_7" localSheetId="0">#REF!</definedName>
    <definedName name="____xlnm.Print_Area_7">#REF!</definedName>
    <definedName name="___xlnm.Print_Area_1" localSheetId="1">#REF!</definedName>
    <definedName name="___xlnm.Print_Area_1" localSheetId="12">#REF!</definedName>
    <definedName name="___xlnm.Print_Area_1" localSheetId="14">#REF!</definedName>
    <definedName name="___xlnm.Print_Area_1" localSheetId="15">#REF!</definedName>
    <definedName name="___xlnm.Print_Area_1" localSheetId="16">#REF!</definedName>
    <definedName name="___xlnm.Print_Area_1" localSheetId="17">#REF!</definedName>
    <definedName name="___xlnm.Print_Area_1" localSheetId="18">#REF!</definedName>
    <definedName name="___xlnm.Print_Area_1" localSheetId="19">#REF!</definedName>
    <definedName name="___xlnm.Print_Area_1" localSheetId="2">#REF!</definedName>
    <definedName name="___xlnm.Print_Area_1" localSheetId="20">#REF!</definedName>
    <definedName name="___xlnm.Print_Area_1" localSheetId="21">#REF!</definedName>
    <definedName name="___xlnm.Print_Area_1" localSheetId="22">#REF!</definedName>
    <definedName name="___xlnm.Print_Area_1" localSheetId="23">#REF!</definedName>
    <definedName name="___xlnm.Print_Area_1" localSheetId="24">#REF!</definedName>
    <definedName name="___xlnm.Print_Area_1" localSheetId="25">#REF!</definedName>
    <definedName name="___xlnm.Print_Area_1" localSheetId="26">#REF!</definedName>
    <definedName name="___xlnm.Print_Area_1" localSheetId="27">#REF!</definedName>
    <definedName name="___xlnm.Print_Area_1" localSheetId="29">#REF!</definedName>
    <definedName name="___xlnm.Print_Area_1" localSheetId="3">#REF!</definedName>
    <definedName name="___xlnm.Print_Area_1" localSheetId="30">#REF!</definedName>
    <definedName name="___xlnm.Print_Area_1" localSheetId="31">#REF!</definedName>
    <definedName name="___xlnm.Print_Area_1" localSheetId="32">#REF!</definedName>
    <definedName name="___xlnm.Print_Area_1" localSheetId="33">#REF!</definedName>
    <definedName name="___xlnm.Print_Area_1" localSheetId="34">#REF!</definedName>
    <definedName name="___xlnm.Print_Area_1" localSheetId="35">#REF!</definedName>
    <definedName name="___xlnm.Print_Area_1" localSheetId="36">#REF!</definedName>
    <definedName name="___xlnm.Print_Area_1" localSheetId="37">#REF!</definedName>
    <definedName name="___xlnm.Print_Area_1" localSheetId="4">#REF!</definedName>
    <definedName name="___xlnm.Print_Area_1" localSheetId="5">#REF!</definedName>
    <definedName name="___xlnm.Print_Area_1" localSheetId="7">#REF!</definedName>
    <definedName name="___xlnm.Print_Area_1" localSheetId="9">#REF!</definedName>
    <definedName name="___xlnm.Print_Area_1" localSheetId="0">#REF!</definedName>
    <definedName name="___xlnm.Print_Area_1">#REF!</definedName>
    <definedName name="___xlnm.Print_Area_3" localSheetId="1">#REF!</definedName>
    <definedName name="___xlnm.Print_Area_3" localSheetId="12">#REF!</definedName>
    <definedName name="___xlnm.Print_Area_3" localSheetId="14">#REF!</definedName>
    <definedName name="___xlnm.Print_Area_3" localSheetId="15">#REF!</definedName>
    <definedName name="___xlnm.Print_Area_3" localSheetId="16">#REF!</definedName>
    <definedName name="___xlnm.Print_Area_3" localSheetId="17">#REF!</definedName>
    <definedName name="___xlnm.Print_Area_3" localSheetId="18">#REF!</definedName>
    <definedName name="___xlnm.Print_Area_3" localSheetId="19">#REF!</definedName>
    <definedName name="___xlnm.Print_Area_3" localSheetId="2">#REF!</definedName>
    <definedName name="___xlnm.Print_Area_3" localSheetId="20">#REF!</definedName>
    <definedName name="___xlnm.Print_Area_3" localSheetId="21">#REF!</definedName>
    <definedName name="___xlnm.Print_Area_3" localSheetId="22">#REF!</definedName>
    <definedName name="___xlnm.Print_Area_3" localSheetId="23">#REF!</definedName>
    <definedName name="___xlnm.Print_Area_3" localSheetId="24">#REF!</definedName>
    <definedName name="___xlnm.Print_Area_3" localSheetId="25">#REF!</definedName>
    <definedName name="___xlnm.Print_Area_3" localSheetId="26">#REF!</definedName>
    <definedName name="___xlnm.Print_Area_3" localSheetId="27">#REF!</definedName>
    <definedName name="___xlnm.Print_Area_3" localSheetId="29">#REF!</definedName>
    <definedName name="___xlnm.Print_Area_3" localSheetId="3">#REF!</definedName>
    <definedName name="___xlnm.Print_Area_3" localSheetId="30">#REF!</definedName>
    <definedName name="___xlnm.Print_Area_3" localSheetId="31">#REF!</definedName>
    <definedName name="___xlnm.Print_Area_3" localSheetId="32">#REF!</definedName>
    <definedName name="___xlnm.Print_Area_3" localSheetId="33">#REF!</definedName>
    <definedName name="___xlnm.Print_Area_3" localSheetId="34">#REF!</definedName>
    <definedName name="___xlnm.Print_Area_3" localSheetId="35">#REF!</definedName>
    <definedName name="___xlnm.Print_Area_3" localSheetId="36">#REF!</definedName>
    <definedName name="___xlnm.Print_Area_3" localSheetId="37">#REF!</definedName>
    <definedName name="___xlnm.Print_Area_3" localSheetId="4">#REF!</definedName>
    <definedName name="___xlnm.Print_Area_3" localSheetId="5">#REF!</definedName>
    <definedName name="___xlnm.Print_Area_3" localSheetId="7">#REF!</definedName>
    <definedName name="___xlnm.Print_Area_3" localSheetId="9">#REF!</definedName>
    <definedName name="___xlnm.Print_Area_3" localSheetId="0">#REF!</definedName>
    <definedName name="___xlnm.Print_Area_3">#REF!</definedName>
    <definedName name="___xlnm.Print_Area_6" localSheetId="1">#REF!</definedName>
    <definedName name="___xlnm.Print_Area_6" localSheetId="12">#REF!</definedName>
    <definedName name="___xlnm.Print_Area_6" localSheetId="14">#REF!</definedName>
    <definedName name="___xlnm.Print_Area_6" localSheetId="15">#REF!</definedName>
    <definedName name="___xlnm.Print_Area_6" localSheetId="16">#REF!</definedName>
    <definedName name="___xlnm.Print_Area_6" localSheetId="17">#REF!</definedName>
    <definedName name="___xlnm.Print_Area_6" localSheetId="18">#REF!</definedName>
    <definedName name="___xlnm.Print_Area_6" localSheetId="19">#REF!</definedName>
    <definedName name="___xlnm.Print_Area_6" localSheetId="2">#REF!</definedName>
    <definedName name="___xlnm.Print_Area_6" localSheetId="20">#REF!</definedName>
    <definedName name="___xlnm.Print_Area_6" localSheetId="21">#REF!</definedName>
    <definedName name="___xlnm.Print_Area_6" localSheetId="22">#REF!</definedName>
    <definedName name="___xlnm.Print_Area_6" localSheetId="23">#REF!</definedName>
    <definedName name="___xlnm.Print_Area_6" localSheetId="24">#REF!</definedName>
    <definedName name="___xlnm.Print_Area_6" localSheetId="25">#REF!</definedName>
    <definedName name="___xlnm.Print_Area_6" localSheetId="26">#REF!</definedName>
    <definedName name="___xlnm.Print_Area_6" localSheetId="27">#REF!</definedName>
    <definedName name="___xlnm.Print_Area_6" localSheetId="29">#REF!</definedName>
    <definedName name="___xlnm.Print_Area_6" localSheetId="3">#REF!</definedName>
    <definedName name="___xlnm.Print_Area_6" localSheetId="30">#REF!</definedName>
    <definedName name="___xlnm.Print_Area_6" localSheetId="31">#REF!</definedName>
    <definedName name="___xlnm.Print_Area_6" localSheetId="32">#REF!</definedName>
    <definedName name="___xlnm.Print_Area_6" localSheetId="33">#REF!</definedName>
    <definedName name="___xlnm.Print_Area_6" localSheetId="34">#REF!</definedName>
    <definedName name="___xlnm.Print_Area_6" localSheetId="35">#REF!</definedName>
    <definedName name="___xlnm.Print_Area_6" localSheetId="36">#REF!</definedName>
    <definedName name="___xlnm.Print_Area_6" localSheetId="37">#REF!</definedName>
    <definedName name="___xlnm.Print_Area_6" localSheetId="4">#REF!</definedName>
    <definedName name="___xlnm.Print_Area_6" localSheetId="5">#REF!</definedName>
    <definedName name="___xlnm.Print_Area_6" localSheetId="7">#REF!</definedName>
    <definedName name="___xlnm.Print_Area_6" localSheetId="9">#REF!</definedName>
    <definedName name="___xlnm.Print_Area_6" localSheetId="0">#REF!</definedName>
    <definedName name="___xlnm.Print_Area_6">#REF!</definedName>
    <definedName name="___xlnm.Print_Area_7" localSheetId="1">#REF!</definedName>
    <definedName name="___xlnm.Print_Area_7" localSheetId="12">#REF!</definedName>
    <definedName name="___xlnm.Print_Area_7" localSheetId="14">#REF!</definedName>
    <definedName name="___xlnm.Print_Area_7" localSheetId="15">#REF!</definedName>
    <definedName name="___xlnm.Print_Area_7" localSheetId="16">#REF!</definedName>
    <definedName name="___xlnm.Print_Area_7" localSheetId="17">#REF!</definedName>
    <definedName name="___xlnm.Print_Area_7" localSheetId="18">#REF!</definedName>
    <definedName name="___xlnm.Print_Area_7" localSheetId="19">#REF!</definedName>
    <definedName name="___xlnm.Print_Area_7" localSheetId="2">#REF!</definedName>
    <definedName name="___xlnm.Print_Area_7" localSheetId="20">#REF!</definedName>
    <definedName name="___xlnm.Print_Area_7" localSheetId="21">#REF!</definedName>
    <definedName name="___xlnm.Print_Area_7" localSheetId="22">#REF!</definedName>
    <definedName name="___xlnm.Print_Area_7" localSheetId="23">#REF!</definedName>
    <definedName name="___xlnm.Print_Area_7" localSheetId="24">#REF!</definedName>
    <definedName name="___xlnm.Print_Area_7" localSheetId="25">#REF!</definedName>
    <definedName name="___xlnm.Print_Area_7" localSheetId="26">#REF!</definedName>
    <definedName name="___xlnm.Print_Area_7" localSheetId="27">#REF!</definedName>
    <definedName name="___xlnm.Print_Area_7" localSheetId="29">#REF!</definedName>
    <definedName name="___xlnm.Print_Area_7" localSheetId="3">#REF!</definedName>
    <definedName name="___xlnm.Print_Area_7" localSheetId="30">#REF!</definedName>
    <definedName name="___xlnm.Print_Area_7" localSheetId="31">#REF!</definedName>
    <definedName name="___xlnm.Print_Area_7" localSheetId="32">#REF!</definedName>
    <definedName name="___xlnm.Print_Area_7" localSheetId="33">#REF!</definedName>
    <definedName name="___xlnm.Print_Area_7" localSheetId="34">#REF!</definedName>
    <definedName name="___xlnm.Print_Area_7" localSheetId="35">#REF!</definedName>
    <definedName name="___xlnm.Print_Area_7" localSheetId="36">#REF!</definedName>
    <definedName name="___xlnm.Print_Area_7" localSheetId="37">#REF!</definedName>
    <definedName name="___xlnm.Print_Area_7" localSheetId="4">#REF!</definedName>
    <definedName name="___xlnm.Print_Area_7" localSheetId="5">#REF!</definedName>
    <definedName name="___xlnm.Print_Area_7" localSheetId="7">#REF!</definedName>
    <definedName name="___xlnm.Print_Area_7" localSheetId="9">#REF!</definedName>
    <definedName name="___xlnm.Print_Area_7" localSheetId="0">#REF!</definedName>
    <definedName name="___xlnm.Print_Area_7">#REF!</definedName>
    <definedName name="__xlnm.Print_Area_1" localSheetId="1">#REF!</definedName>
    <definedName name="__xlnm.Print_Area_1" localSheetId="12">#REF!</definedName>
    <definedName name="__xlnm.Print_Area_1" localSheetId="14">#REF!</definedName>
    <definedName name="__xlnm.Print_Area_1" localSheetId="15">#REF!</definedName>
    <definedName name="__xlnm.Print_Area_1" localSheetId="16">#REF!</definedName>
    <definedName name="__xlnm.Print_Area_1" localSheetId="17">#REF!</definedName>
    <definedName name="__xlnm.Print_Area_1" localSheetId="18">#REF!</definedName>
    <definedName name="__xlnm.Print_Area_1" localSheetId="19">#REF!</definedName>
    <definedName name="__xlnm.Print_Area_1" localSheetId="2">#REF!</definedName>
    <definedName name="__xlnm.Print_Area_1" localSheetId="20">#REF!</definedName>
    <definedName name="__xlnm.Print_Area_1" localSheetId="21">#REF!</definedName>
    <definedName name="__xlnm.Print_Area_1" localSheetId="22">#REF!</definedName>
    <definedName name="__xlnm.Print_Area_1" localSheetId="23">#REF!</definedName>
    <definedName name="__xlnm.Print_Area_1" localSheetId="24">#REF!</definedName>
    <definedName name="__xlnm.Print_Area_1" localSheetId="25">#REF!</definedName>
    <definedName name="__xlnm.Print_Area_1" localSheetId="26">#REF!</definedName>
    <definedName name="__xlnm.Print_Area_1" localSheetId="27">#REF!</definedName>
    <definedName name="__xlnm.Print_Area_1" localSheetId="29">#REF!</definedName>
    <definedName name="__xlnm.Print_Area_1" localSheetId="3">#REF!</definedName>
    <definedName name="__xlnm.Print_Area_1" localSheetId="30">#REF!</definedName>
    <definedName name="__xlnm.Print_Area_1" localSheetId="31">#REF!</definedName>
    <definedName name="__xlnm.Print_Area_1" localSheetId="32">#REF!</definedName>
    <definedName name="__xlnm.Print_Area_1" localSheetId="33">#REF!</definedName>
    <definedName name="__xlnm.Print_Area_1" localSheetId="34">#REF!</definedName>
    <definedName name="__xlnm.Print_Area_1" localSheetId="35">#REF!</definedName>
    <definedName name="__xlnm.Print_Area_1" localSheetId="36">#REF!</definedName>
    <definedName name="__xlnm.Print_Area_1" localSheetId="37">#REF!</definedName>
    <definedName name="__xlnm.Print_Area_1" localSheetId="4">#REF!</definedName>
    <definedName name="__xlnm.Print_Area_1" localSheetId="5">#REF!</definedName>
    <definedName name="__xlnm.Print_Area_1" localSheetId="7">#REF!</definedName>
    <definedName name="__xlnm.Print_Area_1" localSheetId="9">#REF!</definedName>
    <definedName name="__xlnm.Print_Area_1" localSheetId="0">#REF!</definedName>
    <definedName name="__xlnm.Print_Area_1">#REF!</definedName>
    <definedName name="__xlnm.Print_Area_3" localSheetId="1">#REF!</definedName>
    <definedName name="__xlnm.Print_Area_3" localSheetId="12">#REF!</definedName>
    <definedName name="__xlnm.Print_Area_3" localSheetId="14">#REF!</definedName>
    <definedName name="__xlnm.Print_Area_3" localSheetId="15">#REF!</definedName>
    <definedName name="__xlnm.Print_Area_3" localSheetId="16">#REF!</definedName>
    <definedName name="__xlnm.Print_Area_3" localSheetId="17">#REF!</definedName>
    <definedName name="__xlnm.Print_Area_3" localSheetId="18">#REF!</definedName>
    <definedName name="__xlnm.Print_Area_3" localSheetId="19">#REF!</definedName>
    <definedName name="__xlnm.Print_Area_3" localSheetId="2">#REF!</definedName>
    <definedName name="__xlnm.Print_Area_3" localSheetId="20">#REF!</definedName>
    <definedName name="__xlnm.Print_Area_3" localSheetId="21">#REF!</definedName>
    <definedName name="__xlnm.Print_Area_3" localSheetId="22">#REF!</definedName>
    <definedName name="__xlnm.Print_Area_3" localSheetId="23">#REF!</definedName>
    <definedName name="__xlnm.Print_Area_3" localSheetId="24">#REF!</definedName>
    <definedName name="__xlnm.Print_Area_3" localSheetId="25">#REF!</definedName>
    <definedName name="__xlnm.Print_Area_3" localSheetId="26">#REF!</definedName>
    <definedName name="__xlnm.Print_Area_3" localSheetId="27">#REF!</definedName>
    <definedName name="__xlnm.Print_Area_3" localSheetId="29">#REF!</definedName>
    <definedName name="__xlnm.Print_Area_3" localSheetId="3">#REF!</definedName>
    <definedName name="__xlnm.Print_Area_3" localSheetId="30">#REF!</definedName>
    <definedName name="__xlnm.Print_Area_3" localSheetId="31">#REF!</definedName>
    <definedName name="__xlnm.Print_Area_3" localSheetId="32">#REF!</definedName>
    <definedName name="__xlnm.Print_Area_3" localSheetId="33">#REF!</definedName>
    <definedName name="__xlnm.Print_Area_3" localSheetId="34">#REF!</definedName>
    <definedName name="__xlnm.Print_Area_3" localSheetId="35">#REF!</definedName>
    <definedName name="__xlnm.Print_Area_3" localSheetId="36">#REF!</definedName>
    <definedName name="__xlnm.Print_Area_3" localSheetId="37">#REF!</definedName>
    <definedName name="__xlnm.Print_Area_3" localSheetId="4">#REF!</definedName>
    <definedName name="__xlnm.Print_Area_3" localSheetId="5">#REF!</definedName>
    <definedName name="__xlnm.Print_Area_3" localSheetId="7">#REF!</definedName>
    <definedName name="__xlnm.Print_Area_3" localSheetId="9">#REF!</definedName>
    <definedName name="__xlnm.Print_Area_3" localSheetId="0">#REF!</definedName>
    <definedName name="__xlnm.Print_Area_3">#REF!</definedName>
    <definedName name="__xlnm.Print_Area_6" localSheetId="1">#REF!</definedName>
    <definedName name="__xlnm.Print_Area_6" localSheetId="12">#REF!</definedName>
    <definedName name="__xlnm.Print_Area_6" localSheetId="14">#REF!</definedName>
    <definedName name="__xlnm.Print_Area_6" localSheetId="15">#REF!</definedName>
    <definedName name="__xlnm.Print_Area_6" localSheetId="16">#REF!</definedName>
    <definedName name="__xlnm.Print_Area_6" localSheetId="17">#REF!</definedName>
    <definedName name="__xlnm.Print_Area_6" localSheetId="18">#REF!</definedName>
    <definedName name="__xlnm.Print_Area_6" localSheetId="19">#REF!</definedName>
    <definedName name="__xlnm.Print_Area_6" localSheetId="2">#REF!</definedName>
    <definedName name="__xlnm.Print_Area_6" localSheetId="20">#REF!</definedName>
    <definedName name="__xlnm.Print_Area_6" localSheetId="21">#REF!</definedName>
    <definedName name="__xlnm.Print_Area_6" localSheetId="22">#REF!</definedName>
    <definedName name="__xlnm.Print_Area_6" localSheetId="23">#REF!</definedName>
    <definedName name="__xlnm.Print_Area_6" localSheetId="24">#REF!</definedName>
    <definedName name="__xlnm.Print_Area_6" localSheetId="25">#REF!</definedName>
    <definedName name="__xlnm.Print_Area_6" localSheetId="26">#REF!</definedName>
    <definedName name="__xlnm.Print_Area_6" localSheetId="27">#REF!</definedName>
    <definedName name="__xlnm.Print_Area_6" localSheetId="29">#REF!</definedName>
    <definedName name="__xlnm.Print_Area_6" localSheetId="3">#REF!</definedName>
    <definedName name="__xlnm.Print_Area_6" localSheetId="30">#REF!</definedName>
    <definedName name="__xlnm.Print_Area_6" localSheetId="31">#REF!</definedName>
    <definedName name="__xlnm.Print_Area_6" localSheetId="32">#REF!</definedName>
    <definedName name="__xlnm.Print_Area_6" localSheetId="33">#REF!</definedName>
    <definedName name="__xlnm.Print_Area_6" localSheetId="34">#REF!</definedName>
    <definedName name="__xlnm.Print_Area_6" localSheetId="35">#REF!</definedName>
    <definedName name="__xlnm.Print_Area_6" localSheetId="36">#REF!</definedName>
    <definedName name="__xlnm.Print_Area_6" localSheetId="37">#REF!</definedName>
    <definedName name="__xlnm.Print_Area_6" localSheetId="4">#REF!</definedName>
    <definedName name="__xlnm.Print_Area_6" localSheetId="5">#REF!</definedName>
    <definedName name="__xlnm.Print_Area_6" localSheetId="7">#REF!</definedName>
    <definedName name="__xlnm.Print_Area_6" localSheetId="9">#REF!</definedName>
    <definedName name="__xlnm.Print_Area_6" localSheetId="0">#REF!</definedName>
    <definedName name="__xlnm.Print_Area_6">#REF!</definedName>
    <definedName name="__xlnm.Print_Area_7" localSheetId="1">#REF!</definedName>
    <definedName name="__xlnm.Print_Area_7" localSheetId="12">#REF!</definedName>
    <definedName name="__xlnm.Print_Area_7" localSheetId="14">#REF!</definedName>
    <definedName name="__xlnm.Print_Area_7" localSheetId="15">#REF!</definedName>
    <definedName name="__xlnm.Print_Area_7" localSheetId="16">#REF!</definedName>
    <definedName name="__xlnm.Print_Area_7" localSheetId="17">#REF!</definedName>
    <definedName name="__xlnm.Print_Area_7" localSheetId="18">#REF!</definedName>
    <definedName name="__xlnm.Print_Area_7" localSheetId="19">#REF!</definedName>
    <definedName name="__xlnm.Print_Area_7" localSheetId="2">#REF!</definedName>
    <definedName name="__xlnm.Print_Area_7" localSheetId="20">#REF!</definedName>
    <definedName name="__xlnm.Print_Area_7" localSheetId="21">#REF!</definedName>
    <definedName name="__xlnm.Print_Area_7" localSheetId="22">#REF!</definedName>
    <definedName name="__xlnm.Print_Area_7" localSheetId="23">#REF!</definedName>
    <definedName name="__xlnm.Print_Area_7" localSheetId="24">#REF!</definedName>
    <definedName name="__xlnm.Print_Area_7" localSheetId="25">#REF!</definedName>
    <definedName name="__xlnm.Print_Area_7" localSheetId="26">#REF!</definedName>
    <definedName name="__xlnm.Print_Area_7" localSheetId="27">#REF!</definedName>
    <definedName name="__xlnm.Print_Area_7" localSheetId="29">#REF!</definedName>
    <definedName name="__xlnm.Print_Area_7" localSheetId="3">#REF!</definedName>
    <definedName name="__xlnm.Print_Area_7" localSheetId="30">#REF!</definedName>
    <definedName name="__xlnm.Print_Area_7" localSheetId="31">#REF!</definedName>
    <definedName name="__xlnm.Print_Area_7" localSheetId="32">#REF!</definedName>
    <definedName name="__xlnm.Print_Area_7" localSheetId="33">#REF!</definedName>
    <definedName name="__xlnm.Print_Area_7" localSheetId="34">#REF!</definedName>
    <definedName name="__xlnm.Print_Area_7" localSheetId="35">#REF!</definedName>
    <definedName name="__xlnm.Print_Area_7" localSheetId="36">#REF!</definedName>
    <definedName name="__xlnm.Print_Area_7" localSheetId="37">#REF!</definedName>
    <definedName name="__xlnm.Print_Area_7" localSheetId="4">#REF!</definedName>
    <definedName name="__xlnm.Print_Area_7" localSheetId="5">#REF!</definedName>
    <definedName name="__xlnm.Print_Area_7" localSheetId="7">#REF!</definedName>
    <definedName name="__xlnm.Print_Area_7" localSheetId="9">#REF!</definedName>
    <definedName name="__xlnm.Print_Area_7" localSheetId="0">#REF!</definedName>
    <definedName name="__xlnm.Print_Area_7">#REF!</definedName>
    <definedName name="_xlnm._FilterDatabase" localSheetId="15" hidden="1">'15'!$A$5:$WWW$63</definedName>
    <definedName name="_xlnm._FilterDatabase" localSheetId="18" hidden="1">'18'!$A$4:$IS$4</definedName>
    <definedName name="abc" localSheetId="1">#REF!</definedName>
    <definedName name="abc" localSheetId="12">#REF!</definedName>
    <definedName name="abc" localSheetId="14">#REF!</definedName>
    <definedName name="abc" localSheetId="15">#REF!</definedName>
    <definedName name="abc" localSheetId="16">#REF!</definedName>
    <definedName name="abc" localSheetId="17">#REF!</definedName>
    <definedName name="abc" localSheetId="18">#REF!</definedName>
    <definedName name="abc" localSheetId="19">#REF!</definedName>
    <definedName name="abc" localSheetId="2">#REF!</definedName>
    <definedName name="abc" localSheetId="20">#REF!</definedName>
    <definedName name="abc" localSheetId="21">#REF!</definedName>
    <definedName name="abc" localSheetId="22">#REF!</definedName>
    <definedName name="abc" localSheetId="23">#REF!</definedName>
    <definedName name="abc" localSheetId="24">#REF!</definedName>
    <definedName name="abc" localSheetId="25">#REF!</definedName>
    <definedName name="abc" localSheetId="26">#REF!</definedName>
    <definedName name="abc" localSheetId="27">#REF!</definedName>
    <definedName name="abc" localSheetId="29">#REF!</definedName>
    <definedName name="abc" localSheetId="3">#REF!</definedName>
    <definedName name="abc" localSheetId="30">#REF!</definedName>
    <definedName name="abc" localSheetId="31">#REF!</definedName>
    <definedName name="abc" localSheetId="32">#REF!</definedName>
    <definedName name="abc" localSheetId="33">#REF!</definedName>
    <definedName name="abc" localSheetId="34">#REF!</definedName>
    <definedName name="abc" localSheetId="35">#REF!</definedName>
    <definedName name="abc" localSheetId="36">#REF!</definedName>
    <definedName name="abc" localSheetId="37">#REF!</definedName>
    <definedName name="abc" localSheetId="4">#REF!</definedName>
    <definedName name="abc" localSheetId="5">#REF!</definedName>
    <definedName name="abc" localSheetId="7">#REF!</definedName>
    <definedName name="abc" localSheetId="9">#REF!</definedName>
    <definedName name="abc" localSheetId="0">#REF!</definedName>
    <definedName name="abc">#REF!</definedName>
    <definedName name="ameer" localSheetId="1">'[1]21'!#REF!</definedName>
    <definedName name="ameer" localSheetId="12">'[1]21'!#REF!</definedName>
    <definedName name="ameer" localSheetId="14">'[1]21'!#REF!</definedName>
    <definedName name="ameer" localSheetId="15">'[1]21'!#REF!</definedName>
    <definedName name="ameer" localSheetId="16">'[1]21'!#REF!</definedName>
    <definedName name="ameer" localSheetId="17">'[1]21'!#REF!</definedName>
    <definedName name="ameer" localSheetId="18">'[1]21'!#REF!</definedName>
    <definedName name="ameer" localSheetId="19">'[1]21'!#REF!</definedName>
    <definedName name="ameer" localSheetId="2">'[1]21'!#REF!</definedName>
    <definedName name="ameer" localSheetId="20">'[1]21'!#REF!</definedName>
    <definedName name="ameer" localSheetId="21">'[1]21'!#REF!</definedName>
    <definedName name="ameer" localSheetId="22">'[1]21'!#REF!</definedName>
    <definedName name="ameer" localSheetId="23">'[1]21'!#REF!</definedName>
    <definedName name="ameer" localSheetId="24">'[1]21'!#REF!</definedName>
    <definedName name="ameer" localSheetId="25">'[1]21'!#REF!</definedName>
    <definedName name="ameer" localSheetId="26">'[1]21'!#REF!</definedName>
    <definedName name="ameer" localSheetId="27">'[1]21'!#REF!</definedName>
    <definedName name="ameer" localSheetId="29">'[1]21'!#REF!</definedName>
    <definedName name="ameer" localSheetId="3">'[1]21'!#REF!</definedName>
    <definedName name="ameer" localSheetId="30">'[1]21'!#REF!</definedName>
    <definedName name="ameer" localSheetId="31">'[1]21'!#REF!</definedName>
    <definedName name="ameer" localSheetId="32">'[1]21'!#REF!</definedName>
    <definedName name="ameer" localSheetId="33">'[1]21'!#REF!</definedName>
    <definedName name="ameer" localSheetId="34">'[1]21'!#REF!</definedName>
    <definedName name="ameer" localSheetId="35">'[1]21'!#REF!</definedName>
    <definedName name="ameer" localSheetId="36">'[1]21'!#REF!</definedName>
    <definedName name="ameer" localSheetId="37">'[1]21'!#REF!</definedName>
    <definedName name="ameer" localSheetId="4">'[1]21'!#REF!</definedName>
    <definedName name="ameer" localSheetId="5">'[1]21'!#REF!</definedName>
    <definedName name="ameer" localSheetId="7">'[1]21'!#REF!</definedName>
    <definedName name="ameer" localSheetId="9">'[1]21'!#REF!</definedName>
    <definedName name="ameer" localSheetId="0">'[1]21'!#REF!</definedName>
    <definedName name="ameer">'[1]21'!#REF!</definedName>
    <definedName name="ayaz" localSheetId="1">'[2]21'!#REF!</definedName>
    <definedName name="ayaz" localSheetId="12">'[2]21'!#REF!</definedName>
    <definedName name="ayaz" localSheetId="14">'[2]21'!#REF!</definedName>
    <definedName name="ayaz" localSheetId="15">'[2]21'!#REF!</definedName>
    <definedName name="ayaz" localSheetId="16">'[2]21'!#REF!</definedName>
    <definedName name="ayaz" localSheetId="17">'[2]21'!#REF!</definedName>
    <definedName name="ayaz" localSheetId="18">'[2]21'!#REF!</definedName>
    <definedName name="ayaz" localSheetId="19">'[2]21'!#REF!</definedName>
    <definedName name="ayaz" localSheetId="2">'[2]21'!#REF!</definedName>
    <definedName name="ayaz" localSheetId="20">'[2]21'!#REF!</definedName>
    <definedName name="ayaz" localSheetId="21">'[2]21'!#REF!</definedName>
    <definedName name="ayaz" localSheetId="22">'[2]21'!#REF!</definedName>
    <definedName name="ayaz" localSheetId="23">'[2]21'!#REF!</definedName>
    <definedName name="ayaz" localSheetId="24">'[2]21'!#REF!</definedName>
    <definedName name="ayaz" localSheetId="25">'[2]21'!#REF!</definedName>
    <definedName name="ayaz" localSheetId="26">'[2]21'!#REF!</definedName>
    <definedName name="ayaz" localSheetId="27">'[2]21'!#REF!</definedName>
    <definedName name="ayaz" localSheetId="29">'[2]21'!#REF!</definedName>
    <definedName name="ayaz" localSheetId="3">'[2]21'!#REF!</definedName>
    <definedName name="ayaz" localSheetId="30">'[2]21'!#REF!</definedName>
    <definedName name="ayaz" localSheetId="31">'[2]21'!#REF!</definedName>
    <definedName name="ayaz" localSheetId="32">'[2]21'!#REF!</definedName>
    <definedName name="ayaz" localSheetId="33">'[2]21'!#REF!</definedName>
    <definedName name="ayaz" localSheetId="34">'[2]21'!#REF!</definedName>
    <definedName name="ayaz" localSheetId="35">'[2]21'!#REF!</definedName>
    <definedName name="ayaz" localSheetId="36">'[2]21'!#REF!</definedName>
    <definedName name="ayaz" localSheetId="37">'[2]21'!#REF!</definedName>
    <definedName name="ayaz" localSheetId="4">'[2]21'!#REF!</definedName>
    <definedName name="ayaz" localSheetId="5">'[2]21'!#REF!</definedName>
    <definedName name="ayaz" localSheetId="7">'[2]21'!#REF!</definedName>
    <definedName name="ayaz" localSheetId="9">'[2]21'!#REF!</definedName>
    <definedName name="ayaz" localSheetId="0">'[2]21'!#REF!</definedName>
    <definedName name="ayaz">'[2]21'!#REF!</definedName>
    <definedName name="bbv" localSheetId="1">'[3]21'!#REF!</definedName>
    <definedName name="bbv" localSheetId="12">'[3]21'!#REF!</definedName>
    <definedName name="bbv" localSheetId="14">'[3]21'!#REF!</definedName>
    <definedName name="bbv" localSheetId="15">'[3]21'!#REF!</definedName>
    <definedName name="bbv" localSheetId="16">'[3]21'!#REF!</definedName>
    <definedName name="bbv" localSheetId="17">'[3]21'!#REF!</definedName>
    <definedName name="bbv" localSheetId="18">'[3]21'!#REF!</definedName>
    <definedName name="bbv" localSheetId="19">'[3]21'!#REF!</definedName>
    <definedName name="bbv" localSheetId="2">'[3]21'!#REF!</definedName>
    <definedName name="bbv" localSheetId="20">'[3]21'!#REF!</definedName>
    <definedName name="bbv" localSheetId="21">'[3]21'!#REF!</definedName>
    <definedName name="bbv" localSheetId="22">'[3]21'!#REF!</definedName>
    <definedName name="bbv" localSheetId="23">'[3]21'!#REF!</definedName>
    <definedName name="bbv" localSheetId="24">'[3]21'!#REF!</definedName>
    <definedName name="bbv" localSheetId="25">'[3]21'!#REF!</definedName>
    <definedName name="bbv" localSheetId="26">'[3]21'!#REF!</definedName>
    <definedName name="bbv" localSheetId="27">'[3]21'!#REF!</definedName>
    <definedName name="bbv" localSheetId="29">'[3]21'!#REF!</definedName>
    <definedName name="bbv" localSheetId="3">'[3]21'!#REF!</definedName>
    <definedName name="bbv" localSheetId="30">'[3]21'!#REF!</definedName>
    <definedName name="bbv" localSheetId="31">'[3]21'!#REF!</definedName>
    <definedName name="bbv" localSheetId="32">'[3]21'!#REF!</definedName>
    <definedName name="bbv" localSheetId="33">'[3]21'!#REF!</definedName>
    <definedName name="bbv" localSheetId="34">'[3]21'!#REF!</definedName>
    <definedName name="bbv" localSheetId="35">'[3]21'!#REF!</definedName>
    <definedName name="bbv" localSheetId="36">'[3]21'!#REF!</definedName>
    <definedName name="bbv" localSheetId="37">'[3]21'!#REF!</definedName>
    <definedName name="bbv" localSheetId="4">'[3]21'!#REF!</definedName>
    <definedName name="bbv" localSheetId="5">'[3]21'!#REF!</definedName>
    <definedName name="bbv" localSheetId="7">'[3]21'!#REF!</definedName>
    <definedName name="bbv" localSheetId="9">'[3]21'!#REF!</definedName>
    <definedName name="bbv" localSheetId="0">'[3]21'!#REF!</definedName>
    <definedName name="bbv">'[3]21'!#REF!</definedName>
    <definedName name="dd" localSheetId="10">#REF!</definedName>
    <definedName name="dd" localSheetId="11">#REF!</definedName>
    <definedName name="dd" localSheetId="23">#REF!</definedName>
    <definedName name="dd" localSheetId="28">#REF!</definedName>
    <definedName name="dd" localSheetId="30">#REF!</definedName>
    <definedName name="dd" localSheetId="33">#REF!</definedName>
    <definedName name="dd" localSheetId="7">#REF!</definedName>
    <definedName name="dd" localSheetId="0">#REF!</definedName>
    <definedName name="dd">#REF!</definedName>
    <definedName name="dssd" localSheetId="1">#REF!</definedName>
    <definedName name="dssd" localSheetId="12">#REF!</definedName>
    <definedName name="dssd" localSheetId="14">#REF!</definedName>
    <definedName name="dssd" localSheetId="15">#REF!</definedName>
    <definedName name="dssd" localSheetId="16">#REF!</definedName>
    <definedName name="dssd" localSheetId="17">#REF!</definedName>
    <definedName name="dssd" localSheetId="18">#REF!</definedName>
    <definedName name="dssd" localSheetId="19">#REF!</definedName>
    <definedName name="dssd" localSheetId="2">#REF!</definedName>
    <definedName name="dssd" localSheetId="20">#REF!</definedName>
    <definedName name="dssd" localSheetId="21">#REF!</definedName>
    <definedName name="dssd" localSheetId="22">#REF!</definedName>
    <definedName name="dssd" localSheetId="23">#REF!</definedName>
    <definedName name="dssd" localSheetId="24">#REF!</definedName>
    <definedName name="dssd" localSheetId="25">#REF!</definedName>
    <definedName name="dssd" localSheetId="26">#REF!</definedName>
    <definedName name="dssd" localSheetId="27">#REF!</definedName>
    <definedName name="dssd" localSheetId="29">#REF!</definedName>
    <definedName name="dssd" localSheetId="3">#REF!</definedName>
    <definedName name="dssd" localSheetId="30">#REF!</definedName>
    <definedName name="dssd" localSheetId="31">#REF!</definedName>
    <definedName name="dssd" localSheetId="32">#REF!</definedName>
    <definedName name="dssd" localSheetId="33">#REF!</definedName>
    <definedName name="dssd" localSheetId="34">#REF!</definedName>
    <definedName name="dssd" localSheetId="35">#REF!</definedName>
    <definedName name="dssd" localSheetId="36">#REF!</definedName>
    <definedName name="dssd" localSheetId="37">#REF!</definedName>
    <definedName name="dssd" localSheetId="4">#REF!</definedName>
    <definedName name="dssd" localSheetId="5">#REF!</definedName>
    <definedName name="dssd" localSheetId="7">#REF!</definedName>
    <definedName name="dssd" localSheetId="9">#REF!</definedName>
    <definedName name="dssd" localSheetId="0">#REF!</definedName>
    <definedName name="dssd">#REF!</definedName>
    <definedName name="hjhhf" localSheetId="1">#REF!</definedName>
    <definedName name="hjhhf" localSheetId="12">#REF!</definedName>
    <definedName name="hjhhf" localSheetId="14">#REF!</definedName>
    <definedName name="hjhhf" localSheetId="15">#REF!</definedName>
    <definedName name="hjhhf" localSheetId="16">#REF!</definedName>
    <definedName name="hjhhf" localSheetId="17">#REF!</definedName>
    <definedName name="hjhhf" localSheetId="18">#REF!</definedName>
    <definedName name="hjhhf" localSheetId="19">#REF!</definedName>
    <definedName name="hjhhf" localSheetId="2">#REF!</definedName>
    <definedName name="hjhhf" localSheetId="20">#REF!</definedName>
    <definedName name="hjhhf" localSheetId="21">#REF!</definedName>
    <definedName name="hjhhf" localSheetId="22">#REF!</definedName>
    <definedName name="hjhhf" localSheetId="23">#REF!</definedName>
    <definedName name="hjhhf" localSheetId="24">#REF!</definedName>
    <definedName name="hjhhf" localSheetId="25">#REF!</definedName>
    <definedName name="hjhhf" localSheetId="26">#REF!</definedName>
    <definedName name="hjhhf" localSheetId="27">#REF!</definedName>
    <definedName name="hjhhf" localSheetId="29">#REF!</definedName>
    <definedName name="hjhhf" localSheetId="3">#REF!</definedName>
    <definedName name="hjhhf" localSheetId="30">#REF!</definedName>
    <definedName name="hjhhf" localSheetId="31">#REF!</definedName>
    <definedName name="hjhhf" localSheetId="32">#REF!</definedName>
    <definedName name="hjhhf" localSheetId="33">#REF!</definedName>
    <definedName name="hjhhf" localSheetId="34">#REF!</definedName>
    <definedName name="hjhhf" localSheetId="35">#REF!</definedName>
    <definedName name="hjhhf" localSheetId="36">#REF!</definedName>
    <definedName name="hjhhf" localSheetId="37">#REF!</definedName>
    <definedName name="hjhhf" localSheetId="4">#REF!</definedName>
    <definedName name="hjhhf" localSheetId="5">#REF!</definedName>
    <definedName name="hjhhf" localSheetId="7">#REF!</definedName>
    <definedName name="hjhhf" localSheetId="9">#REF!</definedName>
    <definedName name="hjhhf" localSheetId="0">#REF!</definedName>
    <definedName name="hjhhf">#REF!</definedName>
    <definedName name="Ins_Seg_GDP_F1" comment="Segment wise number of policies and GDP ">[4]Ins_Seg_GDP_F1!$B$7:$AF$40</definedName>
    <definedName name="jikjj" localSheetId="1">#REF!</definedName>
    <definedName name="jikjj" localSheetId="12">#REF!</definedName>
    <definedName name="jikjj" localSheetId="14">#REF!</definedName>
    <definedName name="jikjj" localSheetId="15">#REF!</definedName>
    <definedName name="jikjj" localSheetId="16">#REF!</definedName>
    <definedName name="jikjj" localSheetId="17">#REF!</definedName>
    <definedName name="jikjj" localSheetId="18">#REF!</definedName>
    <definedName name="jikjj" localSheetId="19">#REF!</definedName>
    <definedName name="jikjj" localSheetId="2">#REF!</definedName>
    <definedName name="jikjj" localSheetId="20">#REF!</definedName>
    <definedName name="jikjj" localSheetId="21">#REF!</definedName>
    <definedName name="jikjj" localSheetId="22">#REF!</definedName>
    <definedName name="jikjj" localSheetId="23">#REF!</definedName>
    <definedName name="jikjj" localSheetId="24">#REF!</definedName>
    <definedName name="jikjj" localSheetId="25">#REF!</definedName>
    <definedName name="jikjj" localSheetId="26">#REF!</definedName>
    <definedName name="jikjj" localSheetId="27">#REF!</definedName>
    <definedName name="jikjj" localSheetId="29">#REF!</definedName>
    <definedName name="jikjj" localSheetId="3">#REF!</definedName>
    <definedName name="jikjj" localSheetId="30">#REF!</definedName>
    <definedName name="jikjj" localSheetId="31">#REF!</definedName>
    <definedName name="jikjj" localSheetId="32">#REF!</definedName>
    <definedName name="jikjj" localSheetId="33">#REF!</definedName>
    <definedName name="jikjj" localSheetId="34">#REF!</definedName>
    <definedName name="jikjj" localSheetId="35">#REF!</definedName>
    <definedName name="jikjj" localSheetId="36">#REF!</definedName>
    <definedName name="jikjj" localSheetId="37">#REF!</definedName>
    <definedName name="jikjj" localSheetId="4">#REF!</definedName>
    <definedName name="jikjj" localSheetId="5">#REF!</definedName>
    <definedName name="jikjj" localSheetId="7">#REF!</definedName>
    <definedName name="jikjj" localSheetId="9">#REF!</definedName>
    <definedName name="jikjj" localSheetId="0">#REF!</definedName>
    <definedName name="jikjj">#REF!</definedName>
    <definedName name="kkk" localSheetId="1">#REF!</definedName>
    <definedName name="kkk" localSheetId="12">#REF!</definedName>
    <definedName name="kkk" localSheetId="14">#REF!</definedName>
    <definedName name="kkk" localSheetId="15">#REF!</definedName>
    <definedName name="kkk" localSheetId="16">#REF!</definedName>
    <definedName name="kkk" localSheetId="17">#REF!</definedName>
    <definedName name="kkk" localSheetId="18">#REF!</definedName>
    <definedName name="kkk" localSheetId="19">#REF!</definedName>
    <definedName name="kkk" localSheetId="2">#REF!</definedName>
    <definedName name="kkk" localSheetId="20">#REF!</definedName>
    <definedName name="kkk" localSheetId="21">#REF!</definedName>
    <definedName name="kkk" localSheetId="22">#REF!</definedName>
    <definedName name="kkk" localSheetId="23">#REF!</definedName>
    <definedName name="kkk" localSheetId="24">#REF!</definedName>
    <definedName name="kkk" localSheetId="25">#REF!</definedName>
    <definedName name="kkk" localSheetId="26">#REF!</definedName>
    <definedName name="kkk" localSheetId="27">#REF!</definedName>
    <definedName name="kkk" localSheetId="29">#REF!</definedName>
    <definedName name="kkk" localSheetId="3">#REF!</definedName>
    <definedName name="kkk" localSheetId="30">#REF!</definedName>
    <definedName name="kkk" localSheetId="31">#REF!</definedName>
    <definedName name="kkk" localSheetId="32">#REF!</definedName>
    <definedName name="kkk" localSheetId="33">#REF!</definedName>
    <definedName name="kkk" localSheetId="34">#REF!</definedName>
    <definedName name="kkk" localSheetId="35">#REF!</definedName>
    <definedName name="kkk" localSheetId="36">#REF!</definedName>
    <definedName name="kkk" localSheetId="37">#REF!</definedName>
    <definedName name="kkk" localSheetId="4">#REF!</definedName>
    <definedName name="kkk" localSheetId="5">#REF!</definedName>
    <definedName name="kkk" localSheetId="7">#REF!</definedName>
    <definedName name="kkk" localSheetId="9">#REF!</definedName>
    <definedName name="kkk" localSheetId="0">#REF!</definedName>
    <definedName name="kkk">#REF!</definedName>
    <definedName name="kkxnlm.Print_Area_3" localSheetId="1">#REF!</definedName>
    <definedName name="kkxnlm.Print_Area_3" localSheetId="12">#REF!</definedName>
    <definedName name="kkxnlm.Print_Area_3" localSheetId="14">#REF!</definedName>
    <definedName name="kkxnlm.Print_Area_3" localSheetId="15">#REF!</definedName>
    <definedName name="kkxnlm.Print_Area_3" localSheetId="16">#REF!</definedName>
    <definedName name="kkxnlm.Print_Area_3" localSheetId="17">#REF!</definedName>
    <definedName name="kkxnlm.Print_Area_3" localSheetId="18">#REF!</definedName>
    <definedName name="kkxnlm.Print_Area_3" localSheetId="19">#REF!</definedName>
    <definedName name="kkxnlm.Print_Area_3" localSheetId="2">#REF!</definedName>
    <definedName name="kkxnlm.Print_Area_3" localSheetId="20">#REF!</definedName>
    <definedName name="kkxnlm.Print_Area_3" localSheetId="21">#REF!</definedName>
    <definedName name="kkxnlm.Print_Area_3" localSheetId="22">#REF!</definedName>
    <definedName name="kkxnlm.Print_Area_3" localSheetId="23">#REF!</definedName>
    <definedName name="kkxnlm.Print_Area_3" localSheetId="24">#REF!</definedName>
    <definedName name="kkxnlm.Print_Area_3" localSheetId="25">#REF!</definedName>
    <definedName name="kkxnlm.Print_Area_3" localSheetId="26">#REF!</definedName>
    <definedName name="kkxnlm.Print_Area_3" localSheetId="27">#REF!</definedName>
    <definedName name="kkxnlm.Print_Area_3" localSheetId="29">#REF!</definedName>
    <definedName name="kkxnlm.Print_Area_3" localSheetId="3">#REF!</definedName>
    <definedName name="kkxnlm.Print_Area_3" localSheetId="30">#REF!</definedName>
    <definedName name="kkxnlm.Print_Area_3" localSheetId="31">#REF!</definedName>
    <definedName name="kkxnlm.Print_Area_3" localSheetId="32">#REF!</definedName>
    <definedName name="kkxnlm.Print_Area_3" localSheetId="33">#REF!</definedName>
    <definedName name="kkxnlm.Print_Area_3" localSheetId="34">#REF!</definedName>
    <definedName name="kkxnlm.Print_Area_3" localSheetId="35">#REF!</definedName>
    <definedName name="kkxnlm.Print_Area_3" localSheetId="36">#REF!</definedName>
    <definedName name="kkxnlm.Print_Area_3" localSheetId="37">#REF!</definedName>
    <definedName name="kkxnlm.Print_Area_3" localSheetId="4">#REF!</definedName>
    <definedName name="kkxnlm.Print_Area_3" localSheetId="5">#REF!</definedName>
    <definedName name="kkxnlm.Print_Area_3" localSheetId="7">#REF!</definedName>
    <definedName name="kkxnlm.Print_Area_3" localSheetId="9">#REF!</definedName>
    <definedName name="kkxnlm.Print_Area_3" localSheetId="0">#REF!</definedName>
    <definedName name="kkxnlm.Print_Area_3">#REF!</definedName>
    <definedName name="ppgr" localSheetId="1">#REF!</definedName>
    <definedName name="ppgr" localSheetId="12">#REF!</definedName>
    <definedName name="ppgr" localSheetId="14">#REF!</definedName>
    <definedName name="ppgr" localSheetId="15">#REF!</definedName>
    <definedName name="ppgr" localSheetId="16">#REF!</definedName>
    <definedName name="ppgr" localSheetId="17">#REF!</definedName>
    <definedName name="ppgr" localSheetId="18">#REF!</definedName>
    <definedName name="ppgr" localSheetId="19">#REF!</definedName>
    <definedName name="ppgr" localSheetId="2">#REF!</definedName>
    <definedName name="ppgr" localSheetId="20">#REF!</definedName>
    <definedName name="ppgr" localSheetId="21">#REF!</definedName>
    <definedName name="ppgr" localSheetId="22">#REF!</definedName>
    <definedName name="ppgr" localSheetId="23">#REF!</definedName>
    <definedName name="ppgr" localSheetId="24">#REF!</definedName>
    <definedName name="ppgr" localSheetId="25">#REF!</definedName>
    <definedName name="ppgr" localSheetId="26">#REF!</definedName>
    <definedName name="ppgr" localSheetId="27">#REF!</definedName>
    <definedName name="ppgr" localSheetId="29">#REF!</definedName>
    <definedName name="ppgr" localSheetId="3">#REF!</definedName>
    <definedName name="ppgr" localSheetId="30">#REF!</definedName>
    <definedName name="ppgr" localSheetId="31">#REF!</definedName>
    <definedName name="ppgr" localSheetId="32">#REF!</definedName>
    <definedName name="ppgr" localSheetId="33">#REF!</definedName>
    <definedName name="ppgr" localSheetId="34">#REF!</definedName>
    <definedName name="ppgr" localSheetId="35">#REF!</definedName>
    <definedName name="ppgr" localSheetId="36">#REF!</definedName>
    <definedName name="ppgr" localSheetId="37">#REF!</definedName>
    <definedName name="ppgr" localSheetId="4">#REF!</definedName>
    <definedName name="ppgr" localSheetId="5">#REF!</definedName>
    <definedName name="ppgr" localSheetId="7">#REF!</definedName>
    <definedName name="ppgr" localSheetId="9">#REF!</definedName>
    <definedName name="ppgr" localSheetId="0">#REF!</definedName>
    <definedName name="ppgr">#REF!</definedName>
    <definedName name="_xlnm.Print_Area" localSheetId="1">'1 '!$B$1:$F$31</definedName>
    <definedName name="_xlnm.Print_Area" localSheetId="16">'16'!$A$1:$B$11</definedName>
    <definedName name="_xlnm.Print_Area" localSheetId="18">'18'!$A$1:$IL$21</definedName>
    <definedName name="_xlnm.Print_Area" localSheetId="19">'19'!$A$2:$IM$21</definedName>
    <definedName name="_xlnm.Print_Area" localSheetId="2">'2'!$C$1:$D$39</definedName>
    <definedName name="_xlnm.Print_Area" localSheetId="20">'20'!$A$1:$D$42</definedName>
    <definedName name="_xlnm.Print_Area" localSheetId="23">'23'!$A$1:$AM$35</definedName>
    <definedName name="_xlnm.Print_Area" localSheetId="24">'24'!$A$1:$IM$58</definedName>
    <definedName name="_xlnm.Print_Area" localSheetId="25">'25'!$A$1:$IK$37</definedName>
    <definedName name="_xlnm.Print_Area" localSheetId="26">'26'!$A$1:$IL$45</definedName>
    <definedName name="_xlnm.Print_Area" localSheetId="27">'27'!$C$1:$X$37</definedName>
    <definedName name="_xlnm.Print_Area" localSheetId="29">'29'!$B$1:$JJ$40</definedName>
    <definedName name="_xlnm.Print_Area" localSheetId="3">'3'!$B$1:$F$38</definedName>
    <definedName name="_xlnm.Print_Area" localSheetId="30">'30'!$C$1:$AV$35</definedName>
    <definedName name="_xlnm.Print_Area" localSheetId="31">'31'!$C$1:$AR$36</definedName>
    <definedName name="_xlnm.Print_Area" localSheetId="33">'33'!$A$1:$FM$24</definedName>
    <definedName name="_xlnm.Print_Area" localSheetId="34">'34'!$A$1:$EB$17</definedName>
    <definedName name="_xlnm.Print_Area" localSheetId="35">'35'!$A$1:$FF$17</definedName>
    <definedName name="_xlnm.Print_Area" localSheetId="37">'37'!$B$1:$N$34</definedName>
    <definedName name="_xlnm.Print_Area" localSheetId="5">'5'!$B$1:$F$44</definedName>
    <definedName name="_xlnm.Print_Area" localSheetId="6">'6'!$B$3:$CA$42</definedName>
    <definedName name="_xlnm.Print_Titles" localSheetId="18">'18'!$A:$A</definedName>
    <definedName name="_xlnm.Print_Titles" localSheetId="19">'19'!$A:$A</definedName>
    <definedName name="_xlnm.Print_Titles" localSheetId="23">'23'!$A:$B</definedName>
    <definedName name="_xlnm.Print_Titles" localSheetId="24">'24'!$A:$A</definedName>
    <definedName name="_xlnm.Print_Titles" localSheetId="25">'25'!$A:$A</definedName>
    <definedName name="_xlnm.Print_Titles" localSheetId="26">'26'!$A:$A</definedName>
    <definedName name="_xlnm.Print_Titles" localSheetId="27">'27'!#REF!,'27'!$34:$37</definedName>
    <definedName name="_xlnm.Print_Titles" localSheetId="29">'29'!$B:$B</definedName>
    <definedName name="_xlnm.Print_Titles" localSheetId="30">'30'!#REF!</definedName>
    <definedName name="_xlnm.Print_Titles" localSheetId="31">'31'!#REF!</definedName>
    <definedName name="_xlnm.Print_Titles" localSheetId="32">'32'!$A:$A</definedName>
    <definedName name="_xlnm.Print_Titles" localSheetId="33">'33'!$A:$A</definedName>
    <definedName name="_xlnm.Print_Titles" localSheetId="35">'35'!$A:$A</definedName>
    <definedName name="_xlnm.Print_Titles" localSheetId="37">'37'!$B:$B</definedName>
    <definedName name="_xlnm.Print_Titles" localSheetId="5">'5'!$B:$B</definedName>
    <definedName name="_xlnm.Print_Titles" localSheetId="6">'6'!$B:$B</definedName>
    <definedName name="Seg_Amt_Claims_F6" localSheetId="1">#REF!</definedName>
    <definedName name="Seg_Amt_Claims_F6" localSheetId="12">#REF!</definedName>
    <definedName name="Seg_Amt_Claims_F6" localSheetId="14">#REF!</definedName>
    <definedName name="Seg_Amt_Claims_F6" localSheetId="15">#REF!</definedName>
    <definedName name="Seg_Amt_Claims_F6" localSheetId="16">#REF!</definedName>
    <definedName name="Seg_Amt_Claims_F6" localSheetId="17">#REF!</definedName>
    <definedName name="Seg_Amt_Claims_F6" localSheetId="18">#REF!</definedName>
    <definedName name="Seg_Amt_Claims_F6" localSheetId="19">#REF!</definedName>
    <definedName name="Seg_Amt_Claims_F6" localSheetId="2">#REF!</definedName>
    <definedName name="Seg_Amt_Claims_F6" localSheetId="20">#REF!</definedName>
    <definedName name="Seg_Amt_Claims_F6" localSheetId="21">#REF!</definedName>
    <definedName name="Seg_Amt_Claims_F6" localSheetId="22">#REF!</definedName>
    <definedName name="Seg_Amt_Claims_F6" localSheetId="23">#REF!</definedName>
    <definedName name="Seg_Amt_Claims_F6" localSheetId="24">#REF!</definedName>
    <definedName name="Seg_Amt_Claims_F6" localSheetId="25">#REF!</definedName>
    <definedName name="Seg_Amt_Claims_F6" localSheetId="26">#REF!</definedName>
    <definedName name="Seg_Amt_Claims_F6" localSheetId="27">#REF!</definedName>
    <definedName name="Seg_Amt_Claims_F6" localSheetId="29">#REF!</definedName>
    <definedName name="Seg_Amt_Claims_F6" localSheetId="3">#REF!</definedName>
    <definedName name="Seg_Amt_Claims_F6" localSheetId="30">#REF!</definedName>
    <definedName name="Seg_Amt_Claims_F6" localSheetId="31">#REF!</definedName>
    <definedName name="Seg_Amt_Claims_F6" localSheetId="32">#REF!</definedName>
    <definedName name="Seg_Amt_Claims_F6" localSheetId="33">#REF!</definedName>
    <definedName name="Seg_Amt_Claims_F6" localSheetId="34">#REF!</definedName>
    <definedName name="Seg_Amt_Claims_F6" localSheetId="35">#REF!</definedName>
    <definedName name="Seg_Amt_Claims_F6" localSheetId="36">#REF!</definedName>
    <definedName name="Seg_Amt_Claims_F6" localSheetId="37">#REF!</definedName>
    <definedName name="Seg_Amt_Claims_F6" localSheetId="4">#REF!</definedName>
    <definedName name="Seg_Amt_Claims_F6" localSheetId="5">#REF!</definedName>
    <definedName name="Seg_Amt_Claims_F6" localSheetId="7">#REF!</definedName>
    <definedName name="Seg_Amt_Claims_F6" localSheetId="9">#REF!</definedName>
    <definedName name="Seg_Amt_Claims_F6" localSheetId="0">#REF!</definedName>
    <definedName name="Seg_Amt_Claims_F6">#REF!</definedName>
    <definedName name="ViewType" localSheetId="1">'[1]21'!#REF!</definedName>
    <definedName name="ViewType" localSheetId="12">'[1]21'!#REF!</definedName>
    <definedName name="ViewType" localSheetId="13">'[1]21'!#REF!</definedName>
    <definedName name="ViewType" localSheetId="14">'[1]21'!#REF!</definedName>
    <definedName name="ViewType" localSheetId="15">'[1]21'!#REF!</definedName>
    <definedName name="ViewType" localSheetId="16">'[1]21'!#REF!</definedName>
    <definedName name="ViewType" localSheetId="17">'[1]21'!#REF!</definedName>
    <definedName name="ViewType" localSheetId="18">'[1]21'!#REF!</definedName>
    <definedName name="ViewType" localSheetId="19">'[1]21'!#REF!</definedName>
    <definedName name="ViewType" localSheetId="2">'[1]21'!#REF!</definedName>
    <definedName name="ViewType" localSheetId="20">'[1]21'!#REF!</definedName>
    <definedName name="ViewType" localSheetId="21">'[1]21'!#REF!</definedName>
    <definedName name="ViewType" localSheetId="22">'[1]21'!#REF!</definedName>
    <definedName name="ViewType" localSheetId="23">'[1]21'!#REF!</definedName>
    <definedName name="ViewType" localSheetId="24">'[1]21'!#REF!</definedName>
    <definedName name="ViewType" localSheetId="25">'[1]21'!#REF!</definedName>
    <definedName name="ViewType" localSheetId="26">'[1]21'!#REF!</definedName>
    <definedName name="ViewType" localSheetId="27">'[1]21'!#REF!</definedName>
    <definedName name="ViewType" localSheetId="29">'[1]21'!#REF!</definedName>
    <definedName name="ViewType" localSheetId="3">'[1]21'!#REF!</definedName>
    <definedName name="ViewType" localSheetId="30">'[1]21'!#REF!</definedName>
    <definedName name="ViewType" localSheetId="31">'[1]21'!#REF!</definedName>
    <definedName name="ViewType" localSheetId="32">'[1]21'!#REF!</definedName>
    <definedName name="ViewType" localSheetId="33">'[1]21'!#REF!</definedName>
    <definedName name="ViewType" localSheetId="34">'[1]21'!#REF!</definedName>
    <definedName name="ViewType" localSheetId="35">'[1]21'!#REF!</definedName>
    <definedName name="ViewType" localSheetId="36">'[1]21'!#REF!</definedName>
    <definedName name="ViewType" localSheetId="37">'[1]21'!#REF!</definedName>
    <definedName name="ViewType" localSheetId="4">'[3]21'!#REF!</definedName>
    <definedName name="ViewType" localSheetId="5">'[1]21'!#REF!</definedName>
    <definedName name="ViewType" localSheetId="6">'[1]21'!#REF!</definedName>
    <definedName name="ViewType" localSheetId="7">'[1]21'!#REF!</definedName>
    <definedName name="ViewType" localSheetId="8">'[1]21'!#REF!</definedName>
    <definedName name="ViewType" localSheetId="9">'[1]21'!#REF!</definedName>
    <definedName name="ViewType" localSheetId="0">'[1]21'!#REF!</definedName>
    <definedName name="ViewType">'[1]21'!#REF!</definedName>
    <definedName name="x" localSheetId="1">#REF!</definedName>
    <definedName name="x" localSheetId="12">#REF!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19">#REF!</definedName>
    <definedName name="x" localSheetId="2">#REF!</definedName>
    <definedName name="x" localSheetId="20">#REF!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9">#REF!</definedName>
    <definedName name="x" localSheetId="3">#REF!</definedName>
    <definedName name="x" localSheetId="30">#REF!</definedName>
    <definedName name="x" localSheetId="31">#REF!</definedName>
    <definedName name="x" localSheetId="32">#REF!</definedName>
    <definedName name="x" localSheetId="33">#REF!</definedName>
    <definedName name="x" localSheetId="34">#REF!</definedName>
    <definedName name="x" localSheetId="35">#REF!</definedName>
    <definedName name="x" localSheetId="36">#REF!</definedName>
    <definedName name="x" localSheetId="37">#REF!</definedName>
    <definedName name="x" localSheetId="4">#REF!</definedName>
    <definedName name="x" localSheetId="5">#REF!</definedName>
    <definedName name="x" localSheetId="7">#REF!</definedName>
    <definedName name="x" localSheetId="9">#REF!</definedName>
    <definedName name="x" localSheetId="0">#REF!</definedName>
    <definedName name="x">#REF!</definedName>
    <definedName name="y" localSheetId="1">#REF!</definedName>
    <definedName name="y" localSheetId="12">#REF!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19">#REF!</definedName>
    <definedName name="y" localSheetId="2">#REF!</definedName>
    <definedName name="y" localSheetId="20">#REF!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9">#REF!</definedName>
    <definedName name="y" localSheetId="3">#REF!</definedName>
    <definedName name="y" localSheetId="30">#REF!</definedName>
    <definedName name="y" localSheetId="31">#REF!</definedName>
    <definedName name="y" localSheetId="32">#REF!</definedName>
    <definedName name="y" localSheetId="33">#REF!</definedName>
    <definedName name="y" localSheetId="34">#REF!</definedName>
    <definedName name="y" localSheetId="35">#REF!</definedName>
    <definedName name="y" localSheetId="36">#REF!</definedName>
    <definedName name="y" localSheetId="37">#REF!</definedName>
    <definedName name="y" localSheetId="4">#REF!</definedName>
    <definedName name="y" localSheetId="5">#REF!</definedName>
    <definedName name="y" localSheetId="7">#REF!</definedName>
    <definedName name="y" localSheetId="9">#REF!</definedName>
    <definedName name="y" localSheetId="0">#REF!</definedName>
    <definedName name="y">#REF!</definedName>
    <definedName name="Z_768B3E0E_F495_46F6_9147_5C5FB8FD8BE3_.wvu.PrintArea" localSheetId="18" hidden="1">'18'!$A$1:$IL$21</definedName>
    <definedName name="Z_768B3E0E_F495_46F6_9147_5C5FB8FD8BE3_.wvu.PrintArea" localSheetId="19" hidden="1">'19'!$A$2:$IM$21</definedName>
    <definedName name="Z_768B3E0E_F495_46F6_9147_5C5FB8FD8BE3_.wvu.PrintArea" localSheetId="29" hidden="1">'29'!$B$1:$JJ$40</definedName>
    <definedName name="Z_768B3E0E_F495_46F6_9147_5C5FB8FD8BE3_.wvu.PrintArea" localSheetId="30" hidden="1">'30'!$C$1:$AV$35</definedName>
    <definedName name="Z_768B3E0E_F495_46F6_9147_5C5FB8FD8BE3_.wvu.PrintArea" localSheetId="31" hidden="1">'31'!$C$1:$AR$36</definedName>
    <definedName name="Z_768B3E0E_F495_46F6_9147_5C5FB8FD8BE3_.wvu.PrintArea" localSheetId="33" hidden="1">'33'!$A$1:$FM$24</definedName>
    <definedName name="Z_768B3E0E_F495_46F6_9147_5C5FB8FD8BE3_.wvu.PrintArea" localSheetId="34" hidden="1">'34'!$A$1:$EB$17</definedName>
    <definedName name="Z_768B3E0E_F495_46F6_9147_5C5FB8FD8BE3_.wvu.PrintArea" localSheetId="35" hidden="1">'35'!$A$1:$FF$17</definedName>
    <definedName name="Z_768B3E0E_F495_46F6_9147_5C5FB8FD8BE3_.wvu.PrintTitles" localSheetId="18" hidden="1">'18'!$A:$A</definedName>
    <definedName name="Z_768B3E0E_F495_46F6_9147_5C5FB8FD8BE3_.wvu.PrintTitles" localSheetId="19" hidden="1">'19'!$A:$A</definedName>
    <definedName name="Z_768B3E0E_F495_46F6_9147_5C5FB8FD8BE3_.wvu.PrintTitles" localSheetId="29" hidden="1">'29'!$B:$B</definedName>
    <definedName name="Z_768B3E0E_F495_46F6_9147_5C5FB8FD8BE3_.wvu.PrintTitles" localSheetId="32" hidden="1">'32'!$A:$A</definedName>
    <definedName name="Z_768B3E0E_F495_46F6_9147_5C5FB8FD8BE3_.wvu.PrintTitles" localSheetId="33" hidden="1">'33'!$A:$A</definedName>
    <definedName name="Z_768B3E0E_F495_46F6_9147_5C5FB8FD8BE3_.wvu.PrintTitles" localSheetId="35" hidden="1">'35'!$A:$A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6" i="57" l="1"/>
  <c r="C39" i="56" l="1"/>
  <c r="CI24" i="80" l="1"/>
  <c r="CH24" i="80"/>
  <c r="CG24" i="80"/>
  <c r="CF24" i="80"/>
  <c r="CE24" i="80"/>
  <c r="CD24" i="80"/>
  <c r="CC24" i="80"/>
  <c r="CB24" i="80"/>
  <c r="CA24" i="80"/>
  <c r="BZ24" i="80"/>
  <c r="BY24" i="80"/>
  <c r="BX24" i="80"/>
  <c r="BW24" i="80"/>
  <c r="BV24" i="80"/>
  <c r="BU24" i="80"/>
  <c r="BT24" i="80"/>
  <c r="BR24" i="80"/>
  <c r="BQ24" i="80"/>
  <c r="BP24" i="80"/>
  <c r="BO24" i="80"/>
  <c r="BN24" i="80"/>
  <c r="BM24" i="80"/>
  <c r="BL24" i="80"/>
  <c r="BK24" i="80"/>
  <c r="BJ24" i="80"/>
  <c r="BI24" i="80"/>
  <c r="BH24" i="80"/>
  <c r="BG24" i="80"/>
  <c r="BF24" i="80"/>
  <c r="BE24" i="80"/>
  <c r="BD24" i="80"/>
  <c r="BC24" i="80"/>
  <c r="BB24" i="80"/>
  <c r="BA24" i="80"/>
  <c r="AZ24" i="80"/>
  <c r="AY24" i="80"/>
  <c r="AX24" i="80"/>
  <c r="AW24" i="80"/>
  <c r="AV24" i="80"/>
  <c r="AU24" i="80"/>
  <c r="AT24" i="80"/>
  <c r="AS24" i="80"/>
  <c r="AR24" i="80"/>
  <c r="AQ24" i="80"/>
  <c r="AP24" i="80"/>
  <c r="AO24" i="80"/>
  <c r="AN24" i="80"/>
  <c r="AM24" i="80"/>
  <c r="AL24" i="80"/>
  <c r="AK24" i="80"/>
  <c r="AJ24" i="80"/>
  <c r="AI24" i="80"/>
  <c r="AH24" i="80"/>
  <c r="AG24" i="80"/>
  <c r="AF24" i="80"/>
  <c r="AE24" i="80"/>
  <c r="AD24" i="80"/>
  <c r="AC24" i="80"/>
  <c r="AB24" i="80"/>
  <c r="AA24" i="80"/>
  <c r="Z24" i="80"/>
  <c r="Y24" i="80"/>
  <c r="X24" i="80"/>
  <c r="W24" i="80"/>
  <c r="V24" i="80"/>
  <c r="U24" i="80"/>
  <c r="R24" i="80"/>
  <c r="Q24" i="80"/>
  <c r="P24" i="80"/>
  <c r="O24" i="80"/>
  <c r="N24" i="80"/>
  <c r="M24" i="80"/>
  <c r="L24" i="80"/>
  <c r="J24" i="80"/>
  <c r="K24" i="80" s="1"/>
  <c r="I24" i="80"/>
  <c r="H24" i="80"/>
  <c r="G24" i="80"/>
  <c r="F24" i="80"/>
  <c r="E24" i="80"/>
  <c r="D24" i="80"/>
  <c r="C24" i="80"/>
  <c r="K23" i="80"/>
  <c r="S23" i="80" s="1"/>
  <c r="K22" i="80"/>
  <c r="S22" i="80" s="1"/>
  <c r="K21" i="80"/>
  <c r="S21" i="80" s="1"/>
  <c r="K20" i="80"/>
  <c r="S20" i="80" s="1"/>
  <c r="K19" i="80"/>
  <c r="S19" i="80" s="1"/>
  <c r="K18" i="80"/>
  <c r="S18" i="80" s="1"/>
  <c r="S17" i="80"/>
  <c r="K17" i="80"/>
  <c r="K16" i="80"/>
  <c r="S16" i="80" s="1"/>
  <c r="K15" i="80"/>
  <c r="S15" i="80" s="1"/>
  <c r="K14" i="80"/>
  <c r="S14" i="80" s="1"/>
  <c r="K13" i="80"/>
  <c r="S13" i="80" s="1"/>
  <c r="K12" i="80"/>
  <c r="S12" i="80" s="1"/>
  <c r="K11" i="80"/>
  <c r="S11" i="80" s="1"/>
  <c r="K10" i="80"/>
  <c r="S10" i="80" s="1"/>
  <c r="K9" i="80"/>
  <c r="S9" i="80" s="1"/>
  <c r="K8" i="80"/>
  <c r="S8" i="80" s="1"/>
  <c r="S7" i="80"/>
  <c r="K7" i="80"/>
  <c r="S24" i="80" l="1"/>
  <c r="AJ35" i="60"/>
  <c r="AJ36" i="60" s="1"/>
  <c r="F35" i="60"/>
  <c r="F36" i="60" s="1"/>
  <c r="M42" i="72" l="1"/>
  <c r="J42" i="72"/>
  <c r="I42" i="72"/>
  <c r="H42" i="72"/>
  <c r="D42" i="72"/>
  <c r="M41" i="72"/>
  <c r="M40" i="72"/>
  <c r="M39" i="72"/>
  <c r="L16" i="72"/>
  <c r="L10" i="72"/>
  <c r="L8" i="72"/>
  <c r="AF14" i="68" l="1"/>
  <c r="GS86" i="66"/>
  <c r="HA86" i="66" s="1"/>
  <c r="GR86" i="66"/>
  <c r="GZ86" i="66" s="1"/>
  <c r="GS84" i="66"/>
  <c r="HA84" i="66" s="1"/>
  <c r="GR84" i="66"/>
  <c r="GZ84" i="66" s="1"/>
  <c r="GS83" i="66"/>
  <c r="HA83" i="66" s="1"/>
  <c r="GR83" i="66"/>
  <c r="GZ83" i="66" s="1"/>
  <c r="GS82" i="66"/>
  <c r="HA82" i="66" s="1"/>
  <c r="GR82" i="66"/>
  <c r="GZ82" i="66" s="1"/>
  <c r="GS81" i="66"/>
  <c r="HA81" i="66" s="1"/>
  <c r="GR81" i="66"/>
  <c r="GZ81" i="66" s="1"/>
  <c r="GS79" i="66"/>
  <c r="HA79" i="66" s="1"/>
  <c r="GR79" i="66"/>
  <c r="GZ79" i="66" s="1"/>
  <c r="GS78" i="66"/>
  <c r="HA78" i="66" s="1"/>
  <c r="GR78" i="66"/>
  <c r="GZ78" i="66" s="1"/>
  <c r="HA77" i="66"/>
  <c r="GS77" i="66"/>
  <c r="GR77" i="66"/>
  <c r="GZ77" i="66" s="1"/>
  <c r="GS76" i="66"/>
  <c r="HA76" i="66" s="1"/>
  <c r="GR76" i="66"/>
  <c r="GZ76" i="66" s="1"/>
  <c r="GS74" i="66"/>
  <c r="HA74" i="66" s="1"/>
  <c r="GR74" i="66"/>
  <c r="GZ74" i="66" s="1"/>
  <c r="GS73" i="66"/>
  <c r="HA73" i="66" s="1"/>
  <c r="GR73" i="66"/>
  <c r="GZ73" i="66" s="1"/>
  <c r="GS72" i="66"/>
  <c r="HA72" i="66" s="1"/>
  <c r="GR72" i="66"/>
  <c r="GZ72" i="66" s="1"/>
  <c r="GS71" i="66"/>
  <c r="HA71" i="66" s="1"/>
  <c r="GR71" i="66"/>
  <c r="GZ71" i="66" s="1"/>
  <c r="HA69" i="66"/>
  <c r="GS69" i="66"/>
  <c r="GR69" i="66"/>
  <c r="GZ69" i="66" s="1"/>
  <c r="GS68" i="66"/>
  <c r="HA68" i="66" s="1"/>
  <c r="GR68" i="66"/>
  <c r="GZ68" i="66" s="1"/>
  <c r="GS67" i="66"/>
  <c r="HA67" i="66" s="1"/>
  <c r="GR67" i="66"/>
  <c r="GZ67" i="66" s="1"/>
  <c r="GS66" i="66"/>
  <c r="HA66" i="66" s="1"/>
  <c r="GR66" i="66"/>
  <c r="GZ66" i="66" s="1"/>
  <c r="GZ64" i="66"/>
  <c r="GS64" i="66"/>
  <c r="HA64" i="66" s="1"/>
  <c r="GR64" i="66"/>
  <c r="GS63" i="66"/>
  <c r="HA63" i="66" s="1"/>
  <c r="GR63" i="66"/>
  <c r="GZ63" i="66" s="1"/>
  <c r="HA62" i="66"/>
  <c r="GS62" i="66"/>
  <c r="GR62" i="66"/>
  <c r="GZ62" i="66" s="1"/>
  <c r="GS61" i="66"/>
  <c r="HA61" i="66" s="1"/>
  <c r="GR61" i="66"/>
  <c r="GZ61" i="66" s="1"/>
  <c r="GS59" i="66"/>
  <c r="HA59" i="66" s="1"/>
  <c r="GR59" i="66"/>
  <c r="GZ59" i="66" s="1"/>
  <c r="GS58" i="66"/>
  <c r="HA58" i="66" s="1"/>
  <c r="GR58" i="66"/>
  <c r="GZ58" i="66" s="1"/>
  <c r="GS57" i="66"/>
  <c r="HA57" i="66" s="1"/>
  <c r="GR57" i="66"/>
  <c r="GZ57" i="66" s="1"/>
  <c r="GZ56" i="66"/>
  <c r="GS56" i="66"/>
  <c r="HA56" i="66" s="1"/>
  <c r="GR56" i="66"/>
  <c r="GS54" i="66"/>
  <c r="HA54" i="66" s="1"/>
  <c r="GR54" i="66"/>
  <c r="GZ54" i="66" s="1"/>
  <c r="GS53" i="66"/>
  <c r="HA53" i="66" s="1"/>
  <c r="GR53" i="66"/>
  <c r="GZ53" i="66" s="1"/>
  <c r="GS52" i="66"/>
  <c r="HA52" i="66" s="1"/>
  <c r="GR52" i="66"/>
  <c r="GZ52" i="66" s="1"/>
  <c r="GS51" i="66"/>
  <c r="HA51" i="66" s="1"/>
  <c r="GR51" i="66"/>
  <c r="GZ51" i="66" s="1"/>
  <c r="GS49" i="66"/>
  <c r="HA49" i="66" s="1"/>
  <c r="GR49" i="66"/>
  <c r="GZ49" i="66" s="1"/>
  <c r="GS48" i="66"/>
  <c r="HA48" i="66" s="1"/>
  <c r="GR48" i="66"/>
  <c r="GZ48" i="66" s="1"/>
  <c r="GS47" i="66"/>
  <c r="HA47" i="66" s="1"/>
  <c r="GR47" i="66"/>
  <c r="GZ47" i="66" s="1"/>
  <c r="HA46" i="66"/>
  <c r="GS46" i="66"/>
  <c r="GR46" i="66"/>
  <c r="GZ46" i="66" s="1"/>
  <c r="GS44" i="66"/>
  <c r="HA44" i="66" s="1"/>
  <c r="GR44" i="66"/>
  <c r="GZ44" i="66" s="1"/>
  <c r="GS43" i="66"/>
  <c r="HA43" i="66" s="1"/>
  <c r="GR43" i="66"/>
  <c r="GZ43" i="66" s="1"/>
  <c r="GS42" i="66"/>
  <c r="HA42" i="66" s="1"/>
  <c r="GR42" i="66"/>
  <c r="GZ42" i="66" s="1"/>
  <c r="GS41" i="66"/>
  <c r="HA41" i="66" s="1"/>
  <c r="GR41" i="66"/>
  <c r="GZ41" i="66" s="1"/>
  <c r="GS39" i="66"/>
  <c r="HA39" i="66" s="1"/>
  <c r="GR39" i="66"/>
  <c r="GZ39" i="66" s="1"/>
  <c r="HA38" i="66"/>
  <c r="GS38" i="66"/>
  <c r="GR38" i="66"/>
  <c r="GZ38" i="66" s="1"/>
  <c r="GS37" i="66"/>
  <c r="HA37" i="66" s="1"/>
  <c r="GR37" i="66"/>
  <c r="GZ37" i="66" s="1"/>
  <c r="GS36" i="66"/>
  <c r="HA36" i="66" s="1"/>
  <c r="GR36" i="66"/>
  <c r="GZ36" i="66" s="1"/>
  <c r="GS34" i="66"/>
  <c r="HA34" i="66" s="1"/>
  <c r="GR34" i="66"/>
  <c r="GZ34" i="66" s="1"/>
  <c r="GS33" i="66"/>
  <c r="HA33" i="66" s="1"/>
  <c r="GR33" i="66"/>
  <c r="GZ33" i="66" s="1"/>
  <c r="GS32" i="66"/>
  <c r="HA32" i="66" s="1"/>
  <c r="GR32" i="66"/>
  <c r="GZ32" i="66" s="1"/>
  <c r="HA31" i="66"/>
  <c r="GS31" i="66"/>
  <c r="GR31" i="66"/>
  <c r="GZ31" i="66" s="1"/>
  <c r="GS29" i="66"/>
  <c r="HA29" i="66" s="1"/>
  <c r="GR29" i="66"/>
  <c r="GZ29" i="66" s="1"/>
  <c r="GS28" i="66"/>
  <c r="HA28" i="66" s="1"/>
  <c r="GR28" i="66"/>
  <c r="GZ28" i="66" s="1"/>
  <c r="GS27" i="66"/>
  <c r="HA27" i="66" s="1"/>
  <c r="GR27" i="66"/>
  <c r="GZ27" i="66" s="1"/>
  <c r="GS26" i="66"/>
  <c r="HA26" i="66" s="1"/>
  <c r="GR26" i="66"/>
  <c r="GZ26" i="66" s="1"/>
  <c r="GS24" i="66"/>
  <c r="HA24" i="66" s="1"/>
  <c r="GR24" i="66"/>
  <c r="GZ24" i="66" s="1"/>
  <c r="GS23" i="66"/>
  <c r="HA23" i="66" s="1"/>
  <c r="GR23" i="66"/>
  <c r="GZ23" i="66" s="1"/>
  <c r="GS22" i="66"/>
  <c r="HA22" i="66" s="1"/>
  <c r="GR22" i="66"/>
  <c r="GZ22" i="66" s="1"/>
  <c r="GS21" i="66"/>
  <c r="HA21" i="66" s="1"/>
  <c r="GR21" i="66"/>
  <c r="GZ21" i="66" s="1"/>
  <c r="GS19" i="66"/>
  <c r="HA19" i="66" s="1"/>
  <c r="GR19" i="66"/>
  <c r="GZ19" i="66" s="1"/>
  <c r="GS18" i="66"/>
  <c r="HA18" i="66" s="1"/>
  <c r="GR18" i="66"/>
  <c r="GZ18" i="66" s="1"/>
  <c r="GS17" i="66"/>
  <c r="HA17" i="66" s="1"/>
  <c r="GR17" i="66"/>
  <c r="GZ17" i="66" s="1"/>
  <c r="GS16" i="66"/>
  <c r="HA16" i="66" s="1"/>
  <c r="GR16" i="66"/>
  <c r="GZ16" i="66" s="1"/>
  <c r="HA14" i="66"/>
  <c r="GS14" i="66"/>
  <c r="GR14" i="66"/>
  <c r="GZ14" i="66" s="1"/>
  <c r="GS13" i="66"/>
  <c r="HA13" i="66" s="1"/>
  <c r="GR13" i="66"/>
  <c r="GZ13" i="66" s="1"/>
  <c r="GS12" i="66"/>
  <c r="HA12" i="66" s="1"/>
  <c r="GR12" i="66"/>
  <c r="GZ12" i="66" s="1"/>
  <c r="GS11" i="66"/>
  <c r="HA11" i="66" s="1"/>
  <c r="GR11" i="66"/>
  <c r="GZ11" i="66" s="1"/>
  <c r="GS9" i="66"/>
  <c r="HA9" i="66" s="1"/>
  <c r="GR9" i="66"/>
  <c r="GZ9" i="66" s="1"/>
  <c r="GS8" i="66"/>
  <c r="HA8" i="66" s="1"/>
  <c r="GR8" i="66"/>
  <c r="GZ8" i="66" s="1"/>
  <c r="HA7" i="66"/>
  <c r="GS7" i="66"/>
  <c r="GR7" i="66"/>
  <c r="GZ7" i="66" s="1"/>
  <c r="GS6" i="66"/>
  <c r="HA6" i="66" s="1"/>
  <c r="GR6" i="66"/>
  <c r="GZ6" i="66" s="1"/>
  <c r="GS86" i="65"/>
  <c r="GR86" i="65"/>
  <c r="GS84" i="65"/>
  <c r="HA84" i="65" s="1"/>
  <c r="GR84" i="65"/>
  <c r="GZ84" i="65" s="1"/>
  <c r="GS83" i="65"/>
  <c r="HA83" i="65" s="1"/>
  <c r="GR83" i="65"/>
  <c r="GZ83" i="65" s="1"/>
  <c r="GS82" i="65"/>
  <c r="HA82" i="65" s="1"/>
  <c r="GR82" i="65"/>
  <c r="GZ82" i="65" s="1"/>
  <c r="GS81" i="65"/>
  <c r="HA81" i="65" s="1"/>
  <c r="GR81" i="65"/>
  <c r="GZ81" i="65" s="1"/>
  <c r="GS79" i="65"/>
  <c r="HA79" i="65" s="1"/>
  <c r="GR79" i="65"/>
  <c r="GZ79" i="65" s="1"/>
  <c r="GS78" i="65"/>
  <c r="HA78" i="65" s="1"/>
  <c r="GR78" i="65"/>
  <c r="GZ78" i="65" s="1"/>
  <c r="GS77" i="65"/>
  <c r="HA77" i="65" s="1"/>
  <c r="GR77" i="65"/>
  <c r="GZ77" i="65" s="1"/>
  <c r="GS76" i="65"/>
  <c r="HA76" i="65" s="1"/>
  <c r="GR76" i="65"/>
  <c r="GZ76" i="65" s="1"/>
  <c r="GS74" i="65"/>
  <c r="HA74" i="65" s="1"/>
  <c r="GR74" i="65"/>
  <c r="GZ74" i="65" s="1"/>
  <c r="GS73" i="65"/>
  <c r="HA73" i="65" s="1"/>
  <c r="GR73" i="65"/>
  <c r="GZ73" i="65" s="1"/>
  <c r="GS72" i="65"/>
  <c r="HA72" i="65" s="1"/>
  <c r="GR72" i="65"/>
  <c r="GZ72" i="65" s="1"/>
  <c r="GS71" i="65"/>
  <c r="HA71" i="65" s="1"/>
  <c r="GR71" i="65"/>
  <c r="GZ71" i="65" s="1"/>
  <c r="GS69" i="65"/>
  <c r="HA69" i="65" s="1"/>
  <c r="GR69" i="65"/>
  <c r="GZ69" i="65" s="1"/>
  <c r="GS68" i="65"/>
  <c r="HA68" i="65" s="1"/>
  <c r="GR68" i="65"/>
  <c r="GZ68" i="65" s="1"/>
  <c r="GZ67" i="65"/>
  <c r="GS67" i="65"/>
  <c r="HA67" i="65" s="1"/>
  <c r="GR67" i="65"/>
  <c r="GS66" i="65"/>
  <c r="HA66" i="65" s="1"/>
  <c r="GR66" i="65"/>
  <c r="GZ66" i="65" s="1"/>
  <c r="GS64" i="65"/>
  <c r="HA64" i="65" s="1"/>
  <c r="GR64" i="65"/>
  <c r="GZ64" i="65" s="1"/>
  <c r="GS63" i="65"/>
  <c r="HA63" i="65" s="1"/>
  <c r="GR63" i="65"/>
  <c r="GZ63" i="65" s="1"/>
  <c r="GS62" i="65"/>
  <c r="HA62" i="65" s="1"/>
  <c r="GR62" i="65"/>
  <c r="GZ62" i="65" s="1"/>
  <c r="GS61" i="65"/>
  <c r="HA61" i="65" s="1"/>
  <c r="GR61" i="65"/>
  <c r="GZ61" i="65" s="1"/>
  <c r="GS59" i="65"/>
  <c r="HA59" i="65" s="1"/>
  <c r="GR59" i="65"/>
  <c r="GZ59" i="65" s="1"/>
  <c r="GS58" i="65"/>
  <c r="HA58" i="65" s="1"/>
  <c r="GR58" i="65"/>
  <c r="GZ58" i="65" s="1"/>
  <c r="GS57" i="65"/>
  <c r="HA57" i="65" s="1"/>
  <c r="GR57" i="65"/>
  <c r="GZ57" i="65" s="1"/>
  <c r="GS56" i="65"/>
  <c r="HA56" i="65" s="1"/>
  <c r="GR56" i="65"/>
  <c r="GZ56" i="65" s="1"/>
  <c r="GS54" i="65"/>
  <c r="HA54" i="65" s="1"/>
  <c r="GR54" i="65"/>
  <c r="GZ54" i="65" s="1"/>
  <c r="GS53" i="65"/>
  <c r="HA53" i="65" s="1"/>
  <c r="GR53" i="65"/>
  <c r="GZ53" i="65" s="1"/>
  <c r="GS52" i="65"/>
  <c r="HA52" i="65" s="1"/>
  <c r="GR52" i="65"/>
  <c r="GZ52" i="65" s="1"/>
  <c r="GS51" i="65"/>
  <c r="HA51" i="65" s="1"/>
  <c r="GR51" i="65"/>
  <c r="GZ51" i="65" s="1"/>
  <c r="GS49" i="65"/>
  <c r="HA49" i="65" s="1"/>
  <c r="GR49" i="65"/>
  <c r="GZ49" i="65" s="1"/>
  <c r="GS48" i="65"/>
  <c r="HA48" i="65" s="1"/>
  <c r="GR48" i="65"/>
  <c r="GZ48" i="65" s="1"/>
  <c r="GS47" i="65"/>
  <c r="HA47" i="65" s="1"/>
  <c r="GR47" i="65"/>
  <c r="GZ47" i="65" s="1"/>
  <c r="GS46" i="65"/>
  <c r="HA46" i="65" s="1"/>
  <c r="GR46" i="65"/>
  <c r="GZ46" i="65" s="1"/>
  <c r="GS44" i="65"/>
  <c r="HA44" i="65" s="1"/>
  <c r="GR44" i="65"/>
  <c r="GZ44" i="65" s="1"/>
  <c r="GS43" i="65"/>
  <c r="HA43" i="65" s="1"/>
  <c r="GR43" i="65"/>
  <c r="GZ43" i="65" s="1"/>
  <c r="GS42" i="65"/>
  <c r="HA42" i="65" s="1"/>
  <c r="GR42" i="65"/>
  <c r="GZ42" i="65" s="1"/>
  <c r="GS41" i="65"/>
  <c r="HA41" i="65" s="1"/>
  <c r="GR41" i="65"/>
  <c r="GZ41" i="65" s="1"/>
  <c r="GS39" i="65"/>
  <c r="HA39" i="65" s="1"/>
  <c r="GR39" i="65"/>
  <c r="GZ39" i="65" s="1"/>
  <c r="GS38" i="65"/>
  <c r="HA38" i="65" s="1"/>
  <c r="GR38" i="65"/>
  <c r="GZ38" i="65" s="1"/>
  <c r="HA37" i="65"/>
  <c r="GZ37" i="65"/>
  <c r="GS37" i="65"/>
  <c r="GR37" i="65"/>
  <c r="GS36" i="65"/>
  <c r="HA36" i="65" s="1"/>
  <c r="GR36" i="65"/>
  <c r="GZ36" i="65" s="1"/>
  <c r="GS34" i="65"/>
  <c r="HA34" i="65" s="1"/>
  <c r="GR34" i="65"/>
  <c r="GZ34" i="65" s="1"/>
  <c r="GS33" i="65"/>
  <c r="HA33" i="65" s="1"/>
  <c r="GR33" i="65"/>
  <c r="GZ33" i="65" s="1"/>
  <c r="GS32" i="65"/>
  <c r="HA32" i="65" s="1"/>
  <c r="GR32" i="65"/>
  <c r="GZ32" i="65" s="1"/>
  <c r="GS31" i="65"/>
  <c r="HA31" i="65" s="1"/>
  <c r="GR31" i="65"/>
  <c r="GZ31" i="65" s="1"/>
  <c r="GS29" i="65"/>
  <c r="HA29" i="65" s="1"/>
  <c r="GR29" i="65"/>
  <c r="GZ29" i="65" s="1"/>
  <c r="GS28" i="65"/>
  <c r="HA28" i="65" s="1"/>
  <c r="GR28" i="65"/>
  <c r="GZ28" i="65" s="1"/>
  <c r="GS27" i="65"/>
  <c r="HA27" i="65" s="1"/>
  <c r="GR27" i="65"/>
  <c r="GZ27" i="65" s="1"/>
  <c r="GS26" i="65"/>
  <c r="HA26" i="65" s="1"/>
  <c r="GR26" i="65"/>
  <c r="GZ26" i="65" s="1"/>
  <c r="GS24" i="65"/>
  <c r="HA24" i="65" s="1"/>
  <c r="GR24" i="65"/>
  <c r="GZ24" i="65" s="1"/>
  <c r="GS23" i="65"/>
  <c r="HA23" i="65" s="1"/>
  <c r="GR23" i="65"/>
  <c r="GZ23" i="65" s="1"/>
  <c r="GS22" i="65"/>
  <c r="HA22" i="65" s="1"/>
  <c r="GR22" i="65"/>
  <c r="GZ22" i="65" s="1"/>
  <c r="GS21" i="65"/>
  <c r="HA21" i="65" s="1"/>
  <c r="GR21" i="65"/>
  <c r="GZ21" i="65" s="1"/>
  <c r="GS19" i="65"/>
  <c r="HA19" i="65" s="1"/>
  <c r="GR19" i="65"/>
  <c r="GZ19" i="65" s="1"/>
  <c r="GS18" i="65"/>
  <c r="HA18" i="65" s="1"/>
  <c r="GR18" i="65"/>
  <c r="GZ18" i="65" s="1"/>
  <c r="GS17" i="65"/>
  <c r="HA17" i="65" s="1"/>
  <c r="GR17" i="65"/>
  <c r="GZ17" i="65" s="1"/>
  <c r="GS16" i="65"/>
  <c r="HA16" i="65" s="1"/>
  <c r="GR16" i="65"/>
  <c r="GZ16" i="65" s="1"/>
  <c r="GS14" i="65"/>
  <c r="HA14" i="65" s="1"/>
  <c r="GR14" i="65"/>
  <c r="GZ14" i="65" s="1"/>
  <c r="GS13" i="65"/>
  <c r="HA13" i="65" s="1"/>
  <c r="GR13" i="65"/>
  <c r="GZ13" i="65" s="1"/>
  <c r="GS12" i="65"/>
  <c r="HA12" i="65" s="1"/>
  <c r="GR12" i="65"/>
  <c r="GZ12" i="65" s="1"/>
  <c r="GS11" i="65"/>
  <c r="HA11" i="65" s="1"/>
  <c r="GR11" i="65"/>
  <c r="GZ11" i="65" s="1"/>
  <c r="GS9" i="65"/>
  <c r="HA9" i="65" s="1"/>
  <c r="GR9" i="65"/>
  <c r="GZ9" i="65" s="1"/>
  <c r="GS8" i="65"/>
  <c r="HA8" i="65" s="1"/>
  <c r="GR8" i="65"/>
  <c r="GZ8" i="65" s="1"/>
  <c r="GS7" i="65"/>
  <c r="HA7" i="65" s="1"/>
  <c r="GR7" i="65"/>
  <c r="GZ7" i="65" s="1"/>
  <c r="GS6" i="65"/>
  <c r="HA6" i="65" s="1"/>
  <c r="GR6" i="65"/>
  <c r="GZ6" i="65" s="1"/>
  <c r="GB44" i="64" l="1"/>
  <c r="FR44" i="64"/>
  <c r="CF44" i="64"/>
  <c r="CE44" i="64"/>
  <c r="BV44" i="64"/>
  <c r="IT43" i="64"/>
  <c r="IT42" i="64"/>
  <c r="IT41" i="64"/>
  <c r="IJ40" i="64"/>
  <c r="IJ44" i="64" s="1"/>
  <c r="IA40" i="64"/>
  <c r="IA44" i="64" s="1"/>
  <c r="HZ40" i="64"/>
  <c r="HZ44" i="64" s="1"/>
  <c r="EX40" i="64"/>
  <c r="EX44" i="64" s="1"/>
  <c r="EW40" i="64"/>
  <c r="EW44" i="64" s="1"/>
  <c r="EN40" i="64"/>
  <c r="EN44" i="64" s="1"/>
  <c r="EM40" i="64"/>
  <c r="EM44" i="64" s="1"/>
  <c r="ED40" i="64"/>
  <c r="ED44" i="64" s="1"/>
  <c r="EC40" i="64"/>
  <c r="EC44" i="64" s="1"/>
  <c r="BJ40" i="64"/>
  <c r="BJ44" i="64" s="1"/>
  <c r="BA40" i="64"/>
  <c r="BA44" i="64" s="1"/>
  <c r="AZ40" i="64"/>
  <c r="AZ44" i="64" s="1"/>
  <c r="AQ40" i="64"/>
  <c r="AP40" i="64"/>
  <c r="AP44" i="64" s="1"/>
  <c r="IJ39" i="64"/>
  <c r="IA39" i="64"/>
  <c r="HZ39" i="64"/>
  <c r="HQ39" i="64"/>
  <c r="HQ40" i="64" s="1"/>
  <c r="HQ44" i="64" s="1"/>
  <c r="HP39" i="64"/>
  <c r="HO39" i="64"/>
  <c r="HF39" i="64"/>
  <c r="HE39" i="64"/>
  <c r="GV39" i="64"/>
  <c r="GU39" i="64"/>
  <c r="GL39" i="64"/>
  <c r="GL40" i="64" s="1"/>
  <c r="GL44" i="64" s="1"/>
  <c r="GK39" i="64"/>
  <c r="GB39" i="64"/>
  <c r="GA39" i="64"/>
  <c r="FR39" i="64"/>
  <c r="FQ39" i="64"/>
  <c r="FH39" i="64"/>
  <c r="FG39" i="64"/>
  <c r="EX39" i="64"/>
  <c r="EW39" i="64"/>
  <c r="EN39" i="64"/>
  <c r="EM39" i="64"/>
  <c r="ED39" i="64"/>
  <c r="EC39" i="64"/>
  <c r="DT39" i="64"/>
  <c r="DS39" i="64"/>
  <c r="DJ39" i="64"/>
  <c r="DI39" i="64"/>
  <c r="CZ39" i="64"/>
  <c r="CY39" i="64"/>
  <c r="CX39" i="64"/>
  <c r="CO39" i="64"/>
  <c r="CF39" i="64"/>
  <c r="CE39" i="64"/>
  <c r="BV39" i="64"/>
  <c r="BU39" i="64"/>
  <c r="BT39" i="64"/>
  <c r="BK39" i="64"/>
  <c r="BJ39" i="64"/>
  <c r="BA39" i="64"/>
  <c r="AZ39" i="64"/>
  <c r="AQ39" i="64"/>
  <c r="AP39" i="64"/>
  <c r="AG39" i="64"/>
  <c r="AG40" i="64" s="1"/>
  <c r="AG44" i="64" s="1"/>
  <c r="AF39" i="64"/>
  <c r="W39" i="64"/>
  <c r="V39" i="64"/>
  <c r="M39" i="64"/>
  <c r="L39" i="64"/>
  <c r="C39" i="64"/>
  <c r="B39" i="64"/>
  <c r="IT38" i="64"/>
  <c r="IT39" i="64" s="1"/>
  <c r="IT37" i="64"/>
  <c r="IJ36" i="64"/>
  <c r="IA36" i="64"/>
  <c r="HZ36" i="64"/>
  <c r="HQ36" i="64"/>
  <c r="HP36" i="64"/>
  <c r="HP40" i="64" s="1"/>
  <c r="HP44" i="64" s="1"/>
  <c r="HO36" i="64"/>
  <c r="HO40" i="64" s="1"/>
  <c r="HO44" i="64" s="1"/>
  <c r="HF36" i="64"/>
  <c r="HE36" i="64"/>
  <c r="GV36" i="64"/>
  <c r="GU36" i="64"/>
  <c r="GL36" i="64"/>
  <c r="GK36" i="64"/>
  <c r="GB36" i="64"/>
  <c r="GB40" i="64" s="1"/>
  <c r="GA36" i="64"/>
  <c r="GA40" i="64" s="1"/>
  <c r="GA44" i="64" s="1"/>
  <c r="FR36" i="64"/>
  <c r="FR40" i="64" s="1"/>
  <c r="FQ36" i="64"/>
  <c r="FQ40" i="64" s="1"/>
  <c r="FQ44" i="64" s="1"/>
  <c r="FH36" i="64"/>
  <c r="FH40" i="64" s="1"/>
  <c r="FH44" i="64" s="1"/>
  <c r="FG36" i="64"/>
  <c r="FG40" i="64" s="1"/>
  <c r="FG44" i="64" s="1"/>
  <c r="EX36" i="64"/>
  <c r="EW36" i="64"/>
  <c r="EN36" i="64"/>
  <c r="EM36" i="64"/>
  <c r="ED36" i="64"/>
  <c r="EC36" i="64"/>
  <c r="DT36" i="64"/>
  <c r="DT40" i="64" s="1"/>
  <c r="DT44" i="64" s="1"/>
  <c r="DS36" i="64"/>
  <c r="DS40" i="64" s="1"/>
  <c r="DS44" i="64" s="1"/>
  <c r="DJ36" i="64"/>
  <c r="DI36" i="64"/>
  <c r="CZ36" i="64"/>
  <c r="CY36" i="64"/>
  <c r="CX36" i="64"/>
  <c r="CO36" i="64"/>
  <c r="CF36" i="64"/>
  <c r="CF40" i="64" s="1"/>
  <c r="CE36" i="64"/>
  <c r="CE40" i="64" s="1"/>
  <c r="BV36" i="64"/>
  <c r="BV40" i="64" s="1"/>
  <c r="BU36" i="64"/>
  <c r="BU40" i="64" s="1"/>
  <c r="BU44" i="64" s="1"/>
  <c r="BT36" i="64"/>
  <c r="BT40" i="64" s="1"/>
  <c r="BT44" i="64" s="1"/>
  <c r="BK36" i="64"/>
  <c r="BK40" i="64" s="1"/>
  <c r="BK44" i="64" s="1"/>
  <c r="BJ36" i="64"/>
  <c r="BA36" i="64"/>
  <c r="AZ36" i="64"/>
  <c r="AQ36" i="64"/>
  <c r="AP36" i="64"/>
  <c r="AG36" i="64"/>
  <c r="AF36" i="64"/>
  <c r="AF40" i="64" s="1"/>
  <c r="AF44" i="64" s="1"/>
  <c r="W36" i="64"/>
  <c r="W40" i="64" s="1"/>
  <c r="W44" i="64" s="1"/>
  <c r="V36" i="64"/>
  <c r="M36" i="64"/>
  <c r="L36" i="64"/>
  <c r="C36" i="64"/>
  <c r="B36" i="64"/>
  <c r="IT35" i="64"/>
  <c r="IT34" i="64"/>
  <c r="IT33" i="64"/>
  <c r="IT32" i="64"/>
  <c r="IT31" i="64"/>
  <c r="IT30" i="64"/>
  <c r="IT29" i="64"/>
  <c r="AQ29" i="64"/>
  <c r="IT28" i="64"/>
  <c r="IT27" i="64"/>
  <c r="HF24" i="64"/>
  <c r="HE24" i="64"/>
  <c r="GU24" i="64"/>
  <c r="GL24" i="64"/>
  <c r="GK24" i="64"/>
  <c r="GA24" i="64"/>
  <c r="EM24" i="64"/>
  <c r="DJ24" i="64"/>
  <c r="DI24" i="64"/>
  <c r="CY24" i="64"/>
  <c r="CX24" i="64"/>
  <c r="CO24" i="64"/>
  <c r="CF24" i="64"/>
  <c r="CE24" i="64"/>
  <c r="BU24" i="64"/>
  <c r="V24" i="64"/>
  <c r="M24" i="64"/>
  <c r="C24" i="64"/>
  <c r="B24" i="64"/>
  <c r="IT23" i="64"/>
  <c r="IA23" i="64"/>
  <c r="CZ23" i="64"/>
  <c r="CF23" i="64"/>
  <c r="M23" i="64"/>
  <c r="IJ21" i="64"/>
  <c r="HZ21" i="64"/>
  <c r="HZ24" i="64" s="1"/>
  <c r="HO21" i="64"/>
  <c r="HF21" i="64"/>
  <c r="HE21" i="64"/>
  <c r="GU21" i="64"/>
  <c r="GL21" i="64"/>
  <c r="GK21" i="64"/>
  <c r="GB21" i="64"/>
  <c r="GA21" i="64"/>
  <c r="FR21" i="64"/>
  <c r="FQ21" i="64"/>
  <c r="FQ24" i="64" s="1"/>
  <c r="FH21" i="64"/>
  <c r="FG21" i="64"/>
  <c r="EX21" i="64"/>
  <c r="EW21" i="64"/>
  <c r="EM21" i="64"/>
  <c r="ED21" i="64"/>
  <c r="ED24" i="64" s="1"/>
  <c r="EC21" i="64"/>
  <c r="EC24" i="64" s="1"/>
  <c r="DT21" i="64"/>
  <c r="DS21" i="64"/>
  <c r="DJ21" i="64"/>
  <c r="DI21" i="64"/>
  <c r="CY21" i="64"/>
  <c r="CX21" i="64"/>
  <c r="CO21" i="64"/>
  <c r="CF21" i="64"/>
  <c r="CE21" i="64"/>
  <c r="BV21" i="64"/>
  <c r="BV24" i="64" s="1"/>
  <c r="BU21" i="64"/>
  <c r="BT21" i="64"/>
  <c r="BK21" i="64"/>
  <c r="BJ21" i="64"/>
  <c r="BA21" i="64"/>
  <c r="AZ21" i="64"/>
  <c r="AP21" i="64"/>
  <c r="AP24" i="64" s="1"/>
  <c r="AF21" i="64"/>
  <c r="W21" i="64"/>
  <c r="V21" i="64"/>
  <c r="M21" i="64"/>
  <c r="L21" i="64"/>
  <c r="C21" i="64"/>
  <c r="B21" i="64"/>
  <c r="IT20" i="64"/>
  <c r="IA20" i="64"/>
  <c r="IA21" i="64" s="1"/>
  <c r="HQ20" i="64"/>
  <c r="HQ21" i="64" s="1"/>
  <c r="HQ24" i="64" s="1"/>
  <c r="HP20" i="64"/>
  <c r="GV20" i="64"/>
  <c r="GV21" i="64" s="1"/>
  <c r="EN20" i="64"/>
  <c r="EN21" i="64" s="1"/>
  <c r="CZ20" i="64"/>
  <c r="CZ21" i="64" s="1"/>
  <c r="CF20" i="64"/>
  <c r="BK20" i="64"/>
  <c r="M20" i="64"/>
  <c r="IT19" i="64"/>
  <c r="HQ19" i="64"/>
  <c r="HP19" i="64"/>
  <c r="HP21" i="64" s="1"/>
  <c r="GV19" i="64"/>
  <c r="FH19" i="64"/>
  <c r="AQ19" i="64"/>
  <c r="AQ21" i="64" s="1"/>
  <c r="AQ24" i="64" s="1"/>
  <c r="C19" i="64"/>
  <c r="IT18" i="64"/>
  <c r="IT17" i="64"/>
  <c r="CF17" i="64"/>
  <c r="BK17" i="64"/>
  <c r="AG17" i="64"/>
  <c r="AG21" i="64" s="1"/>
  <c r="AG24" i="64" s="1"/>
  <c r="IT16" i="64"/>
  <c r="IT15" i="64"/>
  <c r="IT14" i="64"/>
  <c r="IT13" i="64"/>
  <c r="IT21" i="64" s="1"/>
  <c r="IJ12" i="64"/>
  <c r="IJ24" i="64" s="1"/>
  <c r="IA12" i="64"/>
  <c r="HZ12" i="64"/>
  <c r="HQ12" i="64"/>
  <c r="HP12" i="64"/>
  <c r="HO12" i="64"/>
  <c r="HO24" i="64" s="1"/>
  <c r="HF12" i="64"/>
  <c r="HE12" i="64"/>
  <c r="GV12" i="64"/>
  <c r="GU12" i="64"/>
  <c r="GL12" i="64"/>
  <c r="GK12" i="64"/>
  <c r="GB12" i="64"/>
  <c r="GB24" i="64" s="1"/>
  <c r="GA12" i="64"/>
  <c r="FR12" i="64"/>
  <c r="FR24" i="64" s="1"/>
  <c r="FQ12" i="64"/>
  <c r="FH12" i="64"/>
  <c r="FG12" i="64"/>
  <c r="EX12" i="64"/>
  <c r="EW12" i="64"/>
  <c r="EW24" i="64" s="1"/>
  <c r="EN12" i="64"/>
  <c r="EM12" i="64"/>
  <c r="ED12" i="64"/>
  <c r="EC12" i="64"/>
  <c r="DT12" i="64"/>
  <c r="DT24" i="64" s="1"/>
  <c r="DS12" i="64"/>
  <c r="DS24" i="64" s="1"/>
  <c r="DJ12" i="64"/>
  <c r="DI12" i="64"/>
  <c r="CZ12" i="64"/>
  <c r="CZ24" i="64" s="1"/>
  <c r="CY12" i="64"/>
  <c r="CX12" i="64"/>
  <c r="CO12" i="64"/>
  <c r="CF12" i="64"/>
  <c r="CE12" i="64"/>
  <c r="BV12" i="64"/>
  <c r="BU12" i="64"/>
  <c r="BT12" i="64"/>
  <c r="BT24" i="64" s="1"/>
  <c r="BK12" i="64"/>
  <c r="BK24" i="64" s="1"/>
  <c r="BJ12" i="64"/>
  <c r="BJ24" i="64" s="1"/>
  <c r="BA12" i="64"/>
  <c r="BA24" i="64" s="1"/>
  <c r="AZ12" i="64"/>
  <c r="AZ24" i="64" s="1"/>
  <c r="AQ12" i="64"/>
  <c r="AP12" i="64"/>
  <c r="AG12" i="64"/>
  <c r="AF12" i="64"/>
  <c r="AF24" i="64" s="1"/>
  <c r="W12" i="64"/>
  <c r="W24" i="64" s="1"/>
  <c r="V12" i="64"/>
  <c r="M12" i="64"/>
  <c r="L12" i="64"/>
  <c r="L24" i="64" s="1"/>
  <c r="C12" i="64"/>
  <c r="B12" i="64"/>
  <c r="IT11" i="64"/>
  <c r="IT10" i="64"/>
  <c r="IT9" i="64"/>
  <c r="IT8" i="64"/>
  <c r="IT7" i="64"/>
  <c r="IT12" i="64" s="1"/>
  <c r="IT24" i="64" s="1"/>
  <c r="FT36" i="63"/>
  <c r="FK36" i="63"/>
  <c r="DM36" i="63"/>
  <c r="CR36" i="63"/>
  <c r="AZ36" i="63"/>
  <c r="Y36" i="63"/>
  <c r="IS35" i="63"/>
  <c r="IS34" i="63"/>
  <c r="IS33" i="63"/>
  <c r="IS32" i="63"/>
  <c r="IS31" i="63"/>
  <c r="IS30" i="63"/>
  <c r="IS29" i="63"/>
  <c r="IS28" i="63"/>
  <c r="HY26" i="63"/>
  <c r="HY36" i="63" s="1"/>
  <c r="FT26" i="63"/>
  <c r="FK26" i="63"/>
  <c r="FG26" i="63"/>
  <c r="FG36" i="63" s="1"/>
  <c r="EZ26" i="63"/>
  <c r="EZ36" i="63" s="1"/>
  <c r="DM26" i="63"/>
  <c r="CR26" i="63"/>
  <c r="AP26" i="63"/>
  <c r="AP36" i="63" s="1"/>
  <c r="AJ26" i="63"/>
  <c r="AJ36" i="63" s="1"/>
  <c r="Y26" i="63"/>
  <c r="V26" i="63"/>
  <c r="V36" i="63" s="1"/>
  <c r="IS25" i="63"/>
  <c r="HS23" i="63"/>
  <c r="HS26" i="63" s="1"/>
  <c r="HS36" i="63" s="1"/>
  <c r="HR23" i="63"/>
  <c r="HR26" i="63" s="1"/>
  <c r="HR36" i="63" s="1"/>
  <c r="HO23" i="63"/>
  <c r="HO26" i="63" s="1"/>
  <c r="HO36" i="63" s="1"/>
  <c r="HI23" i="63"/>
  <c r="HI26" i="63" s="1"/>
  <c r="HI36" i="63" s="1"/>
  <c r="HH23" i="63"/>
  <c r="HH26" i="63" s="1"/>
  <c r="HH36" i="63" s="1"/>
  <c r="GX23" i="63"/>
  <c r="GX26" i="63" s="1"/>
  <c r="GX36" i="63" s="1"/>
  <c r="EZ23" i="63"/>
  <c r="EW23" i="63"/>
  <c r="EW26" i="63" s="1"/>
  <c r="EW36" i="63" s="1"/>
  <c r="EQ23" i="63"/>
  <c r="EQ26" i="63" s="1"/>
  <c r="EQ36" i="63" s="1"/>
  <c r="EP23" i="63"/>
  <c r="EP26" i="63" s="1"/>
  <c r="EP36" i="63" s="1"/>
  <c r="EM23" i="63"/>
  <c r="EM26" i="63" s="1"/>
  <c r="EM36" i="63" s="1"/>
  <c r="EF23" i="63"/>
  <c r="EF26" i="63" s="1"/>
  <c r="EF36" i="63" s="1"/>
  <c r="EC23" i="63"/>
  <c r="EC26" i="63" s="1"/>
  <c r="EC36" i="63" s="1"/>
  <c r="DW23" i="63"/>
  <c r="DW26" i="63" s="1"/>
  <c r="DW36" i="63" s="1"/>
  <c r="CH23" i="63"/>
  <c r="CH26" i="63" s="1"/>
  <c r="CH36" i="63" s="1"/>
  <c r="CE23" i="63"/>
  <c r="CE26" i="63" s="1"/>
  <c r="CE36" i="63" s="1"/>
  <c r="BU23" i="63"/>
  <c r="BU26" i="63" s="1"/>
  <c r="BU36" i="63" s="1"/>
  <c r="BT23" i="63"/>
  <c r="BT26" i="63" s="1"/>
  <c r="BT36" i="63" s="1"/>
  <c r="BN23" i="63"/>
  <c r="BN26" i="63" s="1"/>
  <c r="BN36" i="63" s="1"/>
  <c r="BD23" i="63"/>
  <c r="BD26" i="63" s="1"/>
  <c r="BD36" i="63" s="1"/>
  <c r="V23" i="63"/>
  <c r="P23" i="63"/>
  <c r="P26" i="63" s="1"/>
  <c r="P36" i="63" s="1"/>
  <c r="O23" i="63"/>
  <c r="O26" i="63" s="1"/>
  <c r="O36" i="63" s="1"/>
  <c r="E23" i="63"/>
  <c r="E26" i="63" s="1"/>
  <c r="E36" i="63" s="1"/>
  <c r="B23" i="63"/>
  <c r="B26" i="63" s="1"/>
  <c r="B36" i="63" s="1"/>
  <c r="IS22" i="63"/>
  <c r="II22" i="63"/>
  <c r="II23" i="63" s="1"/>
  <c r="II26" i="63" s="1"/>
  <c r="II36" i="63" s="1"/>
  <c r="IC22" i="63"/>
  <c r="IB22" i="63"/>
  <c r="HY22" i="63"/>
  <c r="HY23" i="63" s="1"/>
  <c r="HR22" i="63"/>
  <c r="HO22" i="63"/>
  <c r="HI22" i="63"/>
  <c r="HH22" i="63"/>
  <c r="HE22" i="63"/>
  <c r="GX22" i="63"/>
  <c r="GO22" i="63"/>
  <c r="GN22" i="63"/>
  <c r="GK22" i="63"/>
  <c r="GE22" i="63"/>
  <c r="GD22" i="63"/>
  <c r="GA22" i="63"/>
  <c r="FT22" i="63"/>
  <c r="FT23" i="63" s="1"/>
  <c r="FQ22" i="63"/>
  <c r="FQ23" i="63" s="1"/>
  <c r="FQ26" i="63" s="1"/>
  <c r="FQ36" i="63" s="1"/>
  <c r="FK22" i="63"/>
  <c r="FK23" i="63" s="1"/>
  <c r="FJ22" i="63"/>
  <c r="FG22" i="63"/>
  <c r="EZ22" i="63"/>
  <c r="EW22" i="63"/>
  <c r="EQ22" i="63"/>
  <c r="EP22" i="63"/>
  <c r="EM22" i="63"/>
  <c r="EG22" i="63"/>
  <c r="EF22" i="63"/>
  <c r="EC22" i="63"/>
  <c r="DW22" i="63"/>
  <c r="DV22" i="63"/>
  <c r="DS22" i="63"/>
  <c r="DM22" i="63"/>
  <c r="DL22" i="63"/>
  <c r="DI22" i="63"/>
  <c r="DC22" i="63"/>
  <c r="DC23" i="63" s="1"/>
  <c r="DC26" i="63" s="1"/>
  <c r="DC36" i="63" s="1"/>
  <c r="DB22" i="63"/>
  <c r="DB23" i="63" s="1"/>
  <c r="DB26" i="63" s="1"/>
  <c r="DB36" i="63" s="1"/>
  <c r="CY22" i="63"/>
  <c r="CY23" i="63" s="1"/>
  <c r="CY26" i="63" s="1"/>
  <c r="CY36" i="63" s="1"/>
  <c r="CX22" i="63"/>
  <c r="CQ22" i="63"/>
  <c r="CH22" i="63"/>
  <c r="CE22" i="63"/>
  <c r="BX22" i="63"/>
  <c r="BU22" i="63"/>
  <c r="BT22" i="63"/>
  <c r="BN22" i="63"/>
  <c r="BM22" i="63"/>
  <c r="BJ22" i="63"/>
  <c r="BD22" i="63"/>
  <c r="BC22" i="63"/>
  <c r="AZ22" i="63"/>
  <c r="AT22" i="63"/>
  <c r="AS22" i="63"/>
  <c r="AP22" i="63"/>
  <c r="AP23" i="63" s="1"/>
  <c r="AJ22" i="63"/>
  <c r="AJ23" i="63" s="1"/>
  <c r="AI22" i="63"/>
  <c r="AI23" i="63" s="1"/>
  <c r="AI26" i="63" s="1"/>
  <c r="AI36" i="63" s="1"/>
  <c r="AF22" i="63"/>
  <c r="Z22" i="63"/>
  <c r="Y22" i="63"/>
  <c r="V22" i="63"/>
  <c r="P22" i="63"/>
  <c r="O22" i="63"/>
  <c r="L22" i="63"/>
  <c r="E22" i="63"/>
  <c r="B22" i="63"/>
  <c r="IS21" i="63"/>
  <c r="HS21" i="63"/>
  <c r="FU21" i="63"/>
  <c r="IS20" i="63"/>
  <c r="IS19" i="63"/>
  <c r="HS19" i="63"/>
  <c r="HS22" i="63" s="1"/>
  <c r="IS18" i="63"/>
  <c r="IS17" i="63"/>
  <c r="IS16" i="63"/>
  <c r="IS15" i="63"/>
  <c r="IS14" i="63"/>
  <c r="FU14" i="63"/>
  <c r="FU22" i="63" s="1"/>
  <c r="FA14" i="63"/>
  <c r="FA22" i="63" s="1"/>
  <c r="FA23" i="63" s="1"/>
  <c r="FA26" i="63" s="1"/>
  <c r="FA36" i="63" s="1"/>
  <c r="CR14" i="63"/>
  <c r="CR22" i="63" s="1"/>
  <c r="CI14" i="63"/>
  <c r="CI22" i="63" s="1"/>
  <c r="CI23" i="63" s="1"/>
  <c r="CI26" i="63" s="1"/>
  <c r="CI36" i="63" s="1"/>
  <c r="II13" i="63"/>
  <c r="IC13" i="63"/>
  <c r="IC23" i="63" s="1"/>
  <c r="IC26" i="63" s="1"/>
  <c r="IC36" i="63" s="1"/>
  <c r="IB13" i="63"/>
  <c r="IB23" i="63" s="1"/>
  <c r="IB26" i="63" s="1"/>
  <c r="IB36" i="63" s="1"/>
  <c r="HY13" i="63"/>
  <c r="HS13" i="63"/>
  <c r="HR13" i="63"/>
  <c r="HO13" i="63"/>
  <c r="HI13" i="63"/>
  <c r="HH13" i="63"/>
  <c r="HE13" i="63"/>
  <c r="HE23" i="63" s="1"/>
  <c r="HE26" i="63" s="1"/>
  <c r="HE36" i="63" s="1"/>
  <c r="GX13" i="63"/>
  <c r="GO13" i="63"/>
  <c r="GO23" i="63" s="1"/>
  <c r="GO26" i="63" s="1"/>
  <c r="GO36" i="63" s="1"/>
  <c r="GN13" i="63"/>
  <c r="GN23" i="63" s="1"/>
  <c r="GN26" i="63" s="1"/>
  <c r="GN36" i="63" s="1"/>
  <c r="GK13" i="63"/>
  <c r="GK23" i="63" s="1"/>
  <c r="GK26" i="63" s="1"/>
  <c r="GK36" i="63" s="1"/>
  <c r="GE13" i="63"/>
  <c r="GE23" i="63" s="1"/>
  <c r="GE26" i="63" s="1"/>
  <c r="GE36" i="63" s="1"/>
  <c r="GD13" i="63"/>
  <c r="GD23" i="63" s="1"/>
  <c r="GD26" i="63" s="1"/>
  <c r="GD36" i="63" s="1"/>
  <c r="GA13" i="63"/>
  <c r="GA23" i="63" s="1"/>
  <c r="GA26" i="63" s="1"/>
  <c r="GA36" i="63" s="1"/>
  <c r="FU13" i="63"/>
  <c r="FT13" i="63"/>
  <c r="FQ13" i="63"/>
  <c r="FK13" i="63"/>
  <c r="FJ13" i="63"/>
  <c r="FG13" i="63"/>
  <c r="FG23" i="63" s="1"/>
  <c r="FA13" i="63"/>
  <c r="EZ13" i="63"/>
  <c r="EW13" i="63"/>
  <c r="EQ13" i="63"/>
  <c r="EP13" i="63"/>
  <c r="EM13" i="63"/>
  <c r="EG13" i="63"/>
  <c r="EG23" i="63" s="1"/>
  <c r="EG26" i="63" s="1"/>
  <c r="EG36" i="63" s="1"/>
  <c r="EF13" i="63"/>
  <c r="EC13" i="63"/>
  <c r="DW13" i="63"/>
  <c r="DV13" i="63"/>
  <c r="DV23" i="63" s="1"/>
  <c r="DV26" i="63" s="1"/>
  <c r="DV36" i="63" s="1"/>
  <c r="DS13" i="63"/>
  <c r="DS23" i="63" s="1"/>
  <c r="DS26" i="63" s="1"/>
  <c r="DS36" i="63" s="1"/>
  <c r="DM13" i="63"/>
  <c r="DL13" i="63"/>
  <c r="DL23" i="63" s="1"/>
  <c r="DL26" i="63" s="1"/>
  <c r="DL36" i="63" s="1"/>
  <c r="DI13" i="63"/>
  <c r="DI23" i="63" s="1"/>
  <c r="DI26" i="63" s="1"/>
  <c r="DI36" i="63" s="1"/>
  <c r="DC13" i="63"/>
  <c r="DB13" i="63"/>
  <c r="CY13" i="63"/>
  <c r="CX13" i="63"/>
  <c r="CR13" i="63"/>
  <c r="CQ13" i="63"/>
  <c r="CQ23" i="63" s="1"/>
  <c r="CQ26" i="63" s="1"/>
  <c r="CQ36" i="63" s="1"/>
  <c r="CI13" i="63"/>
  <c r="CH13" i="63"/>
  <c r="CE13" i="63"/>
  <c r="BX13" i="63"/>
  <c r="BX23" i="63" s="1"/>
  <c r="BX26" i="63" s="1"/>
  <c r="BX36" i="63" s="1"/>
  <c r="BU13" i="63"/>
  <c r="BT13" i="63"/>
  <c r="BN13" i="63"/>
  <c r="BM13" i="63"/>
  <c r="BM23" i="63" s="1"/>
  <c r="BM26" i="63" s="1"/>
  <c r="BM36" i="63" s="1"/>
  <c r="BJ13" i="63"/>
  <c r="BJ23" i="63" s="1"/>
  <c r="BJ26" i="63" s="1"/>
  <c r="BJ36" i="63" s="1"/>
  <c r="BD13" i="63"/>
  <c r="BC13" i="63"/>
  <c r="BC23" i="63" s="1"/>
  <c r="BC26" i="63" s="1"/>
  <c r="BC36" i="63" s="1"/>
  <c r="AZ13" i="63"/>
  <c r="AZ23" i="63" s="1"/>
  <c r="AZ26" i="63" s="1"/>
  <c r="AT13" i="63"/>
  <c r="AT23" i="63" s="1"/>
  <c r="AT26" i="63" s="1"/>
  <c r="AT36" i="63" s="1"/>
  <c r="AS13" i="63"/>
  <c r="AS23" i="63" s="1"/>
  <c r="AS26" i="63" s="1"/>
  <c r="AS36" i="63" s="1"/>
  <c r="AP13" i="63"/>
  <c r="AJ13" i="63"/>
  <c r="AI13" i="63"/>
  <c r="AF13" i="63"/>
  <c r="AF23" i="63" s="1"/>
  <c r="AF26" i="63" s="1"/>
  <c r="AF36" i="63" s="1"/>
  <c r="V13" i="63"/>
  <c r="P13" i="63"/>
  <c r="O13" i="63"/>
  <c r="L13" i="63"/>
  <c r="L23" i="63" s="1"/>
  <c r="L26" i="63" s="1"/>
  <c r="L36" i="63" s="1"/>
  <c r="E13" i="63"/>
  <c r="B13" i="63"/>
  <c r="IS12" i="63"/>
  <c r="Z12" i="63"/>
  <c r="Z13" i="63" s="1"/>
  <c r="Y12" i="63"/>
  <c r="Y13" i="63" s="1"/>
  <c r="Y23" i="63" s="1"/>
  <c r="IS11" i="63"/>
  <c r="IS10" i="63"/>
  <c r="IS9" i="63"/>
  <c r="IS8" i="63"/>
  <c r="IS7" i="63"/>
  <c r="IS13" i="63" s="1"/>
  <c r="IS5" i="63"/>
  <c r="FU5" i="63"/>
  <c r="BN5" i="63"/>
  <c r="IT53" i="62"/>
  <c r="IS53" i="62"/>
  <c r="IR53" i="62"/>
  <c r="IQ53" i="62"/>
  <c r="IP53" i="62"/>
  <c r="IO53" i="62"/>
  <c r="IN53" i="62"/>
  <c r="IM53" i="62"/>
  <c r="IL53" i="62"/>
  <c r="IJ53" i="62"/>
  <c r="II53" i="62"/>
  <c r="IH53" i="62"/>
  <c r="IG53" i="62"/>
  <c r="IF53" i="62"/>
  <c r="IE53" i="62"/>
  <c r="ID53" i="62"/>
  <c r="IC53" i="62"/>
  <c r="IB53" i="62"/>
  <c r="HZ53" i="62"/>
  <c r="HY53" i="62"/>
  <c r="HX53" i="62"/>
  <c r="HW53" i="62"/>
  <c r="HV53" i="62"/>
  <c r="HU53" i="62"/>
  <c r="HT53" i="62"/>
  <c r="HS53" i="62"/>
  <c r="HR53" i="62"/>
  <c r="HP53" i="62"/>
  <c r="HO53" i="62"/>
  <c r="HN53" i="62"/>
  <c r="HM53" i="62"/>
  <c r="HL53" i="62"/>
  <c r="HK53" i="62"/>
  <c r="HJ53" i="62"/>
  <c r="HI53" i="62"/>
  <c r="HH53" i="62"/>
  <c r="HG53" i="62"/>
  <c r="HE53" i="62"/>
  <c r="HD53" i="62"/>
  <c r="HC53" i="62"/>
  <c r="HB53" i="62"/>
  <c r="HA53" i="62"/>
  <c r="GZ53" i="62"/>
  <c r="GY53" i="62"/>
  <c r="GX53" i="62"/>
  <c r="GW53" i="62"/>
  <c r="GU53" i="62"/>
  <c r="GT53" i="62"/>
  <c r="GS53" i="62"/>
  <c r="GR53" i="62"/>
  <c r="GQ53" i="62"/>
  <c r="GP53" i="62"/>
  <c r="GO53" i="62"/>
  <c r="GN53" i="62"/>
  <c r="GM53" i="62"/>
  <c r="GL53" i="62"/>
  <c r="GK53" i="62"/>
  <c r="GJ53" i="62"/>
  <c r="GI53" i="62"/>
  <c r="GH53" i="62"/>
  <c r="GG53" i="62"/>
  <c r="GF53" i="62"/>
  <c r="GE53" i="62"/>
  <c r="GD53" i="62"/>
  <c r="GC53" i="62"/>
  <c r="GA53" i="62"/>
  <c r="FZ53" i="62"/>
  <c r="FY53" i="62"/>
  <c r="FX53" i="62"/>
  <c r="FW53" i="62"/>
  <c r="FV53" i="62"/>
  <c r="FU53" i="62"/>
  <c r="FT53" i="62"/>
  <c r="FS53" i="62"/>
  <c r="FR53" i="62"/>
  <c r="FQ53" i="62"/>
  <c r="FP53" i="62"/>
  <c r="FO53" i="62"/>
  <c r="FN53" i="62"/>
  <c r="FM53" i="62"/>
  <c r="FL53" i="62"/>
  <c r="FK53" i="62"/>
  <c r="FJ53" i="62"/>
  <c r="FI53" i="62"/>
  <c r="FG53" i="62"/>
  <c r="FF53" i="62"/>
  <c r="FE53" i="62"/>
  <c r="FD53" i="62"/>
  <c r="FC53" i="62"/>
  <c r="FB53" i="62"/>
  <c r="FA53" i="62"/>
  <c r="EZ53" i="62"/>
  <c r="EY53" i="62"/>
  <c r="EX53" i="62"/>
  <c r="EW53" i="62"/>
  <c r="EV53" i="62"/>
  <c r="EU53" i="62"/>
  <c r="ET53" i="62"/>
  <c r="ES53" i="62"/>
  <c r="ER53" i="62"/>
  <c r="EQ53" i="62"/>
  <c r="EP53" i="62"/>
  <c r="EO53" i="62"/>
  <c r="EM53" i="62"/>
  <c r="EL53" i="62"/>
  <c r="EK53" i="62"/>
  <c r="EJ53" i="62"/>
  <c r="EI53" i="62"/>
  <c r="EH53" i="62"/>
  <c r="EG53" i="62"/>
  <c r="EF53" i="62"/>
  <c r="EE53" i="62"/>
  <c r="EC53" i="62"/>
  <c r="EB53" i="62"/>
  <c r="EA53" i="62"/>
  <c r="DZ53" i="62"/>
  <c r="DY53" i="62"/>
  <c r="DX53" i="62"/>
  <c r="DW53" i="62"/>
  <c r="DV53" i="62"/>
  <c r="DU53" i="62"/>
  <c r="DS53" i="62"/>
  <c r="DR53" i="62"/>
  <c r="DQ53" i="62"/>
  <c r="DP53" i="62"/>
  <c r="DO53" i="62"/>
  <c r="DN53" i="62"/>
  <c r="DM53" i="62"/>
  <c r="DL53" i="62"/>
  <c r="DK53" i="62"/>
  <c r="DI53" i="62"/>
  <c r="DH53" i="62"/>
  <c r="DG53" i="62"/>
  <c r="DF53" i="62"/>
  <c r="DE53" i="62"/>
  <c r="DD53" i="62"/>
  <c r="DC53" i="62"/>
  <c r="DB53" i="62"/>
  <c r="DA53" i="62"/>
  <c r="CX53" i="62"/>
  <c r="CW53" i="62"/>
  <c r="CV53" i="62"/>
  <c r="CU53" i="62"/>
  <c r="CT53" i="62"/>
  <c r="CS53" i="62"/>
  <c r="CR53" i="62"/>
  <c r="CQ53" i="62"/>
  <c r="CP53" i="62"/>
  <c r="CO53" i="62"/>
  <c r="CN53" i="62"/>
  <c r="CM53" i="62"/>
  <c r="CL53" i="62"/>
  <c r="CK53" i="62"/>
  <c r="CJ53" i="62"/>
  <c r="CI53" i="62"/>
  <c r="CH53" i="62"/>
  <c r="CG53" i="62"/>
  <c r="CE53" i="62"/>
  <c r="CD53" i="62"/>
  <c r="CC53" i="62"/>
  <c r="CB53" i="62"/>
  <c r="CA53" i="62"/>
  <c r="BZ53" i="62"/>
  <c r="BY53" i="62"/>
  <c r="BX53" i="62"/>
  <c r="BW53" i="62"/>
  <c r="BT53" i="62"/>
  <c r="BS53" i="62"/>
  <c r="BR53" i="62"/>
  <c r="BQ53" i="62"/>
  <c r="BP53" i="62"/>
  <c r="BO53" i="62"/>
  <c r="BN53" i="62"/>
  <c r="BM53" i="62"/>
  <c r="BL53" i="62"/>
  <c r="BJ53" i="62"/>
  <c r="BI53" i="62"/>
  <c r="BH53" i="62"/>
  <c r="BG53" i="62"/>
  <c r="BF53" i="62"/>
  <c r="BE53" i="62"/>
  <c r="BD53" i="62"/>
  <c r="BC53" i="62"/>
  <c r="BB53" i="62"/>
  <c r="AZ53" i="62"/>
  <c r="AY53" i="62"/>
  <c r="AX53" i="62"/>
  <c r="AW53" i="62"/>
  <c r="AV53" i="62"/>
  <c r="AU53" i="62"/>
  <c r="AT53" i="62"/>
  <c r="AS53" i="62"/>
  <c r="AR53" i="62"/>
  <c r="AP53" i="62"/>
  <c r="AO53" i="62"/>
  <c r="AN53" i="62"/>
  <c r="AM53" i="62"/>
  <c r="AL53" i="62"/>
  <c r="AK53" i="62"/>
  <c r="AJ53" i="62"/>
  <c r="AI53" i="62"/>
  <c r="AH53" i="62"/>
  <c r="AF53" i="62"/>
  <c r="AE53" i="62"/>
  <c r="AD53" i="62"/>
  <c r="AC53" i="62"/>
  <c r="AB53" i="62"/>
  <c r="AA53" i="62"/>
  <c r="Z53" i="62"/>
  <c r="Y53" i="62"/>
  <c r="X53" i="62"/>
  <c r="W53" i="62"/>
  <c r="V53" i="62"/>
  <c r="U53" i="62"/>
  <c r="T53" i="62"/>
  <c r="S53" i="62"/>
  <c r="R53" i="62"/>
  <c r="Q53" i="62"/>
  <c r="P53" i="62"/>
  <c r="O53" i="62"/>
  <c r="N53" i="62"/>
  <c r="M53" i="62"/>
  <c r="L53" i="62"/>
  <c r="K53" i="62"/>
  <c r="J53" i="62"/>
  <c r="I53" i="62"/>
  <c r="H53" i="62"/>
  <c r="G53" i="62"/>
  <c r="F53" i="62"/>
  <c r="E53" i="62"/>
  <c r="D53" i="62"/>
  <c r="IU52" i="62"/>
  <c r="IU53" i="62" s="1"/>
  <c r="IK52" i="62"/>
  <c r="IK53" i="62" s="1"/>
  <c r="IA52" i="62"/>
  <c r="IA53" i="62" s="1"/>
  <c r="HQ52" i="62"/>
  <c r="HQ53" i="62" s="1"/>
  <c r="HF52" i="62"/>
  <c r="HF53" i="62" s="1"/>
  <c r="GV52" i="62"/>
  <c r="GV53" i="62" s="1"/>
  <c r="GL52" i="62"/>
  <c r="GB52" i="62"/>
  <c r="GB53" i="62" s="1"/>
  <c r="FR52" i="62"/>
  <c r="FH52" i="62"/>
  <c r="FH53" i="62" s="1"/>
  <c r="EX52" i="62"/>
  <c r="EN52" i="62"/>
  <c r="EN53" i="62" s="1"/>
  <c r="ED52" i="62"/>
  <c r="ED53" i="62" s="1"/>
  <c r="DT52" i="62"/>
  <c r="DT53" i="62" s="1"/>
  <c r="DJ52" i="62"/>
  <c r="DJ53" i="62" s="1"/>
  <c r="CZ52" i="62"/>
  <c r="CZ53" i="62" s="1"/>
  <c r="CY52" i="62"/>
  <c r="CY53" i="62" s="1"/>
  <c r="CF52" i="62"/>
  <c r="CF53" i="62" s="1"/>
  <c r="BV52" i="62"/>
  <c r="BV53" i="62" s="1"/>
  <c r="BU52" i="62"/>
  <c r="BU53" i="62" s="1"/>
  <c r="BK52" i="62"/>
  <c r="BK53" i="62" s="1"/>
  <c r="BA52" i="62"/>
  <c r="BA53" i="62" s="1"/>
  <c r="AQ52" i="62"/>
  <c r="AQ53" i="62" s="1"/>
  <c r="AG52" i="62"/>
  <c r="AG53" i="62" s="1"/>
  <c r="V52" i="62"/>
  <c r="L52" i="62"/>
  <c r="B52" i="62"/>
  <c r="IU51" i="62"/>
  <c r="IU50" i="62"/>
  <c r="IU49" i="62"/>
  <c r="IU48" i="62"/>
  <c r="IU47" i="62"/>
  <c r="IU46" i="62"/>
  <c r="IU43" i="62"/>
  <c r="IU42" i="62"/>
  <c r="IU39" i="62"/>
  <c r="IK39" i="62"/>
  <c r="IA39" i="62"/>
  <c r="HQ39" i="62"/>
  <c r="HF39" i="62"/>
  <c r="GV39" i="62"/>
  <c r="GL39" i="62"/>
  <c r="GB39" i="62"/>
  <c r="FR39" i="62"/>
  <c r="FH39" i="62"/>
  <c r="EX39" i="62"/>
  <c r="EN39" i="62"/>
  <c r="ED39" i="62"/>
  <c r="DT39" i="62"/>
  <c r="DJ39" i="62"/>
  <c r="DJ40" i="62" s="1"/>
  <c r="DJ44" i="62" s="1"/>
  <c r="CZ39" i="62"/>
  <c r="CY39" i="62"/>
  <c r="CY40" i="62" s="1"/>
  <c r="CY44" i="62" s="1"/>
  <c r="CF39" i="62"/>
  <c r="BV39" i="62"/>
  <c r="BU39" i="62"/>
  <c r="BK39" i="62"/>
  <c r="BA39" i="62"/>
  <c r="AQ39" i="62"/>
  <c r="AG39" i="62"/>
  <c r="V39" i="62"/>
  <c r="L39" i="62"/>
  <c r="B39" i="62"/>
  <c r="IU38" i="62"/>
  <c r="IU37" i="62"/>
  <c r="IU36" i="62"/>
  <c r="IU35" i="62"/>
  <c r="IU34" i="62"/>
  <c r="IU33" i="62"/>
  <c r="IU32" i="62"/>
  <c r="IU31" i="62"/>
  <c r="IK30" i="62"/>
  <c r="IA30" i="62"/>
  <c r="HQ30" i="62"/>
  <c r="HF30" i="62"/>
  <c r="GV30" i="62"/>
  <c r="GL30" i="62"/>
  <c r="GB30" i="62"/>
  <c r="FR30" i="62"/>
  <c r="FH30" i="62"/>
  <c r="EX30" i="62"/>
  <c r="EN30" i="62"/>
  <c r="ED30" i="62"/>
  <c r="DT30" i="62"/>
  <c r="DJ30" i="62"/>
  <c r="CZ30" i="62"/>
  <c r="CY30" i="62"/>
  <c r="CF30" i="62"/>
  <c r="BV30" i="62"/>
  <c r="BU30" i="62"/>
  <c r="BK30" i="62"/>
  <c r="BA30" i="62"/>
  <c r="AQ30" i="62"/>
  <c r="AG30" i="62"/>
  <c r="V30" i="62"/>
  <c r="L30" i="62"/>
  <c r="B30" i="62"/>
  <c r="IU29" i="62"/>
  <c r="IU28" i="62"/>
  <c r="IU27" i="62"/>
  <c r="IU30" i="62" s="1"/>
  <c r="IU26" i="62"/>
  <c r="IU25" i="62"/>
  <c r="IU24" i="62"/>
  <c r="IU23" i="62"/>
  <c r="IU22" i="62"/>
  <c r="IU21" i="62"/>
  <c r="IU20" i="62"/>
  <c r="IK19" i="62"/>
  <c r="IA19" i="62"/>
  <c r="HQ19" i="62"/>
  <c r="HF19" i="62"/>
  <c r="GV19" i="62"/>
  <c r="GL19" i="62"/>
  <c r="GB19" i="62"/>
  <c r="FR19" i="62"/>
  <c r="FH19" i="62"/>
  <c r="EX19" i="62"/>
  <c r="EX40" i="62" s="1"/>
  <c r="EX44" i="62" s="1"/>
  <c r="EN19" i="62"/>
  <c r="EN40" i="62" s="1"/>
  <c r="EN44" i="62" s="1"/>
  <c r="ED19" i="62"/>
  <c r="DT19" i="62"/>
  <c r="DJ19" i="62"/>
  <c r="CZ19" i="62"/>
  <c r="CY19" i="62"/>
  <c r="CF19" i="62"/>
  <c r="BV19" i="62"/>
  <c r="BU19" i="62"/>
  <c r="BK19" i="62"/>
  <c r="BA19" i="62"/>
  <c r="AQ19" i="62"/>
  <c r="AG19" i="62"/>
  <c r="V19" i="62"/>
  <c r="L19" i="62"/>
  <c r="B19" i="62"/>
  <c r="IU18" i="62"/>
  <c r="IU17" i="62"/>
  <c r="IU16" i="62"/>
  <c r="IU15" i="62"/>
  <c r="IU14" i="62"/>
  <c r="IU13" i="62"/>
  <c r="IU12" i="62"/>
  <c r="IU11" i="62"/>
  <c r="IU10" i="62"/>
  <c r="IU9" i="62"/>
  <c r="IU8" i="62"/>
  <c r="IU7" i="62"/>
  <c r="IU6" i="62"/>
  <c r="M34" i="61"/>
  <c r="M35" i="61" s="1"/>
  <c r="BT35" i="60"/>
  <c r="AP35" i="60"/>
  <c r="AP36" i="60" s="1"/>
  <c r="L35" i="60"/>
  <c r="L36" i="60" s="1"/>
  <c r="CN35" i="59"/>
  <c r="CN36" i="59" s="1"/>
  <c r="BT35" i="59"/>
  <c r="BT36" i="59" s="1"/>
  <c r="BJ35" i="59"/>
  <c r="BJ36" i="59" s="1"/>
  <c r="AP35" i="59"/>
  <c r="AP36" i="59" s="1"/>
  <c r="AF35" i="59"/>
  <c r="AF36" i="59" s="1"/>
  <c r="V35" i="59"/>
  <c r="V36" i="59" s="1"/>
  <c r="L35" i="59"/>
  <c r="L36" i="59" s="1"/>
  <c r="EM34" i="59"/>
  <c r="DR34" i="59"/>
  <c r="DH34" i="59"/>
  <c r="EB34" i="59" s="1"/>
  <c r="EC34" i="59" s="1"/>
  <c r="CD34" i="59"/>
  <c r="CX34" i="59" s="1"/>
  <c r="AZ34" i="59"/>
  <c r="EM33" i="59"/>
  <c r="DR33" i="59"/>
  <c r="DH33" i="59"/>
  <c r="CD33" i="59"/>
  <c r="CX33" i="59" s="1"/>
  <c r="AZ33" i="59"/>
  <c r="EM32" i="59"/>
  <c r="DR32" i="59"/>
  <c r="DH32" i="59"/>
  <c r="CD32" i="59"/>
  <c r="CX32" i="59" s="1"/>
  <c r="AZ32" i="59"/>
  <c r="EM31" i="59"/>
  <c r="DR31" i="59"/>
  <c r="DH31" i="59"/>
  <c r="EB31" i="59" s="1"/>
  <c r="CD31" i="59"/>
  <c r="CX31" i="59" s="1"/>
  <c r="AZ31" i="59"/>
  <c r="EM30" i="59"/>
  <c r="DR30" i="59"/>
  <c r="DH30" i="59"/>
  <c r="CD30" i="59"/>
  <c r="CX30" i="59" s="1"/>
  <c r="AZ30" i="59"/>
  <c r="EM29" i="59"/>
  <c r="DR29" i="59"/>
  <c r="DH29" i="59"/>
  <c r="EB29" i="59" s="1"/>
  <c r="EW29" i="59" s="1"/>
  <c r="CD29" i="59"/>
  <c r="CX29" i="59" s="1"/>
  <c r="AZ29" i="59"/>
  <c r="EM28" i="59"/>
  <c r="DR28" i="59"/>
  <c r="DH28" i="59"/>
  <c r="EB28" i="59" s="1"/>
  <c r="CD28" i="59"/>
  <c r="CX28" i="59" s="1"/>
  <c r="AZ28" i="59"/>
  <c r="EM27" i="59"/>
  <c r="DR27" i="59"/>
  <c r="DH27" i="59"/>
  <c r="CD27" i="59"/>
  <c r="CX27" i="59" s="1"/>
  <c r="AZ27" i="59"/>
  <c r="EM26" i="59"/>
  <c r="DR26" i="59"/>
  <c r="DH26" i="59"/>
  <c r="CD26" i="59"/>
  <c r="CX26" i="59" s="1"/>
  <c r="AZ26" i="59"/>
  <c r="EM25" i="59"/>
  <c r="DR25" i="59"/>
  <c r="DH25" i="59"/>
  <c r="EB25" i="59" s="1"/>
  <c r="EC25" i="59" s="1"/>
  <c r="CD25" i="59"/>
  <c r="CX25" i="59" s="1"/>
  <c r="AZ25" i="59"/>
  <c r="EM24" i="59"/>
  <c r="DR24" i="59"/>
  <c r="DH24" i="59"/>
  <c r="EB24" i="59" s="1"/>
  <c r="CD24" i="59"/>
  <c r="CX24" i="59" s="1"/>
  <c r="AZ24" i="59"/>
  <c r="EM23" i="59"/>
  <c r="DR23" i="59"/>
  <c r="DH23" i="59"/>
  <c r="EB23" i="59" s="1"/>
  <c r="EC23" i="59" s="1"/>
  <c r="CD23" i="59"/>
  <c r="CX23" i="59" s="1"/>
  <c r="AZ23" i="59"/>
  <c r="EM22" i="59"/>
  <c r="DR22" i="59"/>
  <c r="DH22" i="59"/>
  <c r="EB22" i="59" s="1"/>
  <c r="CD22" i="59"/>
  <c r="CX22" i="59" s="1"/>
  <c r="AZ22" i="59"/>
  <c r="EM21" i="59"/>
  <c r="DR21" i="59"/>
  <c r="DH21" i="59"/>
  <c r="CD21" i="59"/>
  <c r="CX21" i="59" s="1"/>
  <c r="AZ21" i="59"/>
  <c r="EM20" i="59"/>
  <c r="DR20" i="59"/>
  <c r="DH20" i="59"/>
  <c r="EB20" i="59" s="1"/>
  <c r="EC20" i="59" s="1"/>
  <c r="CD20" i="59"/>
  <c r="CX20" i="59" s="1"/>
  <c r="AZ20" i="59"/>
  <c r="EM19" i="59"/>
  <c r="DR19" i="59"/>
  <c r="DH19" i="59"/>
  <c r="EB19" i="59" s="1"/>
  <c r="CD19" i="59"/>
  <c r="CX19" i="59" s="1"/>
  <c r="AZ19" i="59"/>
  <c r="EM18" i="59"/>
  <c r="DR18" i="59"/>
  <c r="DH18" i="59"/>
  <c r="EB18" i="59" s="1"/>
  <c r="EW18" i="59" s="1"/>
  <c r="CD18" i="59"/>
  <c r="CX18" i="59" s="1"/>
  <c r="AZ18" i="59"/>
  <c r="EM17" i="59"/>
  <c r="DR17" i="59"/>
  <c r="DH17" i="59"/>
  <c r="CD17" i="59"/>
  <c r="CX17" i="59" s="1"/>
  <c r="AZ17" i="59"/>
  <c r="EM16" i="59"/>
  <c r="DR16" i="59"/>
  <c r="DH16" i="59"/>
  <c r="CD16" i="59"/>
  <c r="CX16" i="59" s="1"/>
  <c r="AZ16" i="59"/>
  <c r="EM15" i="59"/>
  <c r="DR15" i="59"/>
  <c r="DH15" i="59"/>
  <c r="CD15" i="59"/>
  <c r="CX15" i="59" s="1"/>
  <c r="AZ15" i="59"/>
  <c r="EM14" i="59"/>
  <c r="DR14" i="59"/>
  <c r="DH14" i="59"/>
  <c r="EB14" i="59" s="1"/>
  <c r="EC14" i="59" s="1"/>
  <c r="CD14" i="59"/>
  <c r="CX14" i="59" s="1"/>
  <c r="AZ14" i="59"/>
  <c r="EM13" i="59"/>
  <c r="DR13" i="59"/>
  <c r="DH13" i="59"/>
  <c r="EB13" i="59" s="1"/>
  <c r="CD13" i="59"/>
  <c r="CX13" i="59" s="1"/>
  <c r="AZ13" i="59"/>
  <c r="EM12" i="59"/>
  <c r="DR12" i="59"/>
  <c r="DH12" i="59"/>
  <c r="EB12" i="59" s="1"/>
  <c r="EC12" i="59" s="1"/>
  <c r="CD12" i="59"/>
  <c r="CX12" i="59" s="1"/>
  <c r="AZ12" i="59"/>
  <c r="EM11" i="59"/>
  <c r="DR11" i="59"/>
  <c r="DH11" i="59"/>
  <c r="CD11" i="59"/>
  <c r="CX11" i="59" s="1"/>
  <c r="AZ11" i="59"/>
  <c r="EM10" i="59"/>
  <c r="DR10" i="59"/>
  <c r="DH10" i="59"/>
  <c r="EB10" i="59" s="1"/>
  <c r="CD10" i="59"/>
  <c r="CX10" i="59" s="1"/>
  <c r="AZ10" i="59"/>
  <c r="EM9" i="59"/>
  <c r="DR9" i="59"/>
  <c r="DH9" i="59"/>
  <c r="CD9" i="59"/>
  <c r="CX9" i="59" s="1"/>
  <c r="AZ9" i="59"/>
  <c r="EC8" i="59"/>
  <c r="EM7" i="59"/>
  <c r="DR7" i="59"/>
  <c r="DH7" i="59"/>
  <c r="CD7" i="59"/>
  <c r="CX7" i="59" s="1"/>
  <c r="AZ7" i="59"/>
  <c r="L34" i="57"/>
  <c r="L35" i="56"/>
  <c r="L37" i="56" s="1"/>
  <c r="EB9" i="59" l="1"/>
  <c r="EW9" i="59" s="1"/>
  <c r="EB32" i="59"/>
  <c r="EC32" i="59" s="1"/>
  <c r="EB27" i="59"/>
  <c r="EB26" i="59"/>
  <c r="EB30" i="59"/>
  <c r="EB21" i="59"/>
  <c r="EW21" i="59" s="1"/>
  <c r="AZ35" i="59"/>
  <c r="AZ36" i="59" s="1"/>
  <c r="EW32" i="59"/>
  <c r="EB15" i="59"/>
  <c r="EW12" i="59"/>
  <c r="EC9" i="59"/>
  <c r="EB17" i="59"/>
  <c r="EC17" i="59" s="1"/>
  <c r="EW20" i="59"/>
  <c r="EW23" i="59"/>
  <c r="EC29" i="59"/>
  <c r="EB11" i="59"/>
  <c r="EW34" i="59"/>
  <c r="EB7" i="59"/>
  <c r="EW7" i="59" s="1"/>
  <c r="FR40" i="62"/>
  <c r="FR44" i="62" s="1"/>
  <c r="GB40" i="62"/>
  <c r="GB44" i="62" s="1"/>
  <c r="AQ40" i="62"/>
  <c r="AQ44" i="62" s="1"/>
  <c r="BK40" i="62"/>
  <c r="BK44" i="62" s="1"/>
  <c r="ED40" i="62"/>
  <c r="ED44" i="62" s="1"/>
  <c r="FH40" i="62"/>
  <c r="FH44" i="62" s="1"/>
  <c r="IA40" i="62"/>
  <c r="IA44" i="62" s="1"/>
  <c r="DT40" i="62"/>
  <c r="DT44" i="62" s="1"/>
  <c r="BT36" i="60"/>
  <c r="EW28" i="59"/>
  <c r="EC28" i="59"/>
  <c r="EW15" i="59"/>
  <c r="EC15" i="59"/>
  <c r="EC30" i="59"/>
  <c r="EW30" i="59"/>
  <c r="EW10" i="59"/>
  <c r="EC10" i="59"/>
  <c r="EW19" i="59"/>
  <c r="EC19" i="59"/>
  <c r="EW26" i="59"/>
  <c r="EC26" i="59"/>
  <c r="CX35" i="59"/>
  <c r="CX36" i="59" s="1"/>
  <c r="B40" i="62"/>
  <c r="B44" i="62" s="1"/>
  <c r="CX23" i="63"/>
  <c r="CX26" i="63" s="1"/>
  <c r="CX36" i="63" s="1"/>
  <c r="FJ23" i="63"/>
  <c r="FJ26" i="63" s="1"/>
  <c r="FJ36" i="63" s="1"/>
  <c r="EW31" i="59"/>
  <c r="EC31" i="59"/>
  <c r="L40" i="62"/>
  <c r="L44" i="62" s="1"/>
  <c r="GV40" i="62"/>
  <c r="GV44" i="62" s="1"/>
  <c r="V40" i="62"/>
  <c r="V44" i="62" s="1"/>
  <c r="HF40" i="62"/>
  <c r="HF44" i="62" s="1"/>
  <c r="BA40" i="62"/>
  <c r="BA44" i="62" s="1"/>
  <c r="EN24" i="64"/>
  <c r="GL40" i="62"/>
  <c r="GL44" i="62" s="1"/>
  <c r="EM35" i="59"/>
  <c r="EM36" i="59" s="1"/>
  <c r="AG40" i="62"/>
  <c r="AG44" i="62" s="1"/>
  <c r="HQ40" i="62"/>
  <c r="HQ44" i="62" s="1"/>
  <c r="AQ44" i="64"/>
  <c r="HP24" i="64"/>
  <c r="EW14" i="59"/>
  <c r="EW25" i="59"/>
  <c r="BU40" i="62"/>
  <c r="BU44" i="62" s="1"/>
  <c r="FH24" i="64"/>
  <c r="IU19" i="62"/>
  <c r="IU40" i="62" s="1"/>
  <c r="IS23" i="63"/>
  <c r="IS26" i="63" s="1"/>
  <c r="IS36" i="63" s="1"/>
  <c r="DR35" i="59"/>
  <c r="DR36" i="59" s="1"/>
  <c r="EC18" i="59"/>
  <c r="IA24" i="64"/>
  <c r="IT36" i="64"/>
  <c r="IT40" i="64" s="1"/>
  <c r="IT44" i="64" s="1"/>
  <c r="DH35" i="59"/>
  <c r="DH36" i="59" s="1"/>
  <c r="EW13" i="59"/>
  <c r="EC13" i="59"/>
  <c r="IK40" i="62"/>
  <c r="IK44" i="62" s="1"/>
  <c r="CO40" i="64"/>
  <c r="CO44" i="64" s="1"/>
  <c r="GK40" i="64"/>
  <c r="GK44" i="64" s="1"/>
  <c r="EB16" i="59"/>
  <c r="EC21" i="59"/>
  <c r="CZ40" i="62"/>
  <c r="CZ44" i="62" s="1"/>
  <c r="B40" i="64"/>
  <c r="B44" i="64" s="1"/>
  <c r="CX40" i="64"/>
  <c r="CX44" i="64" s="1"/>
  <c r="EW22" i="59"/>
  <c r="EC22" i="59"/>
  <c r="FG24" i="64"/>
  <c r="CF40" i="62"/>
  <c r="CF44" i="62" s="1"/>
  <c r="EW24" i="59"/>
  <c r="EC24" i="59"/>
  <c r="IU44" i="62"/>
  <c r="L40" i="64"/>
  <c r="L44" i="64" s="1"/>
  <c r="CZ40" i="64"/>
  <c r="CZ44" i="64" s="1"/>
  <c r="GV40" i="64"/>
  <c r="GV44" i="64" s="1"/>
  <c r="FU23" i="63"/>
  <c r="FU26" i="63" s="1"/>
  <c r="FU36" i="63" s="1"/>
  <c r="EX24" i="64"/>
  <c r="BV40" i="62"/>
  <c r="BV44" i="62" s="1"/>
  <c r="Z23" i="63"/>
  <c r="Z26" i="63" s="1"/>
  <c r="Z36" i="63" s="1"/>
  <c r="C40" i="64"/>
  <c r="C44" i="64" s="1"/>
  <c r="CY40" i="64"/>
  <c r="CY44" i="64" s="1"/>
  <c r="GU40" i="64"/>
  <c r="GU44" i="64" s="1"/>
  <c r="EW27" i="59"/>
  <c r="EC27" i="59"/>
  <c r="GV24" i="64"/>
  <c r="M40" i="64"/>
  <c r="M44" i="64" s="1"/>
  <c r="DI40" i="64"/>
  <c r="DI44" i="64" s="1"/>
  <c r="HE40" i="64"/>
  <c r="HE44" i="64" s="1"/>
  <c r="EB33" i="59"/>
  <c r="V40" i="64"/>
  <c r="V44" i="64" s="1"/>
  <c r="DJ40" i="64"/>
  <c r="DJ44" i="64" s="1"/>
  <c r="HF40" i="64"/>
  <c r="HF44" i="64" s="1"/>
  <c r="CD35" i="59"/>
  <c r="CD36" i="59" s="1"/>
  <c r="EC11" i="59" l="1"/>
  <c r="EW11" i="59"/>
  <c r="EW17" i="59"/>
  <c r="EC7" i="59"/>
  <c r="EW16" i="59"/>
  <c r="EC16" i="59"/>
  <c r="EB35" i="59"/>
  <c r="EW33" i="59"/>
  <c r="EC33" i="59"/>
  <c r="EW35" i="59" l="1"/>
  <c r="EW36" i="59" s="1"/>
  <c r="EC35" i="59"/>
  <c r="EB36" i="59"/>
  <c r="EC36" i="59" l="1"/>
  <c r="AO33" i="54" l="1"/>
  <c r="AO34" i="54" s="1"/>
  <c r="AN33" i="54"/>
  <c r="AP33" i="54" s="1"/>
  <c r="AG33" i="54"/>
  <c r="W33" i="54"/>
  <c r="V33" i="54"/>
  <c r="U33" i="54"/>
  <c r="Q33" i="54"/>
  <c r="P33" i="54"/>
  <c r="O33" i="54"/>
  <c r="N33" i="54"/>
  <c r="M33" i="54"/>
  <c r="L33" i="54"/>
  <c r="K33" i="54"/>
  <c r="J33" i="54"/>
  <c r="I33" i="54"/>
  <c r="H33" i="54"/>
  <c r="H34" i="54" s="1"/>
  <c r="G33" i="54"/>
  <c r="G34" i="54" s="1"/>
  <c r="F33" i="54"/>
  <c r="F34" i="54" s="1"/>
  <c r="E33" i="54"/>
  <c r="E34" i="54" s="1"/>
  <c r="D33" i="54"/>
  <c r="D34" i="54" s="1"/>
  <c r="C33" i="54"/>
  <c r="C34" i="54" s="1"/>
  <c r="AQ32" i="54"/>
  <c r="AP32" i="54"/>
  <c r="AM32" i="54"/>
  <c r="AQ31" i="54"/>
  <c r="AP31" i="54"/>
  <c r="AM31" i="54"/>
  <c r="AQ30" i="54"/>
  <c r="AP30" i="54"/>
  <c r="AM30" i="54"/>
  <c r="AQ29" i="54"/>
  <c r="AP29" i="54"/>
  <c r="AM29" i="54"/>
  <c r="AQ28" i="54"/>
  <c r="AN28" i="54"/>
  <c r="AP28" i="54" s="1"/>
  <c r="AM28" i="54"/>
  <c r="AQ27" i="54"/>
  <c r="AP27" i="54"/>
  <c r="AM27" i="54"/>
  <c r="AQ26" i="54"/>
  <c r="AP26" i="54"/>
  <c r="AM26" i="54"/>
  <c r="AQ25" i="54"/>
  <c r="AP25" i="54"/>
  <c r="AM25" i="54"/>
  <c r="AQ24" i="54"/>
  <c r="AP24" i="54"/>
  <c r="AM24" i="54"/>
  <c r="AQ23" i="54"/>
  <c r="AP23" i="54"/>
  <c r="AM23" i="54"/>
  <c r="AQ22" i="54"/>
  <c r="AP22" i="54"/>
  <c r="AM22" i="54"/>
  <c r="AQ21" i="54"/>
  <c r="AP21" i="54"/>
  <c r="AM21" i="54"/>
  <c r="AQ20" i="54"/>
  <c r="AP20" i="54"/>
  <c r="AM20" i="54"/>
  <c r="AQ19" i="54"/>
  <c r="AP19" i="54"/>
  <c r="AM19" i="54"/>
  <c r="AQ18" i="54"/>
  <c r="AP18" i="54"/>
  <c r="AM18" i="54"/>
  <c r="AP17" i="54"/>
  <c r="AQ16" i="54"/>
  <c r="AP16" i="54"/>
  <c r="AM16" i="54"/>
  <c r="AP15" i="54"/>
  <c r="AQ14" i="54"/>
  <c r="AP14" i="54"/>
  <c r="AM14" i="54"/>
  <c r="AQ13" i="54"/>
  <c r="AP13" i="54"/>
  <c r="AQ12" i="54"/>
  <c r="AP12" i="54"/>
  <c r="AM12" i="54"/>
  <c r="AQ11" i="54"/>
  <c r="AQ33" i="54" s="1"/>
  <c r="AQ34" i="54" s="1"/>
  <c r="AP11" i="54"/>
  <c r="AM11" i="54"/>
  <c r="AQ10" i="54"/>
  <c r="AP10" i="54"/>
  <c r="AM10" i="54"/>
  <c r="AQ9" i="54"/>
  <c r="AP9" i="54"/>
  <c r="AM9" i="54"/>
  <c r="AQ8" i="54"/>
  <c r="AP8" i="54"/>
  <c r="AM8" i="54"/>
  <c r="AO5" i="54"/>
  <c r="AN5" i="54"/>
  <c r="AP5" i="54" s="1"/>
  <c r="AM5" i="54"/>
  <c r="AN34" i="54" l="1"/>
  <c r="AP34" i="54" s="1"/>
</calcChain>
</file>

<file path=xl/sharedStrings.xml><?xml version="1.0" encoding="utf-8"?>
<sst xmlns="http://schemas.openxmlformats.org/spreadsheetml/2006/main" count="7915" uniqueCount="1003">
  <si>
    <t>Particulars</t>
  </si>
  <si>
    <t>S.No.</t>
  </si>
  <si>
    <t>Insurer</t>
  </si>
  <si>
    <t>Foreign Partners</t>
  </si>
  <si>
    <t>Regn. No.</t>
  </si>
  <si>
    <t>Date of Registration</t>
  </si>
  <si>
    <t>Year of Operation</t>
  </si>
  <si>
    <t>Public Sector</t>
  </si>
  <si>
    <t>Life Insurance Corporation of India</t>
  </si>
  <si>
    <t>---</t>
  </si>
  <si>
    <t>01.09.1956</t>
  </si>
  <si>
    <t>1956-57</t>
  </si>
  <si>
    <t>Private Sector</t>
  </si>
  <si>
    <t>Aditya Birla Sunlife Insurance Company Ltd.</t>
  </si>
  <si>
    <t>Sun Life Financial (India) Insurance Investment Inc, Canada</t>
  </si>
  <si>
    <t>31.01.2001</t>
  </si>
  <si>
    <t>2000-01</t>
  </si>
  <si>
    <t>Aegon Life Insurance Company Ltd.</t>
  </si>
  <si>
    <t>27.06.2008</t>
  </si>
  <si>
    <t>2008-09</t>
  </si>
  <si>
    <t>Ageas Federal Life Insurance Company Ltd.</t>
  </si>
  <si>
    <t>Aegis Insurance International NV Netherlands</t>
  </si>
  <si>
    <t>19.12.2007</t>
  </si>
  <si>
    <t>2007-08</t>
  </si>
  <si>
    <t>Aviva Life Insurance Company India Ltd.</t>
  </si>
  <si>
    <t>Aviva International Holdings Ltd. UK</t>
  </si>
  <si>
    <t>14.05.2002</t>
  </si>
  <si>
    <t>2002-03</t>
  </si>
  <si>
    <t>Bajaj Allianz Life Insurance Company Ltd.</t>
  </si>
  <si>
    <t>Allianz, SE Germany</t>
  </si>
  <si>
    <t>03.08.2001</t>
  </si>
  <si>
    <t>2001-02</t>
  </si>
  <si>
    <t>Bharti AXA Life Insurance Company Ltd.</t>
  </si>
  <si>
    <t>AXA India Holdings, France</t>
  </si>
  <si>
    <t>14.07.2006</t>
  </si>
  <si>
    <t>2006-07</t>
  </si>
  <si>
    <t>Canara HSBC Life Insurance Company Ltd.</t>
  </si>
  <si>
    <t>HSBC Insurance (Asia Pacific) Holdings Ltd. UK</t>
  </si>
  <si>
    <t>08.05.2008</t>
  </si>
  <si>
    <t>Edelweiss Tokio Life Insurance Company Ltd.</t>
  </si>
  <si>
    <t xml:space="preserve">Tokio Marine &amp; Nichido Fire Insurance Company Ltd. Japan </t>
  </si>
  <si>
    <t>10.05.2011</t>
  </si>
  <si>
    <t>2011-12</t>
  </si>
  <si>
    <t>Future Generali India Life Insurance Company Ltd.</t>
  </si>
  <si>
    <t>Participatie Maatschapij Graafsschap Holland NV, Netherlands</t>
  </si>
  <si>
    <t>04.09.2007</t>
  </si>
  <si>
    <t>HDFC Life Insurance Company Ltd.</t>
  </si>
  <si>
    <t>Standard Life (Mauritius Holdings) 2006, Ltd. UK</t>
  </si>
  <si>
    <t>23.10.2000</t>
  </si>
  <si>
    <t>ICICI Prudential Life Insurance Company Ltd.</t>
  </si>
  <si>
    <t>Prudential Corporation Holdings Ltd. UK</t>
  </si>
  <si>
    <t>24.11.2000</t>
  </si>
  <si>
    <t>IndiaFirst Life Insurance Company Ltd.</t>
  </si>
  <si>
    <t>Carmel point investments India pvt. Ltd.</t>
  </si>
  <si>
    <t>05.11.2009</t>
  </si>
  <si>
    <t>2009-10</t>
  </si>
  <si>
    <t>Kotak Mahindra Life Insurance Ltd.</t>
  </si>
  <si>
    <t>10.01.2001</t>
  </si>
  <si>
    <t>Max Life  Insurance Company Ltd.</t>
  </si>
  <si>
    <t>Mitsui Sumitomo Insurance Company Ltd. Japan</t>
  </si>
  <si>
    <t>15.11.2000</t>
  </si>
  <si>
    <t>PNB Metlife India Insurance Company Ltd.</t>
  </si>
  <si>
    <t>Metlife International Holdings Inc, USA</t>
  </si>
  <si>
    <t>06.08.2001</t>
  </si>
  <si>
    <t>Pramerica Life Insurance Company Ltd.</t>
  </si>
  <si>
    <t>Prudential International Insurance Holdings Ltd. USA</t>
  </si>
  <si>
    <t>Reliance Nippon Life Insurance Company Ltd.</t>
  </si>
  <si>
    <t>Nippon Life Insurance Company Ltd. Japan</t>
  </si>
  <si>
    <t>03.01.2002</t>
  </si>
  <si>
    <t>Sahara India Life Insurance Company Ltd.</t>
  </si>
  <si>
    <t>06.02.2004</t>
  </si>
  <si>
    <t>2004-05</t>
  </si>
  <si>
    <t>SBI Life Insurance Company Ltd.</t>
  </si>
  <si>
    <t>BNP Paribas Cardif, France</t>
  </si>
  <si>
    <t>29.03.2001</t>
  </si>
  <si>
    <t>Shriram Life Insurance Company Ltd.</t>
  </si>
  <si>
    <t>Sanlam Emerging Markets (Mauritius) Limited</t>
  </si>
  <si>
    <t>17.11.2005</t>
  </si>
  <si>
    <t>2005-06</t>
  </si>
  <si>
    <t>Star Union Dai-ichi Life Insurance Company Ltd.</t>
  </si>
  <si>
    <t>Dai-ichi Life Insurance Company Ltd. Japan</t>
  </si>
  <si>
    <t>26.12.2008</t>
  </si>
  <si>
    <t>TATA AIA Life Insurance Company Ltd.</t>
  </si>
  <si>
    <t>American International Assurance Company (Bermuda) Ltd.</t>
  </si>
  <si>
    <t>12.02.2001</t>
  </si>
  <si>
    <t>CreditAccess Life Insurance Ltd.</t>
  </si>
  <si>
    <t>Acko Life Insurance Ltd.</t>
  </si>
  <si>
    <t>2013-14</t>
  </si>
  <si>
    <t>2014-15</t>
  </si>
  <si>
    <t>2015-16</t>
  </si>
  <si>
    <t>2016-17</t>
  </si>
  <si>
    <t>2017-18</t>
  </si>
  <si>
    <t>2018-19</t>
  </si>
  <si>
    <t>2019-20</t>
  </si>
  <si>
    <t>2020-21</t>
  </si>
  <si>
    <t>2021-22</t>
  </si>
  <si>
    <t>Canara HSBC OBC Life Insurance Company Ltd.</t>
  </si>
  <si>
    <t>MaxLife  Insurance Company Ltd.</t>
  </si>
  <si>
    <t>Reliance Nippon  Life Insurance Company Ltd.</t>
  </si>
  <si>
    <t>Sahara  India Life Insurance Company Ltd.</t>
  </si>
  <si>
    <t>Private Sector Total</t>
  </si>
  <si>
    <t>Grand Total</t>
  </si>
  <si>
    <t>2022-23</t>
  </si>
  <si>
    <t>-</t>
  </si>
  <si>
    <t>LIC</t>
  </si>
  <si>
    <t>Private Total</t>
  </si>
  <si>
    <t>Tata AIA</t>
  </si>
  <si>
    <t>Star Union Dai-ichi</t>
  </si>
  <si>
    <t>Shriram Life</t>
  </si>
  <si>
    <t>SBI Life</t>
  </si>
  <si>
    <t>Sahara</t>
  </si>
  <si>
    <t>Reliance Nippon</t>
  </si>
  <si>
    <t>Pramerica</t>
  </si>
  <si>
    <t>Max Life</t>
  </si>
  <si>
    <t>Kotak Mahindra</t>
  </si>
  <si>
    <t>IndiaFirst</t>
  </si>
  <si>
    <t>ICICI Prudential</t>
  </si>
  <si>
    <t>HDFC</t>
  </si>
  <si>
    <t>Future Generali</t>
  </si>
  <si>
    <t>Exide Life*</t>
  </si>
  <si>
    <t>Edelweiss Tokio</t>
  </si>
  <si>
    <t>Canara HSBC</t>
  </si>
  <si>
    <t>Bharti AXA</t>
  </si>
  <si>
    <t>Bajaj Allianz</t>
  </si>
  <si>
    <t>Ageas Federal</t>
  </si>
  <si>
    <t>Aditya Birla Sunlife</t>
  </si>
  <si>
    <t>Total</t>
  </si>
  <si>
    <t>(Policies in Numbers)  (Premium in ₹Crore)</t>
  </si>
  <si>
    <t>State / Union Territory</t>
  </si>
  <si>
    <t xml:space="preserve"> Policies</t>
  </si>
  <si>
    <t>Premium</t>
  </si>
  <si>
    <t>Andhra Pradesh</t>
  </si>
  <si>
    <t>Arunachal Pradesh</t>
  </si>
  <si>
    <t>Assam</t>
  </si>
  <si>
    <t>Bihar</t>
  </si>
  <si>
    <t>Chattisgarh</t>
  </si>
  <si>
    <t>Goa</t>
  </si>
  <si>
    <t>Gujarat</t>
  </si>
  <si>
    <t>Haryana</t>
  </si>
  <si>
    <t>Himachal Pradesh</t>
  </si>
  <si>
    <t>Jharkand</t>
  </si>
  <si>
    <t>Karnataka</t>
  </si>
  <si>
    <t>Kerala</t>
  </si>
  <si>
    <t>Madhya Pradesh</t>
  </si>
  <si>
    <t>Maharashtra</t>
  </si>
  <si>
    <t>Manipur</t>
  </si>
  <si>
    <t>Meghalaya</t>
  </si>
  <si>
    <t>Mizoram</t>
  </si>
  <si>
    <t>Nagaland</t>
  </si>
  <si>
    <t>Odisha</t>
  </si>
  <si>
    <t>Punjab</t>
  </si>
  <si>
    <t>Rajashtan</t>
  </si>
  <si>
    <t>Sikkim</t>
  </si>
  <si>
    <t>TamilNadu</t>
  </si>
  <si>
    <t>Telangana</t>
  </si>
  <si>
    <t>Tripura</t>
  </si>
  <si>
    <t>Uttarakhand</t>
  </si>
  <si>
    <t>Uttar Pradesh</t>
  </si>
  <si>
    <t>West Bengal</t>
  </si>
  <si>
    <t>Andaman &amp; Nicobar</t>
  </si>
  <si>
    <t>Chandigarh</t>
  </si>
  <si>
    <t>Daman, Diu, Dadra &amp; Nagar Haveli</t>
  </si>
  <si>
    <t>Delhi (NCT)</t>
  </si>
  <si>
    <t>Jammu &amp; Kashmir</t>
  </si>
  <si>
    <t>Ladakh</t>
  </si>
  <si>
    <t>Lakshadweep</t>
  </si>
  <si>
    <t>Puducherry</t>
  </si>
  <si>
    <t xml:space="preserve">Premium (₹Crore) </t>
  </si>
  <si>
    <t>Tamilnadu</t>
  </si>
  <si>
    <t>(In Lakhs)</t>
  </si>
  <si>
    <t>(-41.55)</t>
  </si>
  <si>
    <t>(-2.02)</t>
  </si>
  <si>
    <t>(-4.21)</t>
  </si>
  <si>
    <t>(-5.94)</t>
  </si>
  <si>
    <t>(-9.79)</t>
  </si>
  <si>
    <t>(-4.05)</t>
  </si>
  <si>
    <t>(-36.61)</t>
  </si>
  <si>
    <t>(-1.05)</t>
  </si>
  <si>
    <t>(-2.49)</t>
  </si>
  <si>
    <t>(-2.21)</t>
  </si>
  <si>
    <t>Exide Life Insurance Company Ltd.</t>
  </si>
  <si>
    <t xml:space="preserve">HDFC </t>
  </si>
  <si>
    <t xml:space="preserve">Kotak Mahindra </t>
  </si>
  <si>
    <t>SBI LIFE</t>
  </si>
  <si>
    <t>TATA AIA</t>
  </si>
  <si>
    <t/>
  </si>
  <si>
    <t xml:space="preserve">Particulars                                                  </t>
  </si>
  <si>
    <t>Number of Policies</t>
  </si>
  <si>
    <t>Amount of Benefit (₹Crore)</t>
  </si>
  <si>
    <t>Claims pending at start of year (A)</t>
  </si>
  <si>
    <t>Claims intimated / booked (B)</t>
  </si>
  <si>
    <t>Total Claims (C=A+B)</t>
  </si>
  <si>
    <t>Claims paid (D)</t>
  </si>
  <si>
    <t>Claims repudiated/rejected (E)</t>
  </si>
  <si>
    <t>Unclaimed (F)</t>
  </si>
  <si>
    <t>Claims pending at end of year (G=C-D-E-F)</t>
  </si>
  <si>
    <t>Claims pending at start of the period</t>
  </si>
  <si>
    <t>Claims intimated / booked</t>
  </si>
  <si>
    <t>Total Claims</t>
  </si>
  <si>
    <t>Claims Paid</t>
  </si>
  <si>
    <t xml:space="preserve">Claims Repudiated </t>
  </si>
  <si>
    <t>Claims Rejected</t>
  </si>
  <si>
    <t>Claims Unclaimed</t>
  </si>
  <si>
    <t>Claims pending at end of the period</t>
  </si>
  <si>
    <t>Break up of claims pending -- duration wise (Policies)</t>
  </si>
  <si>
    <t>Claims paid</t>
  </si>
  <si>
    <t>Claims rejected</t>
  </si>
  <si>
    <t>Break up of claims pending - duration wise 
(No. Policies)</t>
  </si>
  <si>
    <t>No. of Policies</t>
  </si>
  <si>
    <t>Benefit Amount (₹crore)</t>
  </si>
  <si>
    <t>&lt; 3 months</t>
  </si>
  <si>
    <t>3 - &lt; 6 months</t>
  </si>
  <si>
    <t>6 - &lt;1 yr</t>
  </si>
  <si>
    <t>&gt; 1 yr</t>
  </si>
  <si>
    <t xml:space="preserve">LIC </t>
  </si>
  <si>
    <t>Aditya Birla Sun Life</t>
  </si>
  <si>
    <t>Aviva</t>
  </si>
  <si>
    <t xml:space="preserve">Bharti Axa </t>
  </si>
  <si>
    <t>Exide Life</t>
  </si>
  <si>
    <t>HDFC Life</t>
  </si>
  <si>
    <t>India First</t>
  </si>
  <si>
    <t>PNB Met Life</t>
  </si>
  <si>
    <t>Pramerica Life</t>
  </si>
  <si>
    <t xml:space="preserve">SBI Life </t>
  </si>
  <si>
    <t>Shriram</t>
  </si>
  <si>
    <t>Star Union</t>
  </si>
  <si>
    <t xml:space="preserve">Particulars </t>
  </si>
  <si>
    <t>Number of Lives</t>
  </si>
  <si>
    <t>Break up of claims pending -- duration wise (Lives)</t>
  </si>
  <si>
    <t>NUMBER OF POLICIES</t>
  </si>
  <si>
    <t>ADITYA BIRLA SUNLIFE</t>
  </si>
  <si>
    <t>AGEAS FEDERAL</t>
  </si>
  <si>
    <t>AVIVA</t>
  </si>
  <si>
    <t>BAJAJ ALLIANZ</t>
  </si>
  <si>
    <t>BHARTI AXA</t>
  </si>
  <si>
    <t>CANARA HSBC</t>
  </si>
  <si>
    <t>EDELWEISS TOKIO</t>
  </si>
  <si>
    <t>FUTURE GENERALI</t>
  </si>
  <si>
    <t>ICICI PRUDENTIAL</t>
  </si>
  <si>
    <t>INDIAFIRST</t>
  </si>
  <si>
    <t>KOTAK MAHINDRA</t>
  </si>
  <si>
    <t>MAX LIFE</t>
  </si>
  <si>
    <t>PNB METLIFE</t>
  </si>
  <si>
    <t>PRAMERICA</t>
  </si>
  <si>
    <t>RELIANCE NIPPON</t>
  </si>
  <si>
    <t>SAHARA</t>
  </si>
  <si>
    <t>SHRIRAM</t>
  </si>
  <si>
    <t>STAR UNION</t>
  </si>
  <si>
    <t>PRIVATE TOTAL</t>
  </si>
  <si>
    <t>GRAND TOTAL</t>
  </si>
  <si>
    <t>Within 30 Days of Intimation</t>
  </si>
  <si>
    <t>31 to 90 Days</t>
  </si>
  <si>
    <t>91 to 180 Days</t>
  </si>
  <si>
    <t>181 Days to 1 Year</t>
  </si>
  <si>
    <t>More than 1 Year</t>
  </si>
  <si>
    <t>Total Claims Settled</t>
  </si>
  <si>
    <t>BENEFIT AMOUNT PAID</t>
  </si>
  <si>
    <t>(Amount in ₹Crore)</t>
  </si>
  <si>
    <t>0</t>
  </si>
  <si>
    <t>NUMBER OF Lives</t>
  </si>
  <si>
    <t xml:space="preserve"> ADITYA BIRLA SUNLIFE</t>
  </si>
  <si>
    <t>510..08</t>
  </si>
  <si>
    <t>Note:</t>
  </si>
  <si>
    <t xml:space="preserve"> Insurer</t>
  </si>
  <si>
    <t>State/Union Territory</t>
  </si>
  <si>
    <t>Aditya Biral Sunlife</t>
  </si>
  <si>
    <t>PNBMetlife</t>
  </si>
  <si>
    <t>Jharkhand</t>
  </si>
  <si>
    <t>Rajasthan</t>
  </si>
  <si>
    <t>Tamil Nadu</t>
  </si>
  <si>
    <t>Uttrakhand</t>
  </si>
  <si>
    <t>Dadra &amp; Nagra Haveli and Daman &amp; Diu</t>
  </si>
  <si>
    <t>Delhi</t>
  </si>
  <si>
    <t xml:space="preserve"> </t>
  </si>
  <si>
    <t xml:space="preserve">Note: </t>
  </si>
  <si>
    <t>Individual Category</t>
  </si>
  <si>
    <t>Premium (₹lakh)</t>
  </si>
  <si>
    <t>No. of Schemes</t>
  </si>
  <si>
    <t>No. of Lives covered</t>
  </si>
  <si>
    <t>Benefit Amount (₹Lakh)</t>
  </si>
  <si>
    <t>Claims pending at start of year</t>
  </si>
  <si>
    <t>Claims repudiated/rejected</t>
  </si>
  <si>
    <t>Unclaimed</t>
  </si>
  <si>
    <t>Claims pending at end of year</t>
  </si>
  <si>
    <t xml:space="preserve">Number of Policies </t>
  </si>
  <si>
    <t>Break up of claims pending -- duration wise (Number of Policies)</t>
  </si>
  <si>
    <t>Within 3 months</t>
  </si>
  <si>
    <t>Within 3-6 months</t>
  </si>
  <si>
    <t>Within 6-12 months</t>
  </si>
  <si>
    <t>More than 12 months</t>
  </si>
  <si>
    <t>Bajaj Alianz</t>
  </si>
  <si>
    <t>Settlement of claims- Benefit Amount Paid (₹Lakh)</t>
  </si>
  <si>
    <t>Within 1 month</t>
  </si>
  <si>
    <t>Within 1-3 months</t>
  </si>
  <si>
    <t>Settlement of claims- Number of Policies</t>
  </si>
  <si>
    <t>Bharti Axa</t>
  </si>
  <si>
    <t>Settlement of claims- Number of Lives</t>
  </si>
  <si>
    <t>Rural Sector Obligations
(in terms of Percentage of Policies)</t>
  </si>
  <si>
    <t>Social Sector Obligations
(in terms of Percentage of Lives)</t>
  </si>
  <si>
    <t>Target (%)</t>
  </si>
  <si>
    <t>Achieved (%)</t>
  </si>
  <si>
    <t>Aditya Birla Life</t>
  </si>
  <si>
    <t>Ageas Federal Life</t>
  </si>
  <si>
    <t>Aviva Life</t>
  </si>
  <si>
    <t>Bajaj Allianz Life</t>
  </si>
  <si>
    <t>Bharti Axa Life</t>
  </si>
  <si>
    <t>Canara HSBC Life</t>
  </si>
  <si>
    <t>Edelweiss Tokio Life</t>
  </si>
  <si>
    <t>Future Generali Life</t>
  </si>
  <si>
    <t>IndiaFirst Life</t>
  </si>
  <si>
    <t>Kotak Mahindra Life</t>
  </si>
  <si>
    <t>PNB MetLife</t>
  </si>
  <si>
    <t>Reliance Nippon Life</t>
  </si>
  <si>
    <t>Sahara Life*</t>
  </si>
  <si>
    <t>SUD Life</t>
  </si>
  <si>
    <t>TATA AIA Life</t>
  </si>
  <si>
    <t>*Not permitted to underwrite New Business</t>
  </si>
  <si>
    <t>1. Rural sector obligations are set as percentage of total number of new policies to be written in a year in rural areas based on the age of the life insurer (completed number of years of operation)</t>
  </si>
  <si>
    <t>2. Social sector obligations for insurers for a year are set as percentage of sum of total number of new lives (individual policies + lives under group insurance) in the previous financial year and are based on the age (completed number of years of operation).</t>
  </si>
  <si>
    <t>31.03.2023</t>
  </si>
  <si>
    <t>2023-24</t>
  </si>
  <si>
    <t>Credit Access India (CAI) N.V</t>
  </si>
  <si>
    <t xml:space="preserve">  </t>
  </si>
  <si>
    <t>Edleweiss Tokio Life</t>
  </si>
  <si>
    <t>ICICI Prudential Life</t>
  </si>
  <si>
    <t>India First Life</t>
  </si>
  <si>
    <t>Reliance Nippn Life</t>
  </si>
  <si>
    <t>Sahara Life</t>
  </si>
  <si>
    <t>Tata AIA Life</t>
  </si>
  <si>
    <t>Relaince Nippon Life</t>
  </si>
  <si>
    <t>Lives Covered</t>
  </si>
  <si>
    <t>FG</t>
  </si>
  <si>
    <t>Reliance</t>
  </si>
  <si>
    <t>SUD</t>
  </si>
  <si>
    <t>Tata</t>
  </si>
  <si>
    <t>TABLE 17: GROUP DEATH CLAIMS OF LIFE INSURERS - INSURER-WISE</t>
  </si>
  <si>
    <t>TABLE 16: GROUP DEATH CLAIMS OF LIFE INSURERS</t>
  </si>
  <si>
    <t>TABLE 15: INDIVIDUAL DEATH CLAIMS OF LIFE INSURERS - INSURER-WISE</t>
  </si>
  <si>
    <t>TABLE 14: INDIVIDUAL DEATH CLAIMS OF LIFE INSURERS</t>
  </si>
  <si>
    <t xml:space="preserve">TABLE 9: NUMBER OF INDIVIDUAL NEW POLICIES ISSUED (LIFE) </t>
  </si>
  <si>
    <t xml:space="preserve">TABLE 8: STATE WISE INSURER WISE GROUP NEW BUSINESS (LIFE) UNDERWRITTEN </t>
  </si>
  <si>
    <t>TABLE 5: STATE WISE INDIVIDUAL NEW BUSINESS (LIFE) UNDERWRITTEN</t>
  </si>
  <si>
    <t>--</t>
  </si>
  <si>
    <t>Acko Life</t>
  </si>
  <si>
    <t>TABLE 6: STATE-WISE INSURER-WISE INDIVIDUAL NEW BUSINESS (LIFE) UNDERWRITTEN (2023-24)</t>
  </si>
  <si>
    <t>Credit Access Life</t>
  </si>
  <si>
    <t>Godigit Life</t>
  </si>
  <si>
    <t>PRIVATE</t>
  </si>
  <si>
    <t>GROWTH RATE</t>
  </si>
  <si>
    <t>Go Digit Life Insurance Ltd.</t>
  </si>
  <si>
    <t>02.06.2023</t>
  </si>
  <si>
    <t>Fairfax Asia Limited, Canada</t>
  </si>
  <si>
    <t>No. of Lives</t>
  </si>
  <si>
    <t>reliance</t>
  </si>
  <si>
    <t>The difference is due to Sahara(3)  and Exide(50)</t>
  </si>
  <si>
    <t>Go Digit Life</t>
  </si>
  <si>
    <t>CAL</t>
  </si>
  <si>
    <t>Godigit</t>
  </si>
  <si>
    <t>Acko</t>
  </si>
  <si>
    <t>Go Digit</t>
  </si>
  <si>
    <t>ageas</t>
  </si>
  <si>
    <t>bharti</t>
  </si>
  <si>
    <t>canara</t>
  </si>
  <si>
    <t>fg</t>
  </si>
  <si>
    <t>max</t>
  </si>
  <si>
    <t>pnb</t>
  </si>
  <si>
    <t>pramerica</t>
  </si>
  <si>
    <t>shriram</t>
  </si>
  <si>
    <t>sud</t>
  </si>
  <si>
    <t>2500 lives</t>
  </si>
  <si>
    <t>(As on 31st March, 2024)</t>
  </si>
  <si>
    <t>Acko Life Insurance Ltd. has commenced its operations from August 2023, CreditAccess Life Insurance Ltd. has commenced its operations from May 2023 and Go Digit Life Insurance Ltd. has commenced its operations from June 2023</t>
  </si>
  <si>
    <t>429485 lives</t>
  </si>
  <si>
    <t>582576 lives</t>
  </si>
  <si>
    <r>
      <rPr>
        <b/>
        <sz val="10"/>
        <rFont val="Arial"/>
        <family val="2"/>
      </rPr>
      <t xml:space="preserve">1. </t>
    </r>
    <r>
      <rPr>
        <sz val="10"/>
        <rFont val="Arial"/>
        <family val="2"/>
      </rPr>
      <t>New Business Premium includes first year premium and single premium. Does not include its Overseas new business premium.</t>
    </r>
  </si>
  <si>
    <t>2. “Life insurance business of Sahara India Life Insurance Company Ltd (SILIC) is transferred to SBI Life Insurance Company Ltd (SBI Life) by IRDAI vide its Order dt. 2.6.2023 and the above data / information for the FY 2023-24 does not include data / information pertaining to SILIC".</t>
  </si>
  <si>
    <r>
      <rPr>
        <b/>
        <sz val="10"/>
        <rFont val="Arial"/>
        <family val="2"/>
      </rPr>
      <t>Note:</t>
    </r>
    <r>
      <rPr>
        <sz val="10"/>
        <rFont val="Arial"/>
        <family val="2"/>
      </rPr>
      <t xml:space="preserve">  “Life insurance business of Sahara India Life Insurance Company Ltd (SILIC) is transferred to SBI Life Insurance Company Ltd (SBI Life) by IRDAI vide its Order dt. 2.6.2023 and the above data / information for the FY 2023-24 does not include data / information pertaining to SILIC".</t>
    </r>
  </si>
  <si>
    <r>
      <t xml:space="preserve">Note:1. </t>
    </r>
    <r>
      <rPr>
        <sz val="10"/>
        <rFont val="Arial"/>
        <family val="2"/>
      </rPr>
      <t>Figures in brackets indicates the growth (in per cent) over the previous year.</t>
    </r>
  </si>
  <si>
    <t>Note: 1. First row across each insurer shows the absolute figures whereas second row shows percentage of the respective total claims.</t>
  </si>
  <si>
    <t>(-0.18)</t>
  </si>
  <si>
    <t>14212 Lives</t>
  </si>
  <si>
    <t>O/S at the start of the year</t>
  </si>
  <si>
    <t>Reported during the year</t>
  </si>
  <si>
    <t>Resolved during the year</t>
  </si>
  <si>
    <t>Duplicate Complaints</t>
  </si>
  <si>
    <t>Actual reported during the year</t>
  </si>
  <si>
    <t>Credit Access</t>
  </si>
  <si>
    <t>HDFC  Life Insurance Company Ltd.</t>
  </si>
  <si>
    <t>Name of the centre</t>
  </si>
  <si>
    <t>Total No. of Complaints</t>
  </si>
  <si>
    <t>No. of Complaints disposed by way of</t>
  </si>
  <si>
    <t>Durationwise disposal of Complaints</t>
  </si>
  <si>
    <t>Durationwise Outstanding complaints</t>
  </si>
  <si>
    <t>O/s at the beginning of the year</t>
  </si>
  <si>
    <t xml:space="preserve">Received upto March </t>
  </si>
  <si>
    <t>Recommendations</t>
  </si>
  <si>
    <t>Awards fvg complainant</t>
  </si>
  <si>
    <t xml:space="preserve"> Awards fvg. Ins. Co.</t>
  </si>
  <si>
    <t>Withdrawal</t>
  </si>
  <si>
    <t>Non- Entertainable</t>
  </si>
  <si>
    <t>Total Disposed</t>
  </si>
  <si>
    <t>3 months to 1 year</t>
  </si>
  <si>
    <t>Above 1 year</t>
  </si>
  <si>
    <t>Total Outstanding</t>
  </si>
  <si>
    <t>Ahmedabad</t>
  </si>
  <si>
    <t>Bengaluru</t>
  </si>
  <si>
    <t>Bhopal</t>
  </si>
  <si>
    <t>Bubaneshwar</t>
  </si>
  <si>
    <t>Chennai</t>
  </si>
  <si>
    <t>Guwahati</t>
  </si>
  <si>
    <t>Hyderabad</t>
  </si>
  <si>
    <t>Jaipur</t>
  </si>
  <si>
    <t>Kochi</t>
  </si>
  <si>
    <t>Kolkata</t>
  </si>
  <si>
    <t>Lucknow</t>
  </si>
  <si>
    <t>Mumbai</t>
  </si>
  <si>
    <t>Noida</t>
  </si>
  <si>
    <t>Patna</t>
  </si>
  <si>
    <t>Pune</t>
  </si>
  <si>
    <t xml:space="preserve">Total </t>
  </si>
  <si>
    <t>(₹Crore)</t>
  </si>
  <si>
    <t>Bandhan Life Insurance Company Ltd.</t>
  </si>
  <si>
    <t>Exide Life Insurance Company Ltd.*</t>
  </si>
  <si>
    <t>Go Digit Life Insurance Limited</t>
  </si>
  <si>
    <t>*Takeover of Exide Life Insurance Co. Ltd. by HDFC Life Insurance Co. Ltd.</t>
  </si>
  <si>
    <t>TABLE 3: NEW BUSINESS PREMIUM OF LIFE INSURERS</t>
  </si>
  <si>
    <t>(-13.55)</t>
  </si>
  <si>
    <t>Acko Life Insurance Ltd</t>
  </si>
  <si>
    <t>Aditya Birla Sun Life Insurance Company Ltd.</t>
  </si>
  <si>
    <t>Credit Access Life Insurance Ltd</t>
  </si>
  <si>
    <t>(-5.82)</t>
  </si>
  <si>
    <r>
      <t>Note:</t>
    </r>
    <r>
      <rPr>
        <sz val="10"/>
        <rFont val="Arial"/>
        <family val="2"/>
      </rPr>
      <t xml:space="preserve"> Figures in the brackets represent the growth over the previous year in per cent.</t>
    </r>
  </si>
  <si>
    <t>TABLE 4: SEGMENT-WISE TOTAL PREMIUM OF LIFE INSURERS</t>
  </si>
  <si>
    <t>(Amount in ₹crore)</t>
  </si>
  <si>
    <t>Type</t>
  </si>
  <si>
    <t>Non-Participating</t>
  </si>
  <si>
    <t>Participating</t>
  </si>
  <si>
    <t>Both</t>
  </si>
  <si>
    <t>First Year</t>
  </si>
  <si>
    <t>Renewal</t>
  </si>
  <si>
    <t>Single</t>
  </si>
  <si>
    <t>Percentage</t>
  </si>
  <si>
    <t xml:space="preserve">Grand Total </t>
  </si>
  <si>
    <t>Linked (Individual and Group)</t>
  </si>
  <si>
    <t>Annuity</t>
  </si>
  <si>
    <t>Health</t>
  </si>
  <si>
    <t>Life</t>
  </si>
  <si>
    <t>Pension</t>
  </si>
  <si>
    <t>Variable</t>
  </si>
  <si>
    <t>Linked Total</t>
  </si>
  <si>
    <t>Non-Linked (Individual and Group)</t>
  </si>
  <si>
    <t>Non-linked Total</t>
  </si>
  <si>
    <t>Linked and Non-Linked (Individual and Group)</t>
  </si>
  <si>
    <t>TABLE 12: LINKED AND NON-LINKED PREMIUM OF LIFE INSURERS</t>
  </si>
  <si>
    <t>(Premium in ₹Crore)</t>
  </si>
  <si>
    <t>A. LINKED PREMIUM</t>
  </si>
  <si>
    <t>B. NON-LINKED PREMIUM</t>
  </si>
  <si>
    <t>C. TOTAL OF LINKED AND NON-LINKED PREMIUM</t>
  </si>
  <si>
    <t xml:space="preserve">a.First Year </t>
  </si>
  <si>
    <t>b.Single</t>
  </si>
  <si>
    <t>c.New Business (a+b)</t>
  </si>
  <si>
    <t>d.Renewal</t>
  </si>
  <si>
    <t>e.Total (c+d)</t>
  </si>
  <si>
    <t xml:space="preserve">a. First Year </t>
  </si>
  <si>
    <t>Acko Life Insurance</t>
  </si>
  <si>
    <t>CreditAccess Life Insurance Limited</t>
  </si>
  <si>
    <t>Go Digit Life Insurance Ltd</t>
  </si>
  <si>
    <t xml:space="preserve">TABLE 13: LINKED AND NON-LINKED COMMISSION OF LIFE INSURERS </t>
  </si>
  <si>
    <t>(Commission in ₹Crore)</t>
  </si>
  <si>
    <t>Unit Linked Plans</t>
  </si>
  <si>
    <t>Traditional Plans</t>
  </si>
  <si>
    <t>Total (ULIP + Traditional)</t>
  </si>
  <si>
    <t>ULIP Commission</t>
  </si>
  <si>
    <t>% to ULIP Premium</t>
  </si>
  <si>
    <t>% to Total Commission</t>
  </si>
  <si>
    <t>Traditional Commission</t>
  </si>
  <si>
    <t>% to Traditional Premium</t>
  </si>
  <si>
    <t>Total Commission (ULIP+Traditional)</t>
  </si>
  <si>
    <t>% of Total Commission to Total Premium</t>
  </si>
  <si>
    <t>Credit Access Life Insurance Ltd.</t>
  </si>
  <si>
    <t>Go Digit Life Insurance Company Ltd.</t>
  </si>
  <si>
    <r>
      <t>(As on 31</t>
    </r>
    <r>
      <rPr>
        <b/>
        <vertAlign val="superscript"/>
        <sz val="10"/>
        <rFont val="Arial"/>
        <family val="2"/>
      </rPr>
      <t>st</t>
    </r>
    <r>
      <rPr>
        <b/>
        <sz val="10"/>
        <rFont val="Arial"/>
        <family val="2"/>
      </rPr>
      <t xml:space="preserve"> March)</t>
    </r>
  </si>
  <si>
    <t>(₹Lakh)</t>
  </si>
  <si>
    <t>ACKO LIFE</t>
  </si>
  <si>
    <t xml:space="preserve">BANDHAN </t>
  </si>
  <si>
    <t>CANARA HSBC OBC</t>
  </si>
  <si>
    <t>CREDIT ACCESS LIFE</t>
  </si>
  <si>
    <t>EXIDE LIFE*</t>
  </si>
  <si>
    <t>FUTURE GENERALI INDIA</t>
  </si>
  <si>
    <t>GO DIGIT LIFE</t>
  </si>
  <si>
    <t>SAHARA INDIA*</t>
  </si>
  <si>
    <t>SHRIRAM LIFE</t>
  </si>
  <si>
    <t>STAR UNION DAI-ICHI</t>
  </si>
  <si>
    <t>TOTAL</t>
  </si>
  <si>
    <t>Premiums earned – net</t>
  </si>
  <si>
    <t xml:space="preserve">    (a)  Premium </t>
  </si>
  <si>
    <t xml:space="preserve">    (b)  Reinsurance ceded</t>
  </si>
  <si>
    <t xml:space="preserve">    (c)  Reinsurance accepted</t>
  </si>
  <si>
    <t>Income from Investments</t>
  </si>
  <si>
    <t xml:space="preserve">   (a)  Interest, Dividends &amp; Rent – Gross</t>
  </si>
  <si>
    <t xml:space="preserve">   (b)  Profit on sale/redemption of  investments</t>
  </si>
  <si>
    <t xml:space="preserve">   (c) (Loss on sale/ redemption of investments)</t>
  </si>
  <si>
    <t xml:space="preserve">  (d)   Transfer/Gain on revaluation/change in fair value</t>
  </si>
  <si>
    <t>(e) Amortization of Premium/Discount on Investments</t>
  </si>
  <si>
    <t>(f) Appropriation/Expropriation Adjustment Account</t>
  </si>
  <si>
    <t>Unrealised Gains/Loss</t>
  </si>
  <si>
    <t xml:space="preserve">Other Income </t>
  </si>
  <si>
    <t>Transfer from Shareholders' Account</t>
  </si>
  <si>
    <t>TOTAL (A)</t>
  </si>
  <si>
    <t xml:space="preserve">Commission </t>
  </si>
  <si>
    <t>Operating Expenses related to Insurance Business</t>
  </si>
  <si>
    <t>Provision for doubtful debts</t>
  </si>
  <si>
    <t>Adjustment related to previous year</t>
  </si>
  <si>
    <t>Bad debts written off</t>
  </si>
  <si>
    <t>Provision for Tax</t>
  </si>
  <si>
    <t>Provisions (other than taxation)</t>
  </si>
  <si>
    <t xml:space="preserve">    (a) For diminution in the value of investments (Net)</t>
  </si>
  <si>
    <t xml:space="preserve">    (b) Others </t>
  </si>
  <si>
    <t>Service Tax on Unit Linked Charges</t>
  </si>
  <si>
    <t>TOTAL (B)</t>
  </si>
  <si>
    <t>Benefits Paid (Net)</t>
  </si>
  <si>
    <t>Interim Bonuses Paid</t>
  </si>
  <si>
    <t>Change in valuation of liability in respect of life policies</t>
  </si>
  <si>
    <t xml:space="preserve">    (a)  Gross*</t>
  </si>
  <si>
    <t xml:space="preserve">    (b)  Amount ceded in Reinsurance</t>
  </si>
  <si>
    <t xml:space="preserve">    (c)  Amount accepted in Reinsurance </t>
  </si>
  <si>
    <t xml:space="preserve">    (d)  Transfer to Linked Fund (Fund Reserve)</t>
  </si>
  <si>
    <t xml:space="preserve">    (e)  Fund for discontinued policies</t>
  </si>
  <si>
    <t>TOTAL (C)</t>
  </si>
  <si>
    <t>Prior Period Items</t>
  </si>
  <si>
    <t>Balance at the beginning of the year</t>
  </si>
  <si>
    <t>Transfer from Linked Fund (Lapsed Policies)</t>
  </si>
  <si>
    <t>Surplus available for appropriations</t>
  </si>
  <si>
    <t>APPROPRIATIONS</t>
  </si>
  <si>
    <t>Transfer to Shareholders’ Account</t>
  </si>
  <si>
    <t>Transfer from shareholders’ Account(Non Technical Accounts)</t>
  </si>
  <si>
    <t>Funds for future appropriations (Reserve for lapsed unit linked policies unlikely to be revived)</t>
  </si>
  <si>
    <t>Balance being funds for future appropriations-Policyholders</t>
  </si>
  <si>
    <t>Balance being funds for future appropriations-Previous year</t>
  </si>
  <si>
    <t>Balance transferred to Balance Sheet</t>
  </si>
  <si>
    <t>TOTAL (D)</t>
  </si>
  <si>
    <r>
      <rPr>
        <b/>
        <i/>
        <sz val="9"/>
        <rFont val="Arial"/>
        <family val="2"/>
      </rPr>
      <t xml:space="preserve">Note </t>
    </r>
    <r>
      <rPr>
        <i/>
        <sz val="9"/>
        <rFont val="Arial"/>
        <family val="2"/>
      </rPr>
      <t>:* represents mathematical reserves after allocation of bonus</t>
    </r>
  </si>
  <si>
    <t>Figures in brackets represents negative values</t>
  </si>
  <si>
    <t>Capital Redemption and Annuity Certain (CRAC) of LICI: The Corporation was in the business of selling Capital Redemption and Annuity Certain (CRAC) policies. Hitherto, the Scheme was considered as non life business and neither included in the standalone financial results nor reported as a separate segment. Based on the opinion received from the expert advisory committee of ICAI, this scheme has now been included in the standalone audited financial results as on 31.03.2023.</t>
  </si>
  <si>
    <t>*Exide Life portfolio was taken over by HDFC Life in October 2022.</t>
  </si>
  <si>
    <t>BANDHAN</t>
  </si>
  <si>
    <t>EXIDE LIFE</t>
  </si>
  <si>
    <t>2022-23*</t>
  </si>
  <si>
    <t>Amounts transferred from the Policyholders Account (Technical Account)</t>
  </si>
  <si>
    <t>Income From Investments:</t>
  </si>
  <si>
    <t>(a) Interest, Dividends &amp; Rent – Gross</t>
  </si>
  <si>
    <t>(b) Profit on sale/redemption of investments</t>
  </si>
  <si>
    <t>(c) (Loss on sale/ redemption of investments)</t>
  </si>
  <si>
    <t>(d) Transfer/gain on revaluation/Change in Fair value</t>
  </si>
  <si>
    <t>Expenses other than those directly related to the insurance business</t>
  </si>
  <si>
    <t>Provisions (Other than taxation)</t>
  </si>
  <si>
    <t>(a) For diminution in the value of investments (Net)</t>
  </si>
  <si>
    <t>(b) Provision for doubtful debts</t>
  </si>
  <si>
    <t xml:space="preserve">(c) Others </t>
  </si>
  <si>
    <t>Prior Period Expenses</t>
  </si>
  <si>
    <t>Contribution to Policyholders Account</t>
  </si>
  <si>
    <t xml:space="preserve">Profit/ (Loss) before tax </t>
  </si>
  <si>
    <t>Prior period expenses</t>
  </si>
  <si>
    <t xml:space="preserve">Provision for Taxation </t>
  </si>
  <si>
    <t>Profit / (Loss) after tax</t>
  </si>
  <si>
    <t>(a) Balance at the beginning of the year</t>
  </si>
  <si>
    <t>(b) Interim dividends paid during the year</t>
  </si>
  <si>
    <t>(c) Proposed final dividend</t>
  </si>
  <si>
    <t>(d) Dividend distribution tax</t>
  </si>
  <si>
    <t>(e) Transfer to reserves/ other accounts</t>
  </si>
  <si>
    <t>(f) Adjustment on account of depreciation in PY</t>
  </si>
  <si>
    <t>(g) Adjustment done due to scheme approved by High Court</t>
  </si>
  <si>
    <t>(h) Debenture redemption reserve</t>
  </si>
  <si>
    <t>Profit carried to the Balance Sheet</t>
  </si>
  <si>
    <t>Note: Figures in brackets indicate negative values</t>
  </si>
  <si>
    <t>^Sahara India Life business was transferred to SBI Life wef 2nd June 2023</t>
  </si>
  <si>
    <t>ADITY BIRLA SUNLIFE</t>
  </si>
  <si>
    <t>BANDHAN LIFE</t>
  </si>
  <si>
    <t>AVIVA LIFE</t>
  </si>
  <si>
    <t xml:space="preserve">BAJAJ ALLIANZ </t>
  </si>
  <si>
    <t>CREDIT ACCESS</t>
  </si>
  <si>
    <t xml:space="preserve">FUTURE GENERALI </t>
  </si>
  <si>
    <t>GO DIGIT  LIFE</t>
  </si>
  <si>
    <t>SAHARA^</t>
  </si>
  <si>
    <t>Sources of Funds</t>
  </si>
  <si>
    <t>Shareholders’ Funds:</t>
  </si>
  <si>
    <t xml:space="preserve">    Share Capital </t>
  </si>
  <si>
    <t xml:space="preserve">    Advance Against share capital</t>
  </si>
  <si>
    <t xml:space="preserve">    Share Application Money Pending Allotment</t>
  </si>
  <si>
    <t xml:space="preserve">    Reserves and Surplus</t>
  </si>
  <si>
    <t xml:space="preserve">    Credit/[Debit] Fair Value Change Account</t>
  </si>
  <si>
    <t xml:space="preserve">    Sub-Total</t>
  </si>
  <si>
    <t>Borrowings</t>
  </si>
  <si>
    <t>Policyholders’ Funds:</t>
  </si>
  <si>
    <t xml:space="preserve">    Revaluation Reserve-Investment Property</t>
  </si>
  <si>
    <t xml:space="preserve">    Policy Liabilities</t>
  </si>
  <si>
    <t xml:space="preserve">    Insurance Reserves</t>
  </si>
  <si>
    <t xml:space="preserve">    Provision for Linked Liabilities</t>
  </si>
  <si>
    <t xml:space="preserve">    Fund for Discontinued Policy</t>
  </si>
  <si>
    <t>Deferred Tax Liability</t>
  </si>
  <si>
    <t>Funds for Future Appropriations</t>
  </si>
  <si>
    <t>Application of Funds</t>
  </si>
  <si>
    <t>Investments</t>
  </si>
  <si>
    <t xml:space="preserve">    Shareholders’</t>
  </si>
  <si>
    <t xml:space="preserve">    Policyholders’</t>
  </si>
  <si>
    <t>Assets Held to Cover Linked Liabilities</t>
  </si>
  <si>
    <t>Loans</t>
  </si>
  <si>
    <t xml:space="preserve">Fixed Assets </t>
  </si>
  <si>
    <t xml:space="preserve">Deferred Tax Asset </t>
  </si>
  <si>
    <t>Current Assets</t>
  </si>
  <si>
    <t xml:space="preserve">    Cash and Bank Balances</t>
  </si>
  <si>
    <t xml:space="preserve">    Advances and Other Assets</t>
  </si>
  <si>
    <t xml:space="preserve">    Sub-Total (A)</t>
  </si>
  <si>
    <t>Current Liabilities</t>
  </si>
  <si>
    <t xml:space="preserve">    Provisions</t>
  </si>
  <si>
    <t xml:space="preserve">    Sub-Total (B)</t>
  </si>
  <si>
    <t>Net Current Assets (C) = (A – B)</t>
  </si>
  <si>
    <t>Miscellaneous  Expenditure                                                  (To the Extent Not Written off or Adjusted)</t>
  </si>
  <si>
    <t>Debit Balance In Profit &amp; Loss Account                                (Shareholders’ Account)</t>
  </si>
  <si>
    <t>Debit Balance In Policyholders’ A/c</t>
  </si>
  <si>
    <r>
      <rPr>
        <b/>
        <sz val="10"/>
        <rFont val="Arial"/>
        <family val="2"/>
      </rPr>
      <t xml:space="preserve"> Note :  </t>
    </r>
    <r>
      <rPr>
        <sz val="10"/>
        <rFont val="Arial"/>
        <family val="2"/>
      </rPr>
      <t>Figures in brackets indicae negative values.</t>
    </r>
  </si>
  <si>
    <t>Table 10: Individual Business inforce (Number of Policies)</t>
  </si>
  <si>
    <t>(Number of Policies in '000)</t>
  </si>
  <si>
    <t>LIC of India</t>
  </si>
  <si>
    <t>Aegas Federal</t>
  </si>
  <si>
    <t xml:space="preserve">Aviva </t>
  </si>
  <si>
    <t xml:space="preserve">Bajaj Allianz </t>
  </si>
  <si>
    <t xml:space="preserve">Bharti-AXA </t>
  </si>
  <si>
    <t>Canara HSBC OBC</t>
  </si>
  <si>
    <t xml:space="preserve">Edelweiss Tokio </t>
  </si>
  <si>
    <t>Exide Life$</t>
  </si>
  <si>
    <t xml:space="preserve">Future Generali </t>
  </si>
  <si>
    <t xml:space="preserve">IndiaFirst </t>
  </si>
  <si>
    <t xml:space="preserve">PNB MetLife </t>
  </si>
  <si>
    <t>Sahara India</t>
  </si>
  <si>
    <t xml:space="preserve">Shriram </t>
  </si>
  <si>
    <t>Non Linked Life Business</t>
  </si>
  <si>
    <t>Business in force at start of the financial year</t>
  </si>
  <si>
    <t>Additions during the year*</t>
  </si>
  <si>
    <t>Deletions during the year**</t>
  </si>
  <si>
    <t>Business in force at end of the financial year (A)</t>
  </si>
  <si>
    <t>Non Linked -General Annuity Business</t>
  </si>
  <si>
    <t>Business in force at end of the financial year (B)</t>
  </si>
  <si>
    <t>Non Linked - Pension Business</t>
  </si>
  <si>
    <t>Business in force at end of the financial year (C)</t>
  </si>
  <si>
    <t>Non linked Health Business</t>
  </si>
  <si>
    <t>Business in force at end of the financial year ( D)</t>
  </si>
  <si>
    <t>Linked Business - Life business</t>
  </si>
  <si>
    <t>Business in force at end of the financial year (E)</t>
  </si>
  <si>
    <t>Linked General annuity business</t>
  </si>
  <si>
    <t>Business in force at end of the financial year ( F)</t>
  </si>
  <si>
    <t>Linked Pension Business</t>
  </si>
  <si>
    <t>Business in force at end of the financial year (G)</t>
  </si>
  <si>
    <t>Linked Health Business</t>
  </si>
  <si>
    <t>Business in force at end of the financial year (H)</t>
  </si>
  <si>
    <t>Non-Linked VIP-Life Business</t>
  </si>
  <si>
    <t>Business in force at end of the financial year (I)</t>
  </si>
  <si>
    <t>Non-Linked VIP-General Annuity Business</t>
  </si>
  <si>
    <t>Business in force at end of the financial year (J)</t>
  </si>
  <si>
    <t>Non-Linked VIP-Pension Business</t>
  </si>
  <si>
    <t>Business in force at end of the financial year (K)</t>
  </si>
  <si>
    <t>Non-Linked VIP-Health Business</t>
  </si>
  <si>
    <t>Business in force at end of the financial year (L)</t>
  </si>
  <si>
    <t>Linked VIP-Life Business</t>
  </si>
  <si>
    <t>Business in force at end of the financial year (M)</t>
  </si>
  <si>
    <t>Linked VIP-General Annuity Business</t>
  </si>
  <si>
    <t>Business in force at end of the financial year (N)</t>
  </si>
  <si>
    <t>Linked VIP-Pension Business</t>
  </si>
  <si>
    <t>Business in force at end of the financial year (O)</t>
  </si>
  <si>
    <t>Linked VIP-Health Business</t>
  </si>
  <si>
    <t>Business in force at end of the financial year (P)</t>
  </si>
  <si>
    <t>Business in force at end of the financial year = A+B+C+D+E+F+G+H+I+J+K+L+M+N+O+P</t>
  </si>
  <si>
    <t>* Includes New Policies issued, Old Policies reinstated/revived.</t>
  </si>
  <si>
    <t>**Includes policy terminations by death, maturity, lapse, surrenders or cancellations.</t>
  </si>
  <si>
    <t># Excluding linked Health Business, if any.</t>
  </si>
  <si>
    <t>$ Exide Life Insurance Co. Ltd. was merged with HDFC Life w.e.f. 15th October 2022</t>
  </si>
  <si>
    <t>Table 11:  Individual Business inforce (Sum Assured )</t>
  </si>
  <si>
    <t>(in ₹Crore)</t>
  </si>
  <si>
    <t>Aditya Birla Sunlife Insurance Co. Ltd.</t>
  </si>
  <si>
    <t>Aegas Federal Life Insurance Co. Ltd.</t>
  </si>
  <si>
    <t>Aviva Life Insurance Co. Ltd.</t>
  </si>
  <si>
    <t>Bajaj Allianz Life Insurance Co. Ltd.</t>
  </si>
  <si>
    <t>Bharti-AXA Life Insurance Co. Ltd.</t>
  </si>
  <si>
    <t>Canara HSBC Life Insurance Co. Ltd.</t>
  </si>
  <si>
    <t>Credit Acess Life</t>
  </si>
  <si>
    <t>Edelweiss Tokio Life Insurance Co. Ltd.</t>
  </si>
  <si>
    <t>Exide Life Insurance Co. Ltd.$</t>
  </si>
  <si>
    <t>Future Generali India Life Insurance Co. Ltd.</t>
  </si>
  <si>
    <t>HDFC Life Insurance Co. Ltd.</t>
  </si>
  <si>
    <t>ICICI Prudential Life Insurance Co. Ltd.</t>
  </si>
  <si>
    <t>IndiaFirst Life Insurance Co. Ltd.</t>
  </si>
  <si>
    <t>Kotak Mahindra Life Insurance Co. Ltd.</t>
  </si>
  <si>
    <t>Max Life Insurance Co. Ltd.</t>
  </si>
  <si>
    <t>PNB MetLife Insurance Co. Ltd.</t>
  </si>
  <si>
    <t xml:space="preserve">Pramerica Life Insurance Co. Ltd. </t>
  </si>
  <si>
    <t>Reliance Nippon Life Insurance Co. Ltd.</t>
  </si>
  <si>
    <t>Sahara India Life Insurance Co. Ltd.</t>
  </si>
  <si>
    <t>SBI LIFE Insurance Co. Ltd.</t>
  </si>
  <si>
    <t>Shriram Life Insurance Co. Ltd.</t>
  </si>
  <si>
    <t>Star Union Dai-ichi Life Insurance Co. Ltd.</t>
  </si>
  <si>
    <t>TATA AIA Life Insurance Co. Ltd.</t>
  </si>
  <si>
    <t>Business in force at end of the financial year = A + B + C + D +E+F+G+H+I+J+K+L+M+N+O+P</t>
  </si>
  <si>
    <t>(At the end of the Quarter)</t>
  </si>
  <si>
    <t>March 2014</t>
  </si>
  <si>
    <t xml:space="preserve"> June 2014</t>
  </si>
  <si>
    <t xml:space="preserve"> September 2014</t>
  </si>
  <si>
    <t xml:space="preserve"> December 2014</t>
  </si>
  <si>
    <t>March 2015</t>
  </si>
  <si>
    <t xml:space="preserve"> June 2015</t>
  </si>
  <si>
    <t xml:space="preserve"> September 2015</t>
  </si>
  <si>
    <t xml:space="preserve"> December 2015</t>
  </si>
  <si>
    <t>March 2016</t>
  </si>
  <si>
    <t xml:space="preserve"> June 2016</t>
  </si>
  <si>
    <t xml:space="preserve"> September 2016</t>
  </si>
  <si>
    <t xml:space="preserve"> December 2016</t>
  </si>
  <si>
    <t>March 2017</t>
  </si>
  <si>
    <t xml:space="preserve"> June 2017</t>
  </si>
  <si>
    <t xml:space="preserve"> September 2017</t>
  </si>
  <si>
    <t xml:space="preserve"> December 2017</t>
  </si>
  <si>
    <t>March 2018</t>
  </si>
  <si>
    <t xml:space="preserve"> June 2018</t>
  </si>
  <si>
    <t xml:space="preserve"> September 2018</t>
  </si>
  <si>
    <t xml:space="preserve"> December 2018</t>
  </si>
  <si>
    <t>March 2019</t>
  </si>
  <si>
    <t>June 2019</t>
  </si>
  <si>
    <t>September 2019</t>
  </si>
  <si>
    <t>December 2019</t>
  </si>
  <si>
    <t>March 2020</t>
  </si>
  <si>
    <t>June 2020</t>
  </si>
  <si>
    <t>September 2020</t>
  </si>
  <si>
    <t>December 2020</t>
  </si>
  <si>
    <t>March 2021</t>
  </si>
  <si>
    <t>June 2021</t>
  </si>
  <si>
    <t>September 2021</t>
  </si>
  <si>
    <t>December 2021</t>
  </si>
  <si>
    <t>March 2022</t>
  </si>
  <si>
    <t>June 2022</t>
  </si>
  <si>
    <t>September 2022</t>
  </si>
  <si>
    <t>December 2022</t>
  </si>
  <si>
    <t>March 2023</t>
  </si>
  <si>
    <t>June 2023</t>
  </si>
  <si>
    <t>September 2023</t>
  </si>
  <si>
    <t>December 2023</t>
  </si>
  <si>
    <t>March 2024</t>
  </si>
  <si>
    <t>**</t>
  </si>
  <si>
    <t>***</t>
  </si>
  <si>
    <t>Number of policies in '000s</t>
  </si>
  <si>
    <r>
      <t>Sum Assured (₹</t>
    </r>
    <r>
      <rPr>
        <b/>
        <sz val="10"/>
        <rFont val="Arial"/>
        <family val="2"/>
      </rPr>
      <t>Crore)</t>
    </r>
  </si>
  <si>
    <t xml:space="preserve">Lapse Ratio (%)
 (Based on number of policies)  </t>
  </si>
  <si>
    <t>1. A policy is treated as lapsed if the premium is not paid within the grace period (generally ranging from 15 to 30 days)</t>
  </si>
  <si>
    <t>2. Lapse Ratio during the year = Lapses (including forfeitures) during the year/Arithmetic Mean of the business inforce at the beginning and at the end of the year</t>
  </si>
  <si>
    <t>information pertaining to Exide Life Insurance Company Limited has not been furnished due to merger with HDFC Life Insurance Company Limited effective from the end of 14th October 2022.</t>
  </si>
  <si>
    <t>(As on 31st March)</t>
  </si>
  <si>
    <t>(in percent)</t>
  </si>
  <si>
    <t>13*</t>
  </si>
  <si>
    <t>25*</t>
  </si>
  <si>
    <t>37*</t>
  </si>
  <si>
    <t>49*</t>
  </si>
  <si>
    <t>61*</t>
  </si>
  <si>
    <t>NA</t>
  </si>
  <si>
    <r>
      <t>*Persisitency ratio for 13</t>
    </r>
    <r>
      <rPr>
        <vertAlign val="superscript"/>
        <sz val="10"/>
        <color theme="1"/>
        <rFont val="Arial"/>
        <family val="2"/>
      </rPr>
      <t>th</t>
    </r>
    <r>
      <rPr>
        <sz val="10"/>
        <color theme="1"/>
        <rFont val="Arial"/>
        <family val="2"/>
      </rPr>
      <t>, 25</t>
    </r>
    <r>
      <rPr>
        <vertAlign val="superscript"/>
        <sz val="10"/>
        <color theme="1"/>
        <rFont val="Arial"/>
        <family val="2"/>
      </rPr>
      <t>th</t>
    </r>
    <r>
      <rPr>
        <sz val="10"/>
        <color theme="1"/>
        <rFont val="Arial"/>
        <family val="2"/>
      </rPr>
      <t>, 37</t>
    </r>
    <r>
      <rPr>
        <vertAlign val="superscript"/>
        <sz val="10"/>
        <color theme="1"/>
        <rFont val="Arial"/>
        <family val="2"/>
      </rPr>
      <t>th</t>
    </r>
    <r>
      <rPr>
        <sz val="10"/>
        <color theme="1"/>
        <rFont val="Arial"/>
        <family val="2"/>
      </rPr>
      <t>, 49</t>
    </r>
    <r>
      <rPr>
        <vertAlign val="superscript"/>
        <sz val="10"/>
        <color theme="1"/>
        <rFont val="Arial"/>
        <family val="2"/>
      </rPr>
      <t>th</t>
    </r>
    <r>
      <rPr>
        <sz val="10"/>
        <color theme="1"/>
        <rFont val="Arial"/>
        <family val="2"/>
      </rPr>
      <t xml:space="preserve"> and 61</t>
    </r>
    <r>
      <rPr>
        <vertAlign val="superscript"/>
        <sz val="10"/>
        <color theme="1"/>
        <rFont val="Arial"/>
        <family val="2"/>
      </rPr>
      <t xml:space="preserve">st </t>
    </r>
    <r>
      <rPr>
        <sz val="10"/>
        <color theme="1"/>
        <rFont val="Arial"/>
        <family val="2"/>
      </rPr>
      <t xml:space="preserve">months. </t>
    </r>
  </si>
  <si>
    <t>NA- Not available</t>
  </si>
  <si>
    <t>TATA</t>
  </si>
  <si>
    <t>Claims repudiated / rejected</t>
  </si>
  <si>
    <t>unclaimed</t>
  </si>
  <si>
    <t>Break up of claims pending -- duration wise (Number of Lives)</t>
  </si>
  <si>
    <t>Category</t>
  </si>
  <si>
    <t>Life Fund</t>
  </si>
  <si>
    <t>Central Govt - Securities</t>
  </si>
  <si>
    <t xml:space="preserve">State Govt &amp; Other Approved Securities </t>
  </si>
  <si>
    <t>Infrastructure Investments</t>
  </si>
  <si>
    <t xml:space="preserve">Approved Investments </t>
  </si>
  <si>
    <t>(12.69)</t>
  </si>
  <si>
    <t>Other than Approved Investments (OTAI)</t>
  </si>
  <si>
    <t>(-2.34)</t>
  </si>
  <si>
    <t>(-30.19)</t>
  </si>
  <si>
    <t>Total (Life Fund)</t>
  </si>
  <si>
    <t>(11.27)</t>
  </si>
  <si>
    <t>Pension &amp; General Annuity Fund</t>
  </si>
  <si>
    <t>(32.69)</t>
  </si>
  <si>
    <t>(9.41)</t>
  </si>
  <si>
    <t>(-4.81)</t>
  </si>
  <si>
    <t>(5.63)</t>
  </si>
  <si>
    <t>Total (Pension &amp; General Annuity &amp; Group Fund) Investments</t>
  </si>
  <si>
    <t>(16.13)</t>
  </si>
  <si>
    <t>ULIP Funds</t>
  </si>
  <si>
    <t>Approved Investments</t>
  </si>
  <si>
    <t>(-6.64)</t>
  </si>
  <si>
    <t>(-1.42)</t>
  </si>
  <si>
    <t>(-7.81)</t>
  </si>
  <si>
    <t>(36.09)</t>
  </si>
  <si>
    <t>(-26.85)</t>
  </si>
  <si>
    <t>(99.44)</t>
  </si>
  <si>
    <t>(-11.87)</t>
  </si>
  <si>
    <t>Total (ULIP Funds)</t>
  </si>
  <si>
    <t>(-6.16)</t>
  </si>
  <si>
    <t>(-0.50)</t>
  </si>
  <si>
    <t>(-9.32)</t>
  </si>
  <si>
    <t>(40.14)</t>
  </si>
  <si>
    <t xml:space="preserve">GRAND TOTAL
</t>
  </si>
  <si>
    <t>(15.16)</t>
  </si>
  <si>
    <r>
      <rPr>
        <b/>
        <sz val="10"/>
        <rFont val="Arial"/>
        <family val="2"/>
      </rPr>
      <t>Note:</t>
    </r>
    <r>
      <rPr>
        <sz val="10"/>
        <rFont val="Arial"/>
        <family val="2"/>
      </rPr>
      <t xml:space="preserve"> Figures in the brackets indicate the growth over the previous year in percent. </t>
    </r>
  </si>
  <si>
    <t>SHARE OF EACH FUND IN TOTAL ASSETS UNDER MANAGEMENT</t>
  </si>
  <si>
    <t>(In percent)</t>
  </si>
  <si>
    <t>Pension &amp; Group Fund</t>
  </si>
  <si>
    <t>ULIP Fund</t>
  </si>
  <si>
    <t>(As on March 31)</t>
  </si>
  <si>
    <t>(₹crore)</t>
  </si>
  <si>
    <t>Pension &amp; General Annuity &amp; Group Fund</t>
  </si>
  <si>
    <t>Unit Linked Fund</t>
  </si>
  <si>
    <t>Grand Total (All Funds)</t>
  </si>
  <si>
    <t>Central Government  Securities</t>
  </si>
  <si>
    <t>State Government &amp; Other Approved Securities</t>
  </si>
  <si>
    <t>Housing &amp; Infrastructure Investments</t>
  </si>
  <si>
    <t xml:space="preserve">Other Investments </t>
  </si>
  <si>
    <t>State Govt &amp; Other Approved Securities</t>
  </si>
  <si>
    <t>Total (Pension &amp; General Annuity &amp; Group Fund)</t>
  </si>
  <si>
    <t>Bandhan Life</t>
  </si>
  <si>
    <t>Bharti AXA Life</t>
  </si>
  <si>
    <t>Canara HSBC OBC Life</t>
  </si>
  <si>
    <t>PNB Metlife</t>
  </si>
  <si>
    <t>Sahara India Life</t>
  </si>
  <si>
    <t>Star Union Dai-ichi Life</t>
  </si>
  <si>
    <t xml:space="preserve"># Merger of Life insurance business of Sahara India Life Insurance Co.Ltd. to SBI Life Insurance Co.Ltd. </t>
  </si>
  <si>
    <t># Acko Life, Go Digit Life and Credit Access Life started operation in the FY 2023-24</t>
  </si>
  <si>
    <t>TABLE 1 : LIFE INSURANCE COMPANIES REGISTERED IN INDIA</t>
  </si>
  <si>
    <t>(-4.04)</t>
  </si>
  <si>
    <t>TABLE 7: STATE WISE GROUP NEW BUSINESS (LIFE) UNDERWRITTEN</t>
  </si>
  <si>
    <t>No. of schemes</t>
  </si>
  <si>
    <t>No. of Lives Covered</t>
  </si>
  <si>
    <r>
      <rPr>
        <b/>
        <sz val="10"/>
        <rFont val="Arial"/>
        <family val="2"/>
      </rPr>
      <t xml:space="preserve">Note: 1. </t>
    </r>
    <r>
      <rPr>
        <sz val="10"/>
        <rFont val="Arial"/>
        <family val="2"/>
      </rPr>
      <t xml:space="preserve">New Business premium includes first year premium and single premium. Does not include its overseas new business premium. </t>
    </r>
  </si>
  <si>
    <t>Bandhan</t>
  </si>
  <si>
    <t>Bandhan Life Insurance Co. Ltd.</t>
  </si>
  <si>
    <t xml:space="preserve"> “Life insurance business of Sahara India Life Insurance Company Ltd (SILIC) is transferred to SBI Life Insurance Company Ltd (SBI Life) by IRDAI vide its Order dt. 2.6.2023 and the above data / information for the FY 2023-24 does not include data / information pertaining to SILIC".</t>
  </si>
  <si>
    <t>TABLE 18: DURATION WISE SETTLEMENT OF DEATH CLAIMS - INDIVIDUAL CATEGORY</t>
  </si>
  <si>
    <t>TABLE 19: DURATION WISE SETTLEMENT OF DEATH CLAIMS - GROUP CATEGORY</t>
  </si>
  <si>
    <t>TABLE 20: ASSETS UNDER MANAGEMENT (INVESTMENTS) OF LIFE INSURERS</t>
  </si>
  <si>
    <t>TABLE 21: ASSETS UNDER MANAGEMENT (INVESTMENTS) OF LIFE INSURERS - INSURER WISE</t>
  </si>
  <si>
    <t xml:space="preserve">TABLE 22: EQUITY SHARE CAPITAL OF LIFE INSURERS </t>
  </si>
  <si>
    <t xml:space="preserve">TABLE 23: SOLVENCY RATIO OF LIFE INSURERS </t>
  </si>
  <si>
    <t>TABLE 24:  POLICYHOLDERS ACCOUNT OF LIFE INSURERS</t>
  </si>
  <si>
    <t>TABLE 25: SHAREHOLDERS ACCOUNT OF LIFE INSURERS</t>
  </si>
  <si>
    <r>
      <t>TABLE 26: BALANCE SHEET OF LIFE INSURERS (As on 31</t>
    </r>
    <r>
      <rPr>
        <b/>
        <vertAlign val="superscript"/>
        <sz val="10"/>
        <rFont val="Arial"/>
        <family val="2"/>
      </rPr>
      <t>st</t>
    </r>
    <r>
      <rPr>
        <b/>
        <sz val="10"/>
        <rFont val="Arial"/>
        <family val="2"/>
      </rPr>
      <t xml:space="preserve"> March)</t>
    </r>
  </si>
  <si>
    <t xml:space="preserve">TABLE 27: DETAILS OF FORFEITURE/LAPSED POLICIES IN RESPECT OF INDIVIDUAL NON-LINKED BUSINESS (EXCLUDING VIP) (WITHIN INDIA) </t>
  </si>
  <si>
    <t xml:space="preserve">TABLE 28: PERSISTENCY OF LIFE INSURANCE POLICIES (BASED ON NUMBER OF POLICIES) </t>
  </si>
  <si>
    <t>TABLE 29: STATE-WISE DISTRIBUTION OF OFFICES  OF LIFE INSURERS</t>
  </si>
  <si>
    <t>Metro</t>
  </si>
  <si>
    <t>Urban</t>
  </si>
  <si>
    <t>Unclassified</t>
  </si>
  <si>
    <t>Semi Urban</t>
  </si>
  <si>
    <t>Rural</t>
  </si>
  <si>
    <t>Acko Life Insurance Company Ltd.</t>
  </si>
  <si>
    <t xml:space="preserve">Credit Access Life </t>
  </si>
  <si>
    <t>Go digit Life</t>
  </si>
  <si>
    <t>1. Table excludes two foreign offices and one foreign representative office</t>
  </si>
  <si>
    <t>2. Metro: 10,00,000 and above; Urban: From 1,00,000 to 9,99,999; Semi-Urban: From 10,000 to 99,999 &amp; Rural: Population upto 9999</t>
  </si>
  <si>
    <t>3. The above data is inclusive of information from Sahara India Life Insurance Company Ltd (SILIC)</t>
  </si>
  <si>
    <t>TABLE 30: REGION-WISE DISTRIBUTION OF OFFICES OF LIFE INSURERS</t>
  </si>
  <si>
    <t>CONTENTS</t>
  </si>
  <si>
    <t>Table No.</t>
  </si>
  <si>
    <t>PART I: LIFE INSURANCE</t>
  </si>
  <si>
    <t>Total Premium of Life Insurers</t>
  </si>
  <si>
    <t xml:space="preserve">New Business Premium of Life Insurers </t>
  </si>
  <si>
    <t>Segment-wise Total Premium of Life Insurers</t>
  </si>
  <si>
    <t>State-wise Individual New Business (Life) Underwritten</t>
  </si>
  <si>
    <t>State-wise Insurer-wise Individual New Business (Life) Underwritten</t>
  </si>
  <si>
    <t>State-wise Group New Business (Life) Underwritten</t>
  </si>
  <si>
    <t>State-wise Insurer-wise Group New Business (Life) Underwritten</t>
  </si>
  <si>
    <t>Number of Individual New Policies Issued (Life)</t>
  </si>
  <si>
    <t>Individual Business in Force (Number of Policies)</t>
  </si>
  <si>
    <t>Individual Business in Force (Sum Assured)</t>
  </si>
  <si>
    <t>Linked and Non-Linked Premium of Life Insurers</t>
  </si>
  <si>
    <t>Linked and Non-Linked Commission of Life Insurers</t>
  </si>
  <si>
    <t>Individual Death Claims of Life Insurers</t>
  </si>
  <si>
    <t>Individual Death Claims of Life Insurers - Insurer-wise</t>
  </si>
  <si>
    <t>Group Death Claims of Life Insurers</t>
  </si>
  <si>
    <t>Group Death Claims of Life Insurers - Insurer-wise</t>
  </si>
  <si>
    <t>Duration-wise Settlement of Death Claims - Individual Category</t>
  </si>
  <si>
    <t>Duration-wise Settlement of Death Claims - Group Category</t>
  </si>
  <si>
    <t>Assets Under Management (Investments) of Life Insurers</t>
  </si>
  <si>
    <t>Assets Under Management (Investments) of Life Insurers - Insurer-wise</t>
  </si>
  <si>
    <t>Equity Share Capital of Life Insurers</t>
  </si>
  <si>
    <t>Solvency Ratio of Life Insurers</t>
  </si>
  <si>
    <t>Policyholders Account of Life Insurers</t>
  </si>
  <si>
    <t>Shareholders Account of Life Insurers</t>
  </si>
  <si>
    <t>Balance Sheet of Life Insurers</t>
  </si>
  <si>
    <t>Details of Forfeiture/Lapsed Policies in respect of Individual Non-Linked Business</t>
  </si>
  <si>
    <t>Persistency of Life Insurance Policies</t>
  </si>
  <si>
    <t>State-wise Distribution of Offices of Life Insurers</t>
  </si>
  <si>
    <t>Region-wise Distribution of Offices of Life Insurers</t>
  </si>
  <si>
    <t>New Business under Micro Insurance Portfolio -Life Insurers</t>
  </si>
  <si>
    <t>Death Claims under Micro Insurance Portfolio -Individual Category</t>
  </si>
  <si>
    <t>Death Claims under Micro Insurance Portfolio -Group Category</t>
  </si>
  <si>
    <t>Duration-wise Settlement of Claims-Micro Insurance- Individual Category</t>
  </si>
  <si>
    <t>Duration-wise Settlement of Claims-Micro Insurance- Group Category</t>
  </si>
  <si>
    <t>Rural and Social Sector Obligations of Life Insurers</t>
  </si>
  <si>
    <t>Status of Grievances with Life Insurers</t>
  </si>
  <si>
    <t>Performance of Ombudsmen at Different Centres- Life Insurance</t>
  </si>
  <si>
    <t>Life Insurance Companies Registered in India</t>
  </si>
  <si>
    <t>TABLE 2: TOTAL PREMIUM OF LIFE INSURERS</t>
  </si>
  <si>
    <t>TABLE 31: NEW BUSINESS UNDER MICRO-INSURANCE PORTFOLIO -LIFE INSURERS</t>
  </si>
  <si>
    <t>TABLE 32:  DEATH CLAIMS UNDER MICRO- INSURANCE PORTFOLIO - INDIVIDUAL CATEGORY</t>
  </si>
  <si>
    <t>TABLE 33:  DEATH CLAIMS UNDER MICRO- INSURANCE PORTFOLIO - GROUP CATEGORY</t>
  </si>
  <si>
    <t>TABLE 34: DURATION-WISE SETTLEMENT OF CLAIMS-MICRO INSURANCE - INDIVIDUAL CATEGORY</t>
  </si>
  <si>
    <t>TABLE 35: DURATION-WISE SETTLEMENT OF CLAIMS-MICRO INSURANCE - GROUP CATEGORY</t>
  </si>
  <si>
    <t>TABLE 36: RURAL AND SOCIAL SECTOR OBLIGATIONS OF LIFE INSURERS</t>
  </si>
  <si>
    <t>TABLE 37: STATUS OF GRIEVANCES WITH LIFE INSURERS</t>
  </si>
  <si>
    <t>TABLE 38: PERFORMANCE OF OMBUDSMEN AT DIFFERENT CENTRES-LIFE  INSURANCE</t>
  </si>
  <si>
    <t>HANDBOOK ON INDIAN INSURANCE STATISTICS 2023-24</t>
  </si>
  <si>
    <t>Acko Life Insurance Ltd. and Credit Access Life Insurance Ltd. have received Certificate of Registration from the Authority on 31.03.2023 and Go Digit Life Insurance Ltd. has received Certificate of Registration from the Authority on 09.06.2023.</t>
  </si>
  <si>
    <t>SURPLUS/ (DEFICIT)  (D) =(A)-(B)-©</t>
  </si>
  <si>
    <r>
      <rPr>
        <b/>
        <sz val="10"/>
        <rFont val="Arial"/>
        <family val="2"/>
      </rPr>
      <t>Note:</t>
    </r>
    <r>
      <rPr>
        <sz val="10"/>
        <rFont val="Arial"/>
        <family val="2"/>
      </rPr>
      <t xml:space="preserve"> 1.  “Life insurance business of Sahara India Life Insurance Company Ltd (SILIC) is transferred to SBI Life Insurance Company Ltd (SBI Life) by IRDAI vide its Order dt. 2.6.2023 and the above data / information for the FY 2023-24 does not include data / information pertaining to SILIC".</t>
    </r>
  </si>
  <si>
    <t>2. Acko Life Insurance Ltd. and Credit Access Life Insurance Ltd. have received Certificate of Registration from the Authority on 31.03.2023 and Go Digit Life Insurance Ltd. has received Certificate of Registration from the Authority on 09.06.2023.</t>
  </si>
  <si>
    <t>3. In respect of LIC, the premium figure include ₹476.25 crore (PY ₹404.78 crore) from out of India business.</t>
  </si>
  <si>
    <r>
      <rPr>
        <b/>
        <sz val="10"/>
        <rFont val="Arial"/>
        <family val="2"/>
      </rPr>
      <t>Note:</t>
    </r>
    <r>
      <rPr>
        <sz val="10"/>
        <rFont val="Arial"/>
        <family val="2"/>
      </rPr>
      <t xml:space="preserve">  1. “Life insurance business of Sahara India Life Insurance Company Ltd (SILIC) is transferred to SBI Life Insurance Company Ltd (SBI Life) by IRDAI vide its Order dt. 2.6.2023 and the above data / information for the FY 2023-24 does not include data / information pertaining to SILIC".</t>
    </r>
  </si>
  <si>
    <t>2.  “Life insurance business of Sahara India Life Insurance Company Ltd (SILIC) is transferred to SBI Life Insurance Company Ltd (SBI Life) by IRDAI vide its Order dt. 2.6.2023 and the above data / information for the FY 2023-24 does not include data / information pertaining to SILIC".</t>
  </si>
  <si>
    <t>1. *Takeover of Exide Life Insurance Co. Ltd. by HDFC Life Insurance Co. Ltd.</t>
  </si>
  <si>
    <t>3. Acko Life Insurance Ltd. and Credit Access Life Insurance Ltd. have received Certificate of Registration from the Authority on 31.03.2023 and Go Digit Life Insurance Ltd. has received Certificate of Registration from the Authority on 09.06.2023.</t>
  </si>
  <si>
    <r>
      <t>1. information pertaining to Exide Life Insurance Company Limited has been furnished for the first two quarters due to merger with HDFC Life Insurance Company Limited effective from the end of 14</t>
    </r>
    <r>
      <rPr>
        <i/>
        <vertAlign val="superscript"/>
        <sz val="11"/>
        <color rgb="FF000000"/>
        <rFont val="Arial"/>
        <family val="2"/>
      </rPr>
      <t>th</t>
    </r>
    <r>
      <rPr>
        <i/>
        <sz val="11"/>
        <color rgb="FF000000"/>
        <rFont val="Arial"/>
        <family val="2"/>
      </rPr>
      <t> </t>
    </r>
    <r>
      <rPr>
        <i/>
        <sz val="11"/>
        <color rgb="FF336699"/>
        <rFont val="Arial"/>
        <family val="2"/>
      </rPr>
      <t>October 2022</t>
    </r>
  </si>
  <si>
    <r>
      <t>2. Life Insurance Business of Sahara India Life Insurance Company Limited has been transferred to SBI Life Insurance Company Limited vide IRDAI order no IRDAI/F&amp;I/ORD/MISC/119/6/2023 dated 2</t>
    </r>
    <r>
      <rPr>
        <i/>
        <vertAlign val="superscript"/>
        <sz val="12"/>
        <color rgb="FF000000"/>
        <rFont val="Arial"/>
        <family val="2"/>
      </rPr>
      <t>nd</t>
    </r>
    <r>
      <rPr>
        <i/>
        <sz val="12"/>
        <color rgb="FF000000"/>
        <rFont val="Arial"/>
        <family val="2"/>
      </rPr>
      <t> June, 2023.</t>
    </r>
  </si>
  <si>
    <t>1. .Capital Redemption and Annuity Certain (CRAC) of LICI: The Corporation was in the business of selling Capital Redemption and Annuity Certain (CRAC) policies. Hitherto, the Scheme was considered as non life business and neither included in the standalone financial results nor reported as a separate segment. Based on the opinion received from the expert advisory committee of ICAI, this scheme has now been included in the standalone audited financial results as on 31.03.2023.</t>
  </si>
  <si>
    <t>2. Exide Life portfolio was taken over by HDFC Life in October 2022.</t>
  </si>
  <si>
    <t>4. In respect of LIC, the premium figure include ₹476.25 crore (PY ₹404.78 crore) from out of India business.</t>
  </si>
  <si>
    <t>5. “Life insurance business of Sahara India Life Insurance Company Ltd (SILIC) is transferred to SBI Life Insurance Company Ltd (SBI Life) by IRDAI vide its Order dt. 2.6.2023 and the above data / information for the FY 2023-24 does not include data / information pertaining to SILIC".</t>
  </si>
  <si>
    <t>3. information pertaining to Exide Life Insurance Company Limited has not been furnished due to merger with HDFC Life Insurance Company Limited effective from the end of 14th October 2022.</t>
  </si>
  <si>
    <t xml:space="preserve">4. information with respect to Sahara India Life Insurance Company Limited has not been provided in the absence of annual valuation data and transfer of business of Sahara India Life Insurance Company Limited to SBI Life Insurance Company Limited vide IRDAI order no IRDAI/F&amp;I/ORD/MISC/119/6/2023 dated 2nd June, 2023.
</t>
  </si>
  <si>
    <t>5.  “Life insurance business of Sahara India Life Insurance Company Ltd (SILIC) is transferred to SBI Life Insurance Company Ltd (SBI Life) by IRDAI vide its Order dt. 2.6.2023 and the above data / information for the FY 2023-24 does not include data / information pertaining to SILIC".</t>
  </si>
  <si>
    <t>6. Acko Life Insurance Ltd. and Credit Access Life Insurance Ltd. have received Certificate of Registration from the Authority on 31.03.2023 and Go Digit Life Insurance Ltd. has received Certificate of Registration from the Authority on 09.06.2023.</t>
  </si>
  <si>
    <t>“Life insurance business of Sahara India Life Insurance Company Ltd (SILIC) is transferred to SBI Life Insurance Company Ltd (SBI Life) by IRDAI vide its Order dt. 2.6.2023 and the above data / information for the FY 2023-24 does not include data / information pertaining to SILIC".</t>
  </si>
  <si>
    <t>Persistency rate is calculated as per circular ref: IRDA/ACT/CIR/Misc./035/01/2014 dated 23.01.2014</t>
  </si>
  <si>
    <t>1. The above data is inclusive of information from Sahara India Life Insurance Company Ltd (SILIC)</t>
  </si>
  <si>
    <t xml:space="preserve">Notes: </t>
  </si>
  <si>
    <t>$Opening figure of Ahmedabd centre  for 2020-21 is reduced  by 1 as one case of  lie is transferred to health category and health balance is increased by 1</t>
  </si>
  <si>
    <t>3593$</t>
  </si>
  <si>
    <t xml:space="preserve">2023-24 </t>
  </si>
  <si>
    <t>1211^</t>
  </si>
  <si>
    <t>^Difference of 5 cases in Opening Balance is due to Broker was introduced in 2022-23 and included in Annual Reports of 2023-24.</t>
  </si>
  <si>
    <t>Note: Figures in the brackets represent the growth over the previous year in per cent.</t>
  </si>
  <si>
    <t>The data is sourced through regulatory returns filed by the insurers and is reported on actual basis</t>
  </si>
  <si>
    <t>3. The data is sourced through regulatory returns filed by the insurers and is reported on actual basis</t>
  </si>
  <si>
    <t>Note: 1. “Life insurance business of Sahara India Life Insurance Company Ltd (SILIC) is transferred to SBI Life Insurance Company Ltd (SBI Life) by IRDAI vide its Order dt. 2.6.2023 and the above data / information for the FY 2023-24 does not include data / information pertaining to SILIC".</t>
  </si>
  <si>
    <t>2. The data is sourced through regulatory returns filed by the insurers and is reported on actual basis</t>
  </si>
  <si>
    <t>Note: 1.  “Life insurance business of Sahara India Life Insurance Company Ltd (SILIC) is transferred to SBI Life Insurance Company Ltd (SBI Life) by IRDAI vide its Order dt. 2.6.2023 and the above data / information for the FY 2023-24 does not include data / information pertaining to SILIC".</t>
  </si>
  <si>
    <t>Note: 1.“Life insurance business of Sahara India Life Insurance Company Ltd (SILIC) is transferred to SBI Life Insurance Company Ltd (SBI Life) by IRDAI vide its Order dt. 2.6.2023 and the above data / information for the FY 2023-24 does not include data / information pertaining to SILIC".</t>
  </si>
  <si>
    <t>4. The data is sourced through regulatory returns filed by the insurers and is reported on actual basis</t>
  </si>
  <si>
    <r>
      <rPr>
        <b/>
        <sz val="8"/>
        <rFont val="Arial"/>
        <family val="2"/>
      </rPr>
      <t>Note:</t>
    </r>
    <r>
      <rPr>
        <sz val="8"/>
        <rFont val="Arial"/>
        <family val="2"/>
      </rPr>
      <t xml:space="preserve">  “Life insurance business of Sahara India Life Insurance Company Ltd (SILIC) is transferred to SBI Life Insurance Company Ltd (SBI Life) by IRDAI vide its Order dt. 2.6.2023 and the above data / information for the FY 2023-24 does not include data / information pertaining to SILIC".</t>
    </r>
  </si>
  <si>
    <t>(-1.15)</t>
  </si>
  <si>
    <t>(-11.17)</t>
  </si>
  <si>
    <t>(-12.77)</t>
  </si>
  <si>
    <t>(-5.9)</t>
  </si>
  <si>
    <t>(6.05)</t>
  </si>
  <si>
    <t>(12.41)</t>
  </si>
  <si>
    <t>(6.29)</t>
  </si>
  <si>
    <t>(6.13)</t>
  </si>
  <si>
    <t>(10.90)</t>
  </si>
  <si>
    <t>(0.23)</t>
  </si>
  <si>
    <t>(14.32)</t>
  </si>
  <si>
    <t>(-13.64)</t>
  </si>
  <si>
    <t>(-17.4)</t>
  </si>
  <si>
    <t>(-19.15)</t>
  </si>
  <si>
    <t>(21.36)</t>
  </si>
  <si>
    <t>(13.41)</t>
  </si>
  <si>
    <t>(16.49)</t>
  </si>
  <si>
    <t>(17.36)</t>
  </si>
  <si>
    <t>(16.34)</t>
  </si>
  <si>
    <t>(15.05)</t>
  </si>
  <si>
    <t>(4.39)</t>
  </si>
  <si>
    <t>(-11.83)</t>
  </si>
  <si>
    <t>(-14.04)</t>
  </si>
  <si>
    <t>(-9.64)</t>
  </si>
  <si>
    <t>(10.75)</t>
  </si>
  <si>
    <t>(12.74)</t>
  </si>
  <si>
    <t>(9.74)</t>
  </si>
  <si>
    <t>(10.16)</t>
  </si>
  <si>
    <t>(12.98)</t>
  </si>
  <si>
    <t>(6.06)</t>
  </si>
  <si>
    <t>(24.69)</t>
  </si>
  <si>
    <t>(27.26)</t>
  </si>
  <si>
    <t>(8.1)</t>
  </si>
  <si>
    <t>(5.69)</t>
  </si>
  <si>
    <t>(25.25)</t>
  </si>
  <si>
    <t>(3.45)</t>
  </si>
  <si>
    <t>(7.86)</t>
  </si>
  <si>
    <t>(16.65)</t>
  </si>
  <si>
    <t>(17.97)</t>
  </si>
  <si>
    <t>(17.38)</t>
  </si>
  <si>
    <t>(23.84)</t>
  </si>
  <si>
    <t>(17.51)</t>
  </si>
  <si>
    <t>(22.16)</t>
  </si>
  <si>
    <t>(11.44)</t>
  </si>
  <si>
    <t>(16.40)</t>
  </si>
  <si>
    <t>(22.98)</t>
  </si>
  <si>
    <t>(20.05)</t>
  </si>
  <si>
    <t>(11.90)</t>
  </si>
  <si>
    <t>(1.93)</t>
  </si>
  <si>
    <t>(17.89)</t>
  </si>
  <si>
    <t>(12.97)</t>
  </si>
  <si>
    <t>(7.50)</t>
  </si>
  <si>
    <t>(20.58)</t>
  </si>
  <si>
    <t>(10.73)</t>
  </si>
  <si>
    <t>(10.82)</t>
  </si>
  <si>
    <t>(26.25)</t>
  </si>
  <si>
    <t>(22.44)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</si>
</sst>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3" formatCode="_ * #,##0.00_ ;_ * \-#,##0.00_ ;_ * &quot;-&quot;??_ ;_ @_ "/>
    <numFmt numFmtId="164" formatCode="_(* #,##0_);_(* \(#,##0\);_(* &quot;-&quot;_);_(@_)"/>
    <numFmt numFmtId="165" formatCode="_(&quot;$&quot;* #,##0.00_);_(&quot;$&quot;* \(#,##0.00\);_(&quot;$&quot;* &quot;-&quot;??_);_(@_)"/>
    <numFmt numFmtId="166" formatCode="_(* #,##0.00_);_(* \(#,##0.00\);_(* &quot;-&quot;??_);_(@_)"/>
    <numFmt numFmtId="167" formatCode="0.00_);\(0.00\)"/>
    <numFmt numFmtId="168" formatCode="_ * #,##0_ ;_ * \-#,##0_ ;_ * &quot;-&quot;??_ ;_ @_ "/>
    <numFmt numFmtId="169" formatCode="_(* #,##0_);_(* \(#,##0\);_(* &quot;-&quot;??_);_(@_)"/>
    <numFmt numFmtId="170" formatCode="0.000%"/>
    <numFmt numFmtId="171" formatCode="0.0"/>
    <numFmt numFmtId="172" formatCode="0.00;[Red]0.00"/>
    <numFmt numFmtId="173" formatCode="0.000"/>
    <numFmt numFmtId="174" formatCode="0.0%"/>
    <numFmt numFmtId="175" formatCode="0_);\(0\)"/>
    <numFmt numFmtId="176" formatCode="_ * #,##0.000_ ;_ * \-#,##0.000_ ;_ * &quot;-&quot;??_ ;_ @_ "/>
    <numFmt numFmtId="177" formatCode="dd/mm/yy;@"/>
    <numFmt numFmtId="178" formatCode="0.00;\(0.00\)"/>
    <numFmt numFmtId="179" formatCode="0;[Red]0"/>
    <numFmt numFmtId="180" formatCode="\(0.00\);\(0.00\)"/>
    <numFmt numFmtId="181" formatCode="#,##0.00;[Red]#,##0.00"/>
    <numFmt numFmtId="182" formatCode="_-* #,##0.00_-;\-* #,##0.00_-;_-* &quot;-&quot;??_-;_-@_-"/>
    <numFmt numFmtId="183" formatCode="#,##0_ ;\-#,##0\ "/>
  </numFmts>
  <fonts count="53">
    <font>
      <sz val="11"/>
      <color theme="1"/>
      <name val="Calibri"/>
      <family val="2"/>
      <scheme val="minor"/>
    </font>
    <font>
      <sz val="11"/>
      <color theme="1"/>
      <name val="Calibri"/>
      <family val="2"/>
      <scheme val="minor"/>
    </font>
    <font>
      <sz val="10"/>
      <color rgb="FF000000"/>
      <name val="Arial"/>
      <family val="2"/>
    </font>
    <font>
      <sz val="10"/>
      <name val="Arial"/>
      <family val="2"/>
    </font>
    <font>
      <b/>
      <sz val="10"/>
      <name val="Arial"/>
      <family val="2"/>
    </font>
    <font>
      <sz val="10"/>
      <name val="Arial"/>
      <family val="2"/>
    </font>
    <font>
      <i/>
      <sz val="10"/>
      <name val="Arial"/>
      <family val="2"/>
    </font>
    <font>
      <sz val="10"/>
      <color theme="1"/>
      <name val="Arial"/>
      <family val="2"/>
    </font>
    <font>
      <b/>
      <sz val="10"/>
      <color theme="1"/>
      <name val="Arial"/>
      <family val="2"/>
    </font>
    <font>
      <sz val="11"/>
      <color theme="1"/>
      <name val="Arial"/>
      <family val="2"/>
    </font>
    <font>
      <sz val="11"/>
      <name val="Arial"/>
      <family val="2"/>
    </font>
    <font>
      <b/>
      <i/>
      <sz val="10"/>
      <name val="Arial"/>
      <family val="2"/>
    </font>
    <font>
      <i/>
      <sz val="10"/>
      <color theme="1"/>
      <name val="Arial"/>
      <family val="2"/>
    </font>
    <font>
      <sz val="10"/>
      <color indexed="8"/>
      <name val="Arial"/>
      <family val="2"/>
    </font>
    <font>
      <b/>
      <sz val="10"/>
      <color indexed="8"/>
      <name val="Arial"/>
      <family val="2"/>
    </font>
    <font>
      <b/>
      <sz val="9"/>
      <name val="Arial"/>
      <family val="2"/>
    </font>
    <font>
      <b/>
      <sz val="9"/>
      <color indexed="8"/>
      <name val="Arial"/>
      <family val="2"/>
    </font>
    <font>
      <sz val="9"/>
      <color indexed="8"/>
      <name val="Arial"/>
      <family val="2"/>
    </font>
    <font>
      <b/>
      <sz val="9"/>
      <color theme="1"/>
      <name val="Arial"/>
      <family val="2"/>
    </font>
    <font>
      <b/>
      <sz val="20"/>
      <name val="Arial"/>
      <family val="2"/>
    </font>
    <font>
      <b/>
      <sz val="11"/>
      <name val="Arial"/>
      <family val="2"/>
    </font>
    <font>
      <sz val="10"/>
      <name val="Arial "/>
    </font>
    <font>
      <i/>
      <sz val="10"/>
      <name val="Arial Narrow"/>
      <family val="2"/>
    </font>
    <font>
      <sz val="11"/>
      <color rgb="FF000000"/>
      <name val="Calibri"/>
      <family val="2"/>
      <scheme val="minor"/>
    </font>
    <font>
      <sz val="10"/>
      <color rgb="FF333333"/>
      <name val="Arial"/>
      <family val="2"/>
    </font>
    <font>
      <b/>
      <vertAlign val="superscript"/>
      <sz val="10"/>
      <name val="Arial"/>
      <family val="2"/>
    </font>
    <font>
      <sz val="9"/>
      <name val="Arial"/>
      <family val="2"/>
    </font>
    <font>
      <i/>
      <sz val="9"/>
      <name val="Arial"/>
      <family val="2"/>
    </font>
    <font>
      <b/>
      <i/>
      <sz val="9"/>
      <name val="Arial"/>
      <family val="2"/>
    </font>
    <font>
      <sz val="12"/>
      <name val="Arial"/>
      <family val="2"/>
    </font>
    <font>
      <b/>
      <sz val="10"/>
      <color rgb="FF333333"/>
      <name val="Arial"/>
      <family val="2"/>
    </font>
    <font>
      <i/>
      <sz val="11"/>
      <color rgb="FF000000"/>
      <name val="Arial"/>
      <family val="2"/>
    </font>
    <font>
      <i/>
      <vertAlign val="superscript"/>
      <sz val="11"/>
      <color rgb="FF000000"/>
      <name val="Arial"/>
      <family val="2"/>
    </font>
    <font>
      <i/>
      <sz val="11"/>
      <color rgb="FF336699"/>
      <name val="Arial"/>
      <family val="2"/>
    </font>
    <font>
      <i/>
      <sz val="12"/>
      <color rgb="FF000000"/>
      <name val="Arial"/>
      <family val="2"/>
    </font>
    <font>
      <i/>
      <vertAlign val="superscript"/>
      <sz val="12"/>
      <color rgb="FF000000"/>
      <name val="Arial"/>
      <family val="2"/>
    </font>
    <font>
      <b/>
      <sz val="10"/>
      <color rgb="FF000000"/>
      <name val="Arial"/>
      <family val="2"/>
    </font>
    <font>
      <vertAlign val="superscript"/>
      <sz val="10"/>
      <color theme="1"/>
      <name val="Arial"/>
      <family val="2"/>
    </font>
    <font>
      <i/>
      <sz val="9"/>
      <color theme="1"/>
      <name val="Arial"/>
      <family val="2"/>
    </font>
    <font>
      <sz val="9"/>
      <color theme="1"/>
      <name val="Arial"/>
      <family val="2"/>
    </font>
    <font>
      <sz val="9"/>
      <color theme="1"/>
      <name val="Calibri"/>
      <family val="2"/>
      <scheme val="minor"/>
    </font>
    <font>
      <b/>
      <sz val="11"/>
      <color theme="1"/>
      <name val="Calibri"/>
      <family val="2"/>
      <scheme val="minor"/>
    </font>
    <font>
      <sz val="10"/>
      <color rgb="FFFF0000"/>
      <name val="Arial"/>
      <family val="2"/>
    </font>
    <font>
      <i/>
      <sz val="9"/>
      <color indexed="63"/>
      <name val="Arial"/>
      <family val="2"/>
    </font>
    <font>
      <b/>
      <sz val="11"/>
      <color rgb="FF000000"/>
      <name val="Arial"/>
      <family val="2"/>
    </font>
    <font>
      <u/>
      <sz val="11"/>
      <color theme="10"/>
      <name val="Calibri"/>
      <family val="2"/>
      <scheme val="minor"/>
    </font>
    <font>
      <sz val="11"/>
      <name val="Calibri"/>
      <family val="2"/>
      <scheme val="minor"/>
    </font>
    <font>
      <sz val="10"/>
      <name val="Arial"/>
      <family val="2"/>
    </font>
    <font>
      <b/>
      <sz val="10"/>
      <name val="Arial"/>
      <family val="2"/>
    </font>
    <font>
      <sz val="9"/>
      <color rgb="FF000000"/>
      <name val="Calibri"/>
      <family val="2"/>
      <scheme val="minor"/>
    </font>
    <font>
      <sz val="8"/>
      <name val="Arial"/>
      <family val="2"/>
    </font>
    <font>
      <i/>
      <sz val="8"/>
      <name val="Arial"/>
      <family val="2"/>
    </font>
    <font>
      <b/>
      <sz val="8"/>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bgColor indexed="9"/>
      </patternFill>
    </fill>
    <fill>
      <patternFill patternType="solid">
        <fgColor theme="0" tint="-0.249977111117893"/>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thin">
        <color rgb="FF000000"/>
      </right>
      <top/>
      <bottom/>
      <diagonal/>
    </border>
    <border>
      <left style="thin">
        <color rgb="FF000000"/>
      </left>
      <right style="thin">
        <color rgb="FF000000"/>
      </right>
      <top/>
      <bottom/>
      <diagonal/>
    </border>
  </borders>
  <cellStyleXfs count="61">
    <xf numFmtId="0" fontId="0" fillId="0" borderId="0"/>
    <xf numFmtId="0" fontId="1" fillId="0" borderId="0"/>
    <xf numFmtId="0" fontId="3" fillId="0" borderId="0"/>
    <xf numFmtId="0" fontId="5" fillId="0" borderId="0"/>
    <xf numFmtId="166" fontId="5" fillId="0" borderId="0" applyFont="0" applyFill="0" applyBorder="0" applyAlignment="0" applyProtection="0"/>
    <xf numFmtId="9" fontId="1" fillId="0" borderId="0" applyFont="0" applyFill="0" applyBorder="0" applyAlignment="0" applyProtection="0"/>
    <xf numFmtId="0" fontId="5" fillId="0" borderId="0"/>
    <xf numFmtId="0" fontId="1" fillId="0" borderId="0"/>
    <xf numFmtId="43" fontId="1" fillId="0" borderId="0" applyFont="0" applyFill="0" applyBorder="0" applyAlignment="0" applyProtection="0"/>
    <xf numFmtId="0" fontId="2" fillId="0" borderId="0"/>
    <xf numFmtId="166"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166" fontId="5" fillId="0" borderId="0" applyFont="0" applyFill="0" applyBorder="0" applyAlignment="0" applyProtection="0"/>
    <xf numFmtId="43" fontId="1" fillId="0" borderId="0" applyFont="0" applyFill="0" applyBorder="0" applyAlignment="0" applyProtection="0"/>
    <xf numFmtId="9" fontId="5" fillId="0" borderId="0" applyFont="0" applyFill="0" applyBorder="0" applyAlignment="0" applyProtection="0"/>
    <xf numFmtId="0" fontId="5" fillId="0" borderId="0"/>
    <xf numFmtId="0" fontId="1" fillId="0" borderId="0"/>
    <xf numFmtId="0" fontId="5" fillId="0" borderId="0" applyNumberFormat="0" applyFill="0" applyBorder="0" applyAlignment="0" applyProtection="0"/>
    <xf numFmtId="0" fontId="1" fillId="0" borderId="0"/>
    <xf numFmtId="166" fontId="5" fillId="0" borderId="0" applyFont="0" applyFill="0" applyBorder="0" applyAlignment="0" applyProtection="0"/>
    <xf numFmtId="0" fontId="5" fillId="0" borderId="0" applyNumberFormat="0" applyFill="0" applyBorder="0" applyAlignment="0" applyProtection="0"/>
    <xf numFmtId="0" fontId="1" fillId="0" borderId="0"/>
    <xf numFmtId="0" fontId="1" fillId="0" borderId="0"/>
    <xf numFmtId="0" fontId="5" fillId="0" borderId="0"/>
    <xf numFmtId="0" fontId="1" fillId="0" borderId="0"/>
    <xf numFmtId="0" fontId="1" fillId="0" borderId="0"/>
    <xf numFmtId="166" fontId="1" fillId="0" borderId="0" applyFont="0" applyFill="0" applyBorder="0" applyAlignment="0" applyProtection="0"/>
    <xf numFmtId="0" fontId="1" fillId="0" borderId="0"/>
    <xf numFmtId="0" fontId="1" fillId="0" borderId="0"/>
    <xf numFmtId="0" fontId="5" fillId="0" borderId="0" applyNumberFormat="0" applyFill="0" applyBorder="0" applyAlignment="0" applyProtection="0"/>
    <xf numFmtId="0" fontId="5" fillId="0" borderId="0" applyNumberFormat="0" applyFill="0" applyBorder="0" applyAlignment="0" applyProtection="0"/>
    <xf numFmtId="0" fontId="1" fillId="0" borderId="0"/>
    <xf numFmtId="165"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 fillId="0" borderId="0"/>
    <xf numFmtId="0" fontId="5" fillId="0" borderId="0" applyNumberFormat="0" applyFill="0" applyBorder="0" applyAlignment="0" applyProtection="0"/>
    <xf numFmtId="0" fontId="1" fillId="0" borderId="0"/>
    <xf numFmtId="0" fontId="1" fillId="0" borderId="0"/>
    <xf numFmtId="0" fontId="5" fillId="0" borderId="0" applyNumberForma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0" fontId="1" fillId="0" borderId="0"/>
    <xf numFmtId="0" fontId="5"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166"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45" fillId="0" borderId="0" applyNumberFormat="0" applyFill="0" applyBorder="0" applyAlignment="0" applyProtection="0"/>
  </cellStyleXfs>
  <cellXfs count="2397">
    <xf numFmtId="0" fontId="0" fillId="0" borderId="0" xfId="0"/>
    <xf numFmtId="0" fontId="5" fillId="0" borderId="0" xfId="2" applyFont="1" applyBorder="1" applyAlignment="1">
      <alignment vertical="center"/>
    </xf>
    <xf numFmtId="0" fontId="4" fillId="2" borderId="2" xfId="2" applyFont="1" applyFill="1" applyBorder="1" applyAlignment="1">
      <alignment horizontal="center" vertical="center" wrapText="1"/>
    </xf>
    <xf numFmtId="0" fontId="5" fillId="0" borderId="0" xfId="2" applyFont="1" applyAlignment="1">
      <alignment vertical="center"/>
    </xf>
    <xf numFmtId="0" fontId="4" fillId="2" borderId="3" xfId="2" applyFont="1" applyFill="1" applyBorder="1" applyAlignment="1">
      <alignment vertical="center"/>
    </xf>
    <xf numFmtId="0" fontId="5" fillId="2" borderId="3" xfId="2" applyFont="1" applyFill="1" applyBorder="1" applyAlignment="1">
      <alignment horizontal="center" vertical="center"/>
    </xf>
    <xf numFmtId="0" fontId="5" fillId="2" borderId="4" xfId="2" quotePrefix="1" applyFont="1" applyFill="1" applyBorder="1" applyAlignment="1">
      <alignment horizontal="left" vertical="center" wrapText="1"/>
    </xf>
    <xf numFmtId="0" fontId="5" fillId="2" borderId="3" xfId="2" applyFont="1" applyFill="1" applyBorder="1"/>
    <xf numFmtId="0" fontId="5" fillId="2" borderId="3" xfId="2" applyFont="1" applyFill="1" applyBorder="1" applyAlignment="1">
      <alignment horizontal="center" vertical="center" wrapText="1"/>
    </xf>
    <xf numFmtId="0" fontId="4" fillId="2" borderId="3" xfId="2" applyFont="1" applyFill="1" applyBorder="1" applyAlignment="1">
      <alignment vertical="center" wrapText="1"/>
    </xf>
    <xf numFmtId="0" fontId="5" fillId="2" borderId="3" xfId="2" quotePrefix="1" applyFont="1" applyFill="1" applyBorder="1" applyAlignment="1">
      <alignment horizontal="center" vertical="center" wrapText="1"/>
    </xf>
    <xf numFmtId="0" fontId="5" fillId="2" borderId="3" xfId="2" quotePrefix="1" applyFont="1" applyFill="1" applyBorder="1" applyAlignment="1">
      <alignment horizontal="left" vertical="center" wrapText="1"/>
    </xf>
    <xf numFmtId="0" fontId="5" fillId="2" borderId="3" xfId="2" quotePrefix="1" applyFont="1" applyFill="1" applyBorder="1" applyAlignment="1">
      <alignment horizontal="left"/>
    </xf>
    <xf numFmtId="1" fontId="5" fillId="2" borderId="3" xfId="2" applyNumberFormat="1"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2" borderId="3" xfId="2" applyFont="1" applyFill="1" applyBorder="1" applyAlignment="1">
      <alignment horizontal="left" vertical="center" wrapText="1"/>
    </xf>
    <xf numFmtId="0" fontId="5" fillId="2" borderId="5" xfId="2" quotePrefix="1" applyFont="1" applyFill="1" applyBorder="1" applyAlignment="1">
      <alignment horizontal="left" vertical="center" wrapText="1"/>
    </xf>
    <xf numFmtId="0" fontId="5" fillId="2" borderId="5" xfId="2" quotePrefix="1" applyFont="1" applyFill="1" applyBorder="1" applyAlignment="1">
      <alignment horizontal="left"/>
    </xf>
    <xf numFmtId="0" fontId="5" fillId="2" borderId="5" xfId="2" applyFont="1" applyFill="1" applyBorder="1" applyAlignment="1">
      <alignment horizontal="center" vertical="center" wrapText="1"/>
    </xf>
    <xf numFmtId="0" fontId="4" fillId="2" borderId="0" xfId="12" quotePrefix="1" applyFont="1" applyFill="1" applyBorder="1" applyAlignment="1" applyProtection="1">
      <alignment vertical="center"/>
      <protection locked="0"/>
    </xf>
    <xf numFmtId="0" fontId="5" fillId="2" borderId="0" xfId="12" applyFont="1" applyFill="1" applyAlignment="1" applyProtection="1">
      <alignment vertical="center"/>
      <protection locked="0"/>
    </xf>
    <xf numFmtId="0" fontId="6" fillId="2" borderId="1" xfId="12" applyFont="1" applyFill="1" applyBorder="1" applyAlignment="1" applyProtection="1">
      <alignment horizontal="right" vertical="center"/>
      <protection locked="0"/>
    </xf>
    <xf numFmtId="0" fontId="5" fillId="2" borderId="1" xfId="12" applyFont="1" applyFill="1" applyBorder="1" applyAlignment="1" applyProtection="1">
      <alignment horizontal="right" vertical="center"/>
      <protection locked="0"/>
    </xf>
    <xf numFmtId="0" fontId="4" fillId="2" borderId="0" xfId="12" applyFont="1" applyFill="1" applyAlignment="1" applyProtection="1">
      <alignment horizontal="center" vertical="center"/>
      <protection locked="0"/>
    </xf>
    <xf numFmtId="0" fontId="4" fillId="2" borderId="2" xfId="12" applyFont="1" applyFill="1" applyBorder="1" applyAlignment="1" applyProtection="1">
      <alignment horizontal="center" vertical="center"/>
    </xf>
    <xf numFmtId="0" fontId="4" fillId="2" borderId="2" xfId="12" applyFont="1" applyFill="1" applyBorder="1" applyAlignment="1" applyProtection="1">
      <alignment horizontal="center" vertical="center"/>
      <protection locked="0"/>
    </xf>
    <xf numFmtId="0" fontId="4" fillId="2" borderId="0" xfId="12" applyFont="1" applyFill="1" applyAlignment="1" applyProtection="1">
      <alignment horizontal="right" vertical="center"/>
      <protection locked="0"/>
    </xf>
    <xf numFmtId="0" fontId="5" fillId="2" borderId="6" xfId="12" applyFont="1" applyFill="1" applyBorder="1" applyAlignment="1" applyProtection="1">
      <alignment vertical="center"/>
      <protection locked="0"/>
    </xf>
    <xf numFmtId="169" fontId="5" fillId="2" borderId="6" xfId="13" applyNumberFormat="1" applyFont="1" applyFill="1" applyBorder="1" applyAlignment="1" applyProtection="1">
      <alignment vertical="center"/>
    </xf>
    <xf numFmtId="166" fontId="5" fillId="2" borderId="6" xfId="13" applyFont="1" applyFill="1" applyBorder="1" applyAlignment="1" applyProtection="1">
      <alignment vertical="center"/>
    </xf>
    <xf numFmtId="169" fontId="5" fillId="2" borderId="6" xfId="13" applyNumberFormat="1" applyFont="1" applyFill="1" applyBorder="1" applyAlignment="1" applyProtection="1">
      <alignment vertical="center"/>
      <protection locked="0"/>
    </xf>
    <xf numFmtId="166" fontId="5" fillId="2" borderId="6" xfId="13" applyFont="1" applyFill="1" applyBorder="1" applyAlignment="1" applyProtection="1">
      <alignment vertical="center"/>
      <protection locked="0"/>
    </xf>
    <xf numFmtId="168" fontId="5" fillId="2" borderId="6" xfId="14" applyNumberFormat="1" applyFont="1" applyFill="1" applyBorder="1" applyAlignment="1" applyProtection="1">
      <alignment vertical="center"/>
      <protection locked="0"/>
    </xf>
    <xf numFmtId="0" fontId="5" fillId="2" borderId="0" xfId="12" applyFont="1" applyFill="1" applyBorder="1" applyAlignment="1" applyProtection="1">
      <alignment vertical="center"/>
      <protection locked="0"/>
    </xf>
    <xf numFmtId="0" fontId="5" fillId="2" borderId="3" xfId="12" applyFont="1" applyFill="1" applyBorder="1" applyAlignment="1" applyProtection="1">
      <alignment vertical="center"/>
      <protection locked="0"/>
    </xf>
    <xf numFmtId="169" fontId="5" fillId="2" borderId="3" xfId="13" applyNumberFormat="1" applyFont="1" applyFill="1" applyBorder="1" applyAlignment="1" applyProtection="1">
      <alignment vertical="center"/>
    </xf>
    <xf numFmtId="166" fontId="5" fillId="2" borderId="3" xfId="13" applyFont="1" applyFill="1" applyBorder="1" applyAlignment="1" applyProtection="1">
      <alignment vertical="center"/>
    </xf>
    <xf numFmtId="169" fontId="5" fillId="2" borderId="3" xfId="13" applyNumberFormat="1" applyFont="1" applyFill="1" applyBorder="1" applyAlignment="1" applyProtection="1">
      <alignment vertical="center"/>
      <protection locked="0"/>
    </xf>
    <xf numFmtId="166" fontId="5" fillId="2" borderId="3" xfId="13" applyFont="1" applyFill="1" applyBorder="1" applyAlignment="1" applyProtection="1">
      <alignment vertical="center"/>
      <protection locked="0"/>
    </xf>
    <xf numFmtId="168" fontId="5" fillId="2" borderId="3" xfId="14" applyNumberFormat="1" applyFont="1" applyFill="1" applyBorder="1" applyAlignment="1" applyProtection="1">
      <alignment vertical="center"/>
      <protection locked="0"/>
    </xf>
    <xf numFmtId="3" fontId="5" fillId="2" borderId="0" xfId="12" applyNumberFormat="1" applyFont="1" applyFill="1" applyBorder="1" applyAlignment="1" applyProtection="1">
      <alignment vertical="center"/>
      <protection locked="0"/>
    </xf>
    <xf numFmtId="170" fontId="5" fillId="2" borderId="0" xfId="15" applyNumberFormat="1" applyFont="1" applyFill="1" applyBorder="1" applyAlignment="1" applyProtection="1">
      <alignment vertical="center"/>
      <protection locked="0"/>
    </xf>
    <xf numFmtId="0" fontId="5" fillId="2" borderId="3" xfId="16" applyFont="1" applyFill="1" applyBorder="1" applyAlignment="1">
      <alignment vertical="center"/>
    </xf>
    <xf numFmtId="0" fontId="5" fillId="2" borderId="3" xfId="12" applyFont="1" applyFill="1" applyBorder="1" applyAlignment="1" applyProtection="1">
      <alignment vertical="top"/>
      <protection locked="0"/>
    </xf>
    <xf numFmtId="169" fontId="5" fillId="2" borderId="3" xfId="13" applyNumberFormat="1" applyFont="1" applyFill="1" applyBorder="1" applyAlignment="1" applyProtection="1">
      <alignment horizontal="right" vertical="center"/>
    </xf>
    <xf numFmtId="166" fontId="5" fillId="2" borderId="3" xfId="13" applyFont="1" applyFill="1" applyBorder="1" applyAlignment="1" applyProtection="1">
      <alignment horizontal="right" vertical="center"/>
    </xf>
    <xf numFmtId="169" fontId="5" fillId="2" borderId="3" xfId="13" applyNumberFormat="1" applyFont="1" applyFill="1" applyBorder="1" applyAlignment="1" applyProtection="1">
      <alignment horizontal="right" vertical="center"/>
      <protection locked="0"/>
    </xf>
    <xf numFmtId="166" fontId="5" fillId="2" borderId="3" xfId="13" applyFont="1" applyFill="1" applyBorder="1" applyAlignment="1" applyProtection="1">
      <alignment horizontal="right" vertical="center"/>
      <protection locked="0"/>
    </xf>
    <xf numFmtId="168" fontId="5" fillId="2" borderId="3" xfId="14" applyNumberFormat="1" applyFont="1" applyFill="1" applyBorder="1" applyAlignment="1" applyProtection="1">
      <alignment horizontal="right" vertical="center"/>
      <protection locked="0"/>
    </xf>
    <xf numFmtId="0" fontId="5" fillId="2" borderId="5" xfId="12" applyFont="1" applyFill="1" applyBorder="1" applyAlignment="1" applyProtection="1">
      <alignment vertical="center"/>
      <protection locked="0"/>
    </xf>
    <xf numFmtId="0" fontId="4" fillId="2" borderId="5" xfId="12" applyFont="1" applyFill="1" applyBorder="1" applyAlignment="1" applyProtection="1">
      <alignment vertical="center"/>
      <protection locked="0"/>
    </xf>
    <xf numFmtId="169" fontId="4" fillId="2" borderId="5" xfId="13" applyNumberFormat="1" applyFont="1" applyFill="1" applyBorder="1" applyAlignment="1" applyProtection="1">
      <alignment vertical="center"/>
    </xf>
    <xf numFmtId="166" fontId="4" fillId="2" borderId="5" xfId="13" applyFont="1" applyFill="1" applyBorder="1" applyAlignment="1" applyProtection="1">
      <alignment vertical="center"/>
    </xf>
    <xf numFmtId="169" fontId="4" fillId="2" borderId="5" xfId="13" applyNumberFormat="1" applyFont="1" applyFill="1" applyBorder="1" applyAlignment="1" applyProtection="1">
      <alignment vertical="center"/>
      <protection locked="0"/>
    </xf>
    <xf numFmtId="166" fontId="4" fillId="2" borderId="5" xfId="13" applyFont="1" applyFill="1" applyBorder="1" applyAlignment="1" applyProtection="1">
      <alignment vertical="center"/>
      <protection locked="0"/>
    </xf>
    <xf numFmtId="0" fontId="4" fillId="2" borderId="0" xfId="12" applyFont="1" applyFill="1" applyBorder="1" applyAlignment="1" applyProtection="1">
      <alignment vertical="center"/>
      <protection locked="0"/>
    </xf>
    <xf numFmtId="0" fontId="6" fillId="2" borderId="0" xfId="12" applyFont="1" applyFill="1" applyBorder="1" applyAlignment="1" applyProtection="1">
      <alignment vertical="center"/>
      <protection locked="0"/>
    </xf>
    <xf numFmtId="169" fontId="5" fillId="2" borderId="0" xfId="12" applyNumberFormat="1" applyFont="1" applyFill="1" applyAlignment="1" applyProtection="1">
      <alignment vertical="center"/>
      <protection locked="0"/>
    </xf>
    <xf numFmtId="43" fontId="5" fillId="2" borderId="0" xfId="12" applyNumberFormat="1" applyFont="1" applyFill="1" applyAlignment="1" applyProtection="1">
      <alignment vertical="center"/>
      <protection locked="0"/>
    </xf>
    <xf numFmtId="9" fontId="5" fillId="2" borderId="0" xfId="15" applyFont="1" applyFill="1" applyBorder="1" applyAlignment="1" applyProtection="1">
      <alignment vertical="center"/>
      <protection locked="0"/>
    </xf>
    <xf numFmtId="168" fontId="4" fillId="2" borderId="5" xfId="14" applyNumberFormat="1" applyFont="1" applyFill="1" applyBorder="1" applyAlignment="1" applyProtection="1">
      <alignment vertical="center"/>
      <protection locked="0"/>
    </xf>
    <xf numFmtId="43" fontId="5" fillId="2" borderId="6" xfId="14" applyNumberFormat="1" applyFont="1" applyFill="1" applyBorder="1" applyAlignment="1" applyProtection="1">
      <alignment vertical="center"/>
      <protection locked="0"/>
    </xf>
    <xf numFmtId="43" fontId="5" fillId="2" borderId="3" xfId="14" applyNumberFormat="1" applyFont="1" applyFill="1" applyBorder="1" applyAlignment="1" applyProtection="1">
      <alignment vertical="center"/>
      <protection locked="0"/>
    </xf>
    <xf numFmtId="43" fontId="5" fillId="2" borderId="3" xfId="14" applyNumberFormat="1" applyFont="1" applyFill="1" applyBorder="1" applyAlignment="1" applyProtection="1">
      <alignment horizontal="right" vertical="center"/>
      <protection locked="0"/>
    </xf>
    <xf numFmtId="43" fontId="4" fillId="2" borderId="5" xfId="14" applyNumberFormat="1" applyFont="1" applyFill="1" applyBorder="1" applyAlignment="1" applyProtection="1">
      <alignment vertical="center"/>
      <protection locked="0"/>
    </xf>
    <xf numFmtId="0" fontId="4" fillId="2" borderId="2" xfId="12" applyFont="1" applyFill="1" applyBorder="1" applyAlignment="1" applyProtection="1">
      <alignment horizontal="center" vertical="center" wrapText="1"/>
    </xf>
    <xf numFmtId="0" fontId="5" fillId="0" borderId="0" xfId="3" applyFont="1" applyBorder="1" applyAlignment="1">
      <alignment vertical="center"/>
    </xf>
    <xf numFmtId="0" fontId="5" fillId="0" borderId="0" xfId="3" applyFont="1" applyBorder="1"/>
    <xf numFmtId="0" fontId="5" fillId="0" borderId="1" xfId="3" applyFont="1" applyBorder="1" applyAlignment="1">
      <alignment vertical="center"/>
    </xf>
    <xf numFmtId="0" fontId="5" fillId="0" borderId="1" xfId="3" applyFont="1" applyBorder="1" applyAlignment="1">
      <alignment horizontal="right" vertical="center"/>
    </xf>
    <xf numFmtId="0" fontId="4" fillId="0" borderId="2" xfId="3" applyFont="1" applyBorder="1" applyAlignment="1">
      <alignment horizontal="center" vertical="center"/>
    </xf>
    <xf numFmtId="0" fontId="5" fillId="0" borderId="3" xfId="3" applyFont="1" applyBorder="1"/>
    <xf numFmtId="2" fontId="5" fillId="0" borderId="3" xfId="3" applyNumberFormat="1" applyFont="1" applyBorder="1" applyAlignment="1">
      <alignment horizontal="right"/>
    </xf>
    <xf numFmtId="0" fontId="5" fillId="0" borderId="4" xfId="3" applyFont="1" applyBorder="1"/>
    <xf numFmtId="0" fontId="5" fillId="0" borderId="4" xfId="3" applyFont="1" applyBorder="1" applyAlignment="1">
      <alignment horizontal="right" wrapText="1"/>
    </xf>
    <xf numFmtId="0" fontId="5" fillId="0" borderId="3" xfId="3" applyFont="1" applyBorder="1" applyAlignment="1">
      <alignment horizontal="right"/>
    </xf>
    <xf numFmtId="167" fontId="5" fillId="0" borderId="4" xfId="3" applyNumberFormat="1" applyFont="1" applyBorder="1"/>
    <xf numFmtId="167" fontId="5" fillId="0" borderId="4" xfId="3" applyNumberFormat="1" applyFont="1" applyBorder="1" applyAlignment="1">
      <alignment horizontal="right"/>
    </xf>
    <xf numFmtId="0" fontId="4" fillId="0" borderId="3" xfId="3" applyFont="1" applyBorder="1"/>
    <xf numFmtId="2" fontId="4" fillId="0" borderId="3" xfId="3" applyNumberFormat="1" applyFont="1" applyBorder="1" applyAlignment="1">
      <alignment horizontal="right"/>
    </xf>
    <xf numFmtId="0" fontId="4" fillId="0" borderId="4" xfId="3" applyFont="1" applyBorder="1"/>
    <xf numFmtId="0" fontId="4" fillId="0" borderId="4" xfId="3" applyFont="1" applyBorder="1" applyAlignment="1">
      <alignment horizontal="right" wrapText="1"/>
    </xf>
    <xf numFmtId="0" fontId="4" fillId="0" borderId="5" xfId="3" applyFont="1" applyBorder="1"/>
    <xf numFmtId="0" fontId="4" fillId="0" borderId="5" xfId="3" applyFont="1" applyBorder="1" applyAlignment="1">
      <alignment horizontal="right"/>
    </xf>
    <xf numFmtId="167" fontId="4" fillId="0" borderId="11" xfId="3" applyNumberFormat="1" applyFont="1" applyBorder="1"/>
    <xf numFmtId="167" fontId="4" fillId="0" borderId="11" xfId="3" applyNumberFormat="1" applyFont="1" applyBorder="1" applyAlignment="1">
      <alignment horizontal="right"/>
    </xf>
    <xf numFmtId="0" fontId="4" fillId="0" borderId="12" xfId="3" quotePrefix="1" applyFont="1" applyBorder="1" applyAlignment="1"/>
    <xf numFmtId="0" fontId="11" fillId="0" borderId="0" xfId="3" quotePrefix="1" applyFont="1" applyBorder="1" applyAlignment="1">
      <alignment horizontal="left"/>
    </xf>
    <xf numFmtId="0" fontId="4" fillId="0" borderId="0" xfId="3" applyFont="1" applyBorder="1"/>
    <xf numFmtId="0" fontId="4" fillId="2" borderId="1" xfId="18" quotePrefix="1" applyFont="1" applyFill="1" applyBorder="1" applyAlignment="1" applyProtection="1">
      <alignment vertical="top"/>
    </xf>
    <xf numFmtId="0" fontId="4" fillId="2" borderId="0" xfId="18" quotePrefix="1" applyFont="1" applyFill="1" applyBorder="1" applyAlignment="1" applyProtection="1">
      <alignment vertical="top"/>
    </xf>
    <xf numFmtId="0" fontId="5" fillId="2" borderId="0" xfId="18" applyFont="1" applyFill="1" applyBorder="1" applyAlignment="1" applyProtection="1">
      <alignment vertical="center"/>
    </xf>
    <xf numFmtId="0" fontId="4" fillId="2" borderId="2" xfId="18" applyFont="1" applyFill="1" applyBorder="1" applyAlignment="1" applyProtection="1">
      <alignment horizontal="center" vertical="center"/>
    </xf>
    <xf numFmtId="0" fontId="4" fillId="2" borderId="2" xfId="18" applyFont="1" applyFill="1" applyBorder="1" applyAlignment="1" applyProtection="1">
      <alignment vertical="center"/>
    </xf>
    <xf numFmtId="0" fontId="5" fillId="2" borderId="6" xfId="18" applyFont="1" applyFill="1" applyBorder="1" applyAlignment="1" applyProtection="1"/>
    <xf numFmtId="169" fontId="5" fillId="2" borderId="6" xfId="20" applyNumberFormat="1" applyFont="1" applyFill="1" applyBorder="1" applyAlignment="1" applyProtection="1">
      <alignment horizontal="center" vertical="center"/>
    </xf>
    <xf numFmtId="3" fontId="5" fillId="2" borderId="6" xfId="20" applyNumberFormat="1" applyFont="1" applyFill="1" applyBorder="1" applyAlignment="1" applyProtection="1">
      <alignment horizontal="right" vertical="center"/>
      <protection locked="0"/>
    </xf>
    <xf numFmtId="166" fontId="5" fillId="2" borderId="6" xfId="20" applyFont="1" applyFill="1" applyBorder="1" applyAlignment="1" applyProtection="1">
      <alignment horizontal="center"/>
    </xf>
    <xf numFmtId="166" fontId="5" fillId="2" borderId="6" xfId="20" applyFont="1" applyFill="1" applyBorder="1" applyAlignment="1" applyProtection="1">
      <alignment horizontal="center" vertical="center"/>
    </xf>
    <xf numFmtId="0" fontId="5" fillId="2" borderId="3" xfId="18" applyFont="1" applyFill="1" applyBorder="1" applyAlignment="1" applyProtection="1"/>
    <xf numFmtId="169" fontId="5" fillId="2" borderId="3" xfId="20" applyNumberFormat="1" applyFont="1" applyFill="1" applyBorder="1" applyAlignment="1" applyProtection="1">
      <alignment horizontal="center" vertical="center"/>
    </xf>
    <xf numFmtId="3" fontId="5" fillId="2" borderId="3" xfId="20" applyNumberFormat="1" applyFont="1" applyFill="1" applyBorder="1" applyAlignment="1" applyProtection="1">
      <alignment horizontal="right" vertical="center"/>
      <protection locked="0"/>
    </xf>
    <xf numFmtId="166" fontId="5" fillId="2" borderId="3" xfId="20" applyFont="1" applyFill="1" applyBorder="1" applyAlignment="1" applyProtection="1">
      <alignment horizontal="center"/>
    </xf>
    <xf numFmtId="166" fontId="5" fillId="2" borderId="3" xfId="20" applyFont="1" applyFill="1" applyBorder="1" applyAlignment="1" applyProtection="1">
      <alignment horizontal="center" vertical="center"/>
    </xf>
    <xf numFmtId="169" fontId="5" fillId="2" borderId="3" xfId="20" applyNumberFormat="1" applyFont="1" applyFill="1" applyBorder="1" applyAlignment="1" applyProtection="1">
      <alignment horizontal="center" vertical="center" wrapText="1"/>
    </xf>
    <xf numFmtId="3" fontId="5" fillId="2" borderId="3" xfId="20" applyNumberFormat="1" applyFont="1" applyFill="1" applyBorder="1" applyAlignment="1" applyProtection="1">
      <alignment horizontal="right" vertical="center" wrapText="1"/>
      <protection locked="0"/>
    </xf>
    <xf numFmtId="166" fontId="5" fillId="2" borderId="3" xfId="20" applyFont="1" applyFill="1" applyBorder="1" applyAlignment="1" applyProtection="1">
      <alignment horizontal="center" wrapText="1"/>
    </xf>
    <xf numFmtId="0" fontId="5" fillId="2" borderId="5" xfId="18" applyFont="1" applyFill="1" applyBorder="1" applyAlignment="1" applyProtection="1"/>
    <xf numFmtId="169" fontId="5" fillId="2" borderId="5" xfId="20" applyNumberFormat="1" applyFont="1" applyFill="1" applyBorder="1" applyAlignment="1" applyProtection="1">
      <alignment horizontal="center" vertical="center"/>
    </xf>
    <xf numFmtId="3" fontId="5" fillId="2" borderId="5" xfId="20" applyNumberFormat="1" applyFont="1" applyFill="1" applyBorder="1" applyAlignment="1" applyProtection="1">
      <alignment horizontal="right" vertical="center"/>
      <protection locked="0"/>
    </xf>
    <xf numFmtId="166" fontId="5" fillId="2" borderId="5" xfId="20" applyFont="1" applyFill="1" applyBorder="1" applyAlignment="1" applyProtection="1">
      <alignment horizontal="center"/>
    </xf>
    <xf numFmtId="166" fontId="5" fillId="2" borderId="5" xfId="20" applyFont="1" applyFill="1" applyBorder="1" applyAlignment="1" applyProtection="1">
      <alignment horizontal="center" vertical="center"/>
    </xf>
    <xf numFmtId="2" fontId="4" fillId="2" borderId="0" xfId="6" applyNumberFormat="1" applyFont="1" applyFill="1" applyBorder="1" applyProtection="1"/>
    <xf numFmtId="0" fontId="4" fillId="2" borderId="0" xfId="18" applyFont="1" applyFill="1" applyBorder="1" applyAlignment="1" applyProtection="1">
      <alignment vertical="center"/>
    </xf>
    <xf numFmtId="1" fontId="4" fillId="2" borderId="0" xfId="6" applyNumberFormat="1" applyFont="1" applyFill="1" applyBorder="1" applyProtection="1"/>
    <xf numFmtId="0" fontId="5" fillId="2" borderId="0" xfId="18" applyFont="1" applyFill="1" applyBorder="1" applyAlignment="1" applyProtection="1">
      <alignment horizontal="right" vertical="center"/>
    </xf>
    <xf numFmtId="2" fontId="5" fillId="2" borderId="0" xfId="18" applyNumberFormat="1" applyFont="1" applyFill="1" applyBorder="1" applyAlignment="1" applyProtection="1">
      <alignment vertical="center"/>
    </xf>
    <xf numFmtId="173" fontId="5" fillId="2" borderId="0" xfId="18" applyNumberFormat="1" applyFont="1" applyFill="1" applyBorder="1" applyAlignment="1" applyProtection="1">
      <alignment vertical="center"/>
    </xf>
    <xf numFmtId="0" fontId="4" fillId="2" borderId="0" xfId="21" applyFont="1" applyFill="1" applyBorder="1" applyAlignment="1">
      <alignment horizontal="left" vertical="center"/>
    </xf>
    <xf numFmtId="0" fontId="11" fillId="2" borderId="0" xfId="21" applyFont="1" applyFill="1" applyBorder="1" applyAlignment="1">
      <alignment vertical="top" wrapText="1"/>
    </xf>
    <xf numFmtId="0" fontId="4" fillId="2" borderId="0" xfId="21" applyFont="1" applyFill="1" applyBorder="1" applyAlignment="1">
      <alignment vertical="top" wrapText="1"/>
    </xf>
    <xf numFmtId="0" fontId="6" fillId="2" borderId="0" xfId="21" applyFont="1" applyFill="1"/>
    <xf numFmtId="0" fontId="6" fillId="2" borderId="0" xfId="21" applyFont="1" applyFill="1" applyAlignment="1">
      <alignment horizontal="center" vertical="center"/>
    </xf>
    <xf numFmtId="0" fontId="4" fillId="2" borderId="6" xfId="21" applyFont="1" applyFill="1" applyBorder="1" applyAlignment="1">
      <alignment horizontal="left" vertical="center"/>
    </xf>
    <xf numFmtId="0" fontId="5" fillId="2" borderId="6" xfId="21" applyFont="1" applyFill="1" applyBorder="1" applyProtection="1">
      <protection locked="0"/>
    </xf>
    <xf numFmtId="0" fontId="5" fillId="2" borderId="0" xfId="21" applyFont="1" applyFill="1"/>
    <xf numFmtId="1" fontId="5" fillId="2" borderId="3" xfId="21" applyNumberFormat="1" applyFont="1" applyFill="1" applyBorder="1" applyProtection="1">
      <protection locked="0"/>
    </xf>
    <xf numFmtId="172" fontId="5" fillId="2" borderId="3" xfId="21" applyNumberFormat="1" applyFont="1" applyFill="1" applyBorder="1" applyProtection="1">
      <protection locked="0"/>
    </xf>
    <xf numFmtId="0" fontId="4" fillId="2" borderId="3" xfId="21" applyFont="1" applyFill="1" applyBorder="1" applyAlignment="1">
      <alignment horizontal="right" vertical="center" wrapText="1"/>
    </xf>
    <xf numFmtId="172" fontId="4" fillId="2" borderId="3" xfId="21" applyNumberFormat="1" applyFont="1" applyFill="1" applyBorder="1" applyAlignment="1">
      <alignment horizontal="right" vertical="center" wrapText="1"/>
    </xf>
    <xf numFmtId="1" fontId="5" fillId="2" borderId="3" xfId="21" applyNumberFormat="1" applyFont="1" applyFill="1" applyBorder="1" applyAlignment="1">
      <alignment horizontal="right" vertical="center"/>
    </xf>
    <xf numFmtId="1" fontId="5" fillId="2" borderId="3" xfId="21" applyNumberFormat="1" applyFont="1" applyFill="1" applyBorder="1" applyAlignment="1" applyProtection="1">
      <alignment horizontal="right" vertical="center"/>
      <protection locked="0"/>
    </xf>
    <xf numFmtId="0" fontId="5" fillId="2" borderId="3" xfId="21" applyFont="1" applyFill="1" applyBorder="1" applyProtection="1">
      <protection locked="0"/>
    </xf>
    <xf numFmtId="0" fontId="5" fillId="2" borderId="3" xfId="21" applyFont="1" applyFill="1" applyBorder="1" applyAlignment="1">
      <alignment horizontal="right" vertical="center" wrapText="1"/>
    </xf>
    <xf numFmtId="2" fontId="5" fillId="2" borderId="3" xfId="21" applyNumberFormat="1" applyFont="1" applyFill="1" applyBorder="1" applyAlignment="1">
      <alignment horizontal="right" vertical="center" wrapText="1"/>
    </xf>
    <xf numFmtId="9" fontId="5" fillId="2" borderId="3" xfId="15" applyFont="1" applyFill="1" applyBorder="1" applyAlignment="1">
      <alignment horizontal="right" vertical="center" wrapText="1"/>
    </xf>
    <xf numFmtId="10" fontId="5" fillId="2" borderId="3" xfId="15" applyNumberFormat="1" applyFont="1" applyFill="1" applyBorder="1" applyAlignment="1">
      <alignment horizontal="right" vertical="center" wrapText="1"/>
    </xf>
    <xf numFmtId="10" fontId="5" fillId="2" borderId="3" xfId="15" applyNumberFormat="1" applyFont="1" applyFill="1" applyBorder="1" applyAlignment="1">
      <alignment horizontal="right" vertical="center"/>
    </xf>
    <xf numFmtId="10" fontId="5" fillId="2" borderId="3" xfId="15" applyNumberFormat="1" applyFont="1" applyFill="1" applyBorder="1" applyAlignment="1" applyProtection="1">
      <alignment horizontal="right" vertical="center" wrapText="1"/>
      <protection locked="0"/>
    </xf>
    <xf numFmtId="10" fontId="5" fillId="2" borderId="3" xfId="15" applyNumberFormat="1" applyFont="1" applyFill="1" applyBorder="1" applyAlignment="1" applyProtection="1">
      <alignment horizontal="right" vertical="center"/>
      <protection locked="0"/>
    </xf>
    <xf numFmtId="10" fontId="5" fillId="2" borderId="3" xfId="11" applyNumberFormat="1" applyFont="1" applyFill="1" applyBorder="1" applyProtection="1">
      <protection locked="0"/>
    </xf>
    <xf numFmtId="9" fontId="5" fillId="2" borderId="3" xfId="11" applyFont="1" applyFill="1" applyBorder="1" applyProtection="1">
      <protection locked="0"/>
    </xf>
    <xf numFmtId="1" fontId="4" fillId="2" borderId="3" xfId="21" applyNumberFormat="1" applyFont="1" applyFill="1" applyBorder="1"/>
    <xf numFmtId="2" fontId="4" fillId="2" borderId="3" xfId="21" applyNumberFormat="1" applyFont="1" applyFill="1" applyBorder="1"/>
    <xf numFmtId="172" fontId="4" fillId="2" borderId="3" xfId="21" applyNumberFormat="1" applyFont="1" applyFill="1" applyBorder="1"/>
    <xf numFmtId="1" fontId="4" fillId="2" borderId="3" xfId="21" applyNumberFormat="1" applyFont="1" applyFill="1" applyBorder="1" applyProtection="1">
      <protection locked="0"/>
    </xf>
    <xf numFmtId="172" fontId="4" fillId="2" borderId="3" xfId="21" applyNumberFormat="1" applyFont="1" applyFill="1" applyBorder="1" applyProtection="1">
      <protection locked="0"/>
    </xf>
    <xf numFmtId="0" fontId="4" fillId="2" borderId="0" xfId="21" applyFont="1" applyFill="1"/>
    <xf numFmtId="2" fontId="4" fillId="2" borderId="3" xfId="21" applyNumberFormat="1" applyFont="1" applyFill="1" applyBorder="1" applyProtection="1">
      <protection locked="0"/>
    </xf>
    <xf numFmtId="0" fontId="5" fillId="2" borderId="5" xfId="21" applyFont="1" applyFill="1" applyBorder="1" applyAlignment="1">
      <alignment horizontal="right" vertical="center" wrapText="1"/>
    </xf>
    <xf numFmtId="2" fontId="5" fillId="2" borderId="5" xfId="21" applyNumberFormat="1" applyFont="1" applyFill="1" applyBorder="1" applyAlignment="1">
      <alignment horizontal="right" vertical="center" wrapText="1"/>
    </xf>
    <xf numFmtId="9" fontId="5" fillId="2" borderId="5" xfId="15" applyFont="1" applyFill="1" applyBorder="1" applyAlignment="1">
      <alignment horizontal="right" vertical="center" wrapText="1"/>
    </xf>
    <xf numFmtId="10" fontId="5" fillId="2" borderId="5" xfId="15" applyNumberFormat="1" applyFont="1" applyFill="1" applyBorder="1" applyAlignment="1">
      <alignment horizontal="right" vertical="center" wrapText="1"/>
    </xf>
    <xf numFmtId="10" fontId="5" fillId="2" borderId="5" xfId="15" applyNumberFormat="1" applyFont="1" applyFill="1" applyBorder="1" applyAlignment="1">
      <alignment horizontal="right" vertical="center"/>
    </xf>
    <xf numFmtId="10" fontId="5" fillId="2" borderId="5" xfId="15" applyNumberFormat="1" applyFont="1" applyFill="1" applyBorder="1" applyAlignment="1" applyProtection="1">
      <alignment horizontal="right" vertical="center" wrapText="1"/>
      <protection locked="0"/>
    </xf>
    <xf numFmtId="10" fontId="5" fillId="2" borderId="5" xfId="15" applyNumberFormat="1" applyFont="1" applyFill="1" applyBorder="1" applyAlignment="1" applyProtection="1">
      <alignment horizontal="right" vertical="center"/>
      <protection locked="0"/>
    </xf>
    <xf numFmtId="0" fontId="5" fillId="2" borderId="5" xfId="21" applyFont="1" applyFill="1" applyBorder="1" applyProtection="1">
      <protection locked="0"/>
    </xf>
    <xf numFmtId="10" fontId="5" fillId="2" borderId="5" xfId="11" applyNumberFormat="1" applyFont="1" applyFill="1" applyBorder="1" applyProtection="1">
      <protection locked="0"/>
    </xf>
    <xf numFmtId="9" fontId="5" fillId="2" borderId="5" xfId="11" applyFont="1" applyFill="1" applyBorder="1" applyProtection="1">
      <protection locked="0"/>
    </xf>
    <xf numFmtId="0" fontId="5" fillId="2" borderId="0" xfId="21" applyFont="1" applyFill="1" applyAlignment="1">
      <alignment vertical="top" wrapText="1"/>
    </xf>
    <xf numFmtId="0" fontId="5" fillId="2" borderId="0" xfId="21" applyFont="1" applyFill="1" applyBorder="1" applyAlignment="1">
      <alignment vertical="top" wrapText="1"/>
    </xf>
    <xf numFmtId="172" fontId="5" fillId="2" borderId="0" xfId="21" applyNumberFormat="1" applyFont="1" applyFill="1"/>
    <xf numFmtId="2" fontId="5" fillId="2" borderId="0" xfId="21" applyNumberFormat="1" applyFont="1" applyFill="1"/>
    <xf numFmtId="172" fontId="6" fillId="2" borderId="0" xfId="21" applyNumberFormat="1" applyFont="1" applyFill="1"/>
    <xf numFmtId="2" fontId="6" fillId="2" borderId="0" xfId="21" applyNumberFormat="1" applyFont="1" applyFill="1"/>
    <xf numFmtId="0" fontId="4" fillId="2" borderId="0" xfId="22" quotePrefix="1" applyFont="1" applyFill="1" applyBorder="1" applyAlignment="1">
      <alignment vertical="center"/>
    </xf>
    <xf numFmtId="0" fontId="5" fillId="2" borderId="0" xfId="22" applyFont="1" applyFill="1" applyBorder="1" applyAlignment="1">
      <alignment vertical="center"/>
    </xf>
    <xf numFmtId="0" fontId="7" fillId="2" borderId="0" xfId="22" applyFont="1" applyFill="1" applyBorder="1" applyAlignment="1">
      <alignment vertical="center"/>
    </xf>
    <xf numFmtId="0" fontId="8" fillId="2" borderId="2" xfId="22" applyFont="1" applyFill="1" applyBorder="1" applyAlignment="1">
      <alignment horizontal="center"/>
    </xf>
    <xf numFmtId="0" fontId="8" fillId="2" borderId="2" xfId="22" applyFont="1" applyFill="1" applyBorder="1" applyAlignment="1">
      <alignment vertical="center"/>
    </xf>
    <xf numFmtId="0" fontId="5" fillId="2" borderId="6" xfId="22" applyFont="1" applyFill="1" applyBorder="1" applyAlignment="1">
      <alignment vertical="center"/>
    </xf>
    <xf numFmtId="164" fontId="7" fillId="2" borderId="6" xfId="20" applyNumberFormat="1" applyFont="1" applyFill="1" applyBorder="1" applyAlignment="1">
      <alignment vertical="center"/>
    </xf>
    <xf numFmtId="164" fontId="7" fillId="2" borderId="6" xfId="20" applyNumberFormat="1" applyFont="1" applyFill="1" applyBorder="1" applyAlignment="1" applyProtection="1">
      <alignment vertical="center"/>
      <protection locked="0"/>
    </xf>
    <xf numFmtId="164" fontId="7" fillId="2" borderId="6" xfId="10" applyNumberFormat="1" applyFont="1" applyFill="1" applyBorder="1" applyAlignment="1" applyProtection="1">
      <alignment horizontal="right" vertical="center" wrapText="1"/>
      <protection locked="0"/>
    </xf>
    <xf numFmtId="164" fontId="7" fillId="2" borderId="6" xfId="20" applyNumberFormat="1" applyFont="1" applyFill="1" applyBorder="1" applyAlignment="1">
      <alignment horizontal="center" vertical="center"/>
    </xf>
    <xf numFmtId="164" fontId="7" fillId="2" borderId="6" xfId="20" applyNumberFormat="1" applyFont="1" applyFill="1" applyBorder="1" applyAlignment="1" applyProtection="1">
      <alignment horizontal="center" vertical="center"/>
      <protection locked="0"/>
    </xf>
    <xf numFmtId="0" fontId="5" fillId="2" borderId="3" xfId="22" applyFont="1" applyFill="1" applyBorder="1" applyAlignment="1">
      <alignment vertical="center"/>
    </xf>
    <xf numFmtId="164" fontId="7" fillId="2" borderId="3" xfId="20" applyNumberFormat="1" applyFont="1" applyFill="1" applyBorder="1" applyAlignment="1">
      <alignment vertical="center"/>
    </xf>
    <xf numFmtId="164" fontId="7" fillId="2" borderId="3" xfId="20" applyNumberFormat="1" applyFont="1" applyFill="1" applyBorder="1" applyAlignment="1" applyProtection="1">
      <alignment vertical="center"/>
      <protection locked="0"/>
    </xf>
    <xf numFmtId="164" fontId="7" fillId="2" borderId="3" xfId="10" applyNumberFormat="1" applyFont="1" applyFill="1" applyBorder="1" applyAlignment="1" applyProtection="1">
      <alignment horizontal="right" vertical="center" wrapText="1"/>
      <protection locked="0"/>
    </xf>
    <xf numFmtId="164" fontId="7" fillId="2" borderId="3" xfId="20" applyNumberFormat="1" applyFont="1" applyFill="1" applyBorder="1" applyAlignment="1">
      <alignment horizontal="center" vertical="center"/>
    </xf>
    <xf numFmtId="164" fontId="7" fillId="2" borderId="3" xfId="20" applyNumberFormat="1" applyFont="1" applyFill="1" applyBorder="1" applyAlignment="1" applyProtection="1">
      <alignment horizontal="center" vertical="center"/>
      <protection locked="0"/>
    </xf>
    <xf numFmtId="164" fontId="7" fillId="2" borderId="3" xfId="10" applyNumberFormat="1" applyFont="1" applyFill="1" applyBorder="1" applyAlignment="1" applyProtection="1">
      <alignment horizontal="right" vertical="center"/>
      <protection locked="0"/>
    </xf>
    <xf numFmtId="0" fontId="5" fillId="2" borderId="5" xfId="22" applyFont="1" applyFill="1" applyBorder="1" applyAlignment="1">
      <alignment vertical="center"/>
    </xf>
    <xf numFmtId="164" fontId="7" fillId="2" borderId="5" xfId="20" applyNumberFormat="1" applyFont="1" applyFill="1" applyBorder="1" applyAlignment="1">
      <alignment vertical="center"/>
    </xf>
    <xf numFmtId="164" fontId="7" fillId="2" borderId="5" xfId="20" applyNumberFormat="1" applyFont="1" applyFill="1" applyBorder="1" applyAlignment="1" applyProtection="1">
      <alignment vertical="center"/>
      <protection locked="0"/>
    </xf>
    <xf numFmtId="164" fontId="7" fillId="2" borderId="5" xfId="10" applyNumberFormat="1" applyFont="1" applyFill="1" applyBorder="1" applyAlignment="1" applyProtection="1">
      <alignment horizontal="right" vertical="center"/>
      <protection locked="0"/>
    </xf>
    <xf numFmtId="164" fontId="7" fillId="2" borderId="5" xfId="20" applyNumberFormat="1" applyFont="1" applyFill="1" applyBorder="1" applyAlignment="1">
      <alignment horizontal="center" vertical="center"/>
    </xf>
    <xf numFmtId="164" fontId="7" fillId="2" borderId="5" xfId="20" applyNumberFormat="1" applyFont="1" applyFill="1" applyBorder="1" applyAlignment="1" applyProtection="1">
      <alignment horizontal="center" vertical="center"/>
      <protection locked="0"/>
    </xf>
    <xf numFmtId="0" fontId="12" fillId="2" borderId="7" xfId="22" quotePrefix="1" applyFont="1" applyFill="1" applyBorder="1" applyAlignment="1">
      <alignment horizontal="right"/>
    </xf>
    <xf numFmtId="0" fontId="12" fillId="2" borderId="0" xfId="22" quotePrefix="1" applyFont="1" applyFill="1" applyBorder="1" applyAlignment="1">
      <alignment horizontal="right"/>
    </xf>
    <xf numFmtId="0" fontId="4" fillId="2" borderId="0" xfId="18" applyFont="1" applyFill="1" applyBorder="1" applyAlignment="1">
      <alignment vertical="center"/>
    </xf>
    <xf numFmtId="2" fontId="4" fillId="2" borderId="0" xfId="18" applyNumberFormat="1" applyFont="1" applyFill="1" applyBorder="1" applyAlignment="1">
      <alignment vertical="center" wrapText="1"/>
    </xf>
    <xf numFmtId="0" fontId="7" fillId="2" borderId="0" xfId="22" applyFont="1" applyFill="1" applyAlignment="1">
      <alignment vertical="center"/>
    </xf>
    <xf numFmtId="0" fontId="5" fillId="2" borderId="0" xfId="18" applyFont="1" applyFill="1" applyBorder="1" applyAlignment="1">
      <alignment vertical="center"/>
    </xf>
    <xf numFmtId="2" fontId="5" fillId="2" borderId="0" xfId="18" applyNumberFormat="1" applyFont="1" applyFill="1" applyBorder="1" applyAlignment="1">
      <alignment horizontal="right" vertical="center"/>
    </xf>
    <xf numFmtId="2" fontId="5" fillId="2" borderId="0" xfId="18" quotePrefix="1" applyNumberFormat="1" applyFont="1" applyFill="1" applyBorder="1" applyAlignment="1">
      <alignment horizontal="right" vertical="center"/>
    </xf>
    <xf numFmtId="2" fontId="5" fillId="2" borderId="0" xfId="18" quotePrefix="1" applyNumberFormat="1" applyFont="1" applyFill="1" applyBorder="1" applyAlignment="1">
      <alignment horizontal="right" vertical="center" wrapText="1"/>
    </xf>
    <xf numFmtId="49" fontId="5" fillId="2" borderId="0" xfId="18" applyNumberFormat="1" applyFont="1" applyFill="1" applyBorder="1" applyAlignment="1">
      <alignment vertical="center"/>
    </xf>
    <xf numFmtId="49" fontId="5" fillId="2" borderId="0" xfId="18" applyNumberFormat="1" applyFont="1" applyFill="1" applyBorder="1" applyAlignment="1">
      <alignment horizontal="right" vertical="center" wrapText="1"/>
    </xf>
    <xf numFmtId="2" fontId="5" fillId="2" borderId="0" xfId="18" applyNumberFormat="1" applyFont="1" applyFill="1" applyBorder="1" applyAlignment="1">
      <alignment horizontal="right" vertical="center" wrapText="1"/>
    </xf>
    <xf numFmtId="49" fontId="7" fillId="2" borderId="0" xfId="22" applyNumberFormat="1" applyFont="1" applyFill="1" applyAlignment="1">
      <alignment vertical="center"/>
    </xf>
    <xf numFmtId="49" fontId="5" fillId="2" borderId="0" xfId="18" applyNumberFormat="1" applyFont="1" applyFill="1" applyBorder="1" applyAlignment="1">
      <alignment horizontal="right" vertical="center"/>
    </xf>
    <xf numFmtId="2" fontId="4" fillId="2" borderId="0" xfId="18" applyNumberFormat="1" applyFont="1" applyFill="1" applyBorder="1" applyAlignment="1">
      <alignment horizontal="right" vertical="center"/>
    </xf>
    <xf numFmtId="2" fontId="7" fillId="2" borderId="0" xfId="22" applyNumberFormat="1" applyFont="1" applyFill="1" applyBorder="1" applyAlignment="1">
      <alignment horizontal="right" vertical="center"/>
    </xf>
    <xf numFmtId="49" fontId="4" fillId="2" borderId="0" xfId="18" applyNumberFormat="1" applyFont="1" applyFill="1" applyBorder="1" applyAlignment="1">
      <alignment vertical="center"/>
    </xf>
    <xf numFmtId="49" fontId="7" fillId="2" borderId="0" xfId="22" applyNumberFormat="1" applyFont="1" applyFill="1" applyBorder="1" applyAlignment="1">
      <alignment vertical="center"/>
    </xf>
    <xf numFmtId="0" fontId="5" fillId="2" borderId="0" xfId="18" quotePrefix="1" applyFont="1" applyFill="1" applyBorder="1" applyAlignment="1">
      <alignment horizontal="right" vertical="center" wrapText="1"/>
    </xf>
    <xf numFmtId="167" fontId="5" fillId="2" borderId="0" xfId="18" applyNumberFormat="1" applyFont="1" applyFill="1" applyBorder="1" applyAlignment="1">
      <alignment horizontal="right" vertical="center"/>
    </xf>
    <xf numFmtId="1" fontId="5" fillId="2" borderId="0" xfId="18" applyNumberFormat="1" applyFont="1" applyFill="1" applyBorder="1" applyAlignment="1">
      <alignment vertical="center"/>
    </xf>
    <xf numFmtId="1" fontId="4" fillId="2" borderId="0" xfId="18" applyNumberFormat="1" applyFont="1" applyFill="1" applyBorder="1" applyAlignment="1">
      <alignment vertical="center"/>
    </xf>
    <xf numFmtId="0" fontId="8" fillId="2" borderId="0" xfId="22" applyFont="1" applyFill="1" applyAlignment="1">
      <alignment vertical="center"/>
    </xf>
    <xf numFmtId="0" fontId="4" fillId="2" borderId="0" xfId="21" applyFont="1" applyFill="1" applyAlignment="1">
      <alignment vertical="center"/>
    </xf>
    <xf numFmtId="0" fontId="4" fillId="2" borderId="0" xfId="21" applyFont="1" applyFill="1" applyAlignment="1"/>
    <xf numFmtId="0" fontId="4" fillId="2" borderId="6" xfId="21" applyFont="1" applyFill="1" applyBorder="1" applyAlignment="1">
      <alignment horizontal="center" vertical="center" wrapText="1"/>
    </xf>
    <xf numFmtId="172" fontId="4" fillId="2" borderId="6" xfId="21" applyNumberFormat="1" applyFont="1" applyFill="1" applyBorder="1" applyAlignment="1">
      <alignment horizontal="center" vertical="center" wrapText="1"/>
    </xf>
    <xf numFmtId="0" fontId="4" fillId="2" borderId="6" xfId="21" applyFont="1" applyFill="1" applyBorder="1" applyAlignment="1">
      <alignment horizontal="center" vertical="center"/>
    </xf>
    <xf numFmtId="0" fontId="4" fillId="2" borderId="6" xfId="21" applyFont="1" applyFill="1" applyBorder="1" applyAlignment="1" applyProtection="1">
      <alignment horizontal="center" vertical="center" wrapText="1"/>
      <protection locked="0"/>
    </xf>
    <xf numFmtId="172" fontId="4" fillId="2" borderId="6" xfId="21" applyNumberFormat="1" applyFont="1" applyFill="1" applyBorder="1" applyAlignment="1" applyProtection="1">
      <alignment horizontal="center" vertical="center" wrapText="1"/>
      <protection locked="0"/>
    </xf>
    <xf numFmtId="0" fontId="4" fillId="2" borderId="6" xfId="21" applyFont="1" applyFill="1" applyBorder="1" applyAlignment="1" applyProtection="1">
      <alignment horizontal="center" vertical="center"/>
      <protection locked="0"/>
    </xf>
    <xf numFmtId="166" fontId="5" fillId="2" borderId="3" xfId="21" applyNumberFormat="1" applyFont="1" applyFill="1" applyBorder="1" applyProtection="1">
      <protection locked="0"/>
    </xf>
    <xf numFmtId="166" fontId="5" fillId="2" borderId="3" xfId="21" applyNumberFormat="1" applyFont="1" applyFill="1" applyBorder="1" applyAlignment="1" applyProtection="1">
      <alignment horizontal="right"/>
      <protection locked="0"/>
    </xf>
    <xf numFmtId="1" fontId="4" fillId="2" borderId="3" xfId="21" applyNumberFormat="1" applyFont="1" applyFill="1" applyBorder="1" applyAlignment="1">
      <alignment horizontal="right" vertical="center" wrapText="1"/>
    </xf>
    <xf numFmtId="2" fontId="4" fillId="2" borderId="3" xfId="21" applyNumberFormat="1" applyFont="1" applyFill="1" applyBorder="1" applyAlignment="1">
      <alignment horizontal="right" vertical="center" wrapText="1"/>
    </xf>
    <xf numFmtId="0" fontId="4" fillId="2" borderId="3" xfId="21" applyFont="1" applyFill="1" applyBorder="1" applyAlignment="1" applyProtection="1">
      <alignment horizontal="right" vertical="center" wrapText="1"/>
      <protection locked="0"/>
    </xf>
    <xf numFmtId="172" fontId="4" fillId="2" borderId="3" xfId="21" applyNumberFormat="1" applyFont="1" applyFill="1" applyBorder="1" applyAlignment="1" applyProtection="1">
      <alignment horizontal="right" vertical="center" wrapText="1"/>
      <protection locked="0"/>
    </xf>
    <xf numFmtId="1" fontId="4" fillId="2" borderId="3" xfId="21" applyNumberFormat="1" applyFont="1" applyFill="1" applyBorder="1" applyAlignment="1" applyProtection="1">
      <alignment horizontal="right" vertical="center" wrapText="1"/>
      <protection locked="0"/>
    </xf>
    <xf numFmtId="2" fontId="4" fillId="2" borderId="3" xfId="21" applyNumberFormat="1" applyFont="1" applyFill="1" applyBorder="1" applyAlignment="1" applyProtection="1">
      <alignment horizontal="right" vertical="center" wrapText="1"/>
      <protection locked="0"/>
    </xf>
    <xf numFmtId="0" fontId="5" fillId="2" borderId="3" xfId="21" applyFont="1" applyFill="1" applyBorder="1" applyAlignment="1" applyProtection="1">
      <alignment horizontal="right" vertical="center" wrapText="1"/>
      <protection locked="0"/>
    </xf>
    <xf numFmtId="2" fontId="5" fillId="2" borderId="3" xfId="21" applyNumberFormat="1" applyFont="1" applyFill="1" applyBorder="1" applyAlignment="1" applyProtection="1">
      <alignment horizontal="right" vertical="center" wrapText="1"/>
      <protection locked="0"/>
    </xf>
    <xf numFmtId="9" fontId="5" fillId="2" borderId="3" xfId="15" applyFont="1" applyFill="1" applyBorder="1" applyAlignment="1" applyProtection="1">
      <alignment horizontal="right" vertical="center" wrapText="1"/>
      <protection locked="0"/>
    </xf>
    <xf numFmtId="9" fontId="5" fillId="2" borderId="3" xfId="11" applyNumberFormat="1" applyFont="1" applyFill="1" applyBorder="1" applyProtection="1">
      <protection locked="0"/>
    </xf>
    <xf numFmtId="0" fontId="5" fillId="2" borderId="5" xfId="21" applyFont="1" applyFill="1" applyBorder="1" applyAlignment="1" applyProtection="1">
      <alignment horizontal="right" vertical="center" wrapText="1"/>
      <protection locked="0"/>
    </xf>
    <xf numFmtId="2" fontId="5" fillId="2" borderId="5" xfId="21" applyNumberFormat="1" applyFont="1" applyFill="1" applyBorder="1" applyAlignment="1" applyProtection="1">
      <alignment horizontal="right" vertical="center" wrapText="1"/>
      <protection locked="0"/>
    </xf>
    <xf numFmtId="9" fontId="5" fillId="2" borderId="5" xfId="15" applyFont="1" applyFill="1" applyBorder="1" applyAlignment="1" applyProtection="1">
      <alignment horizontal="right" vertical="center" wrapText="1"/>
      <protection locked="0"/>
    </xf>
    <xf numFmtId="0" fontId="5" fillId="2" borderId="12" xfId="21" applyFont="1" applyFill="1" applyBorder="1" applyAlignment="1">
      <alignment vertical="top" wrapText="1"/>
    </xf>
    <xf numFmtId="0" fontId="5" fillId="2" borderId="12" xfId="21" applyFont="1" applyFill="1" applyBorder="1"/>
    <xf numFmtId="0" fontId="5" fillId="2" borderId="0" xfId="21" applyFont="1" applyFill="1" applyBorder="1"/>
    <xf numFmtId="172" fontId="5" fillId="2" borderId="0" xfId="21" applyNumberFormat="1" applyFont="1" applyFill="1" applyBorder="1"/>
    <xf numFmtId="2" fontId="5" fillId="2" borderId="0" xfId="21" applyNumberFormat="1" applyFont="1" applyFill="1" applyBorder="1"/>
    <xf numFmtId="0" fontId="9" fillId="2" borderId="0" xfId="0" applyFont="1" applyFill="1" applyBorder="1"/>
    <xf numFmtId="0" fontId="5" fillId="2" borderId="0" xfId="21" applyFont="1" applyFill="1" applyAlignment="1">
      <alignment horizontal="left"/>
    </xf>
    <xf numFmtId="0" fontId="9" fillId="2" borderId="0" xfId="0" applyFont="1" applyFill="1"/>
    <xf numFmtId="0" fontId="4" fillId="2" borderId="0" xfId="23" applyFont="1" applyFill="1" applyBorder="1" applyAlignment="1" applyProtection="1">
      <alignment vertical="center"/>
    </xf>
    <xf numFmtId="0" fontId="4" fillId="2" borderId="0" xfId="23" applyFont="1" applyFill="1" applyBorder="1" applyAlignment="1" applyProtection="1">
      <alignment vertical="center" wrapText="1"/>
    </xf>
    <xf numFmtId="0" fontId="7" fillId="2" borderId="0" xfId="23" applyFont="1" applyFill="1" applyAlignment="1" applyProtection="1">
      <alignment vertical="top"/>
    </xf>
    <xf numFmtId="0" fontId="4" fillId="2" borderId="7" xfId="23" applyFont="1" applyFill="1" applyBorder="1" applyAlignment="1" applyProtection="1">
      <alignment vertical="center"/>
    </xf>
    <xf numFmtId="0" fontId="7" fillId="2" borderId="0" xfId="23" applyFont="1" applyFill="1" applyAlignment="1" applyProtection="1">
      <alignment vertical="center" wrapText="1"/>
    </xf>
    <xf numFmtId="0" fontId="7" fillId="2" borderId="0" xfId="23" applyFont="1" applyFill="1" applyAlignment="1" applyProtection="1">
      <alignment vertical="center"/>
    </xf>
    <xf numFmtId="0" fontId="8" fillId="2" borderId="0" xfId="23" applyFont="1" applyFill="1" applyAlignment="1" applyProtection="1">
      <alignment horizontal="center" vertical="center" wrapText="1"/>
    </xf>
    <xf numFmtId="0" fontId="4" fillId="2" borderId="2" xfId="23" applyFont="1" applyFill="1" applyBorder="1" applyAlignment="1" applyProtection="1">
      <alignment horizontal="center" wrapText="1"/>
    </xf>
    <xf numFmtId="0" fontId="7" fillId="2" borderId="6" xfId="23" applyFont="1" applyFill="1" applyBorder="1" applyAlignment="1" applyProtection="1">
      <alignment wrapText="1"/>
    </xf>
    <xf numFmtId="169" fontId="7" fillId="2" borderId="6" xfId="20" applyNumberFormat="1" applyFont="1" applyFill="1" applyBorder="1" applyAlignment="1" applyProtection="1">
      <alignment horizontal="center" vertical="center"/>
    </xf>
    <xf numFmtId="169" fontId="5" fillId="2" borderId="6" xfId="20" applyNumberFormat="1" applyFont="1" applyFill="1" applyBorder="1" applyAlignment="1" applyProtection="1">
      <alignment horizontal="center" vertical="center" wrapText="1"/>
    </xf>
    <xf numFmtId="169" fontId="5" fillId="2" borderId="6" xfId="20" applyNumberFormat="1" applyFont="1" applyFill="1" applyBorder="1" applyAlignment="1" applyProtection="1">
      <alignment horizontal="center" vertical="center" wrapText="1"/>
      <protection locked="0"/>
    </xf>
    <xf numFmtId="169" fontId="5" fillId="2" borderId="6" xfId="20" applyNumberFormat="1" applyFont="1" applyFill="1" applyBorder="1" applyAlignment="1" applyProtection="1">
      <alignment horizontal="center" vertical="center"/>
      <protection locked="0"/>
    </xf>
    <xf numFmtId="169" fontId="7" fillId="2" borderId="6" xfId="20" applyNumberFormat="1" applyFont="1" applyFill="1" applyBorder="1" applyAlignment="1" applyProtection="1">
      <alignment horizontal="center" vertical="center" wrapText="1"/>
    </xf>
    <xf numFmtId="169" fontId="7" fillId="2" borderId="6" xfId="23" applyNumberFormat="1" applyFont="1" applyFill="1" applyBorder="1" applyAlignment="1" applyProtection="1">
      <alignment vertical="center"/>
      <protection locked="0"/>
    </xf>
    <xf numFmtId="0" fontId="7" fillId="2" borderId="3" xfId="23" applyFont="1" applyFill="1" applyBorder="1" applyAlignment="1" applyProtection="1">
      <alignment wrapText="1"/>
    </xf>
    <xf numFmtId="169" fontId="7" fillId="2" borderId="3" xfId="20" applyNumberFormat="1" applyFont="1" applyFill="1" applyBorder="1" applyAlignment="1" applyProtection="1">
      <alignment horizontal="center" vertical="center"/>
    </xf>
    <xf numFmtId="169" fontId="5" fillId="2" borderId="3" xfId="20" applyNumberFormat="1" applyFont="1" applyFill="1" applyBorder="1" applyAlignment="1" applyProtection="1">
      <alignment horizontal="center" vertical="center" wrapText="1"/>
      <protection locked="0"/>
    </xf>
    <xf numFmtId="169" fontId="5" fillId="2" borderId="3" xfId="20" applyNumberFormat="1" applyFont="1" applyFill="1" applyBorder="1" applyAlignment="1" applyProtection="1">
      <alignment horizontal="center" vertical="center"/>
      <protection locked="0"/>
    </xf>
    <xf numFmtId="169" fontId="7" fillId="2" borderId="3" xfId="20" applyNumberFormat="1" applyFont="1" applyFill="1" applyBorder="1" applyAlignment="1" applyProtection="1">
      <alignment horizontal="center" vertical="center" wrapText="1"/>
    </xf>
    <xf numFmtId="169" fontId="7" fillId="2" borderId="3" xfId="23" applyNumberFormat="1" applyFont="1" applyFill="1" applyBorder="1" applyAlignment="1" applyProtection="1">
      <alignment vertical="center"/>
      <protection locked="0"/>
    </xf>
    <xf numFmtId="0" fontId="8" fillId="2" borderId="5" xfId="23" applyFont="1" applyFill="1" applyBorder="1" applyAlignment="1" applyProtection="1">
      <alignment wrapText="1"/>
    </xf>
    <xf numFmtId="169" fontId="4" fillId="2" borderId="5" xfId="20" applyNumberFormat="1" applyFont="1" applyFill="1" applyBorder="1" applyAlignment="1" applyProtection="1">
      <alignment horizontal="center" vertical="center"/>
    </xf>
    <xf numFmtId="169" fontId="8" fillId="2" borderId="5" xfId="20" applyNumberFormat="1" applyFont="1" applyFill="1" applyBorder="1" applyAlignment="1" applyProtection="1">
      <alignment horizontal="center" vertical="center"/>
    </xf>
    <xf numFmtId="169" fontId="4" fillId="2" borderId="5" xfId="20" applyNumberFormat="1" applyFont="1" applyFill="1" applyBorder="1" applyAlignment="1" applyProtection="1">
      <alignment horizontal="center" vertical="center"/>
      <protection locked="0"/>
    </xf>
    <xf numFmtId="169" fontId="5" fillId="2" borderId="5" xfId="20" applyNumberFormat="1" applyFont="1" applyFill="1" applyBorder="1" applyAlignment="1" applyProtection="1">
      <alignment horizontal="center" vertical="center"/>
      <protection locked="0"/>
    </xf>
    <xf numFmtId="0" fontId="8" fillId="2" borderId="0" xfId="23" applyFont="1" applyFill="1" applyAlignment="1" applyProtection="1">
      <alignment vertical="center"/>
    </xf>
    <xf numFmtId="0" fontId="7" fillId="2" borderId="7" xfId="23" applyFont="1" applyFill="1" applyBorder="1" applyAlignment="1" applyProtection="1">
      <alignment vertical="center" wrapText="1"/>
    </xf>
    <xf numFmtId="0" fontId="5" fillId="2" borderId="0" xfId="23" applyFont="1" applyFill="1" applyBorder="1" applyAlignment="1" applyProtection="1">
      <alignment vertical="center"/>
    </xf>
    <xf numFmtId="0" fontId="7" fillId="2" borderId="0" xfId="23" applyFont="1" applyFill="1" applyBorder="1" applyAlignment="1" applyProtection="1">
      <alignment vertical="center"/>
    </xf>
    <xf numFmtId="1" fontId="7" fillId="2" borderId="0" xfId="23" applyNumberFormat="1" applyFont="1" applyFill="1" applyProtection="1"/>
    <xf numFmtId="0" fontId="7" fillId="2" borderId="0" xfId="23" applyFont="1" applyFill="1" applyBorder="1" applyAlignment="1" applyProtection="1">
      <alignment vertical="center" wrapText="1"/>
    </xf>
    <xf numFmtId="0" fontId="7" fillId="2" borderId="12" xfId="23" applyFont="1" applyFill="1" applyBorder="1" applyAlignment="1" applyProtection="1">
      <alignment vertical="center"/>
    </xf>
    <xf numFmtId="166" fontId="5" fillId="2" borderId="6" xfId="20" applyFont="1" applyFill="1" applyBorder="1" applyAlignment="1" applyProtection="1">
      <alignment horizontal="right" vertical="center"/>
    </xf>
    <xf numFmtId="166" fontId="7" fillId="2" borderId="6" xfId="20" applyFont="1" applyFill="1" applyBorder="1" applyAlignment="1" applyProtection="1">
      <alignment horizontal="right" vertical="center"/>
    </xf>
    <xf numFmtId="166" fontId="7" fillId="2" borderId="6" xfId="20" applyFont="1" applyFill="1" applyBorder="1" applyAlignment="1" applyProtection="1">
      <alignment horizontal="right" vertical="center"/>
      <protection locked="0"/>
    </xf>
    <xf numFmtId="166" fontId="5" fillId="2" borderId="6" xfId="20" applyFont="1" applyFill="1" applyBorder="1" applyAlignment="1" applyProtection="1">
      <alignment horizontal="right" vertical="center" wrapText="1"/>
    </xf>
    <xf numFmtId="166" fontId="5" fillId="2" borderId="6" xfId="20" applyNumberFormat="1" applyFont="1" applyFill="1" applyBorder="1" applyAlignment="1" applyProtection="1">
      <alignment horizontal="center" vertical="center"/>
      <protection locked="0"/>
    </xf>
    <xf numFmtId="166" fontId="7" fillId="2" borderId="6" xfId="23" applyNumberFormat="1" applyFont="1" applyFill="1" applyBorder="1" applyAlignment="1" applyProtection="1">
      <alignment vertical="center"/>
      <protection locked="0"/>
    </xf>
    <xf numFmtId="166" fontId="5" fillId="2" borderId="3" xfId="20" applyFont="1" applyFill="1" applyBorder="1" applyAlignment="1" applyProtection="1">
      <alignment horizontal="right" vertical="center"/>
    </xf>
    <xf numFmtId="166" fontId="7" fillId="2" borderId="3" xfId="20" applyFont="1" applyFill="1" applyBorder="1" applyAlignment="1" applyProtection="1">
      <alignment horizontal="right" vertical="center"/>
    </xf>
    <xf numFmtId="166" fontId="7" fillId="2" borderId="3" xfId="20" applyFont="1" applyFill="1" applyBorder="1" applyAlignment="1" applyProtection="1">
      <alignment horizontal="right" vertical="center"/>
      <protection locked="0"/>
    </xf>
    <xf numFmtId="166" fontId="5" fillId="2" borderId="3" xfId="20" applyFont="1" applyFill="1" applyBorder="1" applyAlignment="1" applyProtection="1">
      <alignment horizontal="right" vertical="center" wrapText="1"/>
    </xf>
    <xf numFmtId="166" fontId="5" fillId="2" borderId="3" xfId="20" applyNumberFormat="1" applyFont="1" applyFill="1" applyBorder="1" applyAlignment="1" applyProtection="1">
      <alignment horizontal="center" vertical="center"/>
      <protection locked="0"/>
    </xf>
    <xf numFmtId="166" fontId="7" fillId="2" borderId="3" xfId="23" applyNumberFormat="1" applyFont="1" applyFill="1" applyBorder="1" applyAlignment="1" applyProtection="1">
      <alignment vertical="center"/>
      <protection locked="0"/>
    </xf>
    <xf numFmtId="166" fontId="4" fillId="2" borderId="5" xfId="20" applyFont="1" applyFill="1" applyBorder="1" applyAlignment="1" applyProtection="1">
      <alignment horizontal="right" vertical="center"/>
    </xf>
    <xf numFmtId="166" fontId="8" fillId="2" borderId="5" xfId="20" applyFont="1" applyFill="1" applyBorder="1" applyAlignment="1" applyProtection="1">
      <alignment horizontal="right" vertical="center"/>
    </xf>
    <xf numFmtId="166" fontId="8" fillId="2" borderId="5" xfId="20" applyFont="1" applyFill="1" applyBorder="1" applyAlignment="1" applyProtection="1">
      <alignment horizontal="right" vertical="center"/>
      <protection locked="0"/>
    </xf>
    <xf numFmtId="166" fontId="7" fillId="2" borderId="5" xfId="20" applyFont="1" applyFill="1" applyBorder="1" applyAlignment="1" applyProtection="1">
      <alignment horizontal="right" vertical="center"/>
      <protection locked="0"/>
    </xf>
    <xf numFmtId="0" fontId="7" fillId="2" borderId="0" xfId="23" applyFont="1" applyFill="1" applyProtection="1"/>
    <xf numFmtId="0" fontId="5" fillId="2" borderId="0" xfId="6" applyFont="1" applyFill="1"/>
    <xf numFmtId="0" fontId="4" fillId="2" borderId="0" xfId="12" quotePrefix="1" applyFont="1" applyFill="1" applyBorder="1" applyAlignment="1" applyProtection="1">
      <alignment vertical="top"/>
    </xf>
    <xf numFmtId="0" fontId="4" fillId="2" borderId="0" xfId="12" quotePrefix="1" applyFont="1" applyFill="1" applyBorder="1" applyAlignment="1" applyProtection="1">
      <alignment vertical="top" wrapText="1"/>
    </xf>
    <xf numFmtId="0" fontId="4" fillId="2" borderId="0" xfId="12" applyFont="1" applyFill="1" applyBorder="1" applyAlignment="1" applyProtection="1">
      <alignment horizontal="center" vertical="top"/>
    </xf>
    <xf numFmtId="0" fontId="5" fillId="2" borderId="0" xfId="12" applyFont="1" applyFill="1" applyBorder="1" applyAlignment="1" applyProtection="1">
      <alignment vertical="top"/>
    </xf>
    <xf numFmtId="0" fontId="4" fillId="2" borderId="14" xfId="12" applyFont="1" applyFill="1" applyBorder="1" applyAlignment="1" applyProtection="1">
      <alignment horizontal="left" vertical="center"/>
    </xf>
    <xf numFmtId="0" fontId="4" fillId="2" borderId="1" xfId="12" applyFont="1" applyFill="1" applyBorder="1" applyAlignment="1" applyProtection="1">
      <alignment vertical="center" wrapText="1"/>
    </xf>
    <xf numFmtId="0" fontId="4" fillId="2" borderId="1" xfId="12" applyFont="1" applyFill="1" applyBorder="1" applyAlignment="1" applyProtection="1">
      <alignment horizontal="left" vertical="center" wrapText="1"/>
    </xf>
    <xf numFmtId="0" fontId="5" fillId="2" borderId="0" xfId="12" applyFont="1" applyFill="1" applyBorder="1" applyProtection="1"/>
    <xf numFmtId="0" fontId="4" fillId="2" borderId="0" xfId="12" applyFont="1" applyFill="1" applyBorder="1" applyAlignment="1" applyProtection="1">
      <alignment vertical="center" wrapText="1"/>
    </xf>
    <xf numFmtId="0" fontId="8" fillId="2" borderId="0" xfId="12" applyFont="1" applyFill="1" applyBorder="1" applyAlignment="1" applyProtection="1">
      <alignment horizontal="center" vertical="center" wrapText="1"/>
    </xf>
    <xf numFmtId="0" fontId="8" fillId="2" borderId="2" xfId="12" applyFont="1" applyFill="1" applyBorder="1" applyAlignment="1" applyProtection="1">
      <alignment horizontal="center" vertical="center" wrapText="1"/>
    </xf>
    <xf numFmtId="0" fontId="8" fillId="2" borderId="0" xfId="12" applyFont="1" applyFill="1" applyBorder="1" applyAlignment="1" applyProtection="1">
      <alignment horizontal="center" wrapText="1"/>
    </xf>
    <xf numFmtId="0" fontId="5" fillId="2" borderId="6" xfId="12" applyFont="1" applyFill="1" applyBorder="1" applyAlignment="1" applyProtection="1"/>
    <xf numFmtId="169" fontId="5" fillId="2" borderId="6" xfId="20" applyNumberFormat="1" applyFont="1" applyFill="1" applyBorder="1" applyAlignment="1" applyProtection="1">
      <alignment vertical="center"/>
    </xf>
    <xf numFmtId="169" fontId="5" fillId="2" borderId="6" xfId="20" applyNumberFormat="1" applyFont="1" applyFill="1" applyBorder="1" applyAlignment="1" applyProtection="1">
      <alignment vertical="center" wrapText="1"/>
    </xf>
    <xf numFmtId="169" fontId="5" fillId="2" borderId="6" xfId="20" applyNumberFormat="1" applyFont="1" applyFill="1" applyBorder="1" applyAlignment="1" applyProtection="1">
      <alignment vertical="center"/>
      <protection locked="0"/>
    </xf>
    <xf numFmtId="169" fontId="5" fillId="2" borderId="6" xfId="12" applyNumberFormat="1" applyFont="1" applyFill="1" applyBorder="1" applyProtection="1">
      <protection locked="0"/>
    </xf>
    <xf numFmtId="0" fontId="5" fillId="2" borderId="3" xfId="12" applyFont="1" applyFill="1" applyBorder="1" applyAlignment="1" applyProtection="1">
      <alignment wrapText="1"/>
    </xf>
    <xf numFmtId="169" fontId="5" fillId="2" borderId="3" xfId="20" applyNumberFormat="1" applyFont="1" applyFill="1" applyBorder="1" applyAlignment="1" applyProtection="1">
      <alignment vertical="center"/>
    </xf>
    <xf numFmtId="169" fontId="5" fillId="2" borderId="3" xfId="20" applyNumberFormat="1" applyFont="1" applyFill="1" applyBorder="1" applyAlignment="1" applyProtection="1">
      <alignment vertical="center" wrapText="1"/>
    </xf>
    <xf numFmtId="169" fontId="5" fillId="2" borderId="3" xfId="20" applyNumberFormat="1" applyFont="1" applyFill="1" applyBorder="1" applyAlignment="1" applyProtection="1">
      <alignment vertical="center"/>
      <protection locked="0"/>
    </xf>
    <xf numFmtId="169" fontId="5" fillId="2" borderId="3" xfId="12" applyNumberFormat="1" applyFont="1" applyFill="1" applyBorder="1" applyProtection="1">
      <protection locked="0"/>
    </xf>
    <xf numFmtId="0" fontId="4" fillId="2" borderId="5" xfId="12" applyFont="1" applyFill="1" applyBorder="1" applyAlignment="1" applyProtection="1">
      <alignment wrapText="1"/>
    </xf>
    <xf numFmtId="169" fontId="4" fillId="2" borderId="5" xfId="20" applyNumberFormat="1" applyFont="1" applyFill="1" applyBorder="1" applyAlignment="1" applyProtection="1">
      <alignment vertical="center"/>
    </xf>
    <xf numFmtId="169" fontId="4" fillId="2" borderId="5" xfId="20" applyNumberFormat="1" applyFont="1" applyFill="1" applyBorder="1" applyAlignment="1" applyProtection="1">
      <alignment vertical="center"/>
      <protection locked="0"/>
    </xf>
    <xf numFmtId="169" fontId="5" fillId="2" borderId="5" xfId="20" applyNumberFormat="1" applyFont="1" applyFill="1" applyBorder="1" applyAlignment="1" applyProtection="1">
      <alignment vertical="center"/>
      <protection locked="0"/>
    </xf>
    <xf numFmtId="169" fontId="4" fillId="2" borderId="5" xfId="12" applyNumberFormat="1" applyFont="1" applyFill="1" applyBorder="1" applyProtection="1">
      <protection locked="0"/>
    </xf>
    <xf numFmtId="0" fontId="4" fillId="2" borderId="0" xfId="12" applyFont="1" applyFill="1" applyBorder="1" applyProtection="1"/>
    <xf numFmtId="0" fontId="5" fillId="2" borderId="0" xfId="12" applyFont="1" applyFill="1" applyAlignment="1" applyProtection="1">
      <alignment vertical="top" wrapText="1"/>
    </xf>
    <xf numFmtId="0" fontId="5" fillId="2" borderId="0" xfId="12" applyFont="1" applyFill="1" applyBorder="1" applyAlignment="1" applyProtection="1"/>
    <xf numFmtId="0" fontId="4" fillId="2" borderId="7" xfId="12" applyFont="1" applyFill="1" applyBorder="1" applyAlignment="1" applyProtection="1">
      <alignment vertical="center"/>
    </xf>
    <xf numFmtId="0" fontId="5" fillId="2" borderId="0" xfId="12" applyFont="1" applyFill="1" applyBorder="1" applyAlignment="1" applyProtection="1">
      <alignment horizontal="right"/>
    </xf>
    <xf numFmtId="166" fontId="5" fillId="2" borderId="6" xfId="20" applyFont="1" applyFill="1" applyBorder="1" applyAlignment="1" applyProtection="1">
      <alignment horizontal="right" vertical="center"/>
      <protection locked="0"/>
    </xf>
    <xf numFmtId="166" fontId="5" fillId="2" borderId="6" xfId="20" applyNumberFormat="1" applyFont="1" applyFill="1" applyBorder="1" applyAlignment="1" applyProtection="1">
      <alignment vertical="center"/>
      <protection locked="0"/>
    </xf>
    <xf numFmtId="166" fontId="5" fillId="2" borderId="6" xfId="12" applyNumberFormat="1" applyFont="1" applyFill="1" applyBorder="1" applyProtection="1">
      <protection locked="0"/>
    </xf>
    <xf numFmtId="166" fontId="5" fillId="2" borderId="3" xfId="20" applyFont="1" applyFill="1" applyBorder="1" applyAlignment="1" applyProtection="1">
      <alignment horizontal="right" vertical="center"/>
      <protection locked="0"/>
    </xf>
    <xf numFmtId="166" fontId="5" fillId="2" borderId="3" xfId="20" applyNumberFormat="1" applyFont="1" applyFill="1" applyBorder="1" applyAlignment="1" applyProtection="1">
      <alignment vertical="center"/>
      <protection locked="0"/>
    </xf>
    <xf numFmtId="166" fontId="5" fillId="2" borderId="3" xfId="12" applyNumberFormat="1" applyFont="1" applyFill="1" applyBorder="1" applyProtection="1">
      <protection locked="0"/>
    </xf>
    <xf numFmtId="166" fontId="4" fillId="2" borderId="5" xfId="20" applyFont="1" applyFill="1" applyBorder="1" applyAlignment="1" applyProtection="1">
      <alignment horizontal="right" vertical="center"/>
      <protection locked="0"/>
    </xf>
    <xf numFmtId="166" fontId="5" fillId="2" borderId="5" xfId="20" applyFont="1" applyFill="1" applyBorder="1" applyAlignment="1" applyProtection="1">
      <alignment horizontal="right" vertical="center"/>
      <protection locked="0"/>
    </xf>
    <xf numFmtId="166" fontId="5" fillId="2" borderId="5" xfId="20" applyNumberFormat="1" applyFont="1" applyFill="1" applyBorder="1" applyAlignment="1" applyProtection="1">
      <alignment vertical="center"/>
      <protection locked="0"/>
    </xf>
    <xf numFmtId="166" fontId="4" fillId="2" borderId="5" xfId="12" applyNumberFormat="1" applyFont="1" applyFill="1" applyBorder="1" applyProtection="1">
      <protection locked="0"/>
    </xf>
    <xf numFmtId="0" fontId="5" fillId="2" borderId="0" xfId="12" applyFont="1" applyFill="1" applyProtection="1"/>
    <xf numFmtId="169" fontId="5" fillId="0" borderId="3" xfId="20" applyNumberFormat="1" applyFont="1" applyFill="1" applyBorder="1" applyAlignment="1" applyProtection="1">
      <alignment horizontal="right" vertical="center" wrapText="1"/>
    </xf>
    <xf numFmtId="169" fontId="5" fillId="0" borderId="3" xfId="20" applyNumberFormat="1" applyFont="1" applyFill="1" applyBorder="1" applyAlignment="1" applyProtection="1">
      <alignment horizontal="right" vertical="center"/>
    </xf>
    <xf numFmtId="169" fontId="4" fillId="0" borderId="3" xfId="20" applyNumberFormat="1" applyFont="1" applyFill="1" applyBorder="1" applyAlignment="1" applyProtection="1">
      <alignment horizontal="right" vertical="center" wrapText="1"/>
    </xf>
    <xf numFmtId="0" fontId="4" fillId="0" borderId="3" xfId="24" applyFont="1" applyFill="1" applyBorder="1" applyAlignment="1">
      <alignment horizontal="left" vertical="center"/>
    </xf>
    <xf numFmtId="0" fontId="4" fillId="0" borderId="0" xfId="30" quotePrefix="1" applyFont="1" applyFill="1" applyBorder="1" applyAlignment="1" applyProtection="1">
      <alignment vertical="top"/>
    </xf>
    <xf numFmtId="0" fontId="4" fillId="0" borderId="0" xfId="30" applyFont="1" applyFill="1" applyAlignment="1" applyProtection="1">
      <alignment vertical="center"/>
    </xf>
    <xf numFmtId="0" fontId="5" fillId="0" borderId="3" xfId="24" applyFont="1" applyFill="1" applyBorder="1" applyAlignment="1" applyProtection="1">
      <alignment horizontal="left" vertical="center"/>
    </xf>
    <xf numFmtId="1" fontId="7" fillId="0" borderId="6" xfId="31" applyNumberFormat="1" applyFont="1" applyFill="1" applyBorder="1" applyAlignment="1" applyProtection="1">
      <alignment horizontal="right" vertical="center"/>
    </xf>
    <xf numFmtId="1" fontId="7" fillId="0" borderId="6" xfId="32" applyNumberFormat="1" applyFont="1" applyFill="1" applyBorder="1" applyAlignment="1" applyProtection="1">
      <alignment horizontal="right" vertical="center"/>
    </xf>
    <xf numFmtId="1" fontId="13" fillId="0" borderId="6" xfId="31" applyNumberFormat="1" applyFont="1" applyFill="1" applyBorder="1" applyAlignment="1" applyProtection="1">
      <alignment horizontal="right" vertical="center"/>
    </xf>
    <xf numFmtId="1" fontId="13" fillId="0" borderId="6" xfId="31" applyNumberFormat="1" applyFont="1" applyFill="1" applyBorder="1" applyAlignment="1" applyProtection="1">
      <alignment horizontal="right" vertical="center" wrapText="1"/>
    </xf>
    <xf numFmtId="1" fontId="5" fillId="0" borderId="3" xfId="30" applyNumberFormat="1" applyFont="1" applyFill="1" applyBorder="1" applyAlignment="1" applyProtection="1">
      <alignment horizontal="right" vertical="center"/>
    </xf>
    <xf numFmtId="0" fontId="7" fillId="0" borderId="3" xfId="31" applyFont="1" applyFill="1" applyBorder="1" applyAlignment="1" applyProtection="1">
      <alignment horizontal="right" vertical="center"/>
    </xf>
    <xf numFmtId="1" fontId="7" fillId="0" borderId="3" xfId="31" applyNumberFormat="1" applyFont="1" applyFill="1" applyBorder="1" applyAlignment="1" applyProtection="1">
      <alignment horizontal="right" vertical="center"/>
    </xf>
    <xf numFmtId="0" fontId="7" fillId="0" borderId="3" xfId="32" applyFont="1" applyFill="1" applyBorder="1" applyAlignment="1" applyProtection="1">
      <alignment horizontal="right" vertical="center"/>
    </xf>
    <xf numFmtId="1" fontId="7" fillId="0" borderId="3" xfId="32" applyNumberFormat="1" applyFont="1" applyFill="1" applyBorder="1" applyAlignment="1" applyProtection="1">
      <alignment horizontal="right" vertical="center"/>
    </xf>
    <xf numFmtId="1" fontId="13" fillId="0" borderId="3" xfId="31" applyNumberFormat="1" applyFont="1" applyFill="1" applyBorder="1" applyAlignment="1" applyProtection="1">
      <alignment horizontal="right" vertical="center" wrapText="1"/>
    </xf>
    <xf numFmtId="1" fontId="13" fillId="0" borderId="3" xfId="32" applyNumberFormat="1" applyFont="1" applyFill="1" applyBorder="1" applyAlignment="1" applyProtection="1">
      <alignment horizontal="right" vertical="center"/>
    </xf>
    <xf numFmtId="1" fontId="13" fillId="0" borderId="3" xfId="31" applyNumberFormat="1" applyFont="1" applyFill="1" applyBorder="1" applyAlignment="1" applyProtection="1">
      <alignment horizontal="right" vertical="center"/>
    </xf>
    <xf numFmtId="0" fontId="4" fillId="0" borderId="11" xfId="30" applyFont="1" applyFill="1" applyBorder="1" applyAlignment="1" applyProtection="1">
      <alignment vertical="center"/>
    </xf>
    <xf numFmtId="0" fontId="4" fillId="0" borderId="5" xfId="30" applyFont="1" applyFill="1" applyBorder="1" applyAlignment="1" applyProtection="1">
      <alignment vertical="center"/>
    </xf>
    <xf numFmtId="1" fontId="4" fillId="0" borderId="5" xfId="30" applyNumberFormat="1" applyFont="1" applyFill="1" applyBorder="1" applyAlignment="1" applyProtection="1">
      <alignment horizontal="right" vertical="center"/>
    </xf>
    <xf numFmtId="0" fontId="7" fillId="0" borderId="0" xfId="32" applyFont="1" applyFill="1" applyBorder="1" applyAlignment="1" applyProtection="1">
      <alignment horizontal="right"/>
    </xf>
    <xf numFmtId="1" fontId="14" fillId="0" borderId="0" xfId="32" applyNumberFormat="1" applyFont="1" applyFill="1" applyBorder="1" applyAlignment="1" applyProtection="1">
      <alignment vertical="top"/>
    </xf>
    <xf numFmtId="0" fontId="4" fillId="0" borderId="0" xfId="30" quotePrefix="1" applyFont="1" applyFill="1" applyBorder="1" applyAlignment="1" applyProtection="1">
      <alignment vertical="center"/>
    </xf>
    <xf numFmtId="0" fontId="4" fillId="0" borderId="0" xfId="30" quotePrefix="1" applyFont="1" applyFill="1" applyBorder="1" applyAlignment="1" applyProtection="1">
      <alignment vertical="center" wrapText="1"/>
    </xf>
    <xf numFmtId="0" fontId="4" fillId="0" borderId="3" xfId="24" applyFont="1" applyFill="1" applyBorder="1" applyAlignment="1" applyProtection="1">
      <alignment horizontal="right" vertical="center"/>
    </xf>
    <xf numFmtId="0" fontId="4" fillId="0" borderId="3" xfId="24" applyFont="1" applyFill="1" applyBorder="1" applyAlignment="1" applyProtection="1">
      <alignment horizontal="left" vertical="center"/>
    </xf>
    <xf numFmtId="0" fontId="5" fillId="0" borderId="3" xfId="24" applyFont="1" applyFill="1" applyBorder="1" applyAlignment="1" applyProtection="1">
      <alignment horizontal="right" vertical="center"/>
    </xf>
    <xf numFmtId="0" fontId="5" fillId="0" borderId="3" xfId="24" quotePrefix="1" applyFont="1" applyFill="1" applyBorder="1" applyAlignment="1" applyProtection="1">
      <alignment horizontal="left" vertical="center"/>
    </xf>
    <xf numFmtId="0" fontId="8" fillId="0" borderId="3" xfId="34" applyFont="1" applyFill="1" applyBorder="1" applyAlignment="1" applyProtection="1">
      <alignment horizontal="right" vertical="center"/>
    </xf>
    <xf numFmtId="0" fontId="8" fillId="0" borderId="3" xfId="34" applyFont="1" applyFill="1" applyBorder="1" applyAlignment="1" applyProtection="1">
      <alignment vertical="center"/>
    </xf>
    <xf numFmtId="0" fontId="8" fillId="0" borderId="5" xfId="34" applyFont="1" applyFill="1" applyBorder="1" applyAlignment="1" applyProtection="1">
      <alignment horizontal="right" vertical="center"/>
    </xf>
    <xf numFmtId="0" fontId="8" fillId="0" borderId="5" xfId="34" applyFont="1" applyFill="1" applyBorder="1" applyAlignment="1" applyProtection="1">
      <alignment vertical="center"/>
    </xf>
    <xf numFmtId="0" fontId="4" fillId="0" borderId="0" xfId="35" quotePrefix="1" applyFont="1" applyFill="1" applyBorder="1" applyAlignment="1" applyProtection="1">
      <alignment vertical="center"/>
    </xf>
    <xf numFmtId="0" fontId="5" fillId="0" borderId="0" xfId="35" applyFont="1" applyFill="1" applyProtection="1"/>
    <xf numFmtId="0" fontId="4" fillId="0" borderId="0" xfId="35" applyFont="1" applyFill="1" applyBorder="1" applyAlignment="1" applyProtection="1">
      <alignment horizontal="center" vertical="center" wrapText="1"/>
    </xf>
    <xf numFmtId="0" fontId="5" fillId="0" borderId="0" xfId="35" applyFont="1" applyFill="1" applyAlignment="1" applyProtection="1">
      <alignment horizontal="left"/>
    </xf>
    <xf numFmtId="0" fontId="4" fillId="0" borderId="0" xfId="35" applyFont="1" applyFill="1" applyAlignment="1" applyProtection="1"/>
    <xf numFmtId="0" fontId="4" fillId="0" borderId="2" xfId="35" applyFont="1" applyFill="1" applyBorder="1" applyAlignment="1" applyProtection="1">
      <alignment horizontal="center" vertical="center" wrapText="1"/>
    </xf>
    <xf numFmtId="0" fontId="4" fillId="0" borderId="2" xfId="35" applyFont="1" applyFill="1" applyBorder="1" applyAlignment="1" applyProtection="1">
      <alignment horizontal="center" vertical="center"/>
    </xf>
    <xf numFmtId="0" fontId="4" fillId="0" borderId="3" xfId="35" applyFont="1" applyFill="1" applyBorder="1" applyAlignment="1" applyProtection="1">
      <alignment horizontal="center" vertical="center" wrapText="1"/>
    </xf>
    <xf numFmtId="0" fontId="4" fillId="0" borderId="3" xfId="35" applyFont="1" applyFill="1" applyBorder="1" applyAlignment="1" applyProtection="1">
      <alignment horizontal="center" vertical="center"/>
    </xf>
    <xf numFmtId="166" fontId="5" fillId="0" borderId="3" xfId="20" applyFont="1" applyFill="1" applyBorder="1" applyAlignment="1" applyProtection="1">
      <alignment horizontal="right" vertical="center"/>
    </xf>
    <xf numFmtId="0" fontId="5" fillId="0" borderId="3" xfId="35" applyFont="1" applyFill="1" applyBorder="1" applyAlignment="1" applyProtection="1">
      <alignment horizontal="right" vertical="center"/>
    </xf>
    <xf numFmtId="166" fontId="5" fillId="0" borderId="3" xfId="20" applyNumberFormat="1" applyFont="1" applyFill="1" applyBorder="1" applyAlignment="1" applyProtection="1">
      <alignment horizontal="right" vertical="center"/>
    </xf>
    <xf numFmtId="166" fontId="5" fillId="0" borderId="3" xfId="20" applyNumberFormat="1" applyFont="1" applyFill="1" applyBorder="1" applyAlignment="1" applyProtection="1">
      <alignment vertical="center"/>
    </xf>
    <xf numFmtId="166" fontId="5" fillId="0" borderId="3" xfId="20" applyNumberFormat="1" applyFont="1" applyFill="1" applyBorder="1" applyProtection="1"/>
    <xf numFmtId="2" fontId="5" fillId="0" borderId="0" xfId="35" applyNumberFormat="1" applyFont="1" applyFill="1" applyProtection="1"/>
    <xf numFmtId="2" fontId="5" fillId="0" borderId="0" xfId="35" applyNumberFormat="1" applyFont="1" applyFill="1" applyAlignment="1" applyProtection="1">
      <alignment horizontal="left"/>
    </xf>
    <xf numFmtId="166" fontId="5" fillId="0" borderId="3" xfId="20" applyFont="1" applyFill="1" applyBorder="1" applyAlignment="1" applyProtection="1">
      <alignment horizontal="right" vertical="center" wrapText="1"/>
    </xf>
    <xf numFmtId="169" fontId="5" fillId="0" borderId="3" xfId="35" applyNumberFormat="1" applyFont="1" applyFill="1" applyBorder="1" applyAlignment="1" applyProtection="1">
      <alignment horizontal="right" vertical="center" wrapText="1"/>
    </xf>
    <xf numFmtId="166" fontId="5" fillId="0" borderId="3" xfId="20" applyNumberFormat="1" applyFont="1" applyFill="1" applyBorder="1" applyAlignment="1" applyProtection="1">
      <alignment horizontal="right" vertical="center" wrapText="1"/>
    </xf>
    <xf numFmtId="166" fontId="4" fillId="0" borderId="3" xfId="20" applyNumberFormat="1" applyFont="1" applyFill="1" applyBorder="1" applyAlignment="1" applyProtection="1"/>
    <xf numFmtId="166" fontId="5" fillId="0" borderId="3" xfId="20" applyNumberFormat="1" applyFont="1" applyFill="1" applyBorder="1" applyAlignment="1" applyProtection="1">
      <alignment horizontal="right" wrapText="1"/>
    </xf>
    <xf numFmtId="166" fontId="5" fillId="0" borderId="3" xfId="20" applyNumberFormat="1" applyFont="1" applyFill="1" applyBorder="1" applyAlignment="1" applyProtection="1">
      <alignment wrapText="1"/>
    </xf>
    <xf numFmtId="1" fontId="5" fillId="0" borderId="3" xfId="35" applyNumberFormat="1" applyFont="1" applyFill="1" applyBorder="1" applyAlignment="1" applyProtection="1">
      <alignment horizontal="right" vertical="center"/>
    </xf>
    <xf numFmtId="166" fontId="4" fillId="0" borderId="3" xfId="20" applyFont="1" applyFill="1" applyBorder="1" applyAlignment="1" applyProtection="1">
      <alignment horizontal="right" vertical="center" wrapText="1"/>
    </xf>
    <xf numFmtId="0" fontId="4" fillId="0" borderId="3" xfId="35" applyNumberFormat="1" applyFont="1" applyFill="1" applyBorder="1" applyAlignment="1" applyProtection="1">
      <alignment horizontal="right" vertical="center" wrapText="1"/>
    </xf>
    <xf numFmtId="166" fontId="4" fillId="0" borderId="3" xfId="20" applyNumberFormat="1" applyFont="1" applyFill="1" applyBorder="1" applyAlignment="1" applyProtection="1">
      <alignment horizontal="right" vertical="center" wrapText="1"/>
    </xf>
    <xf numFmtId="166" fontId="4" fillId="0" borderId="3" xfId="20" applyNumberFormat="1" applyFont="1" applyFill="1" applyBorder="1" applyProtection="1"/>
    <xf numFmtId="0" fontId="4" fillId="0" borderId="0" xfId="35" applyFont="1" applyFill="1" applyProtection="1"/>
    <xf numFmtId="169" fontId="4" fillId="0" borderId="5" xfId="20" applyNumberFormat="1" applyFont="1" applyFill="1" applyBorder="1" applyAlignment="1" applyProtection="1">
      <alignment horizontal="right" vertical="center" wrapText="1"/>
    </xf>
    <xf numFmtId="166" fontId="4" fillId="0" borderId="5" xfId="20" applyFont="1" applyFill="1" applyBorder="1" applyAlignment="1" applyProtection="1">
      <alignment horizontal="right" vertical="center" wrapText="1"/>
    </xf>
    <xf numFmtId="0" fontId="4" fillId="0" borderId="5" xfId="35" applyNumberFormat="1" applyFont="1" applyFill="1" applyBorder="1" applyAlignment="1" applyProtection="1">
      <alignment horizontal="right" vertical="center" wrapText="1"/>
    </xf>
    <xf numFmtId="166" fontId="4" fillId="0" borderId="5" xfId="20" applyNumberFormat="1" applyFont="1" applyFill="1" applyBorder="1" applyAlignment="1" applyProtection="1">
      <alignment horizontal="right" vertical="center" wrapText="1"/>
    </xf>
    <xf numFmtId="166" fontId="4" fillId="0" borderId="5" xfId="20" applyNumberFormat="1" applyFont="1" applyFill="1" applyBorder="1" applyProtection="1"/>
    <xf numFmtId="0" fontId="5" fillId="0" borderId="0" xfId="35" applyFont="1" applyFill="1" applyBorder="1" applyProtection="1"/>
    <xf numFmtId="2" fontId="5" fillId="0" borderId="0" xfId="35" applyNumberFormat="1" applyFont="1" applyFill="1" applyBorder="1" applyProtection="1"/>
    <xf numFmtId="2" fontId="5" fillId="0" borderId="0" xfId="35" applyNumberFormat="1" applyFont="1" applyFill="1" applyBorder="1" applyAlignment="1" applyProtection="1">
      <alignment horizontal="center"/>
    </xf>
    <xf numFmtId="0" fontId="4" fillId="0" borderId="0" xfId="35" applyFont="1" applyFill="1" applyBorder="1" applyAlignment="1" applyProtection="1">
      <alignment horizontal="right" vertical="center" wrapText="1"/>
    </xf>
    <xf numFmtId="0" fontId="5" fillId="0" borderId="0" xfId="35" applyFont="1" applyFill="1" applyBorder="1" applyAlignment="1" applyProtection="1">
      <alignment horizontal="right" vertical="center" wrapText="1"/>
    </xf>
    <xf numFmtId="0" fontId="5" fillId="0" borderId="0" xfId="35" applyFont="1" applyFill="1" applyBorder="1" applyAlignment="1" applyProtection="1">
      <alignment horizontal="right" vertical="center"/>
    </xf>
    <xf numFmtId="172" fontId="5" fillId="0" borderId="0" xfId="35" applyNumberFormat="1" applyFont="1" applyFill="1" applyBorder="1" applyAlignment="1" applyProtection="1">
      <alignment horizontal="right" vertical="center"/>
    </xf>
    <xf numFmtId="172" fontId="4" fillId="0" borderId="0" xfId="35" applyNumberFormat="1" applyFont="1" applyFill="1" applyBorder="1" applyAlignment="1" applyProtection="1">
      <alignment horizontal="right" vertical="center"/>
    </xf>
    <xf numFmtId="0" fontId="4" fillId="0" borderId="0" xfId="30" applyFont="1" applyFill="1" applyBorder="1" applyAlignment="1" applyProtection="1">
      <alignment horizontal="center" vertical="top"/>
    </xf>
    <xf numFmtId="0" fontId="5" fillId="0" borderId="0" xfId="36" applyFont="1" applyFill="1" applyAlignment="1" applyProtection="1">
      <alignment horizontal="center" vertical="top"/>
    </xf>
    <xf numFmtId="0" fontId="4" fillId="0" borderId="0" xfId="36" applyFont="1" applyFill="1" applyBorder="1" applyAlignment="1" applyProtection="1">
      <alignment horizontal="center" vertical="center" wrapText="1"/>
    </xf>
    <xf numFmtId="0" fontId="4" fillId="0" borderId="13" xfId="36" applyFont="1" applyFill="1" applyBorder="1" applyAlignment="1" applyProtection="1">
      <alignment vertical="center" wrapText="1"/>
    </xf>
    <xf numFmtId="0" fontId="4" fillId="0" borderId="6" xfId="36" applyFont="1" applyFill="1" applyBorder="1" applyAlignment="1" applyProtection="1">
      <alignment vertical="center" wrapText="1"/>
    </xf>
    <xf numFmtId="0" fontId="4" fillId="0" borderId="6" xfId="36" applyFont="1" applyFill="1" applyBorder="1" applyAlignment="1" applyProtection="1">
      <alignment horizontal="left" wrapText="1"/>
    </xf>
    <xf numFmtId="0" fontId="4" fillId="0" borderId="0" xfId="36" applyFont="1" applyFill="1" applyBorder="1" applyAlignment="1" applyProtection="1">
      <alignment horizontal="left" wrapText="1"/>
    </xf>
    <xf numFmtId="0" fontId="5" fillId="0" borderId="0" xfId="6" applyFont="1"/>
    <xf numFmtId="0" fontId="5" fillId="0" borderId="3" xfId="36" applyFont="1" applyFill="1" applyBorder="1" applyAlignment="1" applyProtection="1">
      <alignment horizontal="left" vertical="center"/>
    </xf>
    <xf numFmtId="2" fontId="5" fillId="0" borderId="3" xfId="36" applyNumberFormat="1" applyFont="1" applyFill="1" applyBorder="1" applyAlignment="1" applyProtection="1">
      <alignment horizontal="right" vertical="center"/>
    </xf>
    <xf numFmtId="2" fontId="5" fillId="0" borderId="0" xfId="36" applyNumberFormat="1" applyFont="1" applyFill="1" applyBorder="1" applyAlignment="1" applyProtection="1">
      <alignment horizontal="right" vertical="center"/>
    </xf>
    <xf numFmtId="2" fontId="5" fillId="0" borderId="3" xfId="6" applyNumberFormat="1" applyFont="1" applyFill="1" applyBorder="1" applyAlignment="1" applyProtection="1">
      <alignment horizontal="right" vertical="center"/>
    </xf>
    <xf numFmtId="2" fontId="5" fillId="0" borderId="3" xfId="37" applyNumberFormat="1" applyFont="1" applyFill="1" applyBorder="1" applyAlignment="1" applyProtection="1">
      <alignment horizontal="right" vertical="center"/>
    </xf>
    <xf numFmtId="2" fontId="5" fillId="0" borderId="3" xfId="30" applyNumberFormat="1" applyFont="1" applyFill="1" applyBorder="1" applyAlignment="1" applyProtection="1">
      <alignment horizontal="right" vertical="center"/>
    </xf>
    <xf numFmtId="0" fontId="5" fillId="0" borderId="0" xfId="36" applyFont="1" applyFill="1" applyBorder="1" applyProtection="1"/>
    <xf numFmtId="2" fontId="5" fillId="0" borderId="3" xfId="36" applyNumberFormat="1" applyFont="1" applyFill="1" applyBorder="1" applyAlignment="1" applyProtection="1">
      <alignment horizontal="right" vertical="center" wrapText="1"/>
    </xf>
    <xf numFmtId="172" fontId="5" fillId="0" borderId="0" xfId="36" applyNumberFormat="1" applyFont="1" applyFill="1" applyBorder="1" applyAlignment="1" applyProtection="1">
      <alignment horizontal="right" vertical="center"/>
    </xf>
    <xf numFmtId="2" fontId="5" fillId="0" borderId="3" xfId="36" quotePrefix="1" applyNumberFormat="1" applyFont="1" applyFill="1" applyBorder="1" applyAlignment="1" applyProtection="1">
      <alignment horizontal="right" vertical="center"/>
    </xf>
    <xf numFmtId="0" fontId="4" fillId="0" borderId="7" xfId="36" applyFont="1" applyFill="1" applyBorder="1" applyAlignment="1" applyProtection="1">
      <alignment vertical="center"/>
    </xf>
    <xf numFmtId="0" fontId="4" fillId="0" borderId="3" xfId="36" applyFont="1" applyFill="1" applyBorder="1" applyAlignment="1" applyProtection="1">
      <alignment horizontal="right" vertical="center"/>
    </xf>
    <xf numFmtId="172" fontId="4" fillId="0" borderId="3" xfId="36" applyNumberFormat="1" applyFont="1" applyFill="1" applyBorder="1" applyAlignment="1" applyProtection="1">
      <alignment horizontal="right" vertical="center"/>
    </xf>
    <xf numFmtId="0" fontId="5" fillId="0" borderId="3" xfId="36" applyFont="1" applyFill="1" applyBorder="1" applyAlignment="1" applyProtection="1">
      <alignment horizontal="right" vertical="center"/>
    </xf>
    <xf numFmtId="0" fontId="5" fillId="0" borderId="0" xfId="36" applyFont="1" applyFill="1" applyBorder="1" applyAlignment="1" applyProtection="1"/>
    <xf numFmtId="1" fontId="5" fillId="0" borderId="3" xfId="36" applyNumberFormat="1" applyFont="1" applyFill="1" applyBorder="1" applyAlignment="1" applyProtection="1">
      <alignment horizontal="right" vertical="center"/>
    </xf>
    <xf numFmtId="1" fontId="5" fillId="0" borderId="3" xfId="6" applyNumberFormat="1" applyFont="1" applyFill="1" applyBorder="1" applyAlignment="1" applyProtection="1">
      <alignment horizontal="right" vertical="center"/>
    </xf>
    <xf numFmtId="1" fontId="5" fillId="0" borderId="7" xfId="36" applyNumberFormat="1" applyFont="1" applyFill="1" applyBorder="1" applyAlignment="1" applyProtection="1">
      <alignment horizontal="right" vertical="center"/>
    </xf>
    <xf numFmtId="1" fontId="5" fillId="0" borderId="3" xfId="37" applyNumberFormat="1" applyFont="1" applyFill="1" applyBorder="1" applyAlignment="1" applyProtection="1">
      <alignment horizontal="right" vertical="center"/>
    </xf>
    <xf numFmtId="0" fontId="5" fillId="0" borderId="3" xfId="36" applyFont="1" applyFill="1" applyBorder="1" applyAlignment="1" applyProtection="1">
      <alignment horizontal="right" vertical="center" wrapText="1"/>
    </xf>
    <xf numFmtId="1" fontId="5" fillId="0" borderId="3" xfId="36" applyNumberFormat="1" applyFont="1" applyFill="1" applyBorder="1" applyAlignment="1" applyProtection="1">
      <alignment horizontal="right" vertical="center" wrapText="1"/>
    </xf>
    <xf numFmtId="1" fontId="5" fillId="0" borderId="7" xfId="36" applyNumberFormat="1" applyFont="1" applyFill="1" applyBorder="1" applyAlignment="1" applyProtection="1">
      <alignment horizontal="right" vertical="center" wrapText="1"/>
    </xf>
    <xf numFmtId="1" fontId="5" fillId="0" borderId="3" xfId="36" quotePrefix="1" applyNumberFormat="1" applyFont="1" applyFill="1" applyBorder="1" applyAlignment="1" applyProtection="1">
      <alignment horizontal="right" vertical="center"/>
    </xf>
    <xf numFmtId="1" fontId="5" fillId="0" borderId="7" xfId="36" quotePrefix="1" applyNumberFormat="1" applyFont="1" applyFill="1" applyBorder="1" applyAlignment="1" applyProtection="1">
      <alignment horizontal="right" vertical="center"/>
    </xf>
    <xf numFmtId="0" fontId="4" fillId="0" borderId="7" xfId="36" applyFont="1" applyFill="1" applyBorder="1" applyAlignment="1" applyProtection="1">
      <alignment vertical="center" wrapText="1"/>
    </xf>
    <xf numFmtId="0" fontId="4" fillId="0" borderId="3" xfId="36" applyFont="1" applyFill="1" applyBorder="1" applyAlignment="1" applyProtection="1">
      <alignment horizontal="right" vertical="center" wrapText="1"/>
    </xf>
    <xf numFmtId="1" fontId="4" fillId="0" borderId="3" xfId="36" applyNumberFormat="1" applyFont="1" applyFill="1" applyBorder="1" applyAlignment="1" applyProtection="1">
      <alignment horizontal="right" vertical="center" wrapText="1"/>
    </xf>
    <xf numFmtId="0" fontId="4" fillId="0" borderId="7" xfId="36" applyFont="1" applyFill="1" applyBorder="1" applyAlignment="1" applyProtection="1">
      <alignment horizontal="right" vertical="center" wrapText="1"/>
    </xf>
    <xf numFmtId="0" fontId="5" fillId="0" borderId="0" xfId="36" applyFont="1" applyFill="1" applyBorder="1" applyAlignment="1" applyProtection="1">
      <alignment horizontal="left" vertical="center"/>
    </xf>
    <xf numFmtId="0" fontId="5" fillId="0" borderId="3" xfId="36" applyNumberFormat="1" applyFont="1" applyFill="1" applyBorder="1" applyAlignment="1" applyProtection="1">
      <alignment horizontal="right" vertical="center"/>
    </xf>
    <xf numFmtId="0" fontId="5" fillId="0" borderId="7" xfId="36" applyNumberFormat="1" applyFont="1" applyFill="1" applyBorder="1" applyAlignment="1" applyProtection="1">
      <alignment horizontal="right" vertical="center"/>
    </xf>
    <xf numFmtId="0" fontId="5" fillId="0" borderId="3" xfId="36" quotePrefix="1" applyNumberFormat="1" applyFont="1" applyFill="1" applyBorder="1" applyAlignment="1" applyProtection="1">
      <alignment horizontal="right" vertical="center"/>
    </xf>
    <xf numFmtId="0" fontId="5" fillId="0" borderId="5" xfId="36" applyFont="1" applyFill="1" applyBorder="1" applyAlignment="1" applyProtection="1">
      <alignment horizontal="left" vertical="center"/>
    </xf>
    <xf numFmtId="0" fontId="5" fillId="0" borderId="5" xfId="36" applyFont="1" applyFill="1" applyBorder="1" applyAlignment="1" applyProtection="1">
      <alignment horizontal="right" vertical="center"/>
    </xf>
    <xf numFmtId="1" fontId="5" fillId="0" borderId="5" xfId="36" applyNumberFormat="1" applyFont="1" applyFill="1" applyBorder="1" applyAlignment="1" applyProtection="1">
      <alignment horizontal="right" vertical="center"/>
    </xf>
    <xf numFmtId="0" fontId="5" fillId="0" borderId="5" xfId="36" applyNumberFormat="1" applyFont="1" applyFill="1" applyBorder="1" applyAlignment="1" applyProtection="1">
      <alignment horizontal="right" vertical="center"/>
    </xf>
    <xf numFmtId="0" fontId="5" fillId="0" borderId="14" xfId="36" applyNumberFormat="1" applyFont="1" applyFill="1" applyBorder="1" applyAlignment="1" applyProtection="1">
      <alignment horizontal="right" vertical="center"/>
    </xf>
    <xf numFmtId="0" fontId="5" fillId="0" borderId="5" xfId="36" quotePrefix="1" applyNumberFormat="1" applyFont="1" applyFill="1" applyBorder="1" applyAlignment="1" applyProtection="1">
      <alignment horizontal="right" vertical="center"/>
    </xf>
    <xf numFmtId="0" fontId="5" fillId="0" borderId="0" xfId="36" applyFont="1" applyFill="1" applyProtection="1"/>
    <xf numFmtId="0" fontId="4" fillId="0" borderId="0" xfId="36" applyFont="1" applyFill="1" applyBorder="1" applyAlignment="1" applyProtection="1">
      <alignment horizontal="right" vertical="center" wrapText="1"/>
    </xf>
    <xf numFmtId="2" fontId="5" fillId="0" borderId="0" xfId="36" applyNumberFormat="1" applyFont="1" applyFill="1" applyBorder="1" applyProtection="1"/>
    <xf numFmtId="1" fontId="5" fillId="0" borderId="0" xfId="36" applyNumberFormat="1" applyFont="1" applyFill="1" applyBorder="1" applyProtection="1"/>
    <xf numFmtId="0" fontId="5" fillId="0" borderId="0" xfId="38" applyFont="1" applyFill="1" applyBorder="1" applyProtection="1"/>
    <xf numFmtId="0" fontId="8" fillId="0" borderId="0" xfId="38" applyFont="1" applyFill="1" applyBorder="1" applyAlignment="1" applyProtection="1">
      <alignment horizontal="center" vertical="center" wrapText="1"/>
    </xf>
    <xf numFmtId="0" fontId="8" fillId="0" borderId="6" xfId="38" applyFont="1" applyFill="1" applyBorder="1" applyAlignment="1" applyProtection="1">
      <alignment vertical="center" wrapText="1"/>
    </xf>
    <xf numFmtId="0" fontId="8" fillId="0" borderId="6" xfId="38" applyFont="1" applyFill="1" applyBorder="1" applyAlignment="1" applyProtection="1">
      <alignment vertical="center"/>
    </xf>
    <xf numFmtId="0" fontId="7" fillId="0" borderId="6" xfId="38" applyFont="1" applyFill="1" applyBorder="1" applyProtection="1"/>
    <xf numFmtId="0" fontId="7" fillId="0" borderId="0" xfId="38" applyFont="1" applyFill="1" applyBorder="1" applyProtection="1"/>
    <xf numFmtId="0" fontId="7" fillId="0" borderId="3" xfId="38" applyFont="1" applyFill="1" applyBorder="1" applyAlignment="1" applyProtection="1"/>
    <xf numFmtId="2" fontId="7" fillId="0" borderId="3" xfId="38" applyNumberFormat="1" applyFont="1" applyFill="1" applyBorder="1" applyProtection="1"/>
    <xf numFmtId="2" fontId="5" fillId="0" borderId="3" xfId="38" applyNumberFormat="1" applyFont="1" applyFill="1" applyBorder="1" applyAlignment="1" applyProtection="1">
      <alignment horizontal="right" wrapText="1"/>
    </xf>
    <xf numFmtId="2" fontId="5" fillId="0" borderId="3" xfId="30" applyNumberFormat="1" applyFont="1" applyFill="1" applyBorder="1" applyAlignment="1" applyProtection="1">
      <alignment horizontal="right" wrapText="1"/>
    </xf>
    <xf numFmtId="2" fontId="5" fillId="0" borderId="3" xfId="38" applyNumberFormat="1" applyFont="1" applyFill="1" applyBorder="1" applyProtection="1"/>
    <xf numFmtId="0" fontId="7" fillId="0" borderId="3" xfId="39" applyFont="1" applyFill="1" applyBorder="1" applyProtection="1"/>
    <xf numFmtId="0" fontId="7" fillId="0" borderId="3" xfId="38" applyFont="1" applyFill="1" applyBorder="1" applyProtection="1"/>
    <xf numFmtId="0" fontId="8" fillId="0" borderId="3" xfId="38" applyFont="1" applyFill="1" applyBorder="1" applyAlignment="1" applyProtection="1">
      <alignment vertical="center" wrapText="1"/>
    </xf>
    <xf numFmtId="0" fontId="8" fillId="0" borderId="3" xfId="38" applyFont="1" applyFill="1" applyBorder="1" applyAlignment="1" applyProtection="1">
      <alignment vertical="center"/>
    </xf>
    <xf numFmtId="0" fontId="8" fillId="0" borderId="3" xfId="38" applyFont="1" applyFill="1" applyBorder="1" applyAlignment="1" applyProtection="1">
      <alignment horizontal="right" wrapText="1"/>
    </xf>
    <xf numFmtId="0" fontId="8" fillId="0" borderId="0" xfId="38" applyFont="1" applyFill="1" applyBorder="1" applyAlignment="1" applyProtection="1">
      <alignment horizontal="right" wrapText="1"/>
    </xf>
    <xf numFmtId="1" fontId="7" fillId="0" borderId="3" xfId="38" applyNumberFormat="1" applyFont="1" applyFill="1" applyBorder="1" applyProtection="1"/>
    <xf numFmtId="1" fontId="5" fillId="0" borderId="3" xfId="38" applyNumberFormat="1" applyFont="1" applyFill="1" applyBorder="1" applyAlignment="1" applyProtection="1">
      <alignment horizontal="right" wrapText="1"/>
    </xf>
    <xf numFmtId="1" fontId="5" fillId="0" borderId="3" xfId="30" applyNumberFormat="1" applyFont="1" applyFill="1" applyBorder="1" applyAlignment="1" applyProtection="1">
      <alignment horizontal="right" wrapText="1"/>
    </xf>
    <xf numFmtId="1" fontId="5" fillId="0" borderId="3" xfId="38" applyNumberFormat="1" applyFont="1" applyFill="1" applyBorder="1" applyProtection="1"/>
    <xf numFmtId="0" fontId="7" fillId="0" borderId="0" xfId="38" applyFont="1" applyFill="1" applyBorder="1" applyAlignment="1" applyProtection="1">
      <alignment horizontal="right" wrapText="1"/>
    </xf>
    <xf numFmtId="0" fontId="7" fillId="0" borderId="5" xfId="38" applyFont="1" applyFill="1" applyBorder="1" applyProtection="1"/>
    <xf numFmtId="1" fontId="7" fillId="0" borderId="5" xfId="38" applyNumberFormat="1" applyFont="1" applyFill="1" applyBorder="1" applyProtection="1"/>
    <xf numFmtId="1" fontId="5" fillId="0" borderId="5" xfId="38" applyNumberFormat="1" applyFont="1" applyFill="1" applyBorder="1" applyProtection="1"/>
    <xf numFmtId="0" fontId="7" fillId="0" borderId="7" xfId="38" applyFont="1" applyFill="1" applyBorder="1" applyProtection="1"/>
    <xf numFmtId="0" fontId="4" fillId="0" borderId="0" xfId="30" quotePrefix="1" applyFont="1" applyFill="1" applyBorder="1" applyAlignment="1" applyProtection="1">
      <alignment horizontal="left" vertical="center"/>
    </xf>
    <xf numFmtId="0" fontId="5" fillId="0" borderId="0" xfId="39" applyFont="1" applyFill="1" applyProtection="1"/>
    <xf numFmtId="0" fontId="4" fillId="0" borderId="8" xfId="39" applyFont="1" applyFill="1" applyBorder="1" applyAlignment="1" applyProtection="1">
      <alignment horizontal="center" vertical="center" wrapText="1"/>
    </xf>
    <xf numFmtId="0" fontId="8" fillId="0" borderId="0" xfId="39" applyFont="1" applyFill="1" applyBorder="1" applyAlignment="1" applyProtection="1">
      <alignment horizontal="center" vertical="center" wrapText="1"/>
    </xf>
    <xf numFmtId="0" fontId="8" fillId="0" borderId="6" xfId="39" applyFont="1" applyFill="1" applyBorder="1" applyAlignment="1" applyProtection="1">
      <alignment vertical="center"/>
    </xf>
    <xf numFmtId="0" fontId="7" fillId="0" borderId="6" xfId="39" applyFont="1" applyFill="1" applyBorder="1" applyProtection="1"/>
    <xf numFmtId="2" fontId="7" fillId="0" borderId="6" xfId="39" applyNumberFormat="1" applyFont="1" applyFill="1" applyBorder="1" applyProtection="1"/>
    <xf numFmtId="2" fontId="7" fillId="0" borderId="3" xfId="39" applyNumberFormat="1" applyFont="1" applyFill="1" applyBorder="1" applyProtection="1"/>
    <xf numFmtId="0" fontId="7" fillId="0" borderId="0" xfId="39" applyFont="1" applyFill="1" applyBorder="1" applyProtection="1"/>
    <xf numFmtId="0" fontId="7" fillId="0" borderId="3" xfId="39" applyFont="1" applyFill="1" applyBorder="1" applyAlignment="1" applyProtection="1"/>
    <xf numFmtId="2" fontId="5" fillId="0" borderId="3" xfId="35" applyNumberFormat="1" applyFont="1" applyFill="1" applyBorder="1" applyProtection="1"/>
    <xf numFmtId="2" fontId="5" fillId="0" borderId="3" xfId="35" applyNumberFormat="1" applyFont="1" applyFill="1" applyBorder="1" applyAlignment="1" applyProtection="1">
      <alignment horizontal="right" wrapText="1"/>
    </xf>
    <xf numFmtId="0" fontId="8" fillId="0" borderId="3" xfId="39" applyFont="1" applyFill="1" applyBorder="1" applyAlignment="1" applyProtection="1">
      <alignment horizontal="left" wrapText="1"/>
    </xf>
    <xf numFmtId="0" fontId="8" fillId="0" borderId="3" xfId="39" applyFont="1" applyFill="1" applyBorder="1" applyAlignment="1" applyProtection="1">
      <alignment vertical="center"/>
    </xf>
    <xf numFmtId="0" fontId="5" fillId="0" borderId="3" xfId="35" applyFont="1" applyFill="1" applyBorder="1" applyProtection="1"/>
    <xf numFmtId="0" fontId="8" fillId="0" borderId="3" xfId="39" applyFont="1" applyFill="1" applyBorder="1" applyAlignment="1" applyProtection="1">
      <alignment horizontal="right" wrapText="1"/>
    </xf>
    <xf numFmtId="0" fontId="8" fillId="0" borderId="0" xfId="39" applyFont="1" applyFill="1" applyBorder="1" applyAlignment="1" applyProtection="1">
      <alignment horizontal="right" wrapText="1"/>
    </xf>
    <xf numFmtId="1" fontId="5" fillId="0" borderId="3" xfId="35" applyNumberFormat="1" applyFont="1" applyFill="1" applyBorder="1" applyProtection="1"/>
    <xf numFmtId="1" fontId="7" fillId="0" borderId="3" xfId="39" applyNumberFormat="1" applyFont="1" applyFill="1" applyBorder="1" applyProtection="1"/>
    <xf numFmtId="1" fontId="5" fillId="0" borderId="3" xfId="35" applyNumberFormat="1" applyFont="1" applyFill="1" applyBorder="1" applyAlignment="1" applyProtection="1">
      <alignment horizontal="right" wrapText="1"/>
    </xf>
    <xf numFmtId="0" fontId="7" fillId="0" borderId="5" xfId="39" applyFont="1" applyFill="1" applyBorder="1" applyProtection="1"/>
    <xf numFmtId="1" fontId="5" fillId="0" borderId="5" xfId="35" applyNumberFormat="1" applyFont="1" applyFill="1" applyBorder="1" applyProtection="1"/>
    <xf numFmtId="1" fontId="7" fillId="0" borderId="5" xfId="39" applyNumberFormat="1" applyFont="1" applyFill="1" applyBorder="1" applyProtection="1"/>
    <xf numFmtId="0" fontId="5" fillId="0" borderId="5" xfId="35" applyFont="1" applyFill="1" applyBorder="1" applyProtection="1"/>
    <xf numFmtId="0" fontId="7" fillId="0" borderId="0" xfId="39" applyFont="1" applyFill="1" applyProtection="1"/>
    <xf numFmtId="0" fontId="4" fillId="0" borderId="1" xfId="31" applyFont="1" applyBorder="1" applyAlignment="1">
      <alignment vertical="center"/>
    </xf>
    <xf numFmtId="0" fontId="5" fillId="0" borderId="0" xfId="31" applyFont="1"/>
    <xf numFmtId="0" fontId="4" fillId="0" borderId="6" xfId="31" applyFont="1" applyBorder="1" applyAlignment="1">
      <alignment horizontal="center" vertical="center" wrapText="1"/>
    </xf>
    <xf numFmtId="0" fontId="4" fillId="0" borderId="13" xfId="31" applyFont="1" applyBorder="1" applyAlignment="1">
      <alignment horizontal="center" vertical="center" wrapText="1"/>
    </xf>
    <xf numFmtId="0" fontId="5" fillId="0" borderId="0" xfId="31" applyFont="1" applyAlignment="1">
      <alignment horizontal="center" vertical="center"/>
    </xf>
    <xf numFmtId="0" fontId="4" fillId="0" borderId="4" xfId="31" applyFont="1" applyBorder="1" applyAlignment="1">
      <alignment horizontal="center" vertical="center"/>
    </xf>
    <xf numFmtId="0" fontId="4" fillId="0" borderId="3" xfId="31" applyFont="1" applyBorder="1" applyAlignment="1">
      <alignment horizontal="center" vertical="center" wrapText="1"/>
    </xf>
    <xf numFmtId="0" fontId="4" fillId="0" borderId="4" xfId="31" applyFont="1" applyBorder="1" applyAlignment="1">
      <alignment horizontal="center" vertical="center" wrapText="1"/>
    </xf>
    <xf numFmtId="0" fontId="5" fillId="0" borderId="4" xfId="31" applyFont="1" applyBorder="1"/>
    <xf numFmtId="171" fontId="7" fillId="0" borderId="3" xfId="41" applyNumberFormat="1" applyFont="1" applyBorder="1" applyAlignment="1">
      <alignment horizontal="right" vertical="center"/>
    </xf>
    <xf numFmtId="0" fontId="4" fillId="0" borderId="4" xfId="31" applyFont="1" applyBorder="1"/>
    <xf numFmtId="171" fontId="8" fillId="0" borderId="3" xfId="41" applyNumberFormat="1" applyFont="1" applyBorder="1" applyAlignment="1">
      <alignment horizontal="right" vertical="center"/>
    </xf>
    <xf numFmtId="0" fontId="8" fillId="0" borderId="0" xfId="31" applyFont="1"/>
    <xf numFmtId="0" fontId="4" fillId="0" borderId="11" xfId="31" applyFont="1" applyBorder="1"/>
    <xf numFmtId="171" fontId="8" fillId="0" borderId="5" xfId="41" applyNumberFormat="1" applyFont="1" applyBorder="1" applyAlignment="1">
      <alignment horizontal="right" vertical="center"/>
    </xf>
    <xf numFmtId="10" fontId="5" fillId="2" borderId="16" xfId="41" applyNumberFormat="1" applyFont="1" applyFill="1" applyBorder="1" applyAlignment="1">
      <alignment vertical="center"/>
    </xf>
    <xf numFmtId="174" fontId="5" fillId="0" borderId="0" xfId="31" applyNumberFormat="1" applyFont="1"/>
    <xf numFmtId="0" fontId="5" fillId="2" borderId="0" xfId="31" applyFont="1" applyFill="1" applyBorder="1" applyAlignment="1">
      <alignment vertical="center"/>
    </xf>
    <xf numFmtId="3" fontId="4" fillId="2" borderId="0" xfId="42" applyNumberFormat="1" applyFont="1" applyFill="1" applyBorder="1" applyAlignment="1">
      <alignment horizontal="left" vertical="center"/>
    </xf>
    <xf numFmtId="3" fontId="5" fillId="2" borderId="0" xfId="42" applyNumberFormat="1" applyFont="1" applyFill="1" applyBorder="1" applyAlignment="1">
      <alignment horizontal="left" vertical="center"/>
    </xf>
    <xf numFmtId="0" fontId="7" fillId="0" borderId="0" xfId="43" applyFont="1"/>
    <xf numFmtId="1" fontId="7" fillId="0" borderId="6" xfId="31" applyNumberFormat="1" applyFont="1" applyFill="1" applyBorder="1" applyAlignment="1" applyProtection="1">
      <alignment horizontal="right" vertical="center"/>
      <protection locked="0"/>
    </xf>
    <xf numFmtId="1" fontId="7" fillId="0" borderId="3" xfId="31" applyNumberFormat="1" applyFont="1" applyFill="1" applyBorder="1" applyAlignment="1" applyProtection="1">
      <alignment horizontal="right" vertical="center"/>
      <protection locked="0"/>
    </xf>
    <xf numFmtId="2" fontId="7" fillId="0" borderId="3" xfId="41" applyNumberFormat="1" applyFont="1" applyBorder="1" applyAlignment="1" applyProtection="1">
      <alignment horizontal="right" vertical="center"/>
      <protection locked="0"/>
    </xf>
    <xf numFmtId="0" fontId="4" fillId="0" borderId="0" xfId="31" applyFont="1" applyBorder="1" applyAlignment="1">
      <alignment vertical="center"/>
    </xf>
    <xf numFmtId="2" fontId="5" fillId="0" borderId="0" xfId="31" applyNumberFormat="1" applyFont="1" applyProtection="1">
      <protection locked="0"/>
    </xf>
    <xf numFmtId="2" fontId="8" fillId="0" borderId="0" xfId="31" applyNumberFormat="1" applyFont="1"/>
    <xf numFmtId="2" fontId="5" fillId="0" borderId="0" xfId="31" applyNumberFormat="1" applyFont="1"/>
    <xf numFmtId="0" fontId="5" fillId="0" borderId="6" xfId="31" applyFont="1" applyBorder="1" applyAlignment="1">
      <alignment horizontal="center" vertical="center"/>
    </xf>
    <xf numFmtId="2" fontId="5" fillId="0" borderId="3" xfId="31" applyNumberFormat="1" applyFont="1" applyBorder="1"/>
    <xf numFmtId="2" fontId="8" fillId="0" borderId="3" xfId="31" applyNumberFormat="1" applyFont="1" applyBorder="1"/>
    <xf numFmtId="2" fontId="8" fillId="0" borderId="5" xfId="31" applyNumberFormat="1" applyFont="1" applyBorder="1"/>
    <xf numFmtId="2" fontId="5" fillId="0" borderId="3" xfId="31" applyNumberFormat="1" applyFont="1" applyBorder="1" applyProtection="1">
      <protection locked="0"/>
    </xf>
    <xf numFmtId="2" fontId="7" fillId="0" borderId="5" xfId="41" applyNumberFormat="1" applyFont="1" applyBorder="1" applyAlignment="1" applyProtection="1">
      <alignment horizontal="right" vertical="center"/>
      <protection locked="0"/>
    </xf>
    <xf numFmtId="2" fontId="7" fillId="0" borderId="6" xfId="41" applyNumberFormat="1" applyFont="1" applyBorder="1" applyAlignment="1" applyProtection="1">
      <alignment horizontal="right" vertical="center"/>
      <protection locked="0"/>
    </xf>
    <xf numFmtId="0" fontId="8" fillId="0" borderId="6" xfId="39" applyFont="1" applyFill="1" applyBorder="1" applyAlignment="1" applyProtection="1">
      <alignment vertical="center"/>
      <protection locked="0"/>
    </xf>
    <xf numFmtId="2" fontId="5" fillId="0" borderId="3" xfId="35" applyNumberFormat="1" applyFont="1" applyFill="1" applyBorder="1" applyProtection="1">
      <protection locked="0"/>
    </xf>
    <xf numFmtId="2" fontId="8" fillId="0" borderId="3" xfId="39" applyNumberFormat="1" applyFont="1" applyFill="1" applyBorder="1" applyAlignment="1" applyProtection="1">
      <alignment vertical="center"/>
      <protection locked="0"/>
    </xf>
    <xf numFmtId="1" fontId="5" fillId="0" borderId="3" xfId="35" applyNumberFormat="1" applyFont="1" applyFill="1" applyBorder="1" applyProtection="1">
      <protection locked="0"/>
    </xf>
    <xf numFmtId="1" fontId="5" fillId="0" borderId="5" xfId="35" applyNumberFormat="1" applyFont="1" applyFill="1" applyBorder="1" applyProtection="1">
      <protection locked="0"/>
    </xf>
    <xf numFmtId="0" fontId="7" fillId="0" borderId="6" xfId="39" applyFont="1" applyFill="1" applyBorder="1" applyProtection="1">
      <protection locked="0"/>
    </xf>
    <xf numFmtId="0" fontId="7" fillId="0" borderId="3" xfId="39" applyFont="1" applyFill="1" applyBorder="1" applyProtection="1">
      <protection locked="0"/>
    </xf>
    <xf numFmtId="0" fontId="8" fillId="0" borderId="3" xfId="39" applyFont="1" applyFill="1" applyBorder="1" applyAlignment="1" applyProtection="1">
      <alignment horizontal="right" wrapText="1"/>
      <protection locked="0"/>
    </xf>
    <xf numFmtId="0" fontId="7" fillId="0" borderId="5" xfId="39" applyFont="1" applyFill="1" applyBorder="1" applyProtection="1">
      <protection locked="0"/>
    </xf>
    <xf numFmtId="0" fontId="4" fillId="2" borderId="2" xfId="39" applyFont="1" applyFill="1" applyBorder="1" applyAlignment="1" applyProtection="1">
      <alignment horizontal="center" vertical="center" wrapText="1"/>
    </xf>
    <xf numFmtId="0" fontId="8" fillId="2" borderId="2" xfId="39" applyFont="1" applyFill="1" applyBorder="1" applyAlignment="1" applyProtection="1">
      <alignment horizontal="center" vertical="center" wrapText="1"/>
    </xf>
    <xf numFmtId="0" fontId="8" fillId="2" borderId="0" xfId="39" applyFont="1" applyFill="1" applyBorder="1" applyAlignment="1" applyProtection="1">
      <alignment horizontal="center" wrapText="1"/>
    </xf>
    <xf numFmtId="0" fontId="8" fillId="0" borderId="6" xfId="38" applyFont="1" applyFill="1" applyBorder="1" applyAlignment="1" applyProtection="1">
      <alignment vertical="center"/>
      <protection locked="0"/>
    </xf>
    <xf numFmtId="2" fontId="5" fillId="0" borderId="3" xfId="38" applyNumberFormat="1" applyFont="1" applyFill="1" applyBorder="1" applyAlignment="1" applyProtection="1">
      <alignment horizontal="right" wrapText="1"/>
      <protection locked="0"/>
    </xf>
    <xf numFmtId="2" fontId="5" fillId="0" borderId="3" xfId="38" applyNumberFormat="1" applyFont="1" applyFill="1" applyBorder="1" applyProtection="1">
      <protection locked="0"/>
    </xf>
    <xf numFmtId="2" fontId="8" fillId="0" borderId="3" xfId="38" applyNumberFormat="1" applyFont="1" applyFill="1" applyBorder="1" applyAlignment="1" applyProtection="1">
      <alignment vertical="center"/>
      <protection locked="0"/>
    </xf>
    <xf numFmtId="1" fontId="5" fillId="0" borderId="3" xfId="38" applyNumberFormat="1" applyFont="1" applyFill="1" applyBorder="1" applyAlignment="1" applyProtection="1">
      <alignment horizontal="right" wrapText="1"/>
      <protection locked="0"/>
    </xf>
    <xf numFmtId="1" fontId="5" fillId="0" borderId="3" xfId="38" applyNumberFormat="1" applyFont="1" applyFill="1" applyBorder="1" applyProtection="1">
      <protection locked="0"/>
    </xf>
    <xf numFmtId="1" fontId="7" fillId="0" borderId="3" xfId="38" applyNumberFormat="1" applyFont="1" applyFill="1" applyBorder="1" applyProtection="1">
      <protection locked="0"/>
    </xf>
    <xf numFmtId="1" fontId="5" fillId="0" borderId="5" xfId="38" applyNumberFormat="1" applyFont="1" applyFill="1" applyBorder="1" applyProtection="1">
      <protection locked="0"/>
    </xf>
    <xf numFmtId="0" fontId="4" fillId="2" borderId="2" xfId="38" applyFont="1" applyFill="1" applyBorder="1" applyAlignment="1" applyProtection="1">
      <alignment horizontal="center" vertical="center" wrapText="1"/>
    </xf>
    <xf numFmtId="0" fontId="8" fillId="2" borderId="2" xfId="38" applyFont="1" applyFill="1" applyBorder="1" applyAlignment="1" applyProtection="1">
      <alignment horizontal="center" vertical="center" wrapText="1"/>
    </xf>
    <xf numFmtId="0" fontId="8" fillId="2" borderId="5" xfId="38" applyFont="1" applyFill="1" applyBorder="1" applyAlignment="1" applyProtection="1">
      <alignment horizontal="center" vertical="center" wrapText="1"/>
    </xf>
    <xf numFmtId="0" fontId="4" fillId="2" borderId="5" xfId="38" applyFont="1" applyFill="1" applyBorder="1" applyAlignment="1" applyProtection="1">
      <alignment horizontal="center" vertical="center" wrapText="1"/>
    </xf>
    <xf numFmtId="0" fontId="8" fillId="2" borderId="0" xfId="38" applyFont="1" applyFill="1" applyBorder="1" applyAlignment="1" applyProtection="1">
      <alignment horizontal="center" vertical="center" wrapText="1"/>
    </xf>
    <xf numFmtId="0" fontId="8" fillId="2" borderId="0" xfId="38" applyFont="1" applyFill="1" applyBorder="1" applyAlignment="1" applyProtection="1">
      <alignment horizontal="center" vertical="center"/>
    </xf>
    <xf numFmtId="2" fontId="5" fillId="0" borderId="3" xfId="36" applyNumberFormat="1" applyFont="1" applyFill="1" applyBorder="1" applyAlignment="1" applyProtection="1">
      <alignment horizontal="right" vertical="center" wrapText="1"/>
      <protection locked="0"/>
    </xf>
    <xf numFmtId="2" fontId="5" fillId="0" borderId="3" xfId="36" applyNumberFormat="1" applyFont="1" applyFill="1" applyBorder="1" applyAlignment="1" applyProtection="1">
      <alignment horizontal="right" vertical="center"/>
      <protection locked="0"/>
    </xf>
    <xf numFmtId="1" fontId="5" fillId="0" borderId="3" xfId="36" applyNumberFormat="1" applyFont="1" applyFill="1" applyBorder="1" applyAlignment="1" applyProtection="1">
      <alignment horizontal="right" vertical="center" wrapText="1"/>
      <protection locked="0"/>
    </xf>
    <xf numFmtId="0" fontId="5" fillId="0" borderId="3" xfId="36" applyFont="1" applyFill="1" applyBorder="1" applyAlignment="1" applyProtection="1">
      <alignment horizontal="right" vertical="center" wrapText="1"/>
      <protection locked="0"/>
    </xf>
    <xf numFmtId="1" fontId="5" fillId="0" borderId="3" xfId="36" applyNumberFormat="1" applyFont="1" applyFill="1" applyBorder="1" applyAlignment="1" applyProtection="1">
      <alignment horizontal="right" vertical="center"/>
      <protection locked="0"/>
    </xf>
    <xf numFmtId="0" fontId="4" fillId="2" borderId="2" xfId="36" applyFont="1" applyFill="1" applyBorder="1" applyAlignment="1" applyProtection="1">
      <alignment horizontal="center" vertical="center" wrapText="1"/>
    </xf>
    <xf numFmtId="1" fontId="5" fillId="0" borderId="0" xfId="36" applyNumberFormat="1" applyFont="1" applyFill="1" applyBorder="1" applyAlignment="1" applyProtection="1">
      <alignment horizontal="right" vertical="center"/>
      <protection locked="0"/>
    </xf>
    <xf numFmtId="0" fontId="4" fillId="0" borderId="6" xfId="36" applyFont="1" applyFill="1" applyBorder="1" applyAlignment="1" applyProtection="1">
      <alignment vertical="center" wrapText="1"/>
      <protection locked="0"/>
    </xf>
    <xf numFmtId="0" fontId="4" fillId="0" borderId="6" xfId="36" applyFont="1" applyFill="1" applyBorder="1" applyAlignment="1" applyProtection="1">
      <alignment horizontal="left" wrapText="1"/>
      <protection locked="0"/>
    </xf>
    <xf numFmtId="2" fontId="5" fillId="0" borderId="0" xfId="36" applyNumberFormat="1" applyFont="1" applyFill="1" applyBorder="1" applyAlignment="1" applyProtection="1">
      <alignment horizontal="right" vertical="center"/>
      <protection locked="0"/>
    </xf>
    <xf numFmtId="172" fontId="5" fillId="0" borderId="0" xfId="36" applyNumberFormat="1" applyFont="1" applyFill="1" applyBorder="1" applyAlignment="1" applyProtection="1">
      <alignment horizontal="right" vertical="center"/>
      <protection locked="0"/>
    </xf>
    <xf numFmtId="2" fontId="5" fillId="0" borderId="3" xfId="36" quotePrefix="1" applyNumberFormat="1" applyFont="1" applyFill="1" applyBorder="1" applyAlignment="1" applyProtection="1">
      <alignment horizontal="right" vertical="center"/>
      <protection locked="0"/>
    </xf>
    <xf numFmtId="172" fontId="4" fillId="0" borderId="3" xfId="36" applyNumberFormat="1" applyFont="1" applyFill="1" applyBorder="1" applyAlignment="1" applyProtection="1">
      <alignment horizontal="right" vertical="center"/>
      <protection locked="0"/>
    </xf>
    <xf numFmtId="0" fontId="4" fillId="0" borderId="3" xfId="36" applyFont="1" applyFill="1" applyBorder="1" applyAlignment="1" applyProtection="1">
      <alignment horizontal="right" vertical="center"/>
      <protection locked="0"/>
    </xf>
    <xf numFmtId="0" fontId="5" fillId="0" borderId="3" xfId="36" applyFont="1" applyFill="1" applyBorder="1" applyAlignment="1" applyProtection="1">
      <alignment horizontal="right" vertical="center"/>
      <protection locked="0"/>
    </xf>
    <xf numFmtId="1" fontId="4" fillId="0" borderId="3" xfId="36" applyNumberFormat="1" applyFont="1" applyFill="1" applyBorder="1" applyAlignment="1" applyProtection="1">
      <alignment horizontal="right" vertical="center" wrapText="1"/>
      <protection locked="0"/>
    </xf>
    <xf numFmtId="1" fontId="5" fillId="0" borderId="5" xfId="36" applyNumberFormat="1" applyFont="1" applyFill="1" applyBorder="1" applyAlignment="1" applyProtection="1">
      <alignment horizontal="right" vertical="center"/>
      <protection locked="0"/>
    </xf>
    <xf numFmtId="0" fontId="4" fillId="0" borderId="15" xfId="36" applyFont="1" applyFill="1" applyBorder="1" applyAlignment="1" applyProtection="1">
      <alignment vertical="center" wrapText="1"/>
      <protection locked="0"/>
    </xf>
    <xf numFmtId="172" fontId="4" fillId="0" borderId="7" xfId="36" applyNumberFormat="1" applyFont="1" applyFill="1" applyBorder="1" applyAlignment="1" applyProtection="1">
      <alignment horizontal="right" vertical="center"/>
      <protection locked="0"/>
    </xf>
    <xf numFmtId="1" fontId="5" fillId="0" borderId="7" xfId="36" applyNumberFormat="1" applyFont="1" applyFill="1" applyBorder="1" applyAlignment="1" applyProtection="1">
      <alignment horizontal="right" vertical="center"/>
      <protection locked="0"/>
    </xf>
    <xf numFmtId="1" fontId="5" fillId="0" borderId="7" xfId="36" applyNumberFormat="1" applyFont="1" applyFill="1" applyBorder="1" applyAlignment="1" applyProtection="1">
      <alignment horizontal="right" vertical="center" wrapText="1"/>
      <protection locked="0"/>
    </xf>
    <xf numFmtId="1" fontId="4" fillId="0" borderId="7" xfId="36" applyNumberFormat="1" applyFont="1" applyFill="1" applyBorder="1" applyAlignment="1" applyProtection="1">
      <alignment horizontal="right" vertical="center" wrapText="1"/>
      <protection locked="0"/>
    </xf>
    <xf numFmtId="1" fontId="5" fillId="0" borderId="14" xfId="36" applyNumberFormat="1" applyFont="1" applyFill="1" applyBorder="1" applyAlignment="1" applyProtection="1">
      <alignment horizontal="right" vertical="center"/>
      <protection locked="0"/>
    </xf>
    <xf numFmtId="172" fontId="5" fillId="0" borderId="3" xfId="36" applyNumberFormat="1" applyFont="1" applyFill="1" applyBorder="1" applyAlignment="1" applyProtection="1">
      <alignment horizontal="right" vertical="center"/>
      <protection locked="0"/>
    </xf>
    <xf numFmtId="0" fontId="5" fillId="2" borderId="0" xfId="6" applyFont="1" applyFill="1" applyAlignment="1">
      <alignment horizontal="center"/>
    </xf>
    <xf numFmtId="0" fontId="4" fillId="2" borderId="0" xfId="36" applyFont="1" applyFill="1" applyBorder="1" applyAlignment="1" applyProtection="1">
      <alignment horizontal="center" wrapText="1"/>
    </xf>
    <xf numFmtId="172" fontId="4" fillId="0" borderId="7" xfId="36" applyNumberFormat="1" applyFont="1" applyFill="1" applyBorder="1" applyAlignment="1" applyProtection="1">
      <alignment horizontal="right" vertical="center"/>
    </xf>
    <xf numFmtId="1" fontId="4" fillId="0" borderId="7" xfId="36" applyNumberFormat="1" applyFont="1" applyFill="1" applyBorder="1" applyAlignment="1" applyProtection="1">
      <alignment horizontal="right" vertical="center" wrapText="1"/>
    </xf>
    <xf numFmtId="1" fontId="5" fillId="0" borderId="14" xfId="36" applyNumberFormat="1" applyFont="1" applyFill="1" applyBorder="1" applyAlignment="1" applyProtection="1">
      <alignment horizontal="right" vertical="center"/>
    </xf>
    <xf numFmtId="2" fontId="5" fillId="0" borderId="6" xfId="36" applyNumberFormat="1" applyFont="1" applyFill="1" applyBorder="1" applyAlignment="1" applyProtection="1">
      <alignment horizontal="right" vertical="center"/>
      <protection locked="0"/>
    </xf>
    <xf numFmtId="2" fontId="5" fillId="0" borderId="5" xfId="36" applyNumberFormat="1" applyFont="1" applyFill="1" applyBorder="1" applyAlignment="1" applyProtection="1">
      <alignment horizontal="right" vertical="center"/>
      <protection locked="0"/>
    </xf>
    <xf numFmtId="0" fontId="4" fillId="0" borderId="3" xfId="35" applyFont="1" applyFill="1" applyBorder="1" applyAlignment="1" applyProtection="1">
      <alignment horizontal="center" vertical="center" wrapText="1"/>
      <protection locked="0"/>
    </xf>
    <xf numFmtId="169" fontId="5" fillId="0" borderId="3" xfId="20" applyNumberFormat="1" applyFont="1" applyFill="1" applyBorder="1" applyAlignment="1" applyProtection="1">
      <alignment horizontal="right" vertical="center"/>
      <protection locked="0"/>
    </xf>
    <xf numFmtId="169" fontId="5" fillId="0" borderId="3" xfId="20" applyNumberFormat="1" applyFont="1" applyFill="1" applyBorder="1" applyAlignment="1" applyProtection="1">
      <alignment horizontal="right" vertical="center" wrapText="1"/>
      <protection locked="0"/>
    </xf>
    <xf numFmtId="166" fontId="5" fillId="0" borderId="3" xfId="20" applyFont="1" applyFill="1" applyBorder="1" applyAlignment="1" applyProtection="1">
      <alignment horizontal="right" vertical="center" wrapText="1"/>
      <protection locked="0"/>
    </xf>
    <xf numFmtId="169" fontId="5" fillId="0" borderId="3" xfId="35" applyNumberFormat="1" applyFont="1" applyFill="1" applyBorder="1" applyAlignment="1" applyProtection="1">
      <alignment horizontal="right" vertical="center" wrapText="1"/>
      <protection locked="0"/>
    </xf>
    <xf numFmtId="166" fontId="5" fillId="0" borderId="3" xfId="20" applyNumberFormat="1" applyFont="1" applyFill="1" applyBorder="1" applyProtection="1">
      <protection locked="0"/>
    </xf>
    <xf numFmtId="169" fontId="4" fillId="0" borderId="3" xfId="20" applyNumberFormat="1" applyFont="1" applyFill="1" applyBorder="1" applyAlignment="1" applyProtection="1">
      <alignment horizontal="right" vertical="center" wrapText="1"/>
      <protection locked="0"/>
    </xf>
    <xf numFmtId="166" fontId="4" fillId="0" borderId="3" xfId="20" applyFont="1" applyFill="1" applyBorder="1" applyAlignment="1" applyProtection="1">
      <alignment horizontal="right" vertical="center" wrapText="1"/>
      <protection locked="0"/>
    </xf>
    <xf numFmtId="0" fontId="4" fillId="0" borderId="3" xfId="35" applyNumberFormat="1" applyFont="1" applyFill="1" applyBorder="1" applyAlignment="1" applyProtection="1">
      <alignment horizontal="right" vertical="center" wrapText="1"/>
      <protection locked="0"/>
    </xf>
    <xf numFmtId="166" fontId="4" fillId="0" borderId="3" xfId="20" applyNumberFormat="1" applyFont="1" applyFill="1" applyBorder="1" applyProtection="1">
      <protection locked="0"/>
    </xf>
    <xf numFmtId="169" fontId="4" fillId="0" borderId="5" xfId="20" applyNumberFormat="1" applyFont="1" applyFill="1" applyBorder="1" applyAlignment="1" applyProtection="1">
      <alignment horizontal="right" vertical="center" wrapText="1"/>
      <protection locked="0"/>
    </xf>
    <xf numFmtId="166" fontId="4" fillId="0" borderId="5" xfId="20" applyFont="1" applyFill="1" applyBorder="1" applyAlignment="1" applyProtection="1">
      <alignment horizontal="right" vertical="center" wrapText="1"/>
      <protection locked="0"/>
    </xf>
    <xf numFmtId="0" fontId="4" fillId="0" borderId="5" xfId="35" applyNumberFormat="1" applyFont="1" applyFill="1" applyBorder="1" applyAlignment="1" applyProtection="1">
      <alignment horizontal="right" vertical="center" wrapText="1"/>
      <protection locked="0"/>
    </xf>
    <xf numFmtId="166" fontId="4" fillId="0" borderId="5" xfId="20" applyNumberFormat="1" applyFont="1" applyFill="1" applyBorder="1" applyProtection="1">
      <protection locked="0"/>
    </xf>
    <xf numFmtId="0" fontId="4" fillId="2" borderId="2" xfId="35" applyFont="1" applyFill="1" applyBorder="1" applyAlignment="1" applyProtection="1">
      <alignment horizontal="center" vertical="center" wrapText="1"/>
    </xf>
    <xf numFmtId="0" fontId="4" fillId="0" borderId="6" xfId="35" applyFont="1" applyFill="1" applyBorder="1" applyAlignment="1" applyProtection="1">
      <protection locked="0"/>
    </xf>
    <xf numFmtId="166" fontId="5" fillId="0" borderId="3" xfId="20" applyFont="1" applyFill="1" applyBorder="1" applyAlignment="1" applyProtection="1">
      <alignment horizontal="right" vertical="center"/>
      <protection locked="0"/>
    </xf>
    <xf numFmtId="0" fontId="5" fillId="0" borderId="3" xfId="35" applyFont="1" applyFill="1" applyBorder="1" applyAlignment="1" applyProtection="1">
      <alignment horizontal="right" vertical="center"/>
      <protection locked="0"/>
    </xf>
    <xf numFmtId="166" fontId="4" fillId="0" borderId="3" xfId="20" applyNumberFormat="1" applyFont="1" applyFill="1" applyBorder="1" applyAlignment="1" applyProtection="1">
      <protection locked="0"/>
    </xf>
    <xf numFmtId="166" fontId="5" fillId="0" borderId="3" xfId="20" applyNumberFormat="1" applyFont="1" applyFill="1" applyBorder="1" applyAlignment="1" applyProtection="1">
      <alignment horizontal="right" wrapText="1"/>
      <protection locked="0"/>
    </xf>
    <xf numFmtId="166" fontId="5" fillId="0" borderId="3" xfId="20" applyNumberFormat="1" applyFont="1" applyFill="1" applyBorder="1" applyAlignment="1" applyProtection="1">
      <alignment wrapText="1"/>
      <protection locked="0"/>
    </xf>
    <xf numFmtId="1" fontId="5" fillId="0" borderId="3" xfId="35" applyNumberFormat="1" applyFont="1" applyFill="1" applyBorder="1" applyAlignment="1" applyProtection="1">
      <alignment horizontal="right" vertical="center"/>
      <protection locked="0"/>
    </xf>
    <xf numFmtId="166" fontId="5" fillId="0" borderId="3" xfId="20" applyNumberFormat="1" applyFont="1" applyFill="1" applyBorder="1" applyAlignment="1" applyProtection="1">
      <alignment horizontal="right"/>
      <protection locked="0"/>
    </xf>
    <xf numFmtId="166" fontId="4" fillId="0" borderId="3" xfId="20" applyNumberFormat="1" applyFont="1" applyFill="1" applyBorder="1" applyAlignment="1" applyProtection="1">
      <alignment horizontal="right"/>
      <protection locked="0"/>
    </xf>
    <xf numFmtId="166" fontId="4" fillId="0" borderId="5" xfId="20" applyNumberFormat="1" applyFont="1" applyFill="1" applyBorder="1" applyAlignment="1" applyProtection="1">
      <alignment horizontal="right"/>
      <protection locked="0"/>
    </xf>
    <xf numFmtId="0" fontId="4" fillId="2" borderId="2" xfId="30" applyFont="1" applyFill="1" applyBorder="1" applyAlignment="1" applyProtection="1">
      <alignment horizontal="right" vertical="center" wrapText="1"/>
    </xf>
    <xf numFmtId="0" fontId="4" fillId="2" borderId="2" xfId="30" applyFont="1" applyFill="1" applyBorder="1" applyAlignment="1" applyProtection="1">
      <alignment horizontal="right" vertical="center"/>
    </xf>
    <xf numFmtId="0" fontId="4" fillId="2" borderId="2" xfId="30" applyFont="1" applyFill="1" applyBorder="1" applyAlignment="1" applyProtection="1">
      <alignment horizontal="left" vertical="center" wrapText="1"/>
    </xf>
    <xf numFmtId="0" fontId="4" fillId="2" borderId="0" xfId="30" applyFont="1" applyFill="1" applyAlignment="1" applyProtection="1">
      <alignment horizontal="right" vertical="center"/>
    </xf>
    <xf numFmtId="0" fontId="4" fillId="2" borderId="0" xfId="21" applyFont="1" applyFill="1" applyBorder="1" applyAlignment="1">
      <alignment vertical="center"/>
    </xf>
    <xf numFmtId="0" fontId="4" fillId="2" borderId="0" xfId="21" applyFont="1" applyFill="1" applyBorder="1" applyAlignment="1"/>
    <xf numFmtId="0" fontId="4" fillId="2" borderId="0" xfId="21" applyFont="1" applyFill="1" applyBorder="1" applyAlignment="1">
      <alignment vertical="top"/>
    </xf>
    <xf numFmtId="0" fontId="4" fillId="2" borderId="0" xfId="21" applyFont="1" applyFill="1" applyBorder="1" applyAlignment="1">
      <alignment horizontal="center" vertical="top"/>
    </xf>
    <xf numFmtId="0" fontId="5" fillId="2" borderId="1" xfId="16" applyFont="1" applyFill="1" applyBorder="1" applyAlignment="1">
      <alignment horizontal="right" vertical="center"/>
    </xf>
    <xf numFmtId="0" fontId="4" fillId="2" borderId="2" xfId="16" applyFont="1" applyFill="1" applyBorder="1" applyAlignment="1">
      <alignment horizontal="center" vertical="center" wrapText="1"/>
    </xf>
    <xf numFmtId="0" fontId="5" fillId="2" borderId="6" xfId="16" applyFont="1" applyFill="1" applyBorder="1" applyAlignment="1">
      <alignment vertical="center"/>
    </xf>
    <xf numFmtId="169" fontId="5" fillId="2" borderId="6" xfId="8" applyNumberFormat="1" applyFont="1" applyFill="1" applyBorder="1" applyAlignment="1">
      <alignment vertical="center"/>
    </xf>
    <xf numFmtId="43" fontId="5" fillId="2" borderId="6" xfId="8" applyFont="1" applyFill="1" applyBorder="1" applyAlignment="1">
      <alignment vertical="center"/>
    </xf>
    <xf numFmtId="169" fontId="4" fillId="2" borderId="6" xfId="8" applyNumberFormat="1" applyFont="1" applyFill="1" applyBorder="1" applyAlignment="1">
      <alignment vertical="center"/>
    </xf>
    <xf numFmtId="169" fontId="5" fillId="2" borderId="3" xfId="8" applyNumberFormat="1" applyFont="1" applyFill="1" applyBorder="1" applyAlignment="1">
      <alignment vertical="center"/>
    </xf>
    <xf numFmtId="43" fontId="5" fillId="2" borderId="3" xfId="8" applyFont="1" applyFill="1" applyBorder="1" applyAlignment="1">
      <alignment vertical="center"/>
    </xf>
    <xf numFmtId="169" fontId="4" fillId="2" borderId="3" xfId="8" applyNumberFormat="1" applyFont="1" applyFill="1" applyBorder="1" applyAlignment="1">
      <alignment vertical="center"/>
    </xf>
    <xf numFmtId="1" fontId="4" fillId="2" borderId="0" xfId="21" applyNumberFormat="1" applyFont="1" applyFill="1"/>
    <xf numFmtId="2" fontId="4" fillId="2" borderId="0" xfId="21" applyNumberFormat="1" applyFont="1" applyFill="1"/>
    <xf numFmtId="169" fontId="5" fillId="2" borderId="3" xfId="8" applyNumberFormat="1" applyFont="1" applyFill="1" applyBorder="1" applyAlignment="1">
      <alignment horizontal="right" vertical="center"/>
    </xf>
    <xf numFmtId="43" fontId="5" fillId="2" borderId="3" xfId="8" applyFont="1" applyFill="1" applyBorder="1" applyAlignment="1">
      <alignment horizontal="right" vertical="center"/>
    </xf>
    <xf numFmtId="0" fontId="5" fillId="2" borderId="5" xfId="16" applyFont="1" applyFill="1" applyBorder="1" applyAlignment="1">
      <alignment vertical="center"/>
    </xf>
    <xf numFmtId="0" fontId="4" fillId="2" borderId="5" xfId="16" applyFont="1" applyFill="1" applyBorder="1" applyAlignment="1">
      <alignment vertical="center"/>
    </xf>
    <xf numFmtId="169" fontId="4" fillId="2" borderId="5" xfId="8" applyNumberFormat="1" applyFont="1" applyFill="1" applyBorder="1" applyAlignment="1">
      <alignment vertical="center"/>
    </xf>
    <xf numFmtId="43" fontId="4" fillId="2" borderId="5" xfId="8" applyFont="1" applyFill="1" applyBorder="1" applyAlignment="1">
      <alignment vertical="center"/>
    </xf>
    <xf numFmtId="0" fontId="4" fillId="2" borderId="0" xfId="21" applyNumberFormat="1" applyFont="1" applyFill="1"/>
    <xf numFmtId="0" fontId="4" fillId="2" borderId="1" xfId="21" applyFont="1" applyFill="1" applyBorder="1" applyAlignment="1">
      <alignment vertical="top"/>
    </xf>
    <xf numFmtId="0" fontId="4" fillId="2" borderId="1" xfId="21" applyFont="1" applyFill="1" applyBorder="1" applyAlignment="1">
      <alignment wrapText="1"/>
    </xf>
    <xf numFmtId="0" fontId="4" fillId="2" borderId="1" xfId="21" applyFont="1" applyFill="1" applyBorder="1" applyAlignment="1">
      <alignment vertical="top" wrapText="1"/>
    </xf>
    <xf numFmtId="0" fontId="5" fillId="2" borderId="0" xfId="21" applyFont="1" applyFill="1" applyAlignment="1">
      <alignment vertical="center"/>
    </xf>
    <xf numFmtId="1" fontId="4" fillId="2" borderId="3" xfId="8" applyNumberFormat="1" applyFont="1" applyFill="1" applyBorder="1" applyAlignment="1">
      <alignment vertical="center"/>
    </xf>
    <xf numFmtId="1" fontId="5" fillId="2" borderId="0" xfId="21" applyNumberFormat="1" applyFont="1" applyFill="1"/>
    <xf numFmtId="0" fontId="3" fillId="2" borderId="3" xfId="16" applyFont="1" applyFill="1" applyBorder="1" applyAlignment="1">
      <alignment vertical="center"/>
    </xf>
    <xf numFmtId="168" fontId="7" fillId="0" borderId="3" xfId="14" applyNumberFormat="1" applyFont="1" applyFill="1" applyBorder="1" applyAlignment="1">
      <alignment vertical="center"/>
    </xf>
    <xf numFmtId="0" fontId="4" fillId="2" borderId="2" xfId="21" applyFont="1" applyFill="1" applyBorder="1" applyAlignment="1">
      <alignment horizontal="center" vertical="top" wrapText="1"/>
    </xf>
    <xf numFmtId="1" fontId="7" fillId="0" borderId="3" xfId="31" quotePrefix="1" applyNumberFormat="1" applyFont="1" applyFill="1" applyBorder="1" applyAlignment="1" applyProtection="1">
      <alignment horizontal="right" vertical="center"/>
      <protection locked="0"/>
    </xf>
    <xf numFmtId="169" fontId="3" fillId="2" borderId="6" xfId="8" applyNumberFormat="1" applyFont="1" applyFill="1" applyBorder="1" applyAlignment="1">
      <alignment vertical="center"/>
    </xf>
    <xf numFmtId="169" fontId="3" fillId="2" borderId="3" xfId="8" applyNumberFormat="1" applyFont="1" applyFill="1" applyBorder="1" applyAlignment="1">
      <alignment vertical="center"/>
    </xf>
    <xf numFmtId="0" fontId="3" fillId="2" borderId="0" xfId="21" applyFont="1" applyFill="1"/>
    <xf numFmtId="0" fontId="3" fillId="2" borderId="6" xfId="16" applyFont="1" applyFill="1" applyBorder="1" applyAlignment="1">
      <alignment vertical="center"/>
    </xf>
    <xf numFmtId="168" fontId="3" fillId="2" borderId="6" xfId="8" applyNumberFormat="1" applyFont="1" applyFill="1" applyBorder="1" applyAlignment="1">
      <alignment vertical="center"/>
    </xf>
    <xf numFmtId="169" fontId="10" fillId="2" borderId="6" xfId="8" applyNumberFormat="1" applyFont="1" applyFill="1" applyBorder="1" applyAlignment="1">
      <alignment vertical="center"/>
    </xf>
    <xf numFmtId="168" fontId="3" fillId="2" borderId="3" xfId="8" applyNumberFormat="1" applyFont="1" applyFill="1" applyBorder="1" applyAlignment="1">
      <alignment vertical="center"/>
    </xf>
    <xf numFmtId="169" fontId="10" fillId="2" borderId="3" xfId="8" applyNumberFormat="1" applyFont="1" applyFill="1" applyBorder="1" applyAlignment="1">
      <alignment vertical="center"/>
    </xf>
    <xf numFmtId="1" fontId="3" fillId="2" borderId="3" xfId="16" applyNumberFormat="1" applyFont="1" applyFill="1" applyBorder="1" applyAlignment="1">
      <alignment vertical="center"/>
    </xf>
    <xf numFmtId="1" fontId="3" fillId="2" borderId="3" xfId="8" applyNumberFormat="1" applyFont="1" applyFill="1" applyBorder="1" applyAlignment="1">
      <alignment vertical="center"/>
    </xf>
    <xf numFmtId="2" fontId="3" fillId="2" borderId="3" xfId="8" applyNumberFormat="1" applyFont="1" applyFill="1" applyBorder="1" applyAlignment="1">
      <alignment vertical="center"/>
    </xf>
    <xf numFmtId="1" fontId="10" fillId="2" borderId="3" xfId="8" applyNumberFormat="1" applyFont="1" applyFill="1" applyBorder="1" applyAlignment="1">
      <alignment vertical="center"/>
    </xf>
    <xf numFmtId="0" fontId="4" fillId="2" borderId="2" xfId="12" applyFont="1" applyFill="1" applyBorder="1" applyAlignment="1" applyProtection="1">
      <alignment horizontal="center" vertical="center"/>
      <protection locked="0"/>
    </xf>
    <xf numFmtId="0" fontId="4" fillId="2" borderId="2" xfId="16" applyFont="1" applyFill="1" applyBorder="1" applyAlignment="1">
      <alignment horizontal="center" vertical="center" wrapText="1"/>
    </xf>
    <xf numFmtId="0" fontId="4" fillId="2" borderId="2" xfId="21" applyFont="1" applyFill="1" applyBorder="1" applyAlignment="1">
      <alignment horizontal="center" vertical="top" wrapText="1"/>
    </xf>
    <xf numFmtId="169" fontId="5" fillId="2" borderId="15" xfId="8" applyNumberFormat="1" applyFont="1" applyFill="1" applyBorder="1" applyAlignment="1">
      <alignment vertical="center"/>
    </xf>
    <xf numFmtId="169" fontId="5" fillId="2" borderId="7" xfId="8" applyNumberFormat="1" applyFont="1" applyFill="1" applyBorder="1" applyAlignment="1">
      <alignment vertical="center"/>
    </xf>
    <xf numFmtId="169" fontId="5" fillId="2" borderId="7" xfId="8" applyNumberFormat="1" applyFont="1" applyFill="1" applyBorder="1" applyAlignment="1">
      <alignment horizontal="right" vertical="center"/>
    </xf>
    <xf numFmtId="169" fontId="4" fillId="2" borderId="14" xfId="8" applyNumberFormat="1" applyFont="1" applyFill="1" applyBorder="1" applyAlignment="1">
      <alignment vertical="center"/>
    </xf>
    <xf numFmtId="43" fontId="5" fillId="2" borderId="13" xfId="8" applyFont="1" applyFill="1" applyBorder="1" applyAlignment="1">
      <alignment vertical="center"/>
    </xf>
    <xf numFmtId="0" fontId="4" fillId="2" borderId="6" xfId="16" applyFont="1" applyFill="1" applyBorder="1" applyAlignment="1">
      <alignment horizontal="center" vertical="center" wrapText="1"/>
    </xf>
    <xf numFmtId="43" fontId="5" fillId="2" borderId="0" xfId="8" applyFont="1" applyFill="1" applyBorder="1" applyAlignment="1">
      <alignment vertical="center"/>
    </xf>
    <xf numFmtId="43" fontId="5" fillId="2" borderId="15" xfId="8" applyFont="1" applyFill="1" applyBorder="1" applyAlignment="1">
      <alignment vertical="center"/>
    </xf>
    <xf numFmtId="43" fontId="5" fillId="2" borderId="7" xfId="8" applyFont="1" applyFill="1" applyBorder="1" applyAlignment="1">
      <alignment vertical="center"/>
    </xf>
    <xf numFmtId="43" fontId="5" fillId="2" borderId="4" xfId="8" applyFont="1" applyFill="1" applyBorder="1" applyAlignment="1">
      <alignment vertical="center"/>
    </xf>
    <xf numFmtId="169" fontId="4" fillId="2" borderId="11" xfId="8" applyNumberFormat="1" applyFont="1" applyFill="1" applyBorder="1" applyAlignment="1">
      <alignment vertical="center"/>
    </xf>
    <xf numFmtId="43" fontId="5" fillId="2" borderId="12" xfId="8" applyFont="1" applyFill="1" applyBorder="1" applyAlignment="1">
      <alignment vertical="center"/>
    </xf>
    <xf numFmtId="169" fontId="4" fillId="2" borderId="1" xfId="8" applyNumberFormat="1" applyFont="1" applyFill="1" applyBorder="1" applyAlignment="1">
      <alignment vertical="center"/>
    </xf>
    <xf numFmtId="169" fontId="5" fillId="2" borderId="13" xfId="8" applyNumberFormat="1" applyFont="1" applyFill="1" applyBorder="1" applyAlignment="1">
      <alignment vertical="center"/>
    </xf>
    <xf numFmtId="169" fontId="5" fillId="2" borderId="4" xfId="8" applyNumberFormat="1" applyFont="1" applyFill="1" applyBorder="1" applyAlignment="1">
      <alignment vertical="center"/>
    </xf>
    <xf numFmtId="169" fontId="5" fillId="2" borderId="4" xfId="8" applyNumberFormat="1" applyFont="1" applyFill="1" applyBorder="1" applyAlignment="1">
      <alignment horizontal="right" vertical="center"/>
    </xf>
    <xf numFmtId="168" fontId="4" fillId="2" borderId="15" xfId="21" applyNumberFormat="1" applyFont="1" applyFill="1" applyBorder="1"/>
    <xf numFmtId="43" fontId="4" fillId="2" borderId="13" xfId="21" applyNumberFormat="1" applyFont="1" applyFill="1" applyBorder="1"/>
    <xf numFmtId="43" fontId="4" fillId="2" borderId="4" xfId="21" applyNumberFormat="1" applyFont="1" applyFill="1" applyBorder="1"/>
    <xf numFmtId="168" fontId="4" fillId="2" borderId="14" xfId="21" applyNumberFormat="1" applyFont="1" applyFill="1" applyBorder="1"/>
    <xf numFmtId="43" fontId="4" fillId="2" borderId="11" xfId="21" applyNumberFormat="1" applyFont="1" applyFill="1" applyBorder="1"/>
    <xf numFmtId="168" fontId="4" fillId="2" borderId="11" xfId="21" applyNumberFormat="1" applyFont="1" applyFill="1" applyBorder="1"/>
    <xf numFmtId="168" fontId="4" fillId="2" borderId="6" xfId="21" applyNumberFormat="1" applyFont="1" applyFill="1" applyBorder="1"/>
    <xf numFmtId="168" fontId="4" fillId="2" borderId="3" xfId="21" applyNumberFormat="1" applyFont="1" applyFill="1" applyBorder="1"/>
    <xf numFmtId="168" fontId="4" fillId="2" borderId="5" xfId="21" applyNumberFormat="1" applyFont="1" applyFill="1" applyBorder="1"/>
    <xf numFmtId="9" fontId="4" fillId="2" borderId="4" xfId="11" applyFont="1" applyFill="1" applyBorder="1"/>
    <xf numFmtId="9" fontId="4" fillId="2" borderId="11" xfId="11" applyFont="1" applyFill="1" applyBorder="1"/>
    <xf numFmtId="0" fontId="4" fillId="2" borderId="2" xfId="21" applyFont="1" applyFill="1" applyBorder="1"/>
    <xf numFmtId="9" fontId="4" fillId="2" borderId="6" xfId="11" applyFont="1" applyFill="1" applyBorder="1"/>
    <xf numFmtId="9" fontId="4" fillId="2" borderId="3" xfId="11" applyFont="1" applyFill="1" applyBorder="1"/>
    <xf numFmtId="9" fontId="4" fillId="2" borderId="5" xfId="11" applyFont="1" applyFill="1" applyBorder="1"/>
    <xf numFmtId="2" fontId="5" fillId="2" borderId="3" xfId="12" applyNumberFormat="1" applyFont="1" applyFill="1" applyBorder="1" applyAlignment="1" applyProtection="1">
      <alignment vertical="center"/>
      <protection locked="0"/>
    </xf>
    <xf numFmtId="2" fontId="4" fillId="2" borderId="5" xfId="12" applyNumberFormat="1" applyFont="1" applyFill="1" applyBorder="1" applyAlignment="1" applyProtection="1">
      <alignment vertical="center"/>
      <protection locked="0"/>
    </xf>
    <xf numFmtId="0" fontId="4" fillId="2" borderId="6" xfId="21" applyFont="1" applyFill="1" applyBorder="1" applyAlignment="1">
      <alignment horizontal="center" vertical="top" wrapText="1"/>
    </xf>
    <xf numFmtId="168" fontId="3" fillId="2" borderId="13" xfId="8" applyNumberFormat="1" applyFont="1" applyFill="1" applyBorder="1" applyAlignment="1">
      <alignment vertical="center"/>
    </xf>
    <xf numFmtId="168" fontId="3" fillId="2" borderId="4" xfId="8" applyNumberFormat="1" applyFont="1" applyFill="1" applyBorder="1" applyAlignment="1">
      <alignment vertical="center"/>
    </xf>
    <xf numFmtId="1" fontId="5" fillId="2" borderId="4" xfId="21" applyNumberFormat="1" applyFont="1" applyFill="1" applyBorder="1"/>
    <xf numFmtId="168" fontId="5" fillId="2" borderId="6" xfId="21" applyNumberFormat="1" applyFont="1" applyFill="1" applyBorder="1"/>
    <xf numFmtId="168" fontId="5" fillId="2" borderId="3" xfId="21" applyNumberFormat="1" applyFont="1" applyFill="1" applyBorder="1"/>
    <xf numFmtId="1" fontId="5" fillId="2" borderId="3" xfId="21" applyNumberFormat="1" applyFont="1" applyFill="1" applyBorder="1"/>
    <xf numFmtId="169" fontId="4" fillId="2" borderId="15" xfId="8" applyNumberFormat="1" applyFont="1" applyFill="1" applyBorder="1" applyAlignment="1">
      <alignment vertical="center"/>
    </xf>
    <xf numFmtId="169" fontId="4" fillId="2" borderId="7" xfId="8" applyNumberFormat="1" applyFont="1" applyFill="1" applyBorder="1" applyAlignment="1">
      <alignment vertical="center"/>
    </xf>
    <xf numFmtId="1" fontId="4" fillId="2" borderId="7" xfId="8" applyNumberFormat="1" applyFont="1" applyFill="1" applyBorder="1" applyAlignment="1">
      <alignment vertical="center"/>
    </xf>
    <xf numFmtId="168" fontId="5" fillId="2" borderId="13" xfId="21" applyNumberFormat="1" applyFont="1" applyFill="1" applyBorder="1"/>
    <xf numFmtId="168" fontId="5" fillId="2" borderId="4" xfId="21" applyNumberFormat="1" applyFont="1" applyFill="1" applyBorder="1"/>
    <xf numFmtId="1" fontId="3" fillId="2" borderId="4" xfId="8" applyNumberFormat="1" applyFont="1" applyFill="1" applyBorder="1" applyAlignment="1">
      <alignment vertical="center"/>
    </xf>
    <xf numFmtId="0" fontId="3" fillId="2" borderId="3" xfId="2" applyFont="1" applyFill="1" applyBorder="1" applyAlignment="1">
      <alignment horizontal="center" vertical="center" wrapText="1"/>
    </xf>
    <xf numFmtId="0" fontId="3" fillId="2" borderId="3" xfId="2" quotePrefix="1" applyFont="1" applyFill="1" applyBorder="1" applyAlignment="1">
      <alignment horizontal="left"/>
    </xf>
    <xf numFmtId="0" fontId="3" fillId="0" borderId="2" xfId="3" applyFont="1" applyBorder="1"/>
    <xf numFmtId="0" fontId="4" fillId="0" borderId="10" xfId="3" applyFont="1" applyBorder="1" applyAlignment="1">
      <alignment horizontal="center"/>
    </xf>
    <xf numFmtId="0" fontId="5" fillId="0" borderId="7" xfId="3" applyFont="1" applyBorder="1"/>
    <xf numFmtId="171" fontId="5" fillId="0" borderId="7" xfId="3" applyNumberFormat="1" applyFont="1" applyBorder="1" applyAlignment="1">
      <alignment horizontal="right"/>
    </xf>
    <xf numFmtId="167" fontId="5" fillId="0" borderId="7" xfId="3" applyNumberFormat="1" applyFont="1" applyBorder="1"/>
    <xf numFmtId="0" fontId="4" fillId="0" borderId="7" xfId="3" applyFont="1" applyBorder="1"/>
    <xf numFmtId="2" fontId="4" fillId="0" borderId="14" xfId="3" applyNumberFormat="1" applyFont="1" applyBorder="1" applyAlignment="1">
      <alignment horizontal="right"/>
    </xf>
    <xf numFmtId="2" fontId="5" fillId="0" borderId="3" xfId="3" applyNumberFormat="1" applyFont="1" applyBorder="1"/>
    <xf numFmtId="2" fontId="4" fillId="0" borderId="3" xfId="3" applyNumberFormat="1" applyFont="1" applyBorder="1"/>
    <xf numFmtId="2" fontId="5" fillId="0" borderId="4" xfId="3" applyNumberFormat="1" applyFont="1" applyBorder="1" applyAlignment="1">
      <alignment horizontal="right"/>
    </xf>
    <xf numFmtId="0" fontId="5" fillId="2" borderId="2" xfId="21" applyFont="1" applyFill="1" applyBorder="1" applyAlignment="1">
      <alignment horizontal="center" vertical="center"/>
    </xf>
    <xf numFmtId="0" fontId="4" fillId="2" borderId="2" xfId="21" applyFont="1" applyFill="1" applyBorder="1" applyAlignment="1">
      <alignment horizontal="left" vertical="center"/>
    </xf>
    <xf numFmtId="0" fontId="5" fillId="2" borderId="2" xfId="21" applyFont="1" applyFill="1" applyBorder="1" applyAlignment="1">
      <alignment horizontal="right" vertical="center" wrapText="1"/>
    </xf>
    <xf numFmtId="2" fontId="5" fillId="2" borderId="2" xfId="21" applyNumberFormat="1" applyFont="1" applyFill="1" applyBorder="1" applyAlignment="1">
      <alignment horizontal="right" vertical="center" wrapText="1"/>
    </xf>
    <xf numFmtId="9" fontId="5" fillId="2" borderId="2" xfId="15" applyFont="1" applyFill="1" applyBorder="1" applyAlignment="1">
      <alignment horizontal="right" vertical="center" wrapText="1"/>
    </xf>
    <xf numFmtId="10" fontId="5" fillId="2" borderId="2" xfId="15" applyNumberFormat="1" applyFont="1" applyFill="1" applyBorder="1" applyAlignment="1">
      <alignment horizontal="right" vertical="center" wrapText="1"/>
    </xf>
    <xf numFmtId="10" fontId="5" fillId="2" borderId="2" xfId="15" applyNumberFormat="1" applyFont="1" applyFill="1" applyBorder="1" applyAlignment="1">
      <alignment vertical="center" wrapText="1"/>
    </xf>
    <xf numFmtId="10" fontId="5" fillId="2" borderId="2" xfId="15" applyNumberFormat="1" applyFont="1" applyFill="1" applyBorder="1" applyAlignment="1">
      <alignment horizontal="right" vertical="center"/>
    </xf>
    <xf numFmtId="10" fontId="5" fillId="2" borderId="2" xfId="15" applyNumberFormat="1" applyFont="1" applyFill="1" applyBorder="1" applyAlignment="1" applyProtection="1">
      <alignment horizontal="right" vertical="center" wrapText="1"/>
      <protection locked="0"/>
    </xf>
    <xf numFmtId="10" fontId="5" fillId="2" borderId="2" xfId="15" applyNumberFormat="1" applyFont="1" applyFill="1" applyBorder="1" applyAlignment="1" applyProtection="1">
      <alignment horizontal="right" vertical="center"/>
      <protection locked="0"/>
    </xf>
    <xf numFmtId="0" fontId="5" fillId="2" borderId="2" xfId="21" applyFont="1" applyFill="1" applyBorder="1" applyProtection="1">
      <protection locked="0"/>
    </xf>
    <xf numFmtId="1" fontId="5" fillId="2" borderId="2" xfId="21" applyNumberFormat="1" applyFont="1" applyFill="1" applyBorder="1" applyProtection="1">
      <protection locked="0"/>
    </xf>
    <xf numFmtId="172" fontId="5" fillId="2" borderId="2" xfId="21" applyNumberFormat="1" applyFont="1" applyFill="1" applyBorder="1" applyProtection="1">
      <protection locked="0"/>
    </xf>
    <xf numFmtId="0" fontId="4" fillId="2" borderId="2" xfId="21" applyFont="1" applyFill="1" applyBorder="1" applyAlignment="1">
      <alignment horizontal="right" vertical="center" wrapText="1"/>
    </xf>
    <xf numFmtId="172" fontId="4" fillId="2" borderId="2" xfId="21" applyNumberFormat="1" applyFont="1" applyFill="1" applyBorder="1" applyAlignment="1">
      <alignment horizontal="right" vertical="center" wrapText="1"/>
    </xf>
    <xf numFmtId="166" fontId="5" fillId="2" borderId="2" xfId="21" applyNumberFormat="1" applyFont="1" applyFill="1" applyBorder="1" applyAlignment="1">
      <alignment vertical="center"/>
    </xf>
    <xf numFmtId="166" fontId="5" fillId="2" borderId="2" xfId="21" applyNumberFormat="1" applyFont="1" applyFill="1" applyBorder="1" applyAlignment="1"/>
    <xf numFmtId="1" fontId="5" fillId="2" borderId="2" xfId="21" applyNumberFormat="1" applyFont="1" applyFill="1" applyBorder="1" applyAlignment="1">
      <alignment horizontal="right" vertical="center"/>
    </xf>
    <xf numFmtId="166" fontId="5" fillId="2" borderId="2" xfId="21" applyNumberFormat="1" applyFont="1" applyFill="1" applyBorder="1" applyAlignment="1">
      <alignment horizontal="right" vertical="center"/>
    </xf>
    <xf numFmtId="1" fontId="5" fillId="2" borderId="2" xfId="21" applyNumberFormat="1" applyFont="1" applyFill="1" applyBorder="1" applyAlignment="1" applyProtection="1">
      <alignment horizontal="right"/>
      <protection locked="0"/>
    </xf>
    <xf numFmtId="172" fontId="5" fillId="2" borderId="2" xfId="21" applyNumberFormat="1" applyFont="1" applyFill="1" applyBorder="1" applyAlignment="1" applyProtection="1">
      <alignment horizontal="right"/>
      <protection locked="0"/>
    </xf>
    <xf numFmtId="1" fontId="5" fillId="2" borderId="2" xfId="21" applyNumberFormat="1" applyFont="1" applyFill="1" applyBorder="1" applyAlignment="1" applyProtection="1">
      <alignment horizontal="right" vertical="center"/>
      <protection locked="0"/>
    </xf>
    <xf numFmtId="2" fontId="5" fillId="2" borderId="2" xfId="21" applyNumberFormat="1" applyFont="1" applyFill="1" applyBorder="1" applyProtection="1">
      <protection locked="0"/>
    </xf>
    <xf numFmtId="10" fontId="5" fillId="2" borderId="2" xfId="11" applyNumberFormat="1" applyFont="1" applyFill="1" applyBorder="1" applyProtection="1">
      <protection locked="0"/>
    </xf>
    <xf numFmtId="9" fontId="5" fillId="2" borderId="2" xfId="11" applyFont="1" applyFill="1" applyBorder="1" applyProtection="1">
      <protection locked="0"/>
    </xf>
    <xf numFmtId="1" fontId="5" fillId="2" borderId="2" xfId="21" applyNumberFormat="1" applyFont="1" applyFill="1" applyBorder="1" applyAlignment="1" applyProtection="1">
      <protection locked="0"/>
    </xf>
    <xf numFmtId="172" fontId="5" fillId="2" borderId="2" xfId="21" applyNumberFormat="1" applyFont="1" applyFill="1" applyBorder="1" applyAlignment="1" applyProtection="1">
      <protection locked="0"/>
    </xf>
    <xf numFmtId="1" fontId="4" fillId="2" borderId="2" xfId="21" applyNumberFormat="1" applyFont="1" applyFill="1" applyBorder="1"/>
    <xf numFmtId="2" fontId="4" fillId="2" borderId="2" xfId="21" applyNumberFormat="1" applyFont="1" applyFill="1" applyBorder="1"/>
    <xf numFmtId="172" fontId="4" fillId="2" borderId="2" xfId="21" applyNumberFormat="1" applyFont="1" applyFill="1" applyBorder="1"/>
    <xf numFmtId="1" fontId="4" fillId="2" borderId="2" xfId="21" applyNumberFormat="1" applyFont="1" applyFill="1" applyBorder="1" applyAlignment="1"/>
    <xf numFmtId="172" fontId="4" fillId="2" borderId="2" xfId="21" applyNumberFormat="1" applyFont="1" applyFill="1" applyBorder="1" applyAlignment="1"/>
    <xf numFmtId="1" fontId="4" fillId="2" borderId="2" xfId="21" applyNumberFormat="1" applyFont="1" applyFill="1" applyBorder="1" applyProtection="1">
      <protection locked="0"/>
    </xf>
    <xf numFmtId="172" fontId="4" fillId="2" borderId="2" xfId="21" applyNumberFormat="1" applyFont="1" applyFill="1" applyBorder="1" applyProtection="1">
      <protection locked="0"/>
    </xf>
    <xf numFmtId="1" fontId="4" fillId="2" borderId="2" xfId="21" applyNumberFormat="1" applyFont="1" applyFill="1" applyBorder="1" applyAlignment="1" applyProtection="1">
      <alignment horizontal="right"/>
      <protection locked="0"/>
    </xf>
    <xf numFmtId="172" fontId="4" fillId="2" borderId="2" xfId="21" applyNumberFormat="1" applyFont="1" applyFill="1" applyBorder="1" applyAlignment="1" applyProtection="1">
      <alignment horizontal="right"/>
      <protection locked="0"/>
    </xf>
    <xf numFmtId="2" fontId="4" fillId="2" borderId="2" xfId="21" applyNumberFormat="1" applyFont="1" applyFill="1" applyBorder="1" applyAlignment="1"/>
    <xf numFmtId="2" fontId="4" fillId="2" borderId="2" xfId="21" applyNumberFormat="1" applyFont="1" applyFill="1" applyBorder="1" applyProtection="1">
      <protection locked="0"/>
    </xf>
    <xf numFmtId="2" fontId="4" fillId="2" borderId="2" xfId="21" applyNumberFormat="1" applyFont="1" applyFill="1" applyBorder="1" applyAlignment="1" applyProtection="1">
      <alignment horizontal="right"/>
      <protection locked="0"/>
    </xf>
    <xf numFmtId="0" fontId="5" fillId="2" borderId="2" xfId="21" applyFont="1" applyFill="1" applyBorder="1"/>
    <xf numFmtId="0" fontId="4" fillId="2" borderId="2" xfId="23" applyFont="1" applyFill="1" applyBorder="1" applyAlignment="1" applyProtection="1">
      <alignment horizontal="center" vertical="center" wrapText="1"/>
    </xf>
    <xf numFmtId="1" fontId="3" fillId="2" borderId="2" xfId="21" applyNumberFormat="1" applyFont="1" applyFill="1" applyBorder="1" applyProtection="1">
      <protection locked="0"/>
    </xf>
    <xf numFmtId="0" fontId="4" fillId="2" borderId="2" xfId="12" applyFont="1" applyFill="1" applyBorder="1" applyAlignment="1" applyProtection="1">
      <alignment horizontal="center" vertical="center" wrapText="1"/>
    </xf>
    <xf numFmtId="0" fontId="5" fillId="2" borderId="0" xfId="12" applyFont="1" applyFill="1" applyBorder="1" applyAlignment="1" applyProtection="1">
      <alignment horizontal="right"/>
    </xf>
    <xf numFmtId="0" fontId="8" fillId="2" borderId="2" xfId="12" applyFont="1" applyFill="1" applyBorder="1" applyAlignment="1" applyProtection="1">
      <alignment horizontal="center" vertical="center" wrapText="1"/>
    </xf>
    <xf numFmtId="0" fontId="4" fillId="0" borderId="2" xfId="30" applyFont="1" applyFill="1" applyBorder="1" applyAlignment="1" applyProtection="1">
      <alignment horizontal="center" vertical="center" wrapText="1"/>
    </xf>
    <xf numFmtId="0" fontId="4" fillId="0" borderId="8" xfId="35" applyFont="1" applyFill="1" applyBorder="1" applyAlignment="1" applyProtection="1">
      <alignment horizontal="center" vertical="center" wrapText="1"/>
    </xf>
    <xf numFmtId="0" fontId="4" fillId="0" borderId="1" xfId="35" applyFont="1" applyFill="1" applyBorder="1" applyAlignment="1" applyProtection="1">
      <alignment horizontal="center" vertical="center" wrapText="1"/>
    </xf>
    <xf numFmtId="0" fontId="4" fillId="0" borderId="8" xfId="36" applyFont="1" applyFill="1" applyBorder="1" applyAlignment="1" applyProtection="1">
      <alignment horizontal="center" vertical="center" wrapText="1"/>
    </xf>
    <xf numFmtId="0" fontId="3" fillId="0" borderId="0" xfId="30" applyFont="1" applyFill="1" applyAlignment="1" applyProtection="1">
      <alignment vertical="center"/>
    </xf>
    <xf numFmtId="0" fontId="3" fillId="0" borderId="3" xfId="45" applyFont="1" applyFill="1" applyBorder="1" applyAlignment="1" applyProtection="1">
      <alignment horizontal="left" vertical="center"/>
    </xf>
    <xf numFmtId="0" fontId="3" fillId="0" borderId="6" xfId="30" applyFont="1" applyFill="1" applyBorder="1" applyAlignment="1" applyProtection="1">
      <alignment horizontal="right" vertical="center"/>
    </xf>
    <xf numFmtId="0" fontId="3" fillId="0" borderId="6" xfId="30" applyFont="1" applyFill="1" applyBorder="1" applyAlignment="1" applyProtection="1">
      <alignment vertical="center"/>
    </xf>
    <xf numFmtId="0" fontId="3" fillId="0" borderId="0" xfId="30" applyFont="1" applyFill="1" applyAlignment="1" applyProtection="1">
      <alignment vertical="center"/>
      <protection locked="0"/>
    </xf>
    <xf numFmtId="0" fontId="3" fillId="0" borderId="6" xfId="30" applyFont="1" applyFill="1" applyBorder="1" applyAlignment="1" applyProtection="1">
      <alignment vertical="center"/>
      <protection locked="0"/>
    </xf>
    <xf numFmtId="0" fontId="3" fillId="0" borderId="3" xfId="30" applyFont="1" applyFill="1" applyBorder="1" applyAlignment="1" applyProtection="1">
      <alignment vertical="center"/>
    </xf>
    <xf numFmtId="0" fontId="3" fillId="0" borderId="3" xfId="30" quotePrefix="1" applyFont="1" applyFill="1" applyBorder="1" applyAlignment="1" applyProtection="1">
      <alignment horizontal="right" vertical="center"/>
    </xf>
    <xf numFmtId="0" fontId="3" fillId="0" borderId="3" xfId="30" applyFont="1" applyFill="1" applyBorder="1" applyAlignment="1" applyProtection="1">
      <alignment horizontal="right" vertical="center"/>
    </xf>
    <xf numFmtId="0" fontId="3" fillId="0" borderId="3" xfId="30" applyFont="1" applyFill="1" applyBorder="1" applyAlignment="1" applyProtection="1">
      <alignment vertical="center"/>
      <protection locked="0"/>
    </xf>
    <xf numFmtId="0" fontId="3" fillId="0" borderId="3" xfId="32" applyFont="1" applyFill="1" applyBorder="1" applyProtection="1"/>
    <xf numFmtId="0" fontId="3" fillId="0" borderId="3" xfId="32" applyFont="1" applyFill="1" applyBorder="1" applyAlignment="1" applyProtection="1">
      <alignment horizontal="right" vertical="center"/>
    </xf>
    <xf numFmtId="1" fontId="3" fillId="0" borderId="3" xfId="30" applyNumberFormat="1" applyFont="1" applyFill="1" applyBorder="1" applyAlignment="1" applyProtection="1">
      <alignment vertical="center"/>
      <protection locked="0"/>
    </xf>
    <xf numFmtId="0" fontId="3" fillId="0" borderId="0" xfId="30" applyFont="1" applyFill="1" applyAlignment="1" applyProtection="1">
      <alignment horizontal="center" vertical="center"/>
    </xf>
    <xf numFmtId="1" fontId="3" fillId="0" borderId="0" xfId="30" applyNumberFormat="1" applyFont="1" applyFill="1" applyAlignment="1" applyProtection="1">
      <alignment vertical="center"/>
    </xf>
    <xf numFmtId="1" fontId="4" fillId="0" borderId="0" xfId="30" applyNumberFormat="1" applyFont="1" applyFill="1" applyAlignment="1" applyProtection="1">
      <alignment vertical="center"/>
    </xf>
    <xf numFmtId="0" fontId="3" fillId="0" borderId="3" xfId="24" applyFont="1" applyFill="1" applyBorder="1" applyAlignment="1" applyProtection="1">
      <alignment horizontal="left" vertical="center"/>
    </xf>
    <xf numFmtId="2" fontId="4" fillId="0" borderId="1" xfId="35" applyNumberFormat="1" applyFont="1" applyFill="1" applyBorder="1" applyAlignment="1" applyProtection="1">
      <alignment horizontal="center" vertical="center" wrapText="1"/>
    </xf>
    <xf numFmtId="0" fontId="4" fillId="0" borderId="8" xfId="39" applyFont="1" applyFill="1" applyBorder="1" applyAlignment="1" applyProtection="1">
      <alignment horizontal="center" vertical="center" wrapText="1"/>
    </xf>
    <xf numFmtId="0" fontId="3" fillId="0" borderId="4" xfId="31" applyFont="1" applyBorder="1"/>
    <xf numFmtId="0" fontId="3" fillId="0" borderId="4" xfId="24" applyFont="1" applyFill="1" applyBorder="1" applyAlignment="1">
      <alignment horizontal="left" vertical="center"/>
    </xf>
    <xf numFmtId="10" fontId="5" fillId="0" borderId="0" xfId="11" applyNumberFormat="1" applyFont="1"/>
    <xf numFmtId="0" fontId="4" fillId="2" borderId="2" xfId="12" applyFont="1" applyFill="1" applyBorder="1" applyAlignment="1" applyProtection="1">
      <alignment horizontal="center" vertical="center" wrapText="1"/>
    </xf>
    <xf numFmtId="10" fontId="8" fillId="0" borderId="0" xfId="11" applyNumberFormat="1" applyFont="1"/>
    <xf numFmtId="43" fontId="5" fillId="2" borderId="0" xfId="18" applyNumberFormat="1" applyFont="1" applyFill="1" applyBorder="1" applyAlignment="1" applyProtection="1">
      <alignment vertical="center"/>
    </xf>
    <xf numFmtId="169" fontId="5" fillId="2" borderId="2" xfId="20" applyNumberFormat="1" applyFont="1" applyFill="1" applyBorder="1" applyAlignment="1" applyProtection="1">
      <alignment vertical="center"/>
      <protection locked="0"/>
    </xf>
    <xf numFmtId="166" fontId="5" fillId="2" borderId="2" xfId="20" applyFont="1" applyFill="1" applyBorder="1" applyAlignment="1" applyProtection="1">
      <alignment horizontal="right" vertical="center"/>
      <protection locked="0"/>
    </xf>
    <xf numFmtId="0" fontId="3" fillId="2" borderId="3" xfId="2" applyFont="1" applyFill="1" applyBorder="1" applyAlignment="1">
      <alignment horizontal="left" vertical="center" wrapText="1"/>
    </xf>
    <xf numFmtId="0" fontId="3" fillId="2" borderId="3" xfId="2" quotePrefix="1" applyFont="1" applyFill="1" applyBorder="1" applyAlignment="1">
      <alignment horizontal="left" vertical="center" wrapText="1"/>
    </xf>
    <xf numFmtId="2" fontId="3" fillId="0" borderId="3" xfId="31" applyNumberFormat="1" applyFont="1" applyBorder="1" applyProtection="1">
      <protection locked="0"/>
    </xf>
    <xf numFmtId="169" fontId="4" fillId="2" borderId="0" xfId="13" applyNumberFormat="1" applyFont="1" applyFill="1" applyBorder="1" applyAlignment="1" applyProtection="1">
      <alignment vertical="center"/>
    </xf>
    <xf numFmtId="166" fontId="4" fillId="2" borderId="0" xfId="13" applyFont="1" applyFill="1" applyBorder="1" applyAlignment="1" applyProtection="1">
      <alignment vertical="center"/>
    </xf>
    <xf numFmtId="169" fontId="4" fillId="2" borderId="0" xfId="13" applyNumberFormat="1" applyFont="1" applyFill="1" applyBorder="1" applyAlignment="1" applyProtection="1">
      <alignment vertical="center"/>
      <protection locked="0"/>
    </xf>
    <xf numFmtId="166" fontId="4" fillId="2" borderId="0" xfId="13" applyFont="1" applyFill="1" applyBorder="1" applyAlignment="1" applyProtection="1">
      <alignment vertical="center"/>
      <protection locked="0"/>
    </xf>
    <xf numFmtId="168" fontId="4" fillId="2" borderId="0" xfId="14" applyNumberFormat="1" applyFont="1" applyFill="1" applyBorder="1" applyAlignment="1" applyProtection="1">
      <alignment vertical="center"/>
      <protection locked="0"/>
    </xf>
    <xf numFmtId="43" fontId="4" fillId="2" borderId="0" xfId="14" applyNumberFormat="1" applyFont="1" applyFill="1" applyBorder="1" applyAlignment="1" applyProtection="1">
      <alignment vertical="center"/>
      <protection locked="0"/>
    </xf>
    <xf numFmtId="2" fontId="4" fillId="2" borderId="0" xfId="12" applyNumberFormat="1" applyFont="1" applyFill="1" applyBorder="1" applyAlignment="1" applyProtection="1">
      <alignment vertical="center"/>
      <protection locked="0"/>
    </xf>
    <xf numFmtId="0" fontId="3" fillId="2" borderId="0" xfId="12" applyFont="1" applyFill="1" applyBorder="1" applyAlignment="1" applyProtection="1">
      <alignment vertical="center"/>
      <protection locked="0"/>
    </xf>
    <xf numFmtId="0" fontId="3" fillId="2" borderId="0" xfId="21" applyFont="1" applyFill="1" applyBorder="1" applyAlignment="1">
      <alignment vertical="top"/>
    </xf>
    <xf numFmtId="0" fontId="3" fillId="2" borderId="12" xfId="21" applyFont="1" applyFill="1" applyBorder="1" applyAlignment="1">
      <alignment vertical="top"/>
    </xf>
    <xf numFmtId="2" fontId="7" fillId="2" borderId="2" xfId="21" applyNumberFormat="1" applyFont="1" applyFill="1" applyBorder="1" applyProtection="1">
      <protection locked="0"/>
    </xf>
    <xf numFmtId="0" fontId="5" fillId="0" borderId="2" xfId="35" applyFont="1" applyFill="1" applyBorder="1" applyAlignment="1" applyProtection="1">
      <alignment horizontal="left"/>
    </xf>
    <xf numFmtId="0" fontId="4" fillId="0" borderId="2" xfId="35" applyFont="1" applyFill="1" applyBorder="1" applyAlignment="1" applyProtection="1">
      <alignment horizontal="left" vertical="center" wrapText="1"/>
    </xf>
    <xf numFmtId="2" fontId="5" fillId="0" borderId="2" xfId="35" applyNumberFormat="1" applyFont="1" applyFill="1" applyBorder="1" applyAlignment="1" applyProtection="1">
      <alignment horizontal="left"/>
    </xf>
    <xf numFmtId="169" fontId="4" fillId="0" borderId="2" xfId="20" applyNumberFormat="1" applyFont="1" applyFill="1" applyBorder="1" applyAlignment="1" applyProtection="1">
      <alignment horizontal="right" vertical="center" wrapText="1"/>
    </xf>
    <xf numFmtId="0" fontId="5" fillId="0" borderId="0" xfId="31" applyFont="1" applyAlignment="1">
      <alignment horizontal="left"/>
    </xf>
    <xf numFmtId="174" fontId="5" fillId="0" borderId="0" xfId="31" applyNumberFormat="1" applyFont="1" applyAlignment="1">
      <alignment horizontal="left"/>
    </xf>
    <xf numFmtId="0" fontId="3" fillId="0" borderId="0" xfId="30" applyFont="1" applyFill="1" applyAlignment="1" applyProtection="1">
      <alignment horizontal="left" vertical="center"/>
    </xf>
    <xf numFmtId="0" fontId="4" fillId="2" borderId="0" xfId="22" applyFont="1" applyFill="1" applyBorder="1" applyAlignment="1">
      <alignment horizontal="right" vertical="center" wrapText="1"/>
    </xf>
    <xf numFmtId="2" fontId="4" fillId="2" borderId="0" xfId="18" applyNumberFormat="1" applyFont="1" applyFill="1" applyBorder="1" applyAlignment="1">
      <alignment horizontal="center" vertical="center" wrapText="1"/>
    </xf>
    <xf numFmtId="0" fontId="4" fillId="2" borderId="2" xfId="12" applyFont="1" applyFill="1" applyBorder="1" applyAlignment="1" applyProtection="1">
      <alignment horizontal="center" vertical="center" wrapText="1"/>
    </xf>
    <xf numFmtId="0" fontId="4" fillId="0" borderId="8" xfId="36" applyFont="1" applyFill="1" applyBorder="1" applyAlignment="1" applyProtection="1">
      <alignment horizontal="center" vertical="center" wrapText="1"/>
    </xf>
    <xf numFmtId="0" fontId="14" fillId="0" borderId="0" xfId="39" quotePrefix="1" applyFont="1" applyAlignment="1" applyProtection="1">
      <alignment vertical="center"/>
    </xf>
    <xf numFmtId="0" fontId="13" fillId="0" borderId="0" xfId="39" applyFont="1" applyAlignment="1" applyProtection="1">
      <alignment vertical="center"/>
    </xf>
    <xf numFmtId="0" fontId="14" fillId="0" borderId="0" xfId="39" quotePrefix="1" applyFont="1" applyAlignment="1" applyProtection="1">
      <alignment horizontal="center" vertical="center"/>
    </xf>
    <xf numFmtId="0" fontId="13" fillId="0" borderId="0" xfId="39" applyFont="1" applyAlignment="1">
      <alignment vertical="center"/>
    </xf>
    <xf numFmtId="0" fontId="15" fillId="0" borderId="2" xfId="39" applyFont="1" applyBorder="1" applyAlignment="1" applyProtection="1">
      <alignment horizontal="center" vertical="center" wrapText="1"/>
    </xf>
    <xf numFmtId="0" fontId="16" fillId="0" borderId="2" xfId="39" applyFont="1" applyBorder="1" applyAlignment="1" applyProtection="1">
      <alignment horizontal="center" vertical="center" wrapText="1"/>
    </xf>
    <xf numFmtId="0" fontId="16" fillId="2" borderId="2" xfId="39" applyFont="1" applyFill="1" applyBorder="1" applyAlignment="1" applyProtection="1">
      <alignment horizontal="center" vertical="center" wrapText="1"/>
    </xf>
    <xf numFmtId="0" fontId="16" fillId="2" borderId="2" xfId="39" applyFont="1" applyFill="1" applyBorder="1" applyAlignment="1" applyProtection="1">
      <alignment horizontal="center" vertical="center" wrapText="1"/>
      <protection locked="0"/>
    </xf>
    <xf numFmtId="0" fontId="17" fillId="0" borderId="0" xfId="39" applyFont="1" applyAlignment="1">
      <alignment horizontal="center" vertical="center" wrapText="1"/>
    </xf>
    <xf numFmtId="0" fontId="14" fillId="0" borderId="13" xfId="39" applyFont="1" applyBorder="1" applyAlignment="1" applyProtection="1">
      <alignment horizontal="left" vertical="center" wrapText="1"/>
    </xf>
    <xf numFmtId="0" fontId="14" fillId="0" borderId="0" xfId="39" applyFont="1" applyAlignment="1" applyProtection="1">
      <alignment horizontal="left" vertical="center" wrapText="1"/>
    </xf>
    <xf numFmtId="0" fontId="4" fillId="0" borderId="3" xfId="39" applyFont="1" applyBorder="1" applyAlignment="1" applyProtection="1">
      <alignment horizontal="center" vertical="center" wrapText="1"/>
    </xf>
    <xf numFmtId="0" fontId="14" fillId="0" borderId="3" xfId="39" applyFont="1" applyBorder="1" applyAlignment="1" applyProtection="1">
      <alignment horizontal="center" vertical="center" wrapText="1"/>
    </xf>
    <xf numFmtId="0" fontId="13" fillId="0" borderId="6" xfId="39" applyFont="1" applyBorder="1" applyAlignment="1" applyProtection="1">
      <alignment horizontal="center" vertical="center" wrapText="1"/>
    </xf>
    <xf numFmtId="0" fontId="13" fillId="0" borderId="0" xfId="39" applyFont="1" applyAlignment="1" applyProtection="1">
      <alignment horizontal="center" vertical="center" wrapText="1"/>
      <protection locked="0"/>
    </xf>
    <xf numFmtId="0" fontId="13" fillId="0" borderId="0" xfId="39" applyFont="1" applyAlignment="1">
      <alignment horizontal="center" vertical="center" wrapText="1"/>
    </xf>
    <xf numFmtId="0" fontId="13" fillId="0" borderId="4" xfId="39" applyFont="1" applyBorder="1" applyAlignment="1" applyProtection="1">
      <alignment vertical="center"/>
    </xf>
    <xf numFmtId="0" fontId="13" fillId="0" borderId="3" xfId="39" applyFont="1" applyBorder="1" applyAlignment="1" applyProtection="1">
      <alignment horizontal="right" vertical="center"/>
    </xf>
    <xf numFmtId="0" fontId="13" fillId="0" borderId="3" xfId="39" applyFont="1" applyBorder="1" applyAlignment="1" applyProtection="1">
      <alignment vertical="center"/>
    </xf>
    <xf numFmtId="0" fontId="13" fillId="0" borderId="0" xfId="39" applyFont="1" applyAlignment="1" applyProtection="1">
      <alignment vertical="center"/>
      <protection locked="0"/>
    </xf>
    <xf numFmtId="0" fontId="14" fillId="0" borderId="4" xfId="39" applyFont="1" applyBorder="1" applyAlignment="1" applyProtection="1">
      <alignment horizontal="left" vertical="center"/>
    </xf>
    <xf numFmtId="0" fontId="13" fillId="0" borderId="0" xfId="39" applyFont="1" applyBorder="1" applyAlignment="1" applyProtection="1">
      <alignment vertical="center"/>
    </xf>
    <xf numFmtId="0" fontId="3" fillId="0" borderId="4" xfId="45" applyFont="1" applyFill="1" applyBorder="1" applyAlignment="1">
      <alignment horizontal="left" vertical="center"/>
    </xf>
    <xf numFmtId="0" fontId="13" fillId="0" borderId="3" xfId="39" applyFont="1" applyBorder="1" applyAlignment="1" applyProtection="1">
      <alignment horizontal="left" vertical="center"/>
    </xf>
    <xf numFmtId="0" fontId="3" fillId="0" borderId="4" xfId="49" applyFont="1" applyBorder="1"/>
    <xf numFmtId="0" fontId="13" fillId="0" borderId="3" xfId="39" quotePrefix="1" applyFont="1" applyBorder="1" applyAlignment="1" applyProtection="1">
      <alignment horizontal="left" vertical="center"/>
    </xf>
    <xf numFmtId="0" fontId="14" fillId="0" borderId="3" xfId="39" applyFont="1" applyBorder="1" applyAlignment="1" applyProtection="1">
      <alignment horizontal="left" vertical="center"/>
    </xf>
    <xf numFmtId="0" fontId="14" fillId="0" borderId="3" xfId="39" applyFont="1" applyBorder="1" applyAlignment="1" applyProtection="1">
      <alignment vertical="center"/>
    </xf>
    <xf numFmtId="0" fontId="14" fillId="0" borderId="0" xfId="39" applyFont="1" applyAlignment="1" applyProtection="1">
      <alignment vertical="center"/>
      <protection locked="0"/>
    </xf>
    <xf numFmtId="0" fontId="14" fillId="0" borderId="0" xfId="39" applyFont="1" applyAlignment="1">
      <alignment vertical="center"/>
    </xf>
    <xf numFmtId="0" fontId="13" fillId="0" borderId="11" xfId="39" applyFont="1" applyBorder="1" applyAlignment="1" applyProtection="1">
      <alignment vertical="center"/>
    </xf>
    <xf numFmtId="0" fontId="14" fillId="0" borderId="5" xfId="39" applyFont="1" applyBorder="1" applyAlignment="1" applyProtection="1">
      <alignment vertical="center"/>
    </xf>
    <xf numFmtId="0" fontId="14" fillId="0" borderId="5" xfId="39" applyFont="1" applyBorder="1" applyAlignment="1" applyProtection="1">
      <alignment horizontal="right" vertical="center"/>
    </xf>
    <xf numFmtId="0" fontId="4" fillId="0" borderId="0" xfId="39" applyFont="1" applyAlignment="1">
      <alignment vertical="center"/>
    </xf>
    <xf numFmtId="0" fontId="4" fillId="0" borderId="0" xfId="39" applyFont="1"/>
    <xf numFmtId="0" fontId="4" fillId="0" borderId="0" xfId="48" applyFont="1"/>
    <xf numFmtId="0" fontId="4" fillId="0" borderId="0" xfId="48" applyFont="1" applyAlignment="1">
      <alignment horizontal="center"/>
    </xf>
    <xf numFmtId="0" fontId="4" fillId="0" borderId="0" xfId="39" applyFont="1" applyAlignment="1">
      <alignment horizontal="center"/>
    </xf>
    <xf numFmtId="1" fontId="13" fillId="0" borderId="6" xfId="39" applyNumberFormat="1" applyFont="1" applyBorder="1"/>
    <xf numFmtId="1" fontId="13" fillId="0" borderId="3" xfId="39" applyNumberFormat="1" applyFont="1" applyBorder="1"/>
    <xf numFmtId="1" fontId="14" fillId="0" borderId="5" xfId="39" applyNumberFormat="1" applyFont="1" applyBorder="1"/>
    <xf numFmtId="0" fontId="19" fillId="0" borderId="0" xfId="48" applyFont="1"/>
    <xf numFmtId="1" fontId="19" fillId="0" borderId="0" xfId="48" applyNumberFormat="1" applyFont="1"/>
    <xf numFmtId="43" fontId="3" fillId="0" borderId="0" xfId="14" applyFont="1" applyAlignment="1" applyProtection="1">
      <alignment vertical="center" wrapText="1"/>
    </xf>
    <xf numFmtId="43" fontId="3" fillId="0" borderId="0" xfId="14" applyFont="1" applyAlignment="1" applyProtection="1">
      <alignment vertical="center" wrapText="1"/>
      <protection locked="0"/>
    </xf>
    <xf numFmtId="43" fontId="3" fillId="0" borderId="0" xfId="14" applyFont="1" applyAlignment="1">
      <alignment vertical="center" wrapText="1"/>
    </xf>
    <xf numFmtId="43" fontId="3" fillId="0" borderId="0" xfId="14" applyFont="1" applyBorder="1" applyAlignment="1" applyProtection="1">
      <alignment horizontal="center" vertical="top" wrapText="1"/>
    </xf>
    <xf numFmtId="43" fontId="3" fillId="0" borderId="0" xfId="14" applyFont="1" applyBorder="1" applyAlignment="1" applyProtection="1">
      <alignment vertical="center" wrapText="1"/>
    </xf>
    <xf numFmtId="43" fontId="3" fillId="0" borderId="1" xfId="14" applyFont="1" applyFill="1" applyBorder="1" applyAlignment="1" applyProtection="1">
      <alignment vertical="center" wrapText="1"/>
    </xf>
    <xf numFmtId="43" fontId="3" fillId="0" borderId="0" xfId="14" applyFont="1" applyAlignment="1" applyProtection="1">
      <alignment horizontal="right" vertical="center" wrapText="1"/>
    </xf>
    <xf numFmtId="43" fontId="4" fillId="2" borderId="2" xfId="14" applyFont="1" applyFill="1" applyBorder="1" applyAlignment="1" applyProtection="1">
      <alignment horizontal="center" vertical="top" wrapText="1"/>
    </xf>
    <xf numFmtId="43" fontId="4" fillId="0" borderId="2" xfId="14" applyFont="1" applyBorder="1" applyAlignment="1" applyProtection="1">
      <alignment horizontal="center" vertical="center" wrapText="1"/>
    </xf>
    <xf numFmtId="43" fontId="4" fillId="0" borderId="2" xfId="14" applyFont="1" applyFill="1" applyBorder="1" applyAlignment="1" applyProtection="1">
      <alignment horizontal="center" vertical="center" wrapText="1"/>
    </xf>
    <xf numFmtId="43" fontId="4" fillId="0" borderId="2" xfId="14" applyFont="1" applyBorder="1" applyAlignment="1" applyProtection="1">
      <alignment horizontal="center" vertical="center" wrapText="1"/>
      <protection locked="0"/>
    </xf>
    <xf numFmtId="43" fontId="4" fillId="0" borderId="0" xfId="14" applyFont="1" applyAlignment="1">
      <alignment vertical="center" wrapText="1"/>
    </xf>
    <xf numFmtId="43" fontId="4" fillId="2" borderId="3" xfId="14" applyFont="1" applyFill="1" applyBorder="1" applyAlignment="1" applyProtection="1">
      <alignment vertical="center"/>
    </xf>
    <xf numFmtId="43" fontId="4" fillId="0" borderId="3" xfId="14" applyFont="1" applyFill="1" applyBorder="1" applyAlignment="1" applyProtection="1">
      <alignment horizontal="center" vertical="center" wrapText="1"/>
    </xf>
    <xf numFmtId="43" fontId="4" fillId="0" borderId="3" xfId="14" applyFont="1" applyBorder="1" applyAlignment="1" applyProtection="1">
      <alignment horizontal="center" vertical="center" wrapText="1"/>
    </xf>
    <xf numFmtId="43" fontId="4" fillId="0" borderId="6" xfId="14" applyFont="1" applyBorder="1" applyAlignment="1" applyProtection="1">
      <alignment vertical="center" wrapText="1"/>
    </xf>
    <xf numFmtId="43" fontId="4" fillId="0" borderId="6" xfId="14" applyFont="1" applyBorder="1" applyAlignment="1" applyProtection="1">
      <alignment vertical="center" wrapText="1"/>
      <protection locked="0"/>
    </xf>
    <xf numFmtId="43" fontId="3" fillId="0" borderId="3" xfId="14" quotePrefix="1" applyFont="1" applyBorder="1" applyAlignment="1" applyProtection="1">
      <alignment horizontal="left" vertical="center"/>
    </xf>
    <xf numFmtId="43" fontId="3" fillId="2" borderId="3" xfId="14" applyFont="1" applyFill="1" applyBorder="1" applyAlignment="1" applyProtection="1">
      <alignment horizontal="right" vertical="center" wrapText="1"/>
    </xf>
    <xf numFmtId="43" fontId="3" fillId="0" borderId="3" xfId="14" applyFont="1" applyFill="1" applyBorder="1" applyAlignment="1" applyProtection="1">
      <alignment horizontal="right" vertical="center" wrapText="1"/>
    </xf>
    <xf numFmtId="43" fontId="3" fillId="0" borderId="3" xfId="14" applyFont="1" applyBorder="1" applyAlignment="1" applyProtection="1">
      <alignment horizontal="right" vertical="center" wrapText="1"/>
    </xf>
    <xf numFmtId="43" fontId="3" fillId="0" borderId="3" xfId="14" applyFont="1" applyBorder="1" applyAlignment="1" applyProtection="1">
      <alignment vertical="center" wrapText="1"/>
    </xf>
    <xf numFmtId="43" fontId="3" fillId="0" borderId="3" xfId="14" applyFont="1" applyBorder="1" applyAlignment="1" applyProtection="1">
      <alignment vertical="center" wrapText="1"/>
      <protection locked="0"/>
    </xf>
    <xf numFmtId="43" fontId="3" fillId="0" borderId="3" xfId="14" quotePrefix="1" applyFont="1" applyBorder="1" applyAlignment="1" applyProtection="1">
      <alignment horizontal="left" vertical="center" wrapText="1"/>
    </xf>
    <xf numFmtId="43" fontId="3" fillId="0" borderId="3" xfId="14" quotePrefix="1" applyFont="1" applyFill="1" applyBorder="1" applyAlignment="1" applyProtection="1">
      <alignment horizontal="right" vertical="center" wrapText="1"/>
    </xf>
    <xf numFmtId="43" fontId="3" fillId="0" borderId="4" xfId="14" applyFont="1" applyBorder="1" applyAlignment="1" applyProtection="1">
      <alignment horizontal="right" vertical="center" wrapText="1"/>
    </xf>
    <xf numFmtId="43" fontId="3" fillId="0" borderId="0" xfId="14" applyFont="1" applyAlignment="1" applyProtection="1"/>
    <xf numFmtId="43" fontId="3" fillId="0" borderId="0" xfId="14" applyFont="1" applyBorder="1" applyAlignment="1">
      <alignment vertical="center" wrapText="1"/>
    </xf>
    <xf numFmtId="43" fontId="3" fillId="0" borderId="0" xfId="14" applyFont="1" applyAlignment="1" applyProtection="1">
      <alignment horizontal="center" vertical="top" wrapText="1"/>
    </xf>
    <xf numFmtId="43" fontId="4" fillId="2" borderId="3" xfId="14" applyFont="1" applyFill="1" applyBorder="1" applyAlignment="1" applyProtection="1">
      <alignment vertical="center" wrapText="1"/>
    </xf>
    <xf numFmtId="43" fontId="4" fillId="0" borderId="3" xfId="14" applyFont="1" applyBorder="1" applyAlignment="1" applyProtection="1">
      <alignment horizontal="right" vertical="center" wrapText="1"/>
    </xf>
    <xf numFmtId="43" fontId="3" fillId="2" borderId="3" xfId="14" applyFont="1" applyFill="1" applyBorder="1" applyAlignment="1">
      <alignment horizontal="left" vertical="center" wrapText="1"/>
    </xf>
    <xf numFmtId="43" fontId="3" fillId="0" borderId="3" xfId="14" applyFont="1" applyBorder="1" applyAlignment="1" applyProtection="1">
      <alignment horizontal="left" vertical="center"/>
    </xf>
    <xf numFmtId="43" fontId="21" fillId="0" borderId="3" xfId="14" applyFont="1" applyBorder="1" applyAlignment="1" applyProtection="1">
      <alignment vertical="center" wrapText="1"/>
    </xf>
    <xf numFmtId="43" fontId="21" fillId="0" borderId="3" xfId="14" applyFont="1" applyBorder="1" applyAlignment="1" applyProtection="1">
      <alignment vertical="center" wrapText="1"/>
      <protection locked="0"/>
    </xf>
    <xf numFmtId="43" fontId="3" fillId="2" borderId="3" xfId="14" quotePrefix="1" applyFont="1" applyFill="1" applyBorder="1" applyAlignment="1">
      <alignment horizontal="left" vertical="center" wrapText="1"/>
    </xf>
    <xf numFmtId="43" fontId="3" fillId="0" borderId="3" xfId="14" applyFont="1" applyBorder="1" applyAlignment="1" applyProtection="1">
      <alignment vertical="center"/>
    </xf>
    <xf numFmtId="43" fontId="3" fillId="0" borderId="3" xfId="14" applyFont="1" applyBorder="1" applyAlignment="1" applyProtection="1">
      <alignment vertical="center"/>
      <protection locked="0"/>
    </xf>
    <xf numFmtId="43" fontId="7" fillId="0" borderId="3" xfId="14" applyFont="1" applyFill="1" applyBorder="1" applyAlignment="1" applyProtection="1">
      <alignment horizontal="right" vertical="center" wrapText="1"/>
    </xf>
    <xf numFmtId="43" fontId="3" fillId="0" borderId="3" xfId="14" applyFont="1" applyBorder="1" applyAlignment="1" applyProtection="1">
      <alignment horizontal="right" vertical="center"/>
    </xf>
    <xf numFmtId="43" fontId="3" fillId="0" borderId="3" xfId="14" applyFont="1" applyBorder="1" applyAlignment="1" applyProtection="1">
      <alignment horizontal="right" vertical="center"/>
      <protection locked="0"/>
    </xf>
    <xf numFmtId="43" fontId="3" fillId="2" borderId="3" xfId="14" quotePrefix="1" applyFont="1" applyFill="1" applyBorder="1" applyAlignment="1" applyProtection="1">
      <alignment horizontal="left" vertical="center"/>
    </xf>
    <xf numFmtId="43" fontId="4" fillId="0" borderId="3" xfId="14" applyFont="1" applyBorder="1" applyAlignment="1" applyProtection="1">
      <alignment vertical="center" wrapText="1"/>
    </xf>
    <xf numFmtId="43" fontId="4" fillId="0" borderId="3" xfId="14" applyFont="1" applyFill="1" applyBorder="1" applyAlignment="1" applyProtection="1">
      <alignment horizontal="right" vertical="center" wrapText="1"/>
    </xf>
    <xf numFmtId="43" fontId="4" fillId="0" borderId="3" xfId="14" applyFont="1" applyBorder="1" applyAlignment="1" applyProtection="1">
      <alignment vertical="center" wrapText="1"/>
      <protection locked="0"/>
    </xf>
    <xf numFmtId="43" fontId="4" fillId="0" borderId="3" xfId="14" quotePrefix="1" applyFont="1" applyFill="1" applyBorder="1" applyAlignment="1" applyProtection="1">
      <alignment horizontal="right" vertical="center" wrapText="1"/>
    </xf>
    <xf numFmtId="43" fontId="4" fillId="0" borderId="3" xfId="14" applyFont="1" applyBorder="1" applyAlignment="1" applyProtection="1">
      <alignment horizontal="left" vertical="center" wrapText="1"/>
    </xf>
    <xf numFmtId="43" fontId="3" fillId="0" borderId="5" xfId="14" quotePrefix="1" applyFont="1" applyBorder="1" applyAlignment="1" applyProtection="1">
      <alignment horizontal="left" vertical="center" wrapText="1"/>
    </xf>
    <xf numFmtId="43" fontId="4" fillId="0" borderId="5" xfId="14" quotePrefix="1" applyFont="1" applyFill="1" applyBorder="1" applyAlignment="1" applyProtection="1">
      <alignment horizontal="right" vertical="center" wrapText="1"/>
    </xf>
    <xf numFmtId="43" fontId="4" fillId="2" borderId="5" xfId="14" quotePrefix="1" applyFont="1" applyFill="1" applyBorder="1" applyAlignment="1" applyProtection="1">
      <alignment horizontal="right" vertical="center" wrapText="1"/>
    </xf>
    <xf numFmtId="43" fontId="4" fillId="0" borderId="5" xfId="14" applyFont="1" applyBorder="1" applyAlignment="1" applyProtection="1">
      <alignment horizontal="right" vertical="center" wrapText="1"/>
    </xf>
    <xf numFmtId="43" fontId="3" fillId="0" borderId="0" xfId="14" applyFont="1" applyAlignment="1" applyProtection="1">
      <alignment vertical="center"/>
    </xf>
    <xf numFmtId="43" fontId="3" fillId="0" borderId="0" xfId="14" applyFont="1" applyAlignment="1" applyProtection="1">
      <alignment vertical="center"/>
      <protection locked="0"/>
    </xf>
    <xf numFmtId="43" fontId="3" fillId="0" borderId="0" xfId="14" applyFont="1" applyAlignment="1">
      <alignment vertical="center"/>
    </xf>
    <xf numFmtId="0" fontId="3" fillId="0" borderId="0" xfId="48" applyFont="1" applyAlignment="1">
      <alignment vertical="center" wrapText="1"/>
    </xf>
    <xf numFmtId="43" fontId="6" fillId="0" borderId="1" xfId="14" applyFont="1" applyFill="1" applyBorder="1" applyAlignment="1" applyProtection="1">
      <alignment vertical="center" wrapText="1"/>
    </xf>
    <xf numFmtId="43" fontId="3" fillId="0" borderId="1" xfId="14" applyFont="1" applyBorder="1" applyAlignment="1" applyProtection="1">
      <alignment horizontal="right" vertical="center"/>
    </xf>
    <xf numFmtId="43" fontId="4" fillId="2" borderId="2" xfId="14" applyFont="1" applyFill="1" applyBorder="1" applyAlignment="1" applyProtection="1">
      <alignment horizontal="center" vertical="center" wrapText="1"/>
    </xf>
    <xf numFmtId="43" fontId="4" fillId="0" borderId="2" xfId="14" applyFont="1" applyFill="1" applyBorder="1" applyAlignment="1" applyProtection="1">
      <alignment horizontal="center" vertical="center" wrapText="1"/>
      <protection locked="0"/>
    </xf>
    <xf numFmtId="0" fontId="4" fillId="0" borderId="0" xfId="48" applyFont="1" applyAlignment="1">
      <alignment vertical="center" wrapText="1"/>
    </xf>
    <xf numFmtId="43" fontId="4" fillId="0" borderId="4" xfId="14" applyFont="1" applyBorder="1" applyAlignment="1" applyProtection="1">
      <alignment horizontal="center" vertical="center" wrapText="1"/>
    </xf>
    <xf numFmtId="43" fontId="3" fillId="0" borderId="3" xfId="14" applyFont="1" applyFill="1" applyBorder="1" applyAlignment="1" applyProtection="1">
      <alignment vertical="center" wrapText="1"/>
    </xf>
    <xf numFmtId="43" fontId="3" fillId="0" borderId="4" xfId="14" applyFont="1" applyBorder="1" applyAlignment="1" applyProtection="1">
      <alignment vertical="center" wrapText="1"/>
    </xf>
    <xf numFmtId="43" fontId="3" fillId="0" borderId="4" xfId="14" applyFont="1" applyFill="1" applyBorder="1" applyAlignment="1" applyProtection="1">
      <alignment vertical="center" wrapText="1"/>
    </xf>
    <xf numFmtId="43" fontId="23" fillId="0" borderId="0" xfId="14" applyFont="1"/>
    <xf numFmtId="43" fontId="3" fillId="2" borderId="4" xfId="14" applyFont="1" applyFill="1" applyBorder="1" applyAlignment="1" applyProtection="1">
      <alignment horizontal="right" vertical="center" wrapText="1"/>
    </xf>
    <xf numFmtId="43" fontId="4" fillId="0" borderId="4" xfId="14" applyFont="1" applyBorder="1" applyAlignment="1" applyProtection="1">
      <alignment horizontal="right" vertical="center" wrapText="1"/>
    </xf>
    <xf numFmtId="43" fontId="4" fillId="0" borderId="5" xfId="14" applyFont="1" applyFill="1" applyBorder="1" applyAlignment="1" applyProtection="1">
      <alignment horizontal="right" vertical="center" wrapText="1"/>
    </xf>
    <xf numFmtId="43" fontId="4" fillId="0" borderId="0" xfId="14" quotePrefix="1" applyFont="1" applyBorder="1" applyAlignment="1" applyProtection="1">
      <alignment horizontal="left"/>
    </xf>
    <xf numFmtId="43" fontId="3" fillId="0" borderId="0" xfId="14" applyFont="1" applyAlignment="1" applyProtection="1">
      <protection locked="0"/>
    </xf>
    <xf numFmtId="0" fontId="3" fillId="0" borderId="0" xfId="48" applyFont="1" applyAlignment="1"/>
    <xf numFmtId="43" fontId="22" fillId="0" borderId="0" xfId="14" quotePrefix="1" applyFont="1" applyBorder="1" applyAlignment="1" applyProtection="1">
      <alignment horizontal="left"/>
    </xf>
    <xf numFmtId="0" fontId="3" fillId="0" borderId="0" xfId="48" applyFont="1" applyAlignment="1" applyProtection="1">
      <alignment vertical="center" wrapText="1"/>
    </xf>
    <xf numFmtId="0" fontId="3" fillId="0" borderId="0" xfId="48" applyFont="1" applyAlignment="1" applyProtection="1">
      <alignment vertical="center" wrapText="1"/>
      <protection locked="0"/>
    </xf>
    <xf numFmtId="43" fontId="8" fillId="0" borderId="0" xfId="14" applyFont="1" applyAlignment="1" applyProtection="1"/>
    <xf numFmtId="43" fontId="8" fillId="0" borderId="0" xfId="14" applyFont="1" applyProtection="1"/>
    <xf numFmtId="0" fontId="8" fillId="0" borderId="0" xfId="7" applyFont="1"/>
    <xf numFmtId="43" fontId="3" fillId="0" borderId="0" xfId="14" applyFont="1" applyFill="1" applyBorder="1" applyAlignment="1" applyProtection="1">
      <alignment horizontal="right" vertical="top"/>
    </xf>
    <xf numFmtId="43" fontId="3" fillId="0" borderId="0" xfId="14" applyFont="1" applyFill="1" applyBorder="1" applyAlignment="1" applyProtection="1">
      <alignment vertical="top" wrapText="1"/>
    </xf>
    <xf numFmtId="0" fontId="7" fillId="0" borderId="0" xfId="7" applyFont="1"/>
    <xf numFmtId="43" fontId="8" fillId="0" borderId="2" xfId="14" applyFont="1" applyBorder="1" applyAlignment="1" applyProtection="1">
      <alignment horizontal="center" vertical="center"/>
      <protection locked="0"/>
    </xf>
    <xf numFmtId="0" fontId="7" fillId="0" borderId="0" xfId="7" applyFont="1" applyAlignment="1">
      <alignment horizontal="center" vertical="center"/>
    </xf>
    <xf numFmtId="43" fontId="8" fillId="0" borderId="2" xfId="14" applyFont="1" applyBorder="1" applyAlignment="1" applyProtection="1">
      <alignment horizontal="center" vertical="center" wrapText="1"/>
    </xf>
    <xf numFmtId="43" fontId="8" fillId="0" borderId="2" xfId="14" applyFont="1" applyBorder="1" applyAlignment="1" applyProtection="1">
      <alignment horizontal="center" vertical="center"/>
    </xf>
    <xf numFmtId="43" fontId="8" fillId="0" borderId="4" xfId="14" applyFont="1" applyBorder="1" applyAlignment="1" applyProtection="1"/>
    <xf numFmtId="43" fontId="7" fillId="0" borderId="3" xfId="14" applyFont="1" applyBorder="1" applyAlignment="1" applyProtection="1">
      <alignment vertical="center"/>
    </xf>
    <xf numFmtId="43" fontId="7" fillId="0" borderId="2" xfId="14" applyFont="1" applyBorder="1" applyAlignment="1" applyProtection="1">
      <alignment horizontal="center" vertical="center"/>
    </xf>
    <xf numFmtId="43" fontId="7" fillId="0" borderId="0" xfId="14" applyFont="1" applyAlignment="1" applyProtection="1">
      <alignment horizontal="center" vertical="center"/>
      <protection locked="0"/>
    </xf>
    <xf numFmtId="43" fontId="7" fillId="0" borderId="4" xfId="14" applyFont="1" applyBorder="1" applyProtection="1"/>
    <xf numFmtId="43" fontId="7" fillId="0" borderId="3" xfId="14" applyFont="1" applyBorder="1" applyProtection="1"/>
    <xf numFmtId="43" fontId="7" fillId="0" borderId="0" xfId="14" applyFont="1" applyProtection="1">
      <protection locked="0"/>
    </xf>
    <xf numFmtId="43" fontId="8" fillId="0" borderId="4" xfId="14" applyFont="1" applyBorder="1" applyProtection="1"/>
    <xf numFmtId="43" fontId="8" fillId="0" borderId="3" xfId="14" applyFont="1" applyBorder="1" applyProtection="1"/>
    <xf numFmtId="43" fontId="8" fillId="0" borderId="0" xfId="14" applyFont="1" applyProtection="1">
      <protection locked="0"/>
    </xf>
    <xf numFmtId="43" fontId="7" fillId="0" borderId="3" xfId="14" applyFont="1" applyBorder="1" applyAlignment="1" applyProtection="1"/>
    <xf numFmtId="43" fontId="7" fillId="0" borderId="0" xfId="14" applyFont="1" applyProtection="1"/>
    <xf numFmtId="43" fontId="8" fillId="0" borderId="11" xfId="14" applyFont="1" applyBorder="1" applyProtection="1"/>
    <xf numFmtId="43" fontId="8" fillId="0" borderId="5" xfId="14" applyFont="1" applyBorder="1" applyProtection="1"/>
    <xf numFmtId="0" fontId="4" fillId="0" borderId="0" xfId="47" applyFont="1" applyFill="1" applyBorder="1" applyAlignment="1" applyProtection="1">
      <alignment vertical="center"/>
    </xf>
    <xf numFmtId="0" fontId="3" fillId="0" borderId="0" xfId="47" applyFont="1" applyFill="1" applyBorder="1" applyAlignment="1" applyProtection="1">
      <alignment vertical="center"/>
    </xf>
    <xf numFmtId="0" fontId="4" fillId="0" borderId="0" xfId="47" applyFont="1" applyFill="1" applyBorder="1" applyAlignment="1" applyProtection="1">
      <alignment vertical="center" wrapText="1"/>
    </xf>
    <xf numFmtId="0" fontId="3" fillId="0" borderId="0" xfId="47" applyFont="1" applyFill="1" applyBorder="1" applyAlignment="1" applyProtection="1">
      <alignment vertical="center" wrapText="1"/>
    </xf>
    <xf numFmtId="0" fontId="4" fillId="2" borderId="2" xfId="47" applyFont="1" applyFill="1" applyBorder="1" applyAlignment="1" applyProtection="1">
      <alignment horizontal="center" vertical="center" wrapText="1"/>
    </xf>
    <xf numFmtId="0" fontId="4" fillId="2" borderId="2" xfId="47" applyFont="1" applyFill="1" applyBorder="1" applyAlignment="1" applyProtection="1">
      <alignment horizontal="center" vertical="center" wrapText="1"/>
      <protection locked="0"/>
    </xf>
    <xf numFmtId="0" fontId="3" fillId="2" borderId="0" xfId="47" applyFont="1" applyFill="1" applyBorder="1" applyAlignment="1" applyProtection="1">
      <alignment vertical="center" wrapText="1"/>
    </xf>
    <xf numFmtId="0" fontId="3" fillId="0" borderId="13" xfId="47" applyFont="1" applyFill="1" applyBorder="1" applyAlignment="1" applyProtection="1">
      <alignment vertical="center" wrapText="1"/>
    </xf>
    <xf numFmtId="0" fontId="4" fillId="0" borderId="3" xfId="47" applyFont="1" applyFill="1" applyBorder="1" applyAlignment="1" applyProtection="1">
      <alignment horizontal="center" vertical="center" wrapText="1"/>
    </xf>
    <xf numFmtId="0" fontId="4" fillId="0" borderId="3" xfId="47" applyFont="1" applyFill="1" applyBorder="1" applyAlignment="1" applyProtection="1">
      <alignment horizontal="center" vertical="center" wrapText="1"/>
      <protection locked="0"/>
    </xf>
    <xf numFmtId="0" fontId="3" fillId="0" borderId="3" xfId="47" applyFont="1" applyFill="1" applyBorder="1" applyAlignment="1" applyProtection="1">
      <alignment vertical="center" wrapText="1"/>
    </xf>
    <xf numFmtId="0" fontId="3" fillId="0" borderId="0" xfId="47" applyFont="1" applyFill="1" applyBorder="1" applyAlignment="1" applyProtection="1">
      <alignment vertical="center" wrapText="1"/>
      <protection locked="0"/>
    </xf>
    <xf numFmtId="0" fontId="3" fillId="0" borderId="4" xfId="47" applyFont="1" applyFill="1" applyBorder="1" applyAlignment="1" applyProtection="1">
      <alignment vertical="center" wrapText="1"/>
    </xf>
    <xf numFmtId="43" fontId="3" fillId="0" borderId="3" xfId="14" applyFont="1" applyFill="1" applyBorder="1" applyAlignment="1" applyProtection="1">
      <alignment vertical="center" wrapText="1"/>
      <protection locked="0"/>
    </xf>
    <xf numFmtId="43" fontId="3" fillId="0" borderId="3" xfId="14" applyFont="1" applyFill="1" applyBorder="1" applyAlignment="1" applyProtection="1">
      <alignment horizontal="right" vertical="center" wrapText="1"/>
      <protection locked="0"/>
    </xf>
    <xf numFmtId="0" fontId="3" fillId="0" borderId="0" xfId="47" applyFont="1" applyFill="1" applyBorder="1" applyAlignment="1" applyProtection="1">
      <alignment horizontal="right" vertical="center" wrapText="1"/>
      <protection locked="0"/>
    </xf>
    <xf numFmtId="0" fontId="3" fillId="0" borderId="3" xfId="14" applyNumberFormat="1" applyFont="1" applyFill="1" applyBorder="1" applyAlignment="1" applyProtection="1">
      <alignment horizontal="right" vertical="center" wrapText="1"/>
      <protection locked="0"/>
    </xf>
    <xf numFmtId="0" fontId="3" fillId="0" borderId="3" xfId="14" applyNumberFormat="1" applyFont="1" applyFill="1" applyBorder="1" applyAlignment="1" applyProtection="1">
      <alignment vertical="center" wrapText="1"/>
    </xf>
    <xf numFmtId="43" fontId="3" fillId="0" borderId="0" xfId="47" applyNumberFormat="1" applyFont="1" applyFill="1" applyBorder="1" applyAlignment="1" applyProtection="1">
      <alignment vertical="center" wrapText="1"/>
      <protection locked="0"/>
    </xf>
    <xf numFmtId="0" fontId="3" fillId="2" borderId="3" xfId="48" applyFont="1" applyFill="1" applyBorder="1" applyAlignment="1" applyProtection="1">
      <alignment vertical="center" wrapText="1"/>
    </xf>
    <xf numFmtId="0" fontId="3" fillId="0" borderId="3" xfId="48" applyNumberFormat="1" applyFont="1" applyBorder="1" applyAlignment="1" applyProtection="1">
      <alignment horizontal="right" vertical="center" wrapText="1"/>
    </xf>
    <xf numFmtId="0" fontId="3" fillId="0" borderId="3" xfId="48" applyNumberFormat="1" applyFont="1" applyBorder="1" applyAlignment="1" applyProtection="1">
      <alignment horizontal="right" vertical="center" wrapText="1"/>
      <protection locked="0"/>
    </xf>
    <xf numFmtId="43" fontId="24" fillId="0" borderId="3" xfId="14" applyFont="1" applyFill="1" applyBorder="1" applyAlignment="1" applyProtection="1">
      <alignment horizontal="right" vertical="center"/>
    </xf>
    <xf numFmtId="43" fontId="24" fillId="0" borderId="3" xfId="14" applyFont="1" applyFill="1" applyBorder="1" applyAlignment="1" applyProtection="1">
      <alignment horizontal="right" vertical="center"/>
      <protection locked="0"/>
    </xf>
    <xf numFmtId="43" fontId="24" fillId="0" borderId="3" xfId="14" applyFont="1" applyFill="1" applyBorder="1" applyAlignment="1" applyProtection="1">
      <alignment vertical="center"/>
    </xf>
    <xf numFmtId="0" fontId="3" fillId="0" borderId="3" xfId="48" applyNumberFormat="1" applyFont="1" applyBorder="1" applyAlignment="1" applyProtection="1">
      <alignment horizontal="left" vertical="center"/>
    </xf>
    <xf numFmtId="2" fontId="3" fillId="0" borderId="3" xfId="48" applyNumberFormat="1" applyFont="1" applyBorder="1" applyAlignment="1" applyProtection="1">
      <alignment horizontal="right" vertical="center" wrapText="1"/>
      <protection locked="0"/>
    </xf>
    <xf numFmtId="0" fontId="3" fillId="0" borderId="3" xfId="14" applyNumberFormat="1" applyFont="1" applyFill="1" applyBorder="1" applyAlignment="1" applyProtection="1">
      <alignment horizontal="right" vertical="center" wrapText="1"/>
    </xf>
    <xf numFmtId="0" fontId="4" fillId="0" borderId="4" xfId="47" applyFont="1" applyFill="1" applyBorder="1" applyAlignment="1" applyProtection="1">
      <alignment vertical="center" wrapText="1"/>
    </xf>
    <xf numFmtId="43" fontId="4" fillId="0" borderId="3" xfId="14" applyFont="1" applyFill="1" applyBorder="1" applyAlignment="1" applyProtection="1">
      <alignment vertical="center" wrapText="1"/>
    </xf>
    <xf numFmtId="43" fontId="4" fillId="0" borderId="3" xfId="14" applyFont="1" applyFill="1" applyBorder="1" applyAlignment="1" applyProtection="1">
      <alignment vertical="center" wrapText="1"/>
      <protection locked="0"/>
    </xf>
    <xf numFmtId="0" fontId="4" fillId="0" borderId="3" xfId="47" applyFont="1" applyFill="1" applyBorder="1" applyAlignment="1" applyProtection="1">
      <alignment vertical="center" wrapText="1"/>
    </xf>
    <xf numFmtId="0" fontId="4" fillId="0" borderId="11" xfId="47" applyFont="1" applyFill="1" applyBorder="1" applyAlignment="1" applyProtection="1">
      <alignment vertical="center" wrapText="1"/>
    </xf>
    <xf numFmtId="0" fontId="4" fillId="0" borderId="11" xfId="47" applyFont="1" applyFill="1" applyBorder="1" applyAlignment="1" applyProtection="1">
      <alignment vertical="center"/>
    </xf>
    <xf numFmtId="43" fontId="4" fillId="0" borderId="5" xfId="14" applyFont="1" applyFill="1" applyBorder="1" applyAlignment="1" applyProtection="1">
      <alignment vertical="center" wrapText="1"/>
    </xf>
    <xf numFmtId="43" fontId="4" fillId="0" borderId="5" xfId="14" applyFont="1" applyFill="1" applyBorder="1" applyAlignment="1" applyProtection="1">
      <alignment vertical="center" wrapText="1"/>
      <protection locked="0"/>
    </xf>
    <xf numFmtId="43" fontId="4" fillId="2" borderId="5" xfId="14" applyFont="1" applyFill="1" applyBorder="1" applyAlignment="1" applyProtection="1">
      <alignment vertical="center" wrapText="1"/>
    </xf>
    <xf numFmtId="43" fontId="4" fillId="0" borderId="5" xfId="14" applyFont="1" applyFill="1" applyBorder="1" applyAlignment="1" applyProtection="1">
      <alignment horizontal="right" vertical="center" wrapText="1"/>
      <protection locked="0"/>
    </xf>
    <xf numFmtId="0" fontId="4" fillId="0" borderId="5" xfId="47" applyFont="1" applyFill="1" applyBorder="1" applyAlignment="1" applyProtection="1">
      <alignment vertical="center" wrapText="1"/>
    </xf>
    <xf numFmtId="166" fontId="3" fillId="0" borderId="0" xfId="47" applyNumberFormat="1" applyFont="1" applyFill="1" applyBorder="1" applyAlignment="1" applyProtection="1">
      <alignment vertical="center" wrapText="1"/>
    </xf>
    <xf numFmtId="0" fontId="3" fillId="0" borderId="0" xfId="47" applyFont="1" applyFill="1" applyBorder="1" applyAlignment="1" applyProtection="1">
      <alignment horizontal="right" vertical="center" wrapText="1"/>
    </xf>
    <xf numFmtId="0" fontId="4" fillId="0" borderId="0" xfId="47" quotePrefix="1" applyFont="1" applyFill="1" applyBorder="1" applyAlignment="1" applyProtection="1">
      <alignment vertical="center"/>
    </xf>
    <xf numFmtId="0" fontId="4" fillId="0" borderId="0" xfId="47" quotePrefix="1" applyFont="1" applyFill="1" applyBorder="1" applyAlignment="1" applyProtection="1">
      <alignment vertical="center" wrapText="1"/>
    </xf>
    <xf numFmtId="0" fontId="4" fillId="0" borderId="0" xfId="47" quotePrefix="1" applyFont="1" applyFill="1" applyBorder="1" applyAlignment="1" applyProtection="1">
      <alignment horizontal="left" vertical="center" wrapText="1"/>
    </xf>
    <xf numFmtId="0" fontId="4" fillId="2" borderId="2" xfId="47" applyFont="1" applyFill="1" applyBorder="1" applyAlignment="1" applyProtection="1">
      <alignment vertical="center" wrapText="1"/>
    </xf>
    <xf numFmtId="0" fontId="4" fillId="2" borderId="5" xfId="47" applyFont="1" applyFill="1" applyBorder="1" applyAlignment="1" applyProtection="1">
      <alignment horizontal="center" vertical="center" wrapText="1"/>
    </xf>
    <xf numFmtId="0" fontId="3" fillId="0" borderId="6" xfId="47" applyFont="1" applyFill="1" applyBorder="1" applyAlignment="1" applyProtection="1">
      <alignment vertical="center" wrapText="1"/>
    </xf>
    <xf numFmtId="2" fontId="3" fillId="0" borderId="3" xfId="47" applyNumberFormat="1" applyFont="1" applyFill="1" applyBorder="1" applyAlignment="1" applyProtection="1">
      <alignment horizontal="right" vertical="center"/>
    </xf>
    <xf numFmtId="2" fontId="3" fillId="0" borderId="3" xfId="47" applyNumberFormat="1" applyFont="1" applyFill="1" applyBorder="1" applyAlignment="1" applyProtection="1">
      <alignment horizontal="right" vertical="center"/>
      <protection locked="0"/>
    </xf>
    <xf numFmtId="2" fontId="3" fillId="0" borderId="3" xfId="47" applyNumberFormat="1" applyFont="1" applyFill="1" applyBorder="1" applyAlignment="1" applyProtection="1">
      <alignment horizontal="right" vertical="center" wrapText="1"/>
    </xf>
    <xf numFmtId="2" fontId="3" fillId="0" borderId="3" xfId="47" applyNumberFormat="1" applyFont="1" applyFill="1" applyBorder="1" applyAlignment="1" applyProtection="1">
      <alignment vertical="center" wrapText="1"/>
    </xf>
    <xf numFmtId="2" fontId="3" fillId="0" borderId="0" xfId="47" applyNumberFormat="1" applyFont="1" applyFill="1" applyBorder="1" applyAlignment="1" applyProtection="1">
      <alignment vertical="center" wrapText="1"/>
      <protection locked="0"/>
    </xf>
    <xf numFmtId="0" fontId="3" fillId="0" borderId="3" xfId="47" applyFont="1" applyFill="1" applyBorder="1" applyAlignment="1" applyProtection="1">
      <alignment vertical="center"/>
    </xf>
    <xf numFmtId="0" fontId="23" fillId="0" borderId="0" xfId="0" applyFont="1"/>
    <xf numFmtId="0" fontId="3" fillId="2" borderId="0" xfId="47" applyFont="1" applyFill="1" applyBorder="1" applyAlignment="1" applyProtection="1">
      <alignment vertical="center"/>
    </xf>
    <xf numFmtId="2" fontId="3" fillId="2" borderId="3" xfId="47" applyNumberFormat="1" applyFont="1" applyFill="1" applyBorder="1" applyAlignment="1" applyProtection="1">
      <alignment horizontal="right" vertical="center"/>
    </xf>
    <xf numFmtId="2" fontId="3" fillId="2" borderId="3" xfId="47" applyNumberFormat="1" applyFont="1" applyFill="1" applyBorder="1" applyAlignment="1" applyProtection="1">
      <alignment horizontal="right" vertical="center"/>
      <protection locked="0"/>
    </xf>
    <xf numFmtId="2" fontId="3" fillId="2" borderId="3" xfId="47" applyNumberFormat="1" applyFont="1" applyFill="1" applyBorder="1" applyAlignment="1" applyProtection="1">
      <alignment horizontal="right" vertical="center" wrapText="1"/>
    </xf>
    <xf numFmtId="2" fontId="3" fillId="2" borderId="3" xfId="47" applyNumberFormat="1" applyFont="1" applyFill="1" applyBorder="1" applyAlignment="1" applyProtection="1">
      <alignment vertical="center" wrapText="1"/>
    </xf>
    <xf numFmtId="2" fontId="4" fillId="0" borderId="3" xfId="47" applyNumberFormat="1" applyFont="1" applyFill="1" applyBorder="1" applyAlignment="1" applyProtection="1">
      <alignment horizontal="right" vertical="center"/>
    </xf>
    <xf numFmtId="2" fontId="4" fillId="0" borderId="3" xfId="47" applyNumberFormat="1" applyFont="1" applyFill="1" applyBorder="1" applyAlignment="1" applyProtection="1">
      <alignment horizontal="right" vertical="center"/>
      <protection locked="0"/>
    </xf>
    <xf numFmtId="2" fontId="4" fillId="0" borderId="3" xfId="47" applyNumberFormat="1" applyFont="1" applyFill="1" applyBorder="1" applyAlignment="1" applyProtection="1">
      <alignment horizontal="right" vertical="center" wrapText="1"/>
    </xf>
    <xf numFmtId="2" fontId="4" fillId="0" borderId="3" xfId="47" applyNumberFormat="1" applyFont="1" applyFill="1" applyBorder="1" applyAlignment="1" applyProtection="1">
      <alignment vertical="center" wrapText="1"/>
    </xf>
    <xf numFmtId="2" fontId="4" fillId="0" borderId="5" xfId="47" applyNumberFormat="1" applyFont="1" applyFill="1" applyBorder="1" applyAlignment="1" applyProtection="1">
      <alignment horizontal="right" vertical="center"/>
    </xf>
    <xf numFmtId="2" fontId="4" fillId="0" borderId="5" xfId="47" applyNumberFormat="1" applyFont="1" applyFill="1" applyBorder="1" applyAlignment="1" applyProtection="1">
      <alignment horizontal="right" vertical="center"/>
      <protection locked="0"/>
    </xf>
    <xf numFmtId="2" fontId="4" fillId="0" borderId="5" xfId="47" applyNumberFormat="1" applyFont="1" applyFill="1" applyBorder="1" applyAlignment="1" applyProtection="1">
      <alignment horizontal="right" vertical="center" wrapText="1"/>
    </xf>
    <xf numFmtId="2" fontId="4" fillId="0" borderId="5" xfId="47" applyNumberFormat="1" applyFont="1" applyFill="1" applyBorder="1" applyAlignment="1" applyProtection="1">
      <alignment vertical="center" wrapText="1"/>
    </xf>
    <xf numFmtId="0" fontId="22" fillId="0" borderId="0" xfId="47" quotePrefix="1" applyFont="1" applyBorder="1" applyAlignment="1" applyProtection="1">
      <alignment horizontal="left"/>
    </xf>
    <xf numFmtId="0" fontId="3" fillId="0" borderId="0" xfId="47" applyFont="1" applyFill="1" applyBorder="1" applyAlignment="1" applyProtection="1">
      <alignment horizontal="center" vertical="center" wrapText="1"/>
    </xf>
    <xf numFmtId="0" fontId="3" fillId="0" borderId="0" xfId="45" applyFont="1" applyProtection="1"/>
    <xf numFmtId="0" fontId="3" fillId="0" borderId="0" xfId="45" applyFont="1" applyProtection="1">
      <protection locked="0"/>
    </xf>
    <xf numFmtId="0" fontId="3" fillId="0" borderId="0" xfId="45" applyFont="1"/>
    <xf numFmtId="0" fontId="26" fillId="0" borderId="1" xfId="45" applyFont="1" applyBorder="1" applyAlignment="1" applyProtection="1">
      <alignment horizontal="left" vertical="center"/>
    </xf>
    <xf numFmtId="0" fontId="26" fillId="0" borderId="1" xfId="45" applyFont="1" applyBorder="1" applyAlignment="1" applyProtection="1">
      <alignment vertical="center"/>
    </xf>
    <xf numFmtId="0" fontId="26" fillId="0" borderId="1" xfId="45" applyFont="1" applyBorder="1" applyAlignment="1" applyProtection="1">
      <alignment horizontal="right" vertical="center"/>
    </xf>
    <xf numFmtId="0" fontId="4" fillId="0" borderId="2" xfId="45" applyFont="1" applyBorder="1" applyAlignment="1" applyProtection="1">
      <alignment horizontal="center" vertical="center"/>
    </xf>
    <xf numFmtId="0" fontId="4" fillId="0" borderId="2" xfId="45" applyFont="1" applyBorder="1" applyAlignment="1" applyProtection="1">
      <alignment horizontal="center" vertical="center" wrapText="1"/>
    </xf>
    <xf numFmtId="0" fontId="4" fillId="0" borderId="2" xfId="45" applyFont="1" applyFill="1" applyBorder="1" applyAlignment="1" applyProtection="1">
      <alignment horizontal="center" vertical="center" wrapText="1"/>
    </xf>
    <xf numFmtId="0" fontId="4" fillId="2" borderId="2" xfId="45" applyFont="1" applyFill="1" applyBorder="1" applyAlignment="1" applyProtection="1">
      <alignment horizontal="center" vertical="center"/>
    </xf>
    <xf numFmtId="0" fontId="4" fillId="2" borderId="2" xfId="45" applyFont="1" applyFill="1" applyBorder="1" applyAlignment="1" applyProtection="1">
      <alignment horizontal="center" vertical="center"/>
      <protection locked="0"/>
    </xf>
    <xf numFmtId="0" fontId="4" fillId="0" borderId="3" xfId="45" applyFont="1" applyBorder="1" applyAlignment="1" applyProtection="1">
      <alignment horizontal="left" vertical="center"/>
    </xf>
    <xf numFmtId="43" fontId="4" fillId="0" borderId="3" xfId="14" applyFont="1" applyBorder="1" applyAlignment="1" applyProtection="1">
      <alignment horizontal="center" vertical="center"/>
    </xf>
    <xf numFmtId="43" fontId="3" fillId="0" borderId="6" xfId="14" applyFont="1" applyBorder="1" applyProtection="1"/>
    <xf numFmtId="1" fontId="3" fillId="0" borderId="3" xfId="45" applyNumberFormat="1" applyFont="1" applyFill="1" applyBorder="1" applyAlignment="1" applyProtection="1">
      <alignment horizontal="center" vertical="center"/>
    </xf>
    <xf numFmtId="2" fontId="3" fillId="0" borderId="3" xfId="45" applyNumberFormat="1" applyFont="1" applyFill="1" applyBorder="1" applyAlignment="1" applyProtection="1">
      <alignment horizontal="left" vertical="center"/>
    </xf>
    <xf numFmtId="43" fontId="7" fillId="0" borderId="3" xfId="14" applyFont="1" applyFill="1" applyBorder="1" applyAlignment="1" applyProtection="1">
      <alignment horizontal="right" vertical="center"/>
    </xf>
    <xf numFmtId="43" fontId="3" fillId="0" borderId="3" xfId="14" applyFont="1" applyBorder="1" applyAlignment="1" applyProtection="1">
      <alignment vertical="top" wrapText="1"/>
    </xf>
    <xf numFmtId="0" fontId="3" fillId="0" borderId="0" xfId="45" applyFont="1" applyAlignment="1">
      <alignment vertical="top" wrapText="1"/>
    </xf>
    <xf numFmtId="2" fontId="4" fillId="0" borderId="3" xfId="45" applyNumberFormat="1" applyFont="1" applyFill="1" applyBorder="1" applyAlignment="1" applyProtection="1">
      <alignment horizontal="left" vertical="center"/>
    </xf>
    <xf numFmtId="1" fontId="7" fillId="2" borderId="3" xfId="7" applyNumberFormat="1" applyFont="1" applyFill="1" applyBorder="1" applyAlignment="1" applyProtection="1">
      <alignment horizontal="left" vertical="center"/>
    </xf>
    <xf numFmtId="1" fontId="3" fillId="0" borderId="3" xfId="14" applyNumberFormat="1" applyFont="1" applyFill="1" applyBorder="1" applyAlignment="1" applyProtection="1">
      <alignment horizontal="center" vertical="center"/>
    </xf>
    <xf numFmtId="43" fontId="3" fillId="0" borderId="3" xfId="14" applyFont="1" applyFill="1" applyBorder="1" applyAlignment="1" applyProtection="1">
      <alignment horizontal="left" vertical="center"/>
    </xf>
    <xf numFmtId="43" fontId="3" fillId="0" borderId="3" xfId="14" applyFont="1" applyBorder="1" applyProtection="1"/>
    <xf numFmtId="43" fontId="3" fillId="0" borderId="3" xfId="14" applyFont="1" applyFill="1" applyBorder="1" applyAlignment="1" applyProtection="1">
      <alignment horizontal="right" vertical="center"/>
    </xf>
    <xf numFmtId="43" fontId="4" fillId="0" borderId="3" xfId="14" applyFont="1" applyFill="1" applyBorder="1" applyAlignment="1" applyProtection="1">
      <alignment horizontal="left" vertical="center"/>
    </xf>
    <xf numFmtId="43" fontId="4" fillId="0" borderId="3" xfId="14" applyFont="1" applyFill="1" applyBorder="1" applyAlignment="1" applyProtection="1">
      <alignment horizontal="right" vertical="center"/>
    </xf>
    <xf numFmtId="43" fontId="4" fillId="0" borderId="3" xfId="14" applyFont="1" applyBorder="1" applyAlignment="1" applyProtection="1">
      <alignment vertical="top" wrapText="1"/>
    </xf>
    <xf numFmtId="43" fontId="4" fillId="0" borderId="5" xfId="14" applyFont="1" applyFill="1" applyBorder="1" applyAlignment="1" applyProtection="1">
      <alignment horizontal="left" vertical="center"/>
    </xf>
    <xf numFmtId="43" fontId="4" fillId="0" borderId="5" xfId="14" applyFont="1" applyFill="1" applyBorder="1" applyAlignment="1" applyProtection="1">
      <alignment horizontal="right" vertical="center"/>
    </xf>
    <xf numFmtId="43" fontId="4" fillId="0" borderId="5" xfId="14" applyFont="1" applyBorder="1" applyAlignment="1" applyProtection="1">
      <alignment vertical="center" wrapText="1"/>
    </xf>
    <xf numFmtId="43" fontId="4" fillId="0" borderId="5" xfId="14" applyFont="1" applyBorder="1" applyAlignment="1" applyProtection="1">
      <alignment vertical="top" wrapText="1"/>
    </xf>
    <xf numFmtId="0" fontId="3" fillId="0" borderId="0" xfId="45" applyFont="1" applyAlignment="1">
      <alignment horizontal="left" vertical="top"/>
    </xf>
    <xf numFmtId="0" fontId="3" fillId="0" borderId="0" xfId="45" applyFont="1" applyAlignment="1" applyProtection="1">
      <alignment vertical="top" wrapText="1"/>
      <protection locked="0"/>
    </xf>
    <xf numFmtId="2" fontId="3" fillId="0" borderId="0" xfId="45" applyNumberFormat="1" applyFont="1" applyAlignment="1">
      <alignment vertical="top" wrapText="1"/>
    </xf>
    <xf numFmtId="0" fontId="4" fillId="0" borderId="0" xfId="45" applyFont="1" applyBorder="1" applyAlignment="1">
      <alignment horizontal="left" vertical="center"/>
    </xf>
    <xf numFmtId="0" fontId="4" fillId="0" borderId="0" xfId="45" applyFont="1" applyBorder="1" applyAlignment="1">
      <alignment horizontal="right" vertical="center"/>
    </xf>
    <xf numFmtId="2" fontId="3" fillId="0" borderId="0" xfId="45" applyNumberFormat="1" applyFont="1" applyBorder="1" applyAlignment="1">
      <alignment horizontal="left" vertical="center"/>
    </xf>
    <xf numFmtId="2" fontId="3" fillId="0" borderId="0" xfId="45" applyNumberFormat="1" applyFont="1" applyBorder="1" applyAlignment="1">
      <alignment horizontal="right" vertical="center"/>
    </xf>
    <xf numFmtId="2" fontId="3" fillId="0" borderId="0" xfId="45" applyNumberFormat="1" applyFont="1" applyBorder="1" applyAlignment="1">
      <alignment horizontal="right" vertical="center" wrapText="1"/>
    </xf>
    <xf numFmtId="2" fontId="4" fillId="0" borderId="0" xfId="45" applyNumberFormat="1" applyFont="1" applyBorder="1" applyAlignment="1">
      <alignment horizontal="left" vertical="center"/>
    </xf>
    <xf numFmtId="2" fontId="4" fillId="0" borderId="0" xfId="45" applyNumberFormat="1" applyFont="1" applyBorder="1" applyAlignment="1">
      <alignment horizontal="right" vertical="center" wrapText="1"/>
    </xf>
    <xf numFmtId="0" fontId="3" fillId="0" borderId="0" xfId="45" applyFont="1" applyAlignment="1">
      <alignment horizontal="left"/>
    </xf>
    <xf numFmtId="0" fontId="4" fillId="0" borderId="0" xfId="47" applyFont="1" applyFill="1" applyBorder="1" applyAlignment="1" applyProtection="1">
      <alignment wrapText="1"/>
    </xf>
    <xf numFmtId="0" fontId="3" fillId="0" borderId="0" xfId="47" applyFont="1" applyFill="1" applyBorder="1" applyAlignment="1" applyProtection="1">
      <alignment horizontal="right"/>
    </xf>
    <xf numFmtId="175" fontId="4" fillId="0" borderId="10" xfId="47" applyNumberFormat="1" applyFont="1" applyFill="1" applyBorder="1" applyAlignment="1" applyProtection="1">
      <alignment horizontal="center" vertical="center" wrapText="1"/>
      <protection locked="0"/>
    </xf>
    <xf numFmtId="0" fontId="4" fillId="0" borderId="8" xfId="47" applyFont="1" applyFill="1" applyBorder="1" applyAlignment="1" applyProtection="1">
      <alignment horizontal="center" vertical="center" wrapText="1"/>
      <protection locked="0"/>
    </xf>
    <xf numFmtId="0" fontId="4" fillId="0" borderId="8" xfId="47" quotePrefix="1" applyFont="1" applyFill="1" applyBorder="1" applyAlignment="1" applyProtection="1">
      <alignment horizontal="center" vertical="center" wrapText="1"/>
    </xf>
    <xf numFmtId="0" fontId="4" fillId="0" borderId="2" xfId="47" applyFont="1" applyFill="1" applyBorder="1" applyAlignment="1" applyProtection="1">
      <alignment vertical="center"/>
    </xf>
    <xf numFmtId="0" fontId="4" fillId="2" borderId="2" xfId="47" applyFont="1" applyFill="1" applyBorder="1" applyAlignment="1" applyProtection="1">
      <alignment horizontal="center" vertical="center"/>
    </xf>
    <xf numFmtId="0" fontId="3" fillId="2" borderId="0" xfId="47" applyFont="1" applyFill="1" applyBorder="1" applyAlignment="1" applyProtection="1">
      <alignment horizontal="center"/>
    </xf>
    <xf numFmtId="0" fontId="3" fillId="0" borderId="6" xfId="47" applyFont="1" applyFill="1" applyBorder="1" applyAlignment="1" applyProtection="1">
      <alignment horizontal="left" vertical="center" wrapText="1"/>
    </xf>
    <xf numFmtId="0" fontId="3" fillId="0" borderId="6" xfId="47" applyFont="1" applyFill="1" applyBorder="1" applyAlignment="1" applyProtection="1">
      <alignment horizontal="left" vertical="center" wrapText="1"/>
      <protection locked="0"/>
    </xf>
    <xf numFmtId="0" fontId="3" fillId="0" borderId="6" xfId="47" applyFont="1" applyFill="1" applyBorder="1" applyAlignment="1" applyProtection="1">
      <alignment horizontal="right" vertical="center" wrapText="1"/>
    </xf>
    <xf numFmtId="0" fontId="3" fillId="0" borderId="6" xfId="47" applyFont="1" applyFill="1" applyBorder="1" applyAlignment="1" applyProtection="1">
      <alignment horizontal="right" vertical="center" wrapText="1"/>
      <protection locked="0"/>
    </xf>
    <xf numFmtId="1" fontId="3" fillId="0" borderId="6" xfId="47" applyNumberFormat="1" applyFont="1" applyFill="1" applyBorder="1" applyAlignment="1" applyProtection="1">
      <alignment horizontal="right" vertical="center"/>
    </xf>
    <xf numFmtId="1" fontId="3" fillId="0" borderId="6" xfId="47" applyNumberFormat="1" applyFont="1" applyFill="1" applyBorder="1" applyAlignment="1" applyProtection="1">
      <alignment horizontal="right" vertical="center" wrapText="1"/>
    </xf>
    <xf numFmtId="1" fontId="4" fillId="0" borderId="6" xfId="47" applyNumberFormat="1" applyFont="1" applyFill="1" applyBorder="1" applyAlignment="1" applyProtection="1">
      <alignment horizontal="right" vertical="center"/>
    </xf>
    <xf numFmtId="0" fontId="3" fillId="0" borderId="3" xfId="47" applyFont="1" applyFill="1" applyBorder="1" applyAlignment="1" applyProtection="1">
      <alignment horizontal="right" vertical="center" wrapText="1"/>
    </xf>
    <xf numFmtId="0" fontId="3" fillId="0" borderId="3" xfId="47" applyFont="1" applyFill="1" applyBorder="1" applyAlignment="1" applyProtection="1">
      <alignment horizontal="right" vertical="center" wrapText="1"/>
      <protection locked="0"/>
    </xf>
    <xf numFmtId="0" fontId="3" fillId="0" borderId="3" xfId="47" applyFont="1" applyFill="1" applyBorder="1" applyAlignment="1" applyProtection="1">
      <alignment horizontal="right" vertical="center"/>
    </xf>
    <xf numFmtId="0" fontId="4" fillId="0" borderId="3" xfId="47" applyFont="1" applyFill="1" applyBorder="1" applyAlignment="1" applyProtection="1">
      <alignment horizontal="right" vertical="center"/>
    </xf>
    <xf numFmtId="1" fontId="4" fillId="0" borderId="3" xfId="47" applyNumberFormat="1" applyFont="1" applyFill="1" applyBorder="1" applyAlignment="1" applyProtection="1">
      <alignment horizontal="right"/>
    </xf>
    <xf numFmtId="1" fontId="3" fillId="0" borderId="3" xfId="47" applyNumberFormat="1" applyFont="1" applyFill="1" applyBorder="1" applyAlignment="1" applyProtection="1">
      <alignment horizontal="right"/>
    </xf>
    <xf numFmtId="167" fontId="3" fillId="0" borderId="6" xfId="47" applyNumberFormat="1" applyFont="1" applyFill="1" applyBorder="1" applyAlignment="1" applyProtection="1">
      <alignment horizontal="right"/>
    </xf>
    <xf numFmtId="167" fontId="3" fillId="0" borderId="3" xfId="47" applyNumberFormat="1" applyFont="1" applyFill="1" applyBorder="1" applyAlignment="1" applyProtection="1">
      <alignment horizontal="right"/>
      <protection locked="0"/>
    </xf>
    <xf numFmtId="167" fontId="3" fillId="0" borderId="3" xfId="47" applyNumberFormat="1" applyFont="1" applyFill="1" applyBorder="1" applyAlignment="1" applyProtection="1">
      <alignment horizontal="left" vertical="center" wrapText="1"/>
    </xf>
    <xf numFmtId="167" fontId="3" fillId="0" borderId="3" xfId="47" applyNumberFormat="1" applyFont="1" applyFill="1" applyBorder="1" applyAlignment="1" applyProtection="1">
      <alignment horizontal="left" vertical="center" wrapText="1"/>
      <protection locked="0"/>
    </xf>
    <xf numFmtId="169" fontId="7" fillId="0" borderId="3" xfId="51" applyNumberFormat="1" applyFont="1" applyFill="1" applyBorder="1" applyAlignment="1" applyProtection="1">
      <alignment vertical="center"/>
    </xf>
    <xf numFmtId="169" fontId="7" fillId="0" borderId="3" xfId="51" applyNumberFormat="1" applyFont="1" applyFill="1" applyBorder="1" applyAlignment="1" applyProtection="1">
      <alignment vertical="center"/>
      <protection locked="0"/>
    </xf>
    <xf numFmtId="169" fontId="3" fillId="0" borderId="3" xfId="51" applyNumberFormat="1" applyFont="1" applyFill="1" applyBorder="1" applyAlignment="1" applyProtection="1">
      <alignment horizontal="right" vertical="center" wrapText="1"/>
    </xf>
    <xf numFmtId="169" fontId="7" fillId="0" borderId="3" xfId="51" applyNumberFormat="1" applyFont="1" applyFill="1" applyBorder="1" applyAlignment="1" applyProtection="1">
      <alignment horizontal="right" vertical="center"/>
    </xf>
    <xf numFmtId="169" fontId="3" fillId="0" borderId="3" xfId="51" applyNumberFormat="1" applyFont="1" applyFill="1" applyBorder="1" applyAlignment="1" applyProtection="1">
      <alignment horizontal="right" vertical="center"/>
    </xf>
    <xf numFmtId="169" fontId="3" fillId="0" borderId="3" xfId="51" applyNumberFormat="1" applyFont="1" applyFill="1" applyBorder="1" applyAlignment="1" applyProtection="1">
      <alignment horizontal="right"/>
    </xf>
    <xf numFmtId="167" fontId="3" fillId="0" borderId="3" xfId="47" applyNumberFormat="1" applyFont="1" applyFill="1" applyBorder="1" applyAlignment="1" applyProtection="1">
      <alignment horizontal="right"/>
    </xf>
    <xf numFmtId="49" fontId="3" fillId="0" borderId="3" xfId="47" applyNumberFormat="1" applyFont="1" applyFill="1" applyBorder="1" applyAlignment="1" applyProtection="1">
      <alignment horizontal="left" vertical="center" wrapText="1"/>
    </xf>
    <xf numFmtId="49" fontId="3" fillId="0" borderId="3" xfId="47" applyNumberFormat="1" applyFont="1" applyFill="1" applyBorder="1" applyAlignment="1" applyProtection="1">
      <alignment horizontal="left" vertical="center" wrapText="1"/>
      <protection locked="0"/>
    </xf>
    <xf numFmtId="169" fontId="3" fillId="0" borderId="3" xfId="51" applyNumberFormat="1" applyFont="1" applyFill="1" applyBorder="1" applyAlignment="1" applyProtection="1">
      <alignment vertical="center"/>
    </xf>
    <xf numFmtId="175" fontId="3" fillId="0" borderId="3" xfId="47" applyNumberFormat="1" applyFont="1" applyFill="1" applyBorder="1" applyAlignment="1" applyProtection="1">
      <alignment horizontal="left" vertical="center" wrapText="1"/>
    </xf>
    <xf numFmtId="175" fontId="3" fillId="0" borderId="3" xfId="47" applyNumberFormat="1" applyFont="1" applyFill="1" applyBorder="1" applyAlignment="1" applyProtection="1">
      <alignment horizontal="left" vertical="center" wrapText="1"/>
      <protection locked="0"/>
    </xf>
    <xf numFmtId="167" fontId="4" fillId="0" borderId="3" xfId="47" applyNumberFormat="1" applyFont="1" applyFill="1" applyBorder="1" applyAlignment="1" applyProtection="1">
      <alignment horizontal="left" vertical="center" wrapText="1"/>
    </xf>
    <xf numFmtId="167" fontId="4" fillId="0" borderId="3" xfId="47" applyNumberFormat="1" applyFont="1" applyFill="1" applyBorder="1" applyAlignment="1" applyProtection="1">
      <alignment horizontal="left" vertical="center" wrapText="1"/>
      <protection locked="0"/>
    </xf>
    <xf numFmtId="169" fontId="8" fillId="0" borderId="3" xfId="51" applyNumberFormat="1" applyFont="1" applyFill="1" applyBorder="1" applyAlignment="1" applyProtection="1">
      <alignment vertical="center"/>
    </xf>
    <xf numFmtId="169" fontId="4" fillId="0" borderId="3" xfId="51" applyNumberFormat="1" applyFont="1" applyFill="1" applyBorder="1" applyAlignment="1" applyProtection="1">
      <alignment horizontal="right" vertical="center" wrapText="1"/>
    </xf>
    <xf numFmtId="169" fontId="8" fillId="0" borderId="3" xfId="51" applyNumberFormat="1" applyFont="1" applyFill="1" applyBorder="1" applyAlignment="1" applyProtection="1">
      <alignment horizontal="right" vertical="center"/>
    </xf>
    <xf numFmtId="169" fontId="4" fillId="0" borderId="3" xfId="51" applyNumberFormat="1" applyFont="1" applyFill="1" applyBorder="1" applyAlignment="1" applyProtection="1">
      <alignment horizontal="right" vertical="center"/>
    </xf>
    <xf numFmtId="169" fontId="4" fillId="0" borderId="3" xfId="51" applyNumberFormat="1" applyFont="1" applyFill="1" applyBorder="1" applyAlignment="1" applyProtection="1">
      <alignment horizontal="right"/>
    </xf>
    <xf numFmtId="2" fontId="4" fillId="0" borderId="3" xfId="47" applyNumberFormat="1" applyFont="1" applyFill="1" applyBorder="1" applyAlignment="1" applyProtection="1">
      <alignment horizontal="left" vertical="center" wrapText="1"/>
    </xf>
    <xf numFmtId="2" fontId="4" fillId="0" borderId="3" xfId="47" applyNumberFormat="1" applyFont="1" applyFill="1" applyBorder="1" applyAlignment="1" applyProtection="1">
      <alignment horizontal="left" vertical="center" wrapText="1"/>
      <protection locked="0"/>
    </xf>
    <xf numFmtId="2" fontId="3" fillId="0" borderId="0" xfId="47" applyNumberFormat="1" applyFont="1" applyFill="1" applyBorder="1" applyAlignment="1" applyProtection="1">
      <alignment horizontal="right"/>
    </xf>
    <xf numFmtId="2" fontId="3" fillId="0" borderId="3" xfId="47" applyNumberFormat="1" applyFont="1" applyFill="1" applyBorder="1" applyAlignment="1" applyProtection="1">
      <alignment horizontal="left" vertical="center" wrapText="1"/>
    </xf>
    <xf numFmtId="2" fontId="3" fillId="0" borderId="3" xfId="47" applyNumberFormat="1" applyFont="1" applyFill="1" applyBorder="1" applyAlignment="1" applyProtection="1">
      <alignment horizontal="left" vertical="center" wrapText="1"/>
      <protection locked="0"/>
    </xf>
    <xf numFmtId="2" fontId="4" fillId="0" borderId="5" xfId="47" applyNumberFormat="1" applyFont="1" applyFill="1" applyBorder="1" applyAlignment="1" applyProtection="1">
      <alignment horizontal="left" wrapText="1"/>
    </xf>
    <xf numFmtId="2" fontId="4" fillId="0" borderId="5" xfId="47" applyNumberFormat="1" applyFont="1" applyFill="1" applyBorder="1" applyAlignment="1" applyProtection="1">
      <alignment horizontal="left" wrapText="1"/>
      <protection locked="0"/>
    </xf>
    <xf numFmtId="169" fontId="8" fillId="0" borderId="5" xfId="51" applyNumberFormat="1" applyFont="1" applyFill="1" applyBorder="1" applyAlignment="1" applyProtection="1">
      <alignment horizontal="right"/>
    </xf>
    <xf numFmtId="169" fontId="4" fillId="0" borderId="5" xfId="51" applyNumberFormat="1" applyFont="1" applyFill="1" applyBorder="1" applyAlignment="1" applyProtection="1">
      <alignment horizontal="right" wrapText="1"/>
    </xf>
    <xf numFmtId="169" fontId="4" fillId="0" borderId="5" xfId="51" applyNumberFormat="1" applyFont="1" applyFill="1" applyBorder="1" applyAlignment="1" applyProtection="1">
      <alignment horizontal="right"/>
    </xf>
    <xf numFmtId="167" fontId="4" fillId="0" borderId="5" xfId="47" applyNumberFormat="1" applyFont="1" applyFill="1" applyBorder="1" applyAlignment="1" applyProtection="1">
      <alignment horizontal="right"/>
    </xf>
    <xf numFmtId="2" fontId="4" fillId="0" borderId="0" xfId="47" applyNumberFormat="1" applyFont="1" applyFill="1" applyBorder="1" applyAlignment="1" applyProtection="1">
      <alignment horizontal="right"/>
    </xf>
    <xf numFmtId="2" fontId="4" fillId="0" borderId="0" xfId="47" applyNumberFormat="1" applyFont="1" applyFill="1" applyBorder="1" applyAlignment="1" applyProtection="1">
      <alignment horizontal="left" wrapText="1"/>
    </xf>
    <xf numFmtId="0" fontId="8" fillId="0" borderId="0" xfId="51" applyNumberFormat="1" applyFont="1" applyFill="1" applyBorder="1" applyAlignment="1" applyProtection="1">
      <alignment horizontal="right"/>
    </xf>
    <xf numFmtId="169" fontId="8" fillId="0" borderId="0" xfId="51" applyNumberFormat="1" applyFont="1" applyFill="1" applyBorder="1" applyAlignment="1" applyProtection="1">
      <alignment horizontal="right"/>
    </xf>
    <xf numFmtId="169" fontId="8" fillId="0" borderId="0" xfId="51" applyNumberFormat="1" applyFont="1" applyFill="1" applyBorder="1" applyAlignment="1" applyProtection="1">
      <alignment horizontal="right"/>
      <protection locked="0"/>
    </xf>
    <xf numFmtId="169" fontId="4" fillId="0" borderId="0" xfId="51" applyNumberFormat="1" applyFont="1" applyFill="1" applyBorder="1" applyAlignment="1" applyProtection="1">
      <alignment horizontal="right" wrapText="1"/>
    </xf>
    <xf numFmtId="169" fontId="4" fillId="0" borderId="0" xfId="51" applyNumberFormat="1" applyFont="1" applyFill="1" applyBorder="1" applyAlignment="1" applyProtection="1">
      <alignment horizontal="right"/>
    </xf>
    <xf numFmtId="167" fontId="4" fillId="0" borderId="0" xfId="47" applyNumberFormat="1" applyFont="1" applyFill="1" applyBorder="1" applyAlignment="1" applyProtection="1">
      <alignment horizontal="right"/>
    </xf>
    <xf numFmtId="0" fontId="27" fillId="2" borderId="0" xfId="47" applyFont="1" applyFill="1" applyBorder="1" applyAlignment="1" applyProtection="1">
      <alignment vertical="center" wrapText="1"/>
    </xf>
    <xf numFmtId="175" fontId="8" fillId="0" borderId="0" xfId="26" applyNumberFormat="1" applyFont="1" applyFill="1" applyBorder="1" applyAlignment="1" applyProtection="1">
      <alignment vertical="center"/>
    </xf>
    <xf numFmtId="175" fontId="4" fillId="0" borderId="0" xfId="47" applyNumberFormat="1" applyFont="1" applyFill="1" applyBorder="1" applyAlignment="1" applyProtection="1">
      <alignment horizontal="right" vertical="center" wrapText="1"/>
    </xf>
    <xf numFmtId="175" fontId="4" fillId="0" borderId="0" xfId="47" applyNumberFormat="1" applyFont="1" applyFill="1" applyBorder="1" applyAlignment="1" applyProtection="1">
      <alignment horizontal="right" vertical="center"/>
    </xf>
    <xf numFmtId="175" fontId="4" fillId="0" borderId="0" xfId="47" applyNumberFormat="1" applyFont="1" applyFill="1" applyBorder="1" applyAlignment="1" applyProtection="1">
      <alignment horizontal="right"/>
    </xf>
    <xf numFmtId="175" fontId="3" fillId="0" borderId="0" xfId="47" applyNumberFormat="1" applyFont="1" applyFill="1" applyBorder="1" applyAlignment="1" applyProtection="1">
      <alignment horizontal="right"/>
    </xf>
    <xf numFmtId="0" fontId="27" fillId="2" borderId="0" xfId="47" applyFont="1" applyFill="1" applyBorder="1" applyAlignment="1" applyProtection="1">
      <alignment horizontal="left" vertical="center" wrapText="1"/>
    </xf>
    <xf numFmtId="0" fontId="3" fillId="0" borderId="0" xfId="47" applyFont="1" applyFill="1" applyBorder="1" applyAlignment="1" applyProtection="1">
      <alignment wrapText="1"/>
    </xf>
    <xf numFmtId="0" fontId="3" fillId="0" borderId="0" xfId="47" applyFont="1" applyFill="1" applyBorder="1" applyAlignment="1" applyProtection="1">
      <alignment horizontal="left" wrapText="1"/>
    </xf>
    <xf numFmtId="167" fontId="8" fillId="0" borderId="12" xfId="26" applyNumberFormat="1" applyFont="1" applyFill="1" applyBorder="1" applyProtection="1"/>
    <xf numFmtId="167" fontId="8" fillId="0" borderId="0" xfId="26" applyNumberFormat="1" applyFont="1" applyFill="1" applyBorder="1" applyProtection="1"/>
    <xf numFmtId="167" fontId="3" fillId="0" borderId="0" xfId="47" applyNumberFormat="1" applyFont="1" applyFill="1" applyBorder="1" applyAlignment="1" applyProtection="1">
      <alignment horizontal="right"/>
    </xf>
    <xf numFmtId="0" fontId="4" fillId="0" borderId="0" xfId="47" applyFont="1" applyFill="1" applyBorder="1" applyAlignment="1" applyProtection="1">
      <alignment horizontal="right"/>
    </xf>
    <xf numFmtId="0" fontId="29" fillId="2" borderId="0" xfId="47" applyFont="1" applyFill="1" applyBorder="1" applyAlignment="1" applyProtection="1">
      <alignment horizontal="right"/>
    </xf>
    <xf numFmtId="0" fontId="3" fillId="0" borderId="0" xfId="47" applyFont="1" applyFill="1" applyBorder="1" applyAlignment="1" applyProtection="1">
      <alignment horizontal="right" wrapText="1"/>
    </xf>
    <xf numFmtId="0" fontId="9" fillId="2" borderId="0" xfId="0" applyFont="1" applyFill="1" applyProtection="1"/>
    <xf numFmtId="0" fontId="3" fillId="0" borderId="0" xfId="47" applyFont="1" applyFill="1" applyBorder="1" applyAlignment="1" applyProtection="1">
      <alignment horizontal="left" vertical="center" wrapText="1"/>
    </xf>
    <xf numFmtId="175" fontId="3" fillId="0" borderId="0" xfId="47" applyNumberFormat="1" applyFont="1" applyFill="1" applyBorder="1" applyAlignment="1" applyProtection="1">
      <alignment vertical="center" wrapText="1"/>
    </xf>
    <xf numFmtId="43" fontId="4" fillId="0" borderId="0" xfId="14" applyFont="1" applyFill="1" applyBorder="1" applyAlignment="1" applyProtection="1">
      <alignment vertical="center"/>
    </xf>
    <xf numFmtId="43" fontId="4" fillId="0" borderId="0" xfId="14" applyFont="1" applyFill="1" applyBorder="1" applyAlignment="1" applyProtection="1">
      <alignment vertical="center" wrapText="1"/>
    </xf>
    <xf numFmtId="43" fontId="3" fillId="0" borderId="0" xfId="14" applyFont="1" applyFill="1" applyBorder="1" applyAlignment="1" applyProtection="1">
      <alignment horizontal="right" vertical="center" wrapText="1"/>
    </xf>
    <xf numFmtId="43" fontId="3" fillId="0" borderId="0" xfId="14" applyFont="1" applyFill="1" applyBorder="1" applyAlignment="1" applyProtection="1">
      <alignment vertical="center" wrapText="1"/>
    </xf>
    <xf numFmtId="43" fontId="4" fillId="0" borderId="10" xfId="14" applyFont="1" applyFill="1" applyBorder="1" applyAlignment="1" applyProtection="1">
      <alignment horizontal="center" vertical="center" wrapText="1"/>
    </xf>
    <xf numFmtId="43" fontId="4" fillId="0" borderId="8" xfId="14" applyFont="1" applyFill="1" applyBorder="1" applyAlignment="1" applyProtection="1">
      <alignment horizontal="center" vertical="center" wrapText="1"/>
    </xf>
    <xf numFmtId="43" fontId="4" fillId="2" borderId="2" xfId="14" applyFont="1" applyFill="1" applyBorder="1" applyAlignment="1" applyProtection="1">
      <alignment horizontal="center" vertical="center" wrapText="1"/>
      <protection locked="0"/>
    </xf>
    <xf numFmtId="43" fontId="4" fillId="2" borderId="10" xfId="14" applyFont="1" applyFill="1" applyBorder="1" applyAlignment="1" applyProtection="1">
      <alignment horizontal="center" vertical="center" wrapText="1"/>
    </xf>
    <xf numFmtId="43" fontId="3" fillId="2" borderId="0" xfId="14" applyFont="1" applyFill="1" applyBorder="1" applyAlignment="1" applyProtection="1">
      <alignment horizontal="center" vertical="center" wrapText="1"/>
    </xf>
    <xf numFmtId="43" fontId="3" fillId="0" borderId="15" xfId="14" applyFont="1" applyFill="1" applyBorder="1" applyAlignment="1" applyProtection="1">
      <alignment horizontal="left" vertical="center" wrapText="1"/>
    </xf>
    <xf numFmtId="43" fontId="3" fillId="0" borderId="15" xfId="14" applyFont="1" applyFill="1" applyBorder="1" applyAlignment="1" applyProtection="1">
      <alignment horizontal="left" vertical="center" wrapText="1"/>
      <protection locked="0"/>
    </xf>
    <xf numFmtId="43" fontId="3" fillId="0" borderId="6" xfId="14" applyFont="1" applyFill="1" applyBorder="1" applyAlignment="1" applyProtection="1">
      <alignment horizontal="right" vertical="center" wrapText="1"/>
    </xf>
    <xf numFmtId="43" fontId="24" fillId="0" borderId="6" xfId="14" applyFont="1" applyFill="1" applyBorder="1" applyAlignment="1" applyProtection="1">
      <alignment horizontal="right" vertical="center"/>
    </xf>
    <xf numFmtId="43" fontId="24" fillId="0" borderId="6" xfId="14" applyFont="1" applyFill="1" applyBorder="1" applyAlignment="1" applyProtection="1">
      <alignment horizontal="right" vertical="center"/>
      <protection locked="0"/>
    </xf>
    <xf numFmtId="43" fontId="24" fillId="0" borderId="15" xfId="14" applyFont="1" applyFill="1" applyBorder="1" applyAlignment="1" applyProtection="1">
      <alignment horizontal="right" vertical="center"/>
    </xf>
    <xf numFmtId="43" fontId="4" fillId="0" borderId="7" xfId="14" applyFont="1" applyFill="1" applyBorder="1" applyAlignment="1" applyProtection="1">
      <alignment horizontal="left" vertical="center" wrapText="1"/>
    </xf>
    <xf numFmtId="43" fontId="4" fillId="0" borderId="7" xfId="14" applyFont="1" applyFill="1" applyBorder="1" applyAlignment="1" applyProtection="1">
      <alignment horizontal="left" vertical="center" wrapText="1"/>
      <protection locked="0"/>
    </xf>
    <xf numFmtId="43" fontId="24" fillId="0" borderId="7" xfId="14" applyFont="1" applyFill="1" applyBorder="1" applyAlignment="1" applyProtection="1">
      <alignment horizontal="right" vertical="center"/>
    </xf>
    <xf numFmtId="43" fontId="3" fillId="0" borderId="7" xfId="14" applyFont="1" applyFill="1" applyBorder="1" applyAlignment="1" applyProtection="1">
      <alignment horizontal="left" vertical="center" wrapText="1"/>
    </xf>
    <xf numFmtId="43" fontId="3" fillId="0" borderId="7" xfId="14" applyFont="1" applyFill="1" applyBorder="1" applyAlignment="1" applyProtection="1">
      <alignment horizontal="left" vertical="center" wrapText="1"/>
      <protection locked="0"/>
    </xf>
    <xf numFmtId="43" fontId="30" fillId="0" borderId="3" xfId="14" applyFont="1" applyFill="1" applyBorder="1" applyAlignment="1" applyProtection="1">
      <alignment horizontal="right" vertical="center"/>
    </xf>
    <xf numFmtId="43" fontId="30" fillId="0" borderId="3" xfId="14" applyFont="1" applyFill="1" applyBorder="1" applyAlignment="1" applyProtection="1">
      <alignment horizontal="right" vertical="center"/>
      <protection locked="0"/>
    </xf>
    <xf numFmtId="43" fontId="30" fillId="0" borderId="7" xfId="14" applyFont="1" applyFill="1" applyBorder="1" applyAlignment="1" applyProtection="1">
      <alignment horizontal="right" vertical="center"/>
    </xf>
    <xf numFmtId="43" fontId="4" fillId="0" borderId="3" xfId="14" applyFont="1" applyFill="1" applyBorder="1" applyAlignment="1" applyProtection="1">
      <alignment horizontal="left" vertical="center" wrapText="1"/>
      <protection locked="0"/>
    </xf>
    <xf numFmtId="43" fontId="4" fillId="0" borderId="0" xfId="14" applyFont="1" applyFill="1" applyBorder="1" applyAlignment="1" applyProtection="1">
      <alignment horizontal="right" vertical="center" wrapText="1"/>
    </xf>
    <xf numFmtId="43" fontId="3" fillId="0" borderId="7" xfId="14" applyFont="1" applyFill="1" applyBorder="1" applyAlignment="1" applyProtection="1">
      <alignment vertical="center" wrapText="1"/>
    </xf>
    <xf numFmtId="43" fontId="3" fillId="0" borderId="7" xfId="14" applyFont="1" applyFill="1" applyBorder="1" applyAlignment="1" applyProtection="1">
      <alignment vertical="center" wrapText="1"/>
      <protection locked="0"/>
    </xf>
    <xf numFmtId="43" fontId="3" fillId="0" borderId="3" xfId="14" applyFont="1" applyFill="1" applyBorder="1" applyAlignment="1" applyProtection="1">
      <alignment horizontal="left" vertical="center" wrapText="1"/>
      <protection locked="0"/>
    </xf>
    <xf numFmtId="43" fontId="3" fillId="0" borderId="7" xfId="14" applyFont="1" applyFill="1" applyBorder="1" applyAlignment="1" applyProtection="1">
      <alignment horizontal="right" vertical="center" wrapText="1"/>
    </xf>
    <xf numFmtId="43" fontId="3" fillId="0" borderId="7" xfId="14" quotePrefix="1" applyFont="1" applyFill="1" applyBorder="1" applyAlignment="1" applyProtection="1">
      <alignment horizontal="left" vertical="center" wrapText="1"/>
    </xf>
    <xf numFmtId="43" fontId="3" fillId="0" borderId="7" xfId="14" quotePrefix="1" applyFont="1" applyFill="1" applyBorder="1" applyAlignment="1" applyProtection="1">
      <alignment horizontal="left" vertical="center" wrapText="1"/>
      <protection locked="0"/>
    </xf>
    <xf numFmtId="43" fontId="3" fillId="0" borderId="3" xfId="14" applyFont="1" applyFill="1" applyBorder="1" applyAlignment="1" applyProtection="1">
      <alignment horizontal="left" vertical="center" wrapText="1"/>
    </xf>
    <xf numFmtId="43" fontId="4" fillId="0" borderId="14" xfId="14" applyFont="1" applyFill="1" applyBorder="1" applyAlignment="1" applyProtection="1">
      <alignment horizontal="left" vertical="center" wrapText="1"/>
    </xf>
    <xf numFmtId="43" fontId="4" fillId="0" borderId="14" xfId="14" applyFont="1" applyFill="1" applyBorder="1" applyAlignment="1" applyProtection="1">
      <alignment horizontal="left" vertical="center" wrapText="1"/>
      <protection locked="0"/>
    </xf>
    <xf numFmtId="43" fontId="30" fillId="0" borderId="5" xfId="14" applyFont="1" applyFill="1" applyBorder="1" applyAlignment="1" applyProtection="1">
      <alignment horizontal="right" vertical="center"/>
    </xf>
    <xf numFmtId="43" fontId="30" fillId="0" borderId="5" xfId="14" applyFont="1" applyFill="1" applyBorder="1" applyAlignment="1" applyProtection="1">
      <alignment horizontal="right" vertical="center"/>
      <protection locked="0"/>
    </xf>
    <xf numFmtId="43" fontId="30" fillId="0" borderId="14" xfId="14" applyFont="1" applyFill="1" applyBorder="1" applyAlignment="1" applyProtection="1">
      <alignment horizontal="right" vertical="center"/>
    </xf>
    <xf numFmtId="43" fontId="4" fillId="0" borderId="5" xfId="14" applyFont="1" applyFill="1" applyBorder="1" applyAlignment="1" applyProtection="1">
      <alignment horizontal="left" vertical="center" wrapText="1"/>
      <protection locked="0"/>
    </xf>
    <xf numFmtId="43" fontId="3" fillId="0" borderId="0" xfId="14" quotePrefix="1" applyFont="1" applyFill="1" applyBorder="1" applyAlignment="1" applyProtection="1">
      <alignment vertical="center"/>
    </xf>
    <xf numFmtId="43" fontId="6" fillId="0" borderId="0" xfId="14" quotePrefix="1" applyFont="1" applyFill="1" applyBorder="1" applyAlignment="1" applyProtection="1">
      <alignment vertical="center"/>
    </xf>
    <xf numFmtId="43" fontId="3" fillId="0" borderId="0" xfId="14" applyFont="1" applyFill="1" applyBorder="1" applyAlignment="1" applyProtection="1">
      <alignment vertical="center"/>
    </xf>
    <xf numFmtId="43" fontId="3" fillId="0" borderId="0" xfId="14" applyFont="1" applyFill="1" applyAlignment="1" applyProtection="1">
      <alignment vertical="center"/>
    </xf>
    <xf numFmtId="43" fontId="0" fillId="0" borderId="0" xfId="14" applyFont="1" applyAlignment="1" applyProtection="1"/>
    <xf numFmtId="43" fontId="0" fillId="0" borderId="0" xfId="14" applyFont="1" applyProtection="1"/>
    <xf numFmtId="43" fontId="3" fillId="0" borderId="0" xfId="14" applyFont="1" applyFill="1" applyBorder="1" applyAlignment="1" applyProtection="1">
      <alignment horizontal="left" vertical="center" wrapText="1"/>
    </xf>
    <xf numFmtId="175" fontId="4" fillId="0" borderId="0" xfId="47" applyNumberFormat="1" applyFont="1" applyFill="1" applyBorder="1" applyAlignment="1" applyProtection="1">
      <alignment vertical="center"/>
    </xf>
    <xf numFmtId="175" fontId="4" fillId="0" borderId="0" xfId="47" applyNumberFormat="1" applyFont="1" applyFill="1" applyBorder="1" applyAlignment="1" applyProtection="1">
      <alignment vertical="center" wrapText="1"/>
    </xf>
    <xf numFmtId="175" fontId="4" fillId="0" borderId="8" xfId="47" applyNumberFormat="1" applyFont="1" applyFill="1" applyBorder="1" applyAlignment="1" applyProtection="1">
      <alignment horizontal="center" vertical="center" wrapText="1"/>
    </xf>
    <xf numFmtId="175" fontId="3" fillId="0" borderId="0" xfId="47" applyNumberFormat="1" applyFont="1" applyFill="1" applyBorder="1" applyAlignment="1" applyProtection="1">
      <alignment horizontal="center" vertical="center" wrapText="1"/>
    </xf>
    <xf numFmtId="175" fontId="4" fillId="0" borderId="2" xfId="47" applyNumberFormat="1" applyFont="1" applyFill="1" applyBorder="1" applyAlignment="1" applyProtection="1">
      <alignment horizontal="center" wrapText="1"/>
      <protection locked="0"/>
    </xf>
    <xf numFmtId="175" fontId="4" fillId="0" borderId="2" xfId="47" applyNumberFormat="1" applyFont="1" applyFill="1" applyBorder="1" applyAlignment="1" applyProtection="1">
      <alignment horizontal="center" vertical="center" wrapText="1"/>
    </xf>
    <xf numFmtId="175" fontId="4" fillId="0" borderId="2" xfId="47" applyNumberFormat="1" applyFont="1" applyFill="1" applyBorder="1" applyAlignment="1" applyProtection="1">
      <alignment vertical="center" wrapText="1"/>
    </xf>
    <xf numFmtId="175" fontId="4" fillId="0" borderId="2" xfId="47" applyNumberFormat="1" applyFont="1" applyFill="1" applyBorder="1" applyAlignment="1" applyProtection="1">
      <alignment vertical="center" wrapText="1"/>
      <protection locked="0"/>
    </xf>
    <xf numFmtId="175" fontId="4" fillId="0" borderId="2" xfId="47" applyNumberFormat="1" applyFont="1" applyFill="1" applyBorder="1" applyAlignment="1" applyProtection="1">
      <alignment horizontal="center" vertical="center" wrapText="1"/>
      <protection locked="0"/>
    </xf>
    <xf numFmtId="175" fontId="4" fillId="0" borderId="5" xfId="47" applyNumberFormat="1" applyFont="1" applyFill="1" applyBorder="1" applyAlignment="1" applyProtection="1">
      <alignment horizontal="center" vertical="center" wrapText="1"/>
    </xf>
    <xf numFmtId="175" fontId="4" fillId="0" borderId="5" xfId="47" applyNumberFormat="1" applyFont="1" applyFill="1" applyBorder="1" applyAlignment="1" applyProtection="1">
      <alignment vertical="center" wrapText="1"/>
    </xf>
    <xf numFmtId="175" fontId="4" fillId="0" borderId="6" xfId="47" applyNumberFormat="1" applyFont="1" applyFill="1" applyBorder="1" applyAlignment="1" applyProtection="1">
      <alignment vertical="center" wrapText="1"/>
    </xf>
    <xf numFmtId="0" fontId="4" fillId="0" borderId="6" xfId="47" quotePrefix="1" applyFont="1" applyFill="1" applyBorder="1" applyAlignment="1" applyProtection="1">
      <alignment horizontal="left" vertical="center" wrapText="1"/>
    </xf>
    <xf numFmtId="168" fontId="4" fillId="0" borderId="6" xfId="14" quotePrefix="1" applyNumberFormat="1" applyFont="1" applyFill="1" applyBorder="1" applyAlignment="1" applyProtection="1">
      <alignment horizontal="left" vertical="center" wrapText="1"/>
      <protection locked="0"/>
    </xf>
    <xf numFmtId="168" fontId="4" fillId="0" borderId="6" xfId="14" applyNumberFormat="1" applyFont="1" applyFill="1" applyBorder="1" applyAlignment="1" applyProtection="1">
      <alignment vertical="center" wrapText="1"/>
    </xf>
    <xf numFmtId="168" fontId="4" fillId="0" borderId="6" xfId="14" applyNumberFormat="1" applyFont="1" applyFill="1" applyBorder="1" applyAlignment="1" applyProtection="1">
      <alignment vertical="center" wrapText="1"/>
      <protection locked="0"/>
    </xf>
    <xf numFmtId="168" fontId="4" fillId="0" borderId="6" xfId="14" applyNumberFormat="1" applyFont="1" applyFill="1" applyBorder="1" applyAlignment="1" applyProtection="1">
      <alignment horizontal="right" vertical="center" wrapText="1"/>
    </xf>
    <xf numFmtId="168" fontId="4" fillId="0" borderId="6" xfId="14" applyNumberFormat="1" applyFont="1" applyFill="1" applyBorder="1" applyAlignment="1" applyProtection="1">
      <alignment horizontal="right" vertical="center" wrapText="1"/>
      <protection locked="0"/>
    </xf>
    <xf numFmtId="168" fontId="3" fillId="0" borderId="6" xfId="14" applyNumberFormat="1" applyFont="1" applyFill="1" applyBorder="1" applyAlignment="1" applyProtection="1">
      <alignment vertical="center" wrapText="1"/>
    </xf>
    <xf numFmtId="168" fontId="3" fillId="0" borderId="3" xfId="14" applyNumberFormat="1" applyFont="1" applyFill="1" applyBorder="1" applyAlignment="1" applyProtection="1">
      <alignment vertical="center" wrapText="1"/>
    </xf>
    <xf numFmtId="168" fontId="4" fillId="0" borderId="3" xfId="14" applyNumberFormat="1" applyFont="1" applyFill="1" applyBorder="1" applyAlignment="1" applyProtection="1">
      <alignment vertical="center" wrapText="1"/>
    </xf>
    <xf numFmtId="168" fontId="4" fillId="0" borderId="3" xfId="14" applyNumberFormat="1" applyFont="1" applyFill="1" applyBorder="1" applyAlignment="1" applyProtection="1">
      <alignment vertical="center" wrapText="1"/>
      <protection locked="0"/>
    </xf>
    <xf numFmtId="0" fontId="3" fillId="0" borderId="3" xfId="47" applyFont="1" applyFill="1" applyBorder="1" applyAlignment="1" applyProtection="1">
      <alignment horizontal="left" vertical="center" wrapText="1"/>
    </xf>
    <xf numFmtId="168" fontId="3" fillId="0" borderId="3" xfId="14" applyNumberFormat="1" applyFont="1" applyFill="1" applyBorder="1" applyAlignment="1" applyProtection="1">
      <alignment horizontal="left" vertical="center" wrapText="1"/>
      <protection locked="0"/>
    </xf>
    <xf numFmtId="168" fontId="4" fillId="0" borderId="3" xfId="14" applyNumberFormat="1" applyFont="1" applyFill="1" applyBorder="1" applyAlignment="1" applyProtection="1">
      <alignment horizontal="right" vertical="center" wrapText="1"/>
    </xf>
    <xf numFmtId="168" fontId="4" fillId="0" borderId="3" xfId="14" applyNumberFormat="1" applyFont="1" applyFill="1" applyBorder="1" applyAlignment="1" applyProtection="1">
      <alignment horizontal="right" vertical="center" wrapText="1"/>
      <protection locked="0"/>
    </xf>
    <xf numFmtId="168" fontId="3" fillId="0" borderId="3" xfId="14" applyNumberFormat="1" applyFont="1" applyFill="1" applyBorder="1" applyAlignment="1" applyProtection="1">
      <alignment vertical="center" wrapText="1"/>
      <protection locked="0"/>
    </xf>
    <xf numFmtId="168" fontId="24" fillId="0" borderId="3" xfId="14" applyNumberFormat="1" applyFont="1" applyFill="1" applyBorder="1" applyAlignment="1" applyProtection="1">
      <alignment horizontal="right" vertical="center"/>
    </xf>
    <xf numFmtId="168" fontId="3" fillId="0" borderId="3" xfId="14" applyNumberFormat="1" applyFont="1" applyFill="1" applyBorder="1" applyAlignment="1" applyProtection="1">
      <alignment horizontal="right" vertical="center" wrapText="1"/>
    </xf>
    <xf numFmtId="168" fontId="3" fillId="0" borderId="3" xfId="14" applyNumberFormat="1" applyFont="1" applyFill="1" applyBorder="1" applyAlignment="1" applyProtection="1">
      <alignment horizontal="right" vertical="center" wrapText="1"/>
      <protection locked="0"/>
    </xf>
    <xf numFmtId="168" fontId="24" fillId="0" borderId="3" xfId="14" applyNumberFormat="1" applyFont="1" applyFill="1" applyBorder="1" applyAlignment="1" applyProtection="1">
      <alignment horizontal="left" vertical="center"/>
    </xf>
    <xf numFmtId="0" fontId="3" fillId="0" borderId="3" xfId="47" quotePrefix="1" applyFont="1" applyFill="1" applyBorder="1" applyAlignment="1" applyProtection="1">
      <alignment horizontal="left" vertical="center" wrapText="1"/>
    </xf>
    <xf numFmtId="168" fontId="3" fillId="0" borderId="3" xfId="14" quotePrefix="1" applyNumberFormat="1" applyFont="1" applyFill="1" applyBorder="1" applyAlignment="1" applyProtection="1">
      <alignment horizontal="left" vertical="center" wrapText="1"/>
      <protection locked="0"/>
    </xf>
    <xf numFmtId="0" fontId="4" fillId="0" borderId="3" xfId="47" applyFont="1" applyFill="1" applyBorder="1" applyAlignment="1" applyProtection="1">
      <alignment horizontal="left" vertical="center" wrapText="1"/>
    </xf>
    <xf numFmtId="168" fontId="4" fillId="0" borderId="3" xfId="14" applyNumberFormat="1" applyFont="1" applyFill="1" applyBorder="1" applyAlignment="1" applyProtection="1">
      <alignment horizontal="left" vertical="center" wrapText="1"/>
      <protection locked="0"/>
    </xf>
    <xf numFmtId="168" fontId="30" fillId="0" borderId="3" xfId="14" applyNumberFormat="1" applyFont="1" applyFill="1" applyBorder="1" applyAlignment="1" applyProtection="1">
      <alignment horizontal="right" vertical="center"/>
    </xf>
    <xf numFmtId="0" fontId="4" fillId="0" borderId="3" xfId="47" quotePrefix="1" applyFont="1" applyFill="1" applyBorder="1" applyAlignment="1" applyProtection="1">
      <alignment horizontal="left" vertical="center" wrapText="1"/>
    </xf>
    <xf numFmtId="168" fontId="4" fillId="0" borderId="3" xfId="14" quotePrefix="1" applyNumberFormat="1" applyFont="1" applyFill="1" applyBorder="1" applyAlignment="1" applyProtection="1">
      <alignment horizontal="left" vertical="center" wrapText="1"/>
      <protection locked="0"/>
    </xf>
    <xf numFmtId="168" fontId="30" fillId="0" borderId="3" xfId="14" applyNumberFormat="1" applyFont="1" applyFill="1" applyBorder="1" applyAlignment="1" applyProtection="1">
      <alignment horizontal="left" vertical="center"/>
    </xf>
    <xf numFmtId="175" fontId="3" fillId="0" borderId="0" xfId="47" applyNumberFormat="1" applyFont="1" applyFill="1" applyBorder="1" applyAlignment="1" applyProtection="1">
      <alignment vertical="center" wrapText="1"/>
      <protection locked="0"/>
    </xf>
    <xf numFmtId="175" fontId="4" fillId="0" borderId="5" xfId="47" applyNumberFormat="1" applyFont="1" applyFill="1" applyBorder="1" applyAlignment="1" applyProtection="1">
      <alignment horizontal="left" vertical="center" wrapText="1"/>
    </xf>
    <xf numFmtId="168" fontId="4" fillId="0" borderId="5" xfId="14" applyNumberFormat="1" applyFont="1" applyFill="1" applyBorder="1" applyAlignment="1" applyProtection="1">
      <alignment horizontal="left" vertical="center" wrapText="1"/>
      <protection locked="0"/>
    </xf>
    <xf numFmtId="168" fontId="4" fillId="0" borderId="5" xfId="14" applyNumberFormat="1" applyFont="1" applyFill="1" applyBorder="1" applyAlignment="1" applyProtection="1">
      <alignment vertical="center" wrapText="1"/>
    </xf>
    <xf numFmtId="168" fontId="4" fillId="0" borderId="5" xfId="14" applyNumberFormat="1" applyFont="1" applyFill="1" applyBorder="1" applyAlignment="1" applyProtection="1">
      <alignment horizontal="right" vertical="center" wrapText="1"/>
    </xf>
    <xf numFmtId="0" fontId="3" fillId="0" borderId="0" xfId="47" quotePrefix="1" applyFont="1" applyFill="1" applyBorder="1" applyAlignment="1" applyProtection="1">
      <alignment horizontal="left" vertical="center"/>
    </xf>
    <xf numFmtId="0" fontId="6" fillId="0" borderId="0" xfId="47" quotePrefix="1" applyFont="1" applyFill="1" applyBorder="1" applyAlignment="1" applyProtection="1">
      <alignment horizontal="left" vertical="center"/>
    </xf>
    <xf numFmtId="175" fontId="4" fillId="0" borderId="12" xfId="47" applyNumberFormat="1" applyFont="1" applyFill="1" applyBorder="1" applyAlignment="1" applyProtection="1">
      <alignment vertical="center" wrapText="1"/>
    </xf>
    <xf numFmtId="175" fontId="3" fillId="0" borderId="0" xfId="47" quotePrefix="1" applyNumberFormat="1" applyFont="1" applyFill="1" applyBorder="1" applyAlignment="1" applyProtection="1">
      <alignment vertical="center"/>
    </xf>
    <xf numFmtId="175" fontId="4" fillId="0" borderId="0" xfId="47" applyNumberFormat="1" applyFont="1" applyFill="1" applyBorder="1" applyAlignment="1" applyProtection="1">
      <alignment vertical="center" wrapText="1"/>
      <protection locked="0"/>
    </xf>
    <xf numFmtId="0" fontId="3" fillId="0" borderId="0" xfId="47" applyFont="1" applyFill="1" applyAlignment="1" applyProtection="1">
      <alignment vertical="center"/>
    </xf>
    <xf numFmtId="175" fontId="3" fillId="0" borderId="0" xfId="47" applyNumberFormat="1" applyFont="1" applyFill="1" applyBorder="1" applyAlignment="1" applyProtection="1">
      <alignment horizontal="left" vertical="center" wrapText="1"/>
    </xf>
    <xf numFmtId="0" fontId="0" fillId="0" borderId="0" xfId="0" applyProtection="1"/>
    <xf numFmtId="0" fontId="8" fillId="0" borderId="0" xfId="17" applyFont="1" applyFill="1" applyBorder="1" applyAlignment="1" applyProtection="1">
      <alignment vertical="center"/>
    </xf>
    <xf numFmtId="0" fontId="7" fillId="0" borderId="0" xfId="17" applyFont="1" applyFill="1" applyProtection="1"/>
    <xf numFmtId="0" fontId="8" fillId="0" borderId="8" xfId="17" applyFont="1" applyFill="1" applyBorder="1" applyAlignment="1" applyProtection="1">
      <alignment horizontal="center" vertical="center" wrapText="1"/>
    </xf>
    <xf numFmtId="0" fontId="8" fillId="2" borderId="6" xfId="17" applyFont="1" applyFill="1" applyBorder="1" applyAlignment="1" applyProtection="1">
      <alignment horizontal="center" vertical="center"/>
    </xf>
    <xf numFmtId="0" fontId="8" fillId="2" borderId="2" xfId="17" applyFont="1" applyFill="1" applyBorder="1" applyAlignment="1" applyProtection="1">
      <alignment horizontal="center" vertical="center"/>
    </xf>
    <xf numFmtId="0" fontId="8" fillId="2" borderId="6" xfId="17" applyFont="1" applyFill="1" applyBorder="1" applyAlignment="1" applyProtection="1">
      <alignment horizontal="center" vertical="center"/>
      <protection locked="0"/>
    </xf>
    <xf numFmtId="176" fontId="8" fillId="0" borderId="6" xfId="17" applyNumberFormat="1" applyFont="1" applyFill="1" applyBorder="1" applyAlignment="1" applyProtection="1">
      <alignment horizontal="center" vertical="center"/>
      <protection locked="0"/>
    </xf>
    <xf numFmtId="0" fontId="8" fillId="2" borderId="2" xfId="17" applyFont="1" applyFill="1" applyBorder="1" applyAlignment="1" applyProtection="1">
      <alignment horizontal="center" vertical="center"/>
      <protection locked="0"/>
    </xf>
    <xf numFmtId="0" fontId="7" fillId="2" borderId="0" xfId="17" applyFont="1" applyFill="1" applyProtection="1"/>
    <xf numFmtId="0" fontId="8" fillId="0" borderId="3" xfId="17" applyFont="1" applyFill="1" applyBorder="1" applyAlignment="1" applyProtection="1">
      <alignment vertical="center"/>
    </xf>
    <xf numFmtId="0" fontId="8" fillId="0" borderId="6" xfId="17" applyFont="1" applyFill="1" applyBorder="1" applyAlignment="1" applyProtection="1">
      <alignment horizontal="center" vertical="center"/>
    </xf>
    <xf numFmtId="176" fontId="8" fillId="0" borderId="6" xfId="17" applyNumberFormat="1" applyFont="1" applyFill="1" applyBorder="1" applyAlignment="1" applyProtection="1">
      <alignment horizontal="center" vertical="center"/>
    </xf>
    <xf numFmtId="0" fontId="8" fillId="0" borderId="6" xfId="17" applyFont="1" applyFill="1" applyBorder="1" applyAlignment="1" applyProtection="1">
      <alignment vertical="center"/>
    </xf>
    <xf numFmtId="169" fontId="7" fillId="0" borderId="3" xfId="14" applyNumberFormat="1" applyFont="1" applyFill="1" applyBorder="1" applyAlignment="1" applyProtection="1">
      <alignment horizontal="right"/>
      <protection locked="0"/>
    </xf>
    <xf numFmtId="0" fontId="8" fillId="0" borderId="3" xfId="17" applyFont="1" applyFill="1" applyBorder="1" applyProtection="1"/>
    <xf numFmtId="0" fontId="7" fillId="0" borderId="3" xfId="17" applyFont="1" applyFill="1" applyBorder="1" applyProtection="1"/>
    <xf numFmtId="0" fontId="7" fillId="0" borderId="3" xfId="17" applyFont="1" applyFill="1" applyBorder="1" applyAlignment="1" applyProtection="1">
      <alignment vertical="center"/>
    </xf>
    <xf numFmtId="169" fontId="7" fillId="0" borderId="3" xfId="14" applyNumberFormat="1" applyFont="1" applyFill="1" applyBorder="1" applyAlignment="1" applyProtection="1">
      <alignment horizontal="right"/>
    </xf>
    <xf numFmtId="169" fontId="7" fillId="0" borderId="3" xfId="14" applyNumberFormat="1" applyFont="1" applyFill="1" applyBorder="1" applyAlignment="1" applyProtection="1">
      <alignment vertical="center"/>
    </xf>
    <xf numFmtId="169" fontId="7" fillId="0" borderId="3" xfId="14" applyNumberFormat="1" applyFont="1" applyFill="1" applyBorder="1" applyAlignment="1" applyProtection="1">
      <alignment horizontal="right" wrapText="1"/>
    </xf>
    <xf numFmtId="169" fontId="7" fillId="0" borderId="3" xfId="14" applyNumberFormat="1" applyFont="1" applyFill="1" applyBorder="1" applyProtection="1"/>
    <xf numFmtId="169" fontId="7" fillId="0" borderId="3" xfId="14" applyNumberFormat="1" applyFont="1" applyFill="1" applyBorder="1" applyAlignment="1" applyProtection="1">
      <alignment wrapText="1"/>
    </xf>
    <xf numFmtId="169" fontId="7" fillId="0" borderId="3" xfId="10" applyNumberFormat="1" applyFont="1" applyFill="1" applyBorder="1" applyProtection="1"/>
    <xf numFmtId="169" fontId="8" fillId="0" borderId="3" xfId="14" applyNumberFormat="1" applyFont="1" applyFill="1" applyBorder="1" applyAlignment="1" applyProtection="1">
      <alignment vertical="center"/>
    </xf>
    <xf numFmtId="169" fontId="8" fillId="0" borderId="3" xfId="14" applyNumberFormat="1" applyFont="1" applyFill="1" applyBorder="1" applyAlignment="1" applyProtection="1">
      <alignment horizontal="right"/>
    </xf>
    <xf numFmtId="169" fontId="4" fillId="0" borderId="3" xfId="14" applyNumberFormat="1" applyFont="1" applyFill="1" applyBorder="1" applyAlignment="1" applyProtection="1">
      <alignment horizontal="right"/>
    </xf>
    <xf numFmtId="169" fontId="3" fillId="0" borderId="3" xfId="14" applyNumberFormat="1" applyFont="1" applyFill="1" applyBorder="1" applyAlignment="1" applyProtection="1">
      <alignment horizontal="right"/>
      <protection locked="0"/>
    </xf>
    <xf numFmtId="169" fontId="3" fillId="0" borderId="3" xfId="14" applyNumberFormat="1" applyFont="1" applyFill="1" applyBorder="1" applyAlignment="1" applyProtection="1">
      <alignment horizontal="right"/>
    </xf>
    <xf numFmtId="169" fontId="3" fillId="0" borderId="3" xfId="14" applyNumberFormat="1" applyFont="1" applyFill="1" applyBorder="1" applyProtection="1"/>
    <xf numFmtId="169" fontId="8" fillId="0" borderId="3" xfId="14" applyNumberFormat="1" applyFont="1" applyFill="1" applyBorder="1" applyAlignment="1" applyProtection="1">
      <alignment horizontal="right"/>
      <protection locked="0"/>
    </xf>
    <xf numFmtId="169" fontId="8" fillId="0" borderId="5" xfId="14" applyNumberFormat="1" applyFont="1" applyFill="1" applyBorder="1" applyAlignment="1" applyProtection="1">
      <alignment horizontal="right"/>
      <protection locked="0"/>
    </xf>
    <xf numFmtId="169" fontId="8" fillId="0" borderId="3" xfId="14" applyNumberFormat="1" applyFont="1" applyFill="1" applyBorder="1" applyAlignment="1" applyProtection="1">
      <alignment wrapText="1"/>
    </xf>
    <xf numFmtId="0" fontId="8" fillId="0" borderId="5" xfId="17" applyFont="1" applyFill="1" applyBorder="1" applyAlignment="1" applyProtection="1">
      <alignment vertical="center" wrapText="1"/>
    </xf>
    <xf numFmtId="169" fontId="8" fillId="0" borderId="5" xfId="14" applyNumberFormat="1" applyFont="1" applyFill="1" applyBorder="1" applyAlignment="1" applyProtection="1">
      <alignment horizontal="right"/>
    </xf>
    <xf numFmtId="169" fontId="8" fillId="0" borderId="5" xfId="14" applyNumberFormat="1" applyFont="1" applyFill="1" applyBorder="1" applyAlignment="1" applyProtection="1">
      <alignment wrapText="1"/>
    </xf>
    <xf numFmtId="169" fontId="8" fillId="0" borderId="5" xfId="14" applyNumberFormat="1" applyFont="1" applyFill="1" applyBorder="1" applyProtection="1"/>
    <xf numFmtId="169" fontId="8" fillId="0" borderId="5" xfId="14" applyNumberFormat="1" applyFont="1" applyFill="1" applyBorder="1" applyAlignment="1" applyProtection="1">
      <alignment horizontal="right" wrapText="1"/>
    </xf>
    <xf numFmtId="0" fontId="7" fillId="0" borderId="0" xfId="17" applyFont="1" applyFill="1" applyBorder="1" applyAlignment="1" applyProtection="1"/>
    <xf numFmtId="0" fontId="12" fillId="0" borderId="0" xfId="17" applyFont="1" applyFill="1" applyBorder="1" applyAlignment="1" applyProtection="1"/>
    <xf numFmtId="0" fontId="12" fillId="0" borderId="0" xfId="17" applyFont="1" applyFill="1" applyBorder="1" applyAlignment="1" applyProtection="1">
      <alignment horizontal="left"/>
    </xf>
    <xf numFmtId="169" fontId="12" fillId="0" borderId="0" xfId="17" applyNumberFormat="1" applyFont="1" applyFill="1" applyBorder="1" applyAlignment="1" applyProtection="1"/>
    <xf numFmtId="169" fontId="12" fillId="0" borderId="0" xfId="17" applyNumberFormat="1" applyFont="1" applyFill="1" applyBorder="1" applyAlignment="1" applyProtection="1">
      <alignment horizontal="left"/>
    </xf>
    <xf numFmtId="0" fontId="12" fillId="0" borderId="0" xfId="17" applyFont="1" applyFill="1" applyAlignment="1" applyProtection="1"/>
    <xf numFmtId="169" fontId="12" fillId="0" borderId="0" xfId="17" applyNumberFormat="1" applyFont="1" applyFill="1" applyAlignment="1" applyProtection="1"/>
    <xf numFmtId="0" fontId="12" fillId="0" borderId="0" xfId="17" applyFont="1" applyFill="1" applyProtection="1"/>
    <xf numFmtId="2" fontId="7" fillId="0" borderId="0" xfId="17" applyNumberFormat="1" applyFont="1" applyFill="1" applyProtection="1"/>
    <xf numFmtId="0" fontId="8" fillId="0" borderId="0" xfId="17" applyFont="1" applyFill="1" applyProtection="1"/>
    <xf numFmtId="0" fontId="8" fillId="0" borderId="0" xfId="17" applyFont="1" applyFill="1" applyAlignment="1" applyProtection="1"/>
    <xf numFmtId="0" fontId="7" fillId="0" borderId="0" xfId="17" applyFont="1" applyFill="1" applyAlignment="1" applyProtection="1">
      <alignment wrapText="1"/>
    </xf>
    <xf numFmtId="0" fontId="8" fillId="2" borderId="2" xfId="17" applyFont="1" applyFill="1" applyBorder="1" applyAlignment="1" applyProtection="1">
      <alignment horizontal="center" wrapText="1"/>
    </xf>
    <xf numFmtId="0" fontId="8" fillId="2" borderId="5" xfId="17" applyFont="1" applyFill="1" applyBorder="1" applyAlignment="1" applyProtection="1">
      <alignment horizontal="center" wrapText="1"/>
    </xf>
    <xf numFmtId="0" fontId="8" fillId="2" borderId="2" xfId="17" applyFont="1" applyFill="1" applyBorder="1" applyAlignment="1" applyProtection="1">
      <alignment horizontal="center" wrapText="1"/>
      <protection locked="0"/>
    </xf>
    <xf numFmtId="0" fontId="8" fillId="2" borderId="2" xfId="17" applyFont="1" applyFill="1" applyBorder="1" applyAlignment="1" applyProtection="1">
      <alignment horizontal="center" vertical="center" wrapText="1"/>
    </xf>
    <xf numFmtId="0" fontId="8" fillId="2" borderId="6" xfId="17" applyFont="1" applyFill="1" applyBorder="1" applyAlignment="1" applyProtection="1">
      <alignment horizontal="center" wrapText="1"/>
    </xf>
    <xf numFmtId="0" fontId="8" fillId="2" borderId="6" xfId="17" applyFont="1" applyFill="1" applyBorder="1" applyAlignment="1" applyProtection="1">
      <alignment horizontal="center" wrapText="1"/>
      <protection locked="0"/>
    </xf>
    <xf numFmtId="0" fontId="7" fillId="2" borderId="0" xfId="17" applyFont="1" applyFill="1" applyAlignment="1" applyProtection="1">
      <alignment wrapText="1"/>
    </xf>
    <xf numFmtId="0" fontId="8" fillId="0" borderId="6" xfId="17" applyFont="1" applyFill="1" applyBorder="1" applyProtection="1"/>
    <xf numFmtId="0" fontId="7" fillId="0" borderId="6" xfId="17" applyFont="1" applyFill="1" applyBorder="1" applyProtection="1"/>
    <xf numFmtId="0" fontId="7" fillId="0" borderId="6" xfId="17" applyFont="1" applyFill="1" applyBorder="1" applyProtection="1">
      <protection locked="0"/>
    </xf>
    <xf numFmtId="169" fontId="7" fillId="0" borderId="6" xfId="17" applyNumberFormat="1" applyFont="1" applyFill="1" applyBorder="1" applyProtection="1"/>
    <xf numFmtId="176" fontId="7" fillId="0" borderId="6" xfId="17" applyNumberFormat="1" applyFont="1" applyFill="1" applyBorder="1" applyProtection="1"/>
    <xf numFmtId="43" fontId="7" fillId="0" borderId="3" xfId="14" applyFont="1" applyFill="1" applyBorder="1" applyProtection="1"/>
    <xf numFmtId="43" fontId="7" fillId="0" borderId="3" xfId="14" applyFont="1" applyFill="1" applyBorder="1" applyAlignment="1" applyProtection="1">
      <alignment horizontal="right"/>
    </xf>
    <xf numFmtId="43" fontId="7" fillId="0" borderId="3" xfId="14" applyFont="1" applyFill="1" applyBorder="1" applyAlignment="1" applyProtection="1">
      <alignment horizontal="right"/>
      <protection locked="0"/>
    </xf>
    <xf numFmtId="166" fontId="7" fillId="0" borderId="3" xfId="10" applyFont="1" applyFill="1" applyBorder="1" applyProtection="1"/>
    <xf numFmtId="166" fontId="7" fillId="0" borderId="0" xfId="17" applyNumberFormat="1" applyFont="1" applyFill="1" applyProtection="1"/>
    <xf numFmtId="43" fontId="8" fillId="0" borderId="3" xfId="14" applyFont="1" applyFill="1" applyBorder="1" applyProtection="1"/>
    <xf numFmtId="43" fontId="7" fillId="0" borderId="3" xfId="14" quotePrefix="1" applyFont="1" applyFill="1" applyBorder="1" applyAlignment="1" applyProtection="1">
      <alignment horizontal="right"/>
      <protection locked="0"/>
    </xf>
    <xf numFmtId="0" fontId="7" fillId="0" borderId="5" xfId="17" applyFont="1" applyFill="1" applyBorder="1" applyAlignment="1" applyProtection="1">
      <alignment wrapText="1"/>
    </xf>
    <xf numFmtId="43" fontId="8" fillId="0" borderId="5" xfId="14" applyFont="1" applyFill="1" applyBorder="1" applyProtection="1"/>
    <xf numFmtId="43" fontId="8" fillId="0" borderId="5" xfId="14" applyFont="1" applyFill="1" applyBorder="1" applyAlignment="1" applyProtection="1">
      <alignment horizontal="right"/>
    </xf>
    <xf numFmtId="43" fontId="8" fillId="0" borderId="5" xfId="14" applyFont="1" applyFill="1" applyBorder="1" applyAlignment="1" applyProtection="1">
      <alignment horizontal="right"/>
      <protection locked="0"/>
    </xf>
    <xf numFmtId="43" fontId="8" fillId="0" borderId="5" xfId="14" applyFont="1" applyFill="1" applyBorder="1" applyAlignment="1" applyProtection="1">
      <alignment wrapText="1"/>
    </xf>
    <xf numFmtId="166" fontId="8" fillId="0" borderId="5" xfId="10" applyFont="1" applyFill="1" applyBorder="1" applyProtection="1"/>
    <xf numFmtId="43" fontId="7" fillId="0" borderId="0" xfId="17" applyNumberFormat="1" applyFont="1" applyFill="1" applyProtection="1"/>
    <xf numFmtId="0" fontId="3" fillId="0" borderId="0" xfId="45" quotePrefix="1" applyFont="1" applyFill="1" applyBorder="1" applyAlignment="1" applyProtection="1">
      <alignment vertical="top"/>
    </xf>
    <xf numFmtId="0" fontId="4" fillId="0" borderId="0" xfId="45" applyFont="1" applyFill="1" applyAlignment="1" applyProtection="1">
      <alignment vertical="top"/>
    </xf>
    <xf numFmtId="0" fontId="20" fillId="0" borderId="0" xfId="45" quotePrefix="1" applyFont="1" applyFill="1" applyBorder="1" applyAlignment="1" applyProtection="1">
      <alignment vertical="top" wrapText="1"/>
    </xf>
    <xf numFmtId="0" fontId="3" fillId="0" borderId="0" xfId="45" applyFill="1" applyAlignment="1" applyProtection="1">
      <alignment vertical="top"/>
    </xf>
    <xf numFmtId="0" fontId="3" fillId="0" borderId="0" xfId="45" applyFill="1" applyAlignment="1">
      <alignment vertical="top"/>
    </xf>
    <xf numFmtId="0" fontId="10" fillId="0" borderId="1" xfId="45" applyFont="1" applyFill="1" applyBorder="1" applyAlignment="1" applyProtection="1">
      <alignment vertical="center"/>
    </xf>
    <xf numFmtId="0" fontId="10" fillId="0" borderId="0" xfId="45" applyFont="1" applyFill="1" applyAlignment="1" applyProtection="1">
      <alignment vertical="top"/>
    </xf>
    <xf numFmtId="0" fontId="20" fillId="0" borderId="1" xfId="45" applyFont="1" applyFill="1" applyBorder="1" applyAlignment="1" applyProtection="1">
      <alignment vertical="center" wrapText="1"/>
    </xf>
    <xf numFmtId="0" fontId="10" fillId="0" borderId="0" xfId="45" applyFont="1" applyFill="1" applyAlignment="1">
      <alignment vertical="top"/>
    </xf>
    <xf numFmtId="0" fontId="3" fillId="0" borderId="2" xfId="45" applyFont="1" applyFill="1" applyBorder="1" applyAlignment="1" applyProtection="1">
      <alignment horizontal="left"/>
    </xf>
    <xf numFmtId="0" fontId="4" fillId="0" borderId="2" xfId="45" applyFont="1" applyFill="1" applyBorder="1" applyAlignment="1" applyProtection="1">
      <alignment horizontal="left"/>
    </xf>
    <xf numFmtId="49" fontId="4" fillId="0" borderId="2" xfId="45" quotePrefix="1" applyNumberFormat="1" applyFont="1" applyFill="1" applyBorder="1" applyAlignment="1" applyProtection="1">
      <alignment horizontal="center" wrapText="1"/>
    </xf>
    <xf numFmtId="177" fontId="4" fillId="0" borderId="2" xfId="45" quotePrefix="1" applyNumberFormat="1" applyFont="1" applyFill="1" applyBorder="1" applyAlignment="1" applyProtection="1">
      <alignment horizontal="center" wrapText="1"/>
    </xf>
    <xf numFmtId="0" fontId="4" fillId="0" borderId="2" xfId="45" applyFont="1" applyFill="1" applyBorder="1" applyAlignment="1" applyProtection="1">
      <alignment horizontal="center" wrapText="1"/>
    </xf>
    <xf numFmtId="49" fontId="4" fillId="0" borderId="2" xfId="45" applyNumberFormat="1" applyFont="1" applyFill="1" applyBorder="1" applyAlignment="1" applyProtection="1">
      <alignment horizontal="center" wrapText="1"/>
    </xf>
    <xf numFmtId="49" fontId="4" fillId="2" borderId="2" xfId="45" applyNumberFormat="1" applyFont="1" applyFill="1" applyBorder="1" applyAlignment="1" applyProtection="1">
      <alignment horizontal="center" wrapText="1"/>
    </xf>
    <xf numFmtId="49" fontId="4" fillId="2" borderId="2" xfId="45" applyNumberFormat="1" applyFont="1" applyFill="1" applyBorder="1" applyAlignment="1" applyProtection="1">
      <alignment horizontal="center" wrapText="1"/>
      <protection locked="0"/>
    </xf>
    <xf numFmtId="0" fontId="10" fillId="0" borderId="0" xfId="45" applyFont="1" applyFill="1" applyAlignment="1" applyProtection="1">
      <alignment horizontal="center"/>
    </xf>
    <xf numFmtId="0" fontId="10" fillId="0" borderId="0" xfId="45" applyFont="1" applyFill="1" applyAlignment="1">
      <alignment horizontal="center"/>
    </xf>
    <xf numFmtId="0" fontId="4" fillId="0" borderId="3" xfId="45" applyFont="1" applyFill="1" applyBorder="1" applyAlignment="1" applyProtection="1">
      <alignment horizontal="left" vertical="center"/>
    </xf>
    <xf numFmtId="2" fontId="3" fillId="0" borderId="3" xfId="47" applyNumberFormat="1" applyFont="1" applyFill="1" applyBorder="1" applyAlignment="1" applyProtection="1">
      <alignment vertical="center"/>
    </xf>
    <xf numFmtId="2" fontId="3" fillId="0" borderId="3" xfId="45" applyNumberFormat="1" applyFont="1" applyFill="1" applyBorder="1" applyAlignment="1" applyProtection="1">
      <alignment vertical="center"/>
    </xf>
    <xf numFmtId="0" fontId="3" fillId="0" borderId="3" xfId="45" applyFont="1" applyFill="1" applyBorder="1" applyAlignment="1" applyProtection="1">
      <alignment vertical="center"/>
    </xf>
    <xf numFmtId="2" fontId="3" fillId="0" borderId="3" xfId="45" applyNumberFormat="1" applyFont="1" applyFill="1" applyBorder="1" applyAlignment="1" applyProtection="1">
      <alignment vertical="top"/>
    </xf>
    <xf numFmtId="0" fontId="10" fillId="0" borderId="0" xfId="45" applyFont="1" applyFill="1" applyAlignment="1" applyProtection="1">
      <alignment vertical="top"/>
      <protection locked="0"/>
    </xf>
    <xf numFmtId="2" fontId="3" fillId="0" borderId="3" xfId="46" applyNumberFormat="1" applyFont="1" applyFill="1" applyBorder="1" applyAlignment="1" applyProtection="1">
      <alignment horizontal="right" vertical="center"/>
    </xf>
    <xf numFmtId="178" fontId="24" fillId="0" borderId="3" xfId="45" applyNumberFormat="1" applyFont="1" applyFill="1" applyBorder="1" applyAlignment="1" applyProtection="1">
      <alignment horizontal="right" vertical="center"/>
    </xf>
    <xf numFmtId="2" fontId="3" fillId="0" borderId="7" xfId="45" applyNumberFormat="1" applyFont="1" applyFill="1" applyBorder="1" applyAlignment="1" applyProtection="1">
      <alignment vertical="top"/>
    </xf>
    <xf numFmtId="2" fontId="10" fillId="0" borderId="7" xfId="45" applyNumberFormat="1" applyFont="1" applyFill="1" applyBorder="1" applyAlignment="1" applyProtection="1">
      <alignment vertical="top"/>
    </xf>
    <xf numFmtId="2" fontId="10" fillId="0" borderId="0" xfId="45" applyNumberFormat="1" applyFont="1" applyFill="1" applyBorder="1" applyAlignment="1" applyProtection="1">
      <alignment vertical="top"/>
    </xf>
    <xf numFmtId="2" fontId="10" fillId="0" borderId="0" xfId="45" applyNumberFormat="1" applyFont="1" applyFill="1" applyBorder="1" applyAlignment="1" applyProtection="1">
      <alignment vertical="top"/>
      <protection locked="0"/>
    </xf>
    <xf numFmtId="2" fontId="10" fillId="0" borderId="4" xfId="45" applyNumberFormat="1" applyFont="1" applyFill="1" applyBorder="1" applyAlignment="1" applyProtection="1">
      <alignment vertical="top"/>
      <protection locked="0"/>
    </xf>
    <xf numFmtId="2" fontId="7" fillId="0" borderId="7" xfId="0" applyNumberFormat="1" applyFont="1" applyBorder="1" applyAlignment="1" applyProtection="1">
      <alignment horizontal="center" vertical="center" wrapText="1"/>
    </xf>
    <xf numFmtId="2" fontId="7" fillId="0" borderId="0" xfId="0" applyNumberFormat="1" applyFont="1" applyBorder="1" applyAlignment="1" applyProtection="1">
      <alignment horizontal="center" vertical="center" wrapText="1"/>
    </xf>
    <xf numFmtId="2" fontId="7" fillId="0" borderId="0" xfId="0" applyNumberFormat="1" applyFont="1" applyBorder="1" applyAlignment="1" applyProtection="1">
      <alignment horizontal="center" vertical="center" wrapText="1"/>
      <protection locked="0"/>
    </xf>
    <xf numFmtId="2" fontId="7" fillId="0" borderId="4" xfId="0" applyNumberFormat="1" applyFont="1" applyBorder="1" applyAlignment="1" applyProtection="1">
      <alignment horizontal="center" vertical="center" wrapText="1"/>
      <protection locked="0"/>
    </xf>
    <xf numFmtId="1" fontId="7" fillId="2" borderId="5" xfId="7" applyNumberFormat="1" applyFont="1" applyFill="1" applyBorder="1" applyAlignment="1" applyProtection="1">
      <alignment horizontal="left" vertical="center"/>
    </xf>
    <xf numFmtId="2" fontId="3" fillId="0" borderId="3" xfId="45" applyNumberFormat="1" applyFont="1" applyFill="1" applyBorder="1" applyAlignment="1" applyProtection="1">
      <alignment horizontal="right" vertical="center"/>
    </xf>
    <xf numFmtId="0" fontId="3" fillId="0" borderId="3" xfId="45" quotePrefix="1" applyFont="1" applyFill="1" applyBorder="1" applyAlignment="1" applyProtection="1">
      <alignment horizontal="left" vertical="center"/>
    </xf>
    <xf numFmtId="2" fontId="10" fillId="0" borderId="7" xfId="45" applyNumberFormat="1" applyFont="1" applyFill="1" applyBorder="1" applyAlignment="1" applyProtection="1">
      <alignment horizontal="center" vertical="top"/>
    </xf>
    <xf numFmtId="2" fontId="10" fillId="0" borderId="0" xfId="45" applyNumberFormat="1" applyFont="1" applyFill="1" applyBorder="1" applyAlignment="1" applyProtection="1">
      <alignment horizontal="center" vertical="top"/>
    </xf>
    <xf numFmtId="2" fontId="10" fillId="0" borderId="0" xfId="45" applyNumberFormat="1" applyFont="1" applyFill="1" applyBorder="1" applyAlignment="1" applyProtection="1">
      <alignment horizontal="center" vertical="top"/>
      <protection locked="0"/>
    </xf>
    <xf numFmtId="2" fontId="10" fillId="0" borderId="4" xfId="45" applyNumberFormat="1" applyFont="1" applyFill="1" applyBorder="1" applyAlignment="1" applyProtection="1">
      <alignment horizontal="center" vertical="top"/>
      <protection locked="0"/>
    </xf>
    <xf numFmtId="0" fontId="3" fillId="0" borderId="5" xfId="45" applyFont="1" applyFill="1" applyBorder="1" applyAlignment="1" applyProtection="1">
      <alignment horizontal="left" vertical="center"/>
    </xf>
    <xf numFmtId="2" fontId="3" fillId="0" borderId="5" xfId="47" applyNumberFormat="1" applyFont="1" applyFill="1" applyBorder="1" applyAlignment="1" applyProtection="1">
      <alignment horizontal="right" vertical="center"/>
    </xf>
    <xf numFmtId="2" fontId="3" fillId="0" borderId="5" xfId="45" applyNumberFormat="1" applyFont="1" applyFill="1" applyBorder="1" applyAlignment="1" applyProtection="1">
      <alignment vertical="center"/>
    </xf>
    <xf numFmtId="2" fontId="3" fillId="0" borderId="5" xfId="46" applyNumberFormat="1" applyFont="1" applyFill="1" applyBorder="1" applyAlignment="1" applyProtection="1">
      <alignment horizontal="right" vertical="center"/>
    </xf>
    <xf numFmtId="178" fontId="24" fillId="0" borderId="5" xfId="45" applyNumberFormat="1" applyFont="1" applyFill="1" applyBorder="1" applyAlignment="1" applyProtection="1">
      <alignment horizontal="right" vertical="center"/>
    </xf>
    <xf numFmtId="2" fontId="3" fillId="0" borderId="5" xfId="45" applyNumberFormat="1" applyFont="1" applyFill="1" applyBorder="1" applyAlignment="1" applyProtection="1">
      <alignment vertical="top"/>
    </xf>
    <xf numFmtId="2" fontId="3" fillId="0" borderId="14" xfId="45" applyNumberFormat="1" applyFont="1" applyFill="1" applyBorder="1" applyAlignment="1" applyProtection="1">
      <alignment vertical="top"/>
    </xf>
    <xf numFmtId="2" fontId="7" fillId="0" borderId="14" xfId="0" applyNumberFormat="1" applyFont="1" applyBorder="1" applyAlignment="1" applyProtection="1">
      <alignment horizontal="center" vertical="center" wrapText="1"/>
    </xf>
    <xf numFmtId="2" fontId="7" fillId="0" borderId="1" xfId="0" applyNumberFormat="1" applyFont="1" applyBorder="1" applyAlignment="1" applyProtection="1">
      <alignment horizontal="center" vertical="center" wrapText="1"/>
    </xf>
    <xf numFmtId="2" fontId="7" fillId="0" borderId="1" xfId="0" applyNumberFormat="1" applyFont="1" applyBorder="1" applyAlignment="1" applyProtection="1">
      <alignment horizontal="center" vertical="center" wrapText="1"/>
      <protection locked="0"/>
    </xf>
    <xf numFmtId="2" fontId="7" fillId="0" borderId="11" xfId="0" applyNumberFormat="1" applyFont="1" applyBorder="1" applyAlignment="1" applyProtection="1">
      <alignment horizontal="center" vertical="center" wrapText="1"/>
      <protection locked="0"/>
    </xf>
    <xf numFmtId="0" fontId="10" fillId="0" borderId="0" xfId="45" applyFont="1" applyFill="1" applyAlignment="1" applyProtection="1">
      <alignment horizontal="left" vertical="top"/>
    </xf>
    <xf numFmtId="0" fontId="10" fillId="0" borderId="0" xfId="45" applyFont="1" applyFill="1" applyAlignment="1">
      <alignment horizontal="left" vertical="top"/>
    </xf>
    <xf numFmtId="0" fontId="31" fillId="0" borderId="0" xfId="0" applyFont="1" applyProtection="1"/>
    <xf numFmtId="0" fontId="20" fillId="0" borderId="0" xfId="45" applyFont="1" applyFill="1" applyAlignment="1">
      <alignment vertical="top"/>
    </xf>
    <xf numFmtId="0" fontId="3" fillId="0" borderId="0" xfId="45" applyFont="1" applyFill="1" applyAlignment="1">
      <alignment vertical="top"/>
    </xf>
    <xf numFmtId="0" fontId="4" fillId="0" borderId="0" xfId="45" applyFont="1" applyFill="1" applyAlignment="1">
      <alignment vertical="top"/>
    </xf>
    <xf numFmtId="0" fontId="4" fillId="0" borderId="1" xfId="47" quotePrefix="1" applyFont="1" applyFill="1" applyBorder="1" applyAlignment="1">
      <alignment vertical="center"/>
    </xf>
    <xf numFmtId="0" fontId="29" fillId="0" borderId="0" xfId="47" applyFont="1" applyFill="1" applyBorder="1"/>
    <xf numFmtId="0" fontId="20" fillId="0" borderId="1" xfId="47" quotePrefix="1" applyFont="1" applyFill="1" applyBorder="1" applyAlignment="1">
      <alignment vertical="center" wrapText="1"/>
    </xf>
    <xf numFmtId="0" fontId="29" fillId="0" borderId="0" xfId="47" applyFont="1" applyFill="1" applyBorder="1" applyAlignment="1">
      <alignment wrapText="1"/>
    </xf>
    <xf numFmtId="0" fontId="4" fillId="0" borderId="2" xfId="47" applyFont="1" applyFill="1" applyBorder="1" applyAlignment="1">
      <alignment horizontal="center" wrapText="1"/>
    </xf>
    <xf numFmtId="0" fontId="4" fillId="0" borderId="2" xfId="47" applyFont="1" applyFill="1" applyBorder="1" applyAlignment="1" applyProtection="1">
      <alignment horizontal="center" wrapText="1"/>
      <protection locked="0"/>
    </xf>
    <xf numFmtId="0" fontId="8" fillId="0" borderId="2" xfId="47" applyFont="1" applyBorder="1" applyAlignment="1">
      <alignment horizontal="center" wrapText="1"/>
    </xf>
    <xf numFmtId="2" fontId="4" fillId="0" borderId="2" xfId="47" applyNumberFormat="1" applyFont="1" applyFill="1" applyBorder="1" applyAlignment="1">
      <alignment horizontal="center" wrapText="1"/>
    </xf>
    <xf numFmtId="0" fontId="4" fillId="0" borderId="2" xfId="47" applyFont="1" applyFill="1" applyBorder="1" applyAlignment="1">
      <alignment horizontal="right" wrapText="1"/>
    </xf>
    <xf numFmtId="0" fontId="20" fillId="0" borderId="0" xfId="47" applyFont="1" applyFill="1" applyBorder="1" applyAlignment="1">
      <alignment horizontal="right" wrapText="1"/>
    </xf>
    <xf numFmtId="0" fontId="4" fillId="0" borderId="3" xfId="45" applyFont="1" applyFill="1" applyBorder="1" applyAlignment="1">
      <alignment horizontal="left" vertical="center"/>
    </xf>
    <xf numFmtId="2" fontId="3" fillId="0" borderId="3" xfId="47" applyNumberFormat="1" applyFont="1" applyFill="1" applyBorder="1" applyAlignment="1">
      <alignment horizontal="right"/>
    </xf>
    <xf numFmtId="2" fontId="3" fillId="0" borderId="3" xfId="47" applyNumberFormat="1" applyFont="1" applyFill="1" applyBorder="1"/>
    <xf numFmtId="2" fontId="3" fillId="0" borderId="3" xfId="47" applyNumberFormat="1" applyFont="1" applyFill="1" applyBorder="1" applyProtection="1">
      <protection locked="0"/>
    </xf>
    <xf numFmtId="2" fontId="7" fillId="0" borderId="3" xfId="47" applyNumberFormat="1" applyFont="1" applyBorder="1" applyAlignment="1">
      <alignment horizontal="right"/>
    </xf>
    <xf numFmtId="0" fontId="3" fillId="0" borderId="3" xfId="47" applyFill="1" applyBorder="1"/>
    <xf numFmtId="2" fontId="3" fillId="0" borderId="3" xfId="47" applyNumberFormat="1" applyFill="1" applyBorder="1"/>
    <xf numFmtId="0" fontId="3" fillId="0" borderId="0" xfId="47" applyFill="1" applyBorder="1"/>
    <xf numFmtId="0" fontId="3" fillId="0" borderId="3" xfId="45" applyFont="1" applyFill="1" applyBorder="1" applyAlignment="1">
      <alignment horizontal="left" vertical="center"/>
    </xf>
    <xf numFmtId="2" fontId="7" fillId="0" borderId="2" xfId="0" applyNumberFormat="1" applyFont="1" applyBorder="1" applyAlignment="1">
      <alignment horizontal="center"/>
    </xf>
    <xf numFmtId="2" fontId="7" fillId="0" borderId="2" xfId="0" applyNumberFormat="1" applyFont="1" applyBorder="1" applyAlignment="1" applyProtection="1">
      <alignment horizontal="center"/>
      <protection locked="0"/>
    </xf>
    <xf numFmtId="166" fontId="3" fillId="0" borderId="3" xfId="51" applyFont="1" applyFill="1" applyBorder="1" applyAlignment="1">
      <alignment horizontal="right"/>
    </xf>
    <xf numFmtId="166" fontId="3" fillId="0" borderId="3" xfId="51" applyFont="1" applyFill="1" applyBorder="1"/>
    <xf numFmtId="166" fontId="3" fillId="0" borderId="3" xfId="51" applyFont="1" applyFill="1" applyBorder="1" applyProtection="1">
      <protection locked="0"/>
    </xf>
    <xf numFmtId="2" fontId="3" fillId="0" borderId="7" xfId="47" applyNumberFormat="1" applyFill="1" applyBorder="1"/>
    <xf numFmtId="0" fontId="3" fillId="0" borderId="0" xfId="47" applyFont="1" applyFill="1" applyBorder="1"/>
    <xf numFmtId="0" fontId="3" fillId="0" borderId="0" xfId="47" applyFont="1" applyFill="1" applyBorder="1" applyProtection="1">
      <protection locked="0"/>
    </xf>
    <xf numFmtId="0" fontId="3" fillId="0" borderId="3" xfId="45" quotePrefix="1" applyFont="1" applyFill="1" applyBorder="1" applyAlignment="1">
      <alignment horizontal="left" vertical="center"/>
    </xf>
    <xf numFmtId="166" fontId="3" fillId="0" borderId="3" xfId="51" applyFont="1" applyFill="1" applyBorder="1" applyAlignment="1" applyProtection="1">
      <alignment horizontal="right"/>
      <protection locked="0"/>
    </xf>
    <xf numFmtId="0" fontId="3" fillId="0" borderId="5" xfId="45" applyFont="1" applyFill="1" applyBorder="1" applyAlignment="1">
      <alignment horizontal="left" vertical="center"/>
    </xf>
    <xf numFmtId="2" fontId="3" fillId="0" borderId="5" xfId="47" applyNumberFormat="1" applyFont="1" applyFill="1" applyBorder="1" applyAlignment="1">
      <alignment horizontal="right"/>
    </xf>
    <xf numFmtId="2" fontId="3" fillId="0" borderId="5" xfId="47" applyNumberFormat="1" applyFont="1" applyFill="1" applyBorder="1"/>
    <xf numFmtId="166" fontId="0" fillId="0" borderId="2" xfId="0" applyNumberFormat="1" applyBorder="1" applyAlignment="1" applyProtection="1">
      <alignment horizontal="right"/>
      <protection locked="0"/>
    </xf>
    <xf numFmtId="166" fontId="3" fillId="0" borderId="5" xfId="51" applyFont="1" applyFill="1" applyBorder="1" applyAlignment="1">
      <alignment horizontal="right"/>
    </xf>
    <xf numFmtId="166" fontId="3" fillId="0" borderId="5" xfId="51" applyFont="1" applyFill="1" applyBorder="1"/>
    <xf numFmtId="166" fontId="3" fillId="0" borderId="5" xfId="51" applyFont="1" applyFill="1" applyBorder="1" applyProtection="1">
      <protection locked="0"/>
    </xf>
    <xf numFmtId="2" fontId="7" fillId="0" borderId="5" xfId="47" applyNumberFormat="1" applyFont="1" applyBorder="1" applyAlignment="1">
      <alignment horizontal="right"/>
    </xf>
    <xf numFmtId="0" fontId="3" fillId="0" borderId="5" xfId="47" applyFill="1" applyBorder="1"/>
    <xf numFmtId="2" fontId="3" fillId="0" borderId="5" xfId="47" applyNumberFormat="1" applyFill="1" applyBorder="1"/>
    <xf numFmtId="0" fontId="4" fillId="2" borderId="0" xfId="48" applyFont="1" applyFill="1" applyBorder="1" applyAlignment="1">
      <alignment vertical="center"/>
    </xf>
    <xf numFmtId="0" fontId="3" fillId="0" borderId="0" xfId="45" applyFont="1" applyFill="1" applyBorder="1" applyAlignment="1">
      <alignment horizontal="left" vertical="center"/>
    </xf>
    <xf numFmtId="2" fontId="3" fillId="0" borderId="0" xfId="47" applyNumberFormat="1" applyFont="1" applyFill="1" applyBorder="1" applyAlignment="1">
      <alignment horizontal="right"/>
    </xf>
    <xf numFmtId="2" fontId="3" fillId="0" borderId="0" xfId="47" applyNumberFormat="1" applyFont="1" applyFill="1" applyBorder="1"/>
    <xf numFmtId="2" fontId="7" fillId="0" borderId="0" xfId="47" applyNumberFormat="1" applyFont="1" applyBorder="1" applyAlignment="1">
      <alignment horizontal="right"/>
    </xf>
    <xf numFmtId="2" fontId="3" fillId="0" borderId="0" xfId="47" applyNumberFormat="1" applyFill="1" applyBorder="1"/>
    <xf numFmtId="0" fontId="27" fillId="0" borderId="0" xfId="47" applyFont="1" applyFill="1" applyBorder="1" applyAlignment="1">
      <alignment horizontal="left" wrapText="1"/>
    </xf>
    <xf numFmtId="0" fontId="6" fillId="0" borderId="0" xfId="47" applyFont="1" applyFill="1" applyBorder="1"/>
    <xf numFmtId="0" fontId="26" fillId="0" borderId="0" xfId="47" applyFont="1" applyFill="1" applyBorder="1" applyAlignment="1">
      <alignment horizontal="left" wrapText="1"/>
    </xf>
    <xf numFmtId="2" fontId="20" fillId="0" borderId="0" xfId="47" applyNumberFormat="1" applyFont="1" applyFill="1" applyBorder="1" applyAlignment="1">
      <alignment horizontal="center" wrapText="1"/>
    </xf>
    <xf numFmtId="1" fontId="3" fillId="0" borderId="0" xfId="47" applyNumberFormat="1" applyFill="1" applyBorder="1"/>
    <xf numFmtId="2" fontId="3" fillId="0" borderId="0" xfId="47" applyNumberFormat="1" applyFill="1" applyBorder="1" applyAlignment="1">
      <alignment horizontal="right"/>
    </xf>
    <xf numFmtId="0" fontId="15" fillId="0" borderId="0" xfId="29" quotePrefix="1" applyFont="1" applyBorder="1" applyAlignment="1" applyProtection="1">
      <alignment vertical="center"/>
    </xf>
    <xf numFmtId="0" fontId="20" fillId="0" borderId="0" xfId="29" quotePrefix="1" applyFont="1" applyBorder="1" applyAlignment="1" applyProtection="1">
      <alignment vertical="center"/>
    </xf>
    <xf numFmtId="0" fontId="1" fillId="0" borderId="0" xfId="29" applyFont="1" applyBorder="1" applyAlignment="1" applyProtection="1">
      <alignment vertical="center"/>
    </xf>
    <xf numFmtId="0" fontId="1" fillId="0" borderId="0" xfId="29" applyFont="1" applyBorder="1" applyAlignment="1">
      <alignment vertical="center"/>
    </xf>
    <xf numFmtId="0" fontId="4" fillId="0" borderId="0" xfId="29" quotePrefix="1" applyFont="1" applyBorder="1" applyAlignment="1" applyProtection="1">
      <alignment vertical="center"/>
    </xf>
    <xf numFmtId="0" fontId="20" fillId="0" borderId="0" xfId="29" quotePrefix="1" applyFont="1" applyBorder="1" applyAlignment="1" applyProtection="1">
      <alignment vertical="center" wrapText="1"/>
    </xf>
    <xf numFmtId="2" fontId="8" fillId="0" borderId="2" xfId="29" applyNumberFormat="1" applyFont="1" applyBorder="1" applyAlignment="1" applyProtection="1">
      <alignment horizontal="center" vertical="center"/>
    </xf>
    <xf numFmtId="0" fontId="4" fillId="0" borderId="2" xfId="29" applyNumberFormat="1" applyFont="1" applyFill="1" applyBorder="1" applyAlignment="1" applyProtection="1">
      <alignment horizontal="center" vertical="center"/>
    </xf>
    <xf numFmtId="0" fontId="4" fillId="0" borderId="6" xfId="0" applyNumberFormat="1" applyFont="1" applyFill="1" applyBorder="1" applyAlignment="1" applyProtection="1">
      <alignment horizontal="center" vertical="top"/>
    </xf>
    <xf numFmtId="0" fontId="4" fillId="0" borderId="6" xfId="0" applyNumberFormat="1" applyFont="1" applyFill="1" applyBorder="1" applyAlignment="1" applyProtection="1">
      <alignment horizontal="center" vertical="top"/>
      <protection locked="0"/>
    </xf>
    <xf numFmtId="0" fontId="10" fillId="0" borderId="0" xfId="29" applyNumberFormat="1" applyFont="1" applyFill="1" applyBorder="1" applyAlignment="1">
      <alignment horizontal="center" vertical="center"/>
    </xf>
    <xf numFmtId="2" fontId="8" fillId="0" borderId="3" xfId="29" applyNumberFormat="1" applyFont="1" applyBorder="1" applyAlignment="1" applyProtection="1">
      <alignment horizontal="center" vertical="center"/>
    </xf>
    <xf numFmtId="0" fontId="4" fillId="0" borderId="3" xfId="29" applyNumberFormat="1" applyFont="1" applyFill="1" applyBorder="1" applyAlignment="1" applyProtection="1">
      <alignment horizontal="center" vertical="center"/>
    </xf>
    <xf numFmtId="0" fontId="4" fillId="0" borderId="7" xfId="29" applyNumberFormat="1" applyFont="1" applyFill="1" applyBorder="1" applyAlignment="1" applyProtection="1">
      <alignment horizontal="center" vertical="center"/>
    </xf>
    <xf numFmtId="0" fontId="10" fillId="0" borderId="6" xfId="29" applyNumberFormat="1" applyFont="1" applyFill="1" applyBorder="1" applyAlignment="1" applyProtection="1">
      <alignment horizontal="center" vertical="center"/>
    </xf>
    <xf numFmtId="0" fontId="10" fillId="0" borderId="13" xfId="29" applyNumberFormat="1" applyFont="1" applyFill="1" applyBorder="1" applyAlignment="1" applyProtection="1">
      <alignment horizontal="center" vertical="center"/>
    </xf>
    <xf numFmtId="0" fontId="10" fillId="0" borderId="0" xfId="29" applyNumberFormat="1" applyFont="1" applyFill="1" applyBorder="1" applyAlignment="1" applyProtection="1">
      <alignment horizontal="center" vertical="center"/>
      <protection locked="0"/>
    </xf>
    <xf numFmtId="0" fontId="3" fillId="2" borderId="4" xfId="48" applyFont="1" applyFill="1" applyBorder="1" applyAlignment="1" applyProtection="1">
      <alignment vertical="center" wrapText="1"/>
    </xf>
    <xf numFmtId="2" fontId="2" fillId="0" borderId="3" xfId="29" applyNumberFormat="1" applyFont="1" applyBorder="1" applyAlignment="1" applyProtection="1">
      <alignment horizontal="right"/>
    </xf>
    <xf numFmtId="2" fontId="7" fillId="0" borderId="3" xfId="29" applyNumberFormat="1" applyFont="1" applyBorder="1" applyAlignment="1" applyProtection="1">
      <alignment horizontal="right"/>
    </xf>
    <xf numFmtId="2" fontId="7" fillId="0" borderId="3" xfId="29" applyNumberFormat="1" applyFont="1" applyBorder="1" applyProtection="1"/>
    <xf numFmtId="2" fontId="7" fillId="0" borderId="7" xfId="29" applyNumberFormat="1" applyFont="1" applyBorder="1" applyAlignment="1" applyProtection="1">
      <alignment horizontal="right"/>
    </xf>
    <xf numFmtId="0" fontId="7" fillId="0" borderId="3" xfId="11" applyNumberFormat="1" applyFont="1" applyFill="1" applyBorder="1" applyAlignment="1" applyProtection="1">
      <alignment horizontal="center"/>
    </xf>
    <xf numFmtId="0" fontId="7" fillId="0" borderId="4" xfId="11" applyNumberFormat="1" applyFont="1" applyFill="1" applyBorder="1" applyAlignment="1" applyProtection="1">
      <alignment horizontal="center"/>
    </xf>
    <xf numFmtId="0" fontId="1" fillId="0" borderId="3" xfId="29" applyFont="1" applyBorder="1" applyAlignment="1" applyProtection="1">
      <alignment vertical="center"/>
    </xf>
    <xf numFmtId="0" fontId="1" fillId="0" borderId="4" xfId="29" applyFont="1" applyBorder="1" applyAlignment="1" applyProtection="1">
      <alignment vertical="center"/>
    </xf>
    <xf numFmtId="2" fontId="7" fillId="0" borderId="3" xfId="0" applyNumberFormat="1" applyFont="1" applyBorder="1" applyAlignment="1" applyProtection="1">
      <alignment horizontal="center"/>
    </xf>
    <xf numFmtId="2" fontId="7" fillId="0" borderId="4" xfId="0" applyNumberFormat="1" applyFont="1" applyBorder="1" applyAlignment="1" applyProtection="1">
      <alignment horizontal="center"/>
    </xf>
    <xf numFmtId="2" fontId="7" fillId="0" borderId="3" xfId="11" applyNumberFormat="1" applyFont="1" applyFill="1" applyBorder="1" applyAlignment="1" applyProtection="1">
      <alignment horizontal="center"/>
    </xf>
    <xf numFmtId="2" fontId="7" fillId="0" borderId="4" xfId="11" applyNumberFormat="1" applyFont="1" applyFill="1" applyBorder="1" applyAlignment="1" applyProtection="1">
      <alignment horizontal="center"/>
    </xf>
    <xf numFmtId="2" fontId="1" fillId="0" borderId="0" xfId="29" applyNumberFormat="1" applyFont="1" applyBorder="1" applyAlignment="1">
      <alignment vertical="center"/>
    </xf>
    <xf numFmtId="2" fontId="2" fillId="0" borderId="3" xfId="0" applyNumberFormat="1" applyFont="1" applyBorder="1" applyAlignment="1" applyProtection="1">
      <alignment horizontal="center"/>
    </xf>
    <xf numFmtId="2" fontId="2" fillId="0" borderId="4" xfId="0" applyNumberFormat="1" applyFont="1" applyBorder="1" applyAlignment="1" applyProtection="1">
      <alignment horizontal="center"/>
    </xf>
    <xf numFmtId="2" fontId="7" fillId="0" borderId="3" xfId="29" applyNumberFormat="1" applyFont="1" applyBorder="1" applyAlignment="1" applyProtection="1">
      <alignment horizontal="right" vertical="center"/>
    </xf>
    <xf numFmtId="2" fontId="2" fillId="0" borderId="5" xfId="29" applyNumberFormat="1" applyFont="1" applyBorder="1" applyAlignment="1" applyProtection="1">
      <alignment horizontal="right"/>
    </xf>
    <xf numFmtId="2" fontId="7" fillId="0" borderId="5" xfId="29" applyNumberFormat="1" applyFont="1" applyBorder="1" applyAlignment="1" applyProtection="1">
      <alignment horizontal="right"/>
    </xf>
    <xf numFmtId="2" fontId="7" fillId="0" borderId="5" xfId="29" applyNumberFormat="1" applyFont="1" applyBorder="1" applyProtection="1"/>
    <xf numFmtId="2" fontId="7" fillId="0" borderId="14" xfId="29" applyNumberFormat="1" applyFont="1" applyBorder="1" applyAlignment="1" applyProtection="1">
      <alignment horizontal="right"/>
    </xf>
    <xf numFmtId="2" fontId="7" fillId="0" borderId="5" xfId="11" applyNumberFormat="1" applyFont="1" applyFill="1" applyBorder="1" applyAlignment="1" applyProtection="1">
      <alignment horizontal="center"/>
    </xf>
    <xf numFmtId="2" fontId="7" fillId="0" borderId="11" xfId="11" applyNumberFormat="1" applyFont="1" applyFill="1" applyBorder="1" applyAlignment="1" applyProtection="1">
      <alignment horizontal="center"/>
    </xf>
    <xf numFmtId="0" fontId="3" fillId="0" borderId="0" xfId="29" applyFont="1" applyBorder="1" applyAlignment="1" applyProtection="1">
      <alignment horizontal="left" vertical="center"/>
    </xf>
    <xf numFmtId="0" fontId="27" fillId="0" borderId="0" xfId="29" applyFont="1" applyBorder="1" applyAlignment="1" applyProtection="1">
      <alignment horizontal="left" vertical="center" wrapText="1"/>
    </xf>
    <xf numFmtId="0" fontId="7" fillId="0" borderId="0" xfId="29" applyFont="1" applyBorder="1" applyAlignment="1" applyProtection="1">
      <alignment vertical="center"/>
    </xf>
    <xf numFmtId="0" fontId="38" fillId="0" borderId="0" xfId="29" applyFont="1" applyBorder="1" applyAlignment="1" applyProtection="1">
      <alignment vertical="center"/>
    </xf>
    <xf numFmtId="0" fontId="3" fillId="0" borderId="0" xfId="48" applyFont="1" applyFill="1" applyBorder="1" applyProtection="1"/>
    <xf numFmtId="0" fontId="39" fillId="0" borderId="0" xfId="29" applyFont="1" applyBorder="1" applyAlignment="1" applyProtection="1">
      <alignment vertical="center"/>
    </xf>
    <xf numFmtId="0" fontId="40" fillId="0" borderId="0" xfId="29" applyFont="1" applyBorder="1" applyAlignment="1" applyProtection="1">
      <alignment vertical="center"/>
    </xf>
    <xf numFmtId="0" fontId="3" fillId="0" borderId="0" xfId="48" applyFont="1" applyFill="1" applyBorder="1" applyAlignment="1"/>
    <xf numFmtId="0" fontId="4" fillId="0" borderId="0" xfId="52" quotePrefix="1" applyFont="1" applyFill="1" applyBorder="1" applyAlignment="1" applyProtection="1">
      <alignment vertical="center"/>
    </xf>
    <xf numFmtId="0" fontId="3" fillId="0" borderId="0" xfId="36" applyFont="1" applyFill="1" applyProtection="1"/>
    <xf numFmtId="0" fontId="41" fillId="0" borderId="0" xfId="47" applyFont="1"/>
    <xf numFmtId="0" fontId="3" fillId="0" borderId="0" xfId="47"/>
    <xf numFmtId="0" fontId="8" fillId="0" borderId="0" xfId="36" applyFont="1" applyFill="1" applyBorder="1" applyAlignment="1" applyProtection="1">
      <alignment horizontal="center" vertical="center" wrapText="1"/>
    </xf>
    <xf numFmtId="0" fontId="4" fillId="2" borderId="2" xfId="36" applyFont="1" applyFill="1" applyBorder="1" applyAlignment="1" applyProtection="1">
      <alignment horizontal="right" vertical="center" wrapText="1"/>
    </xf>
    <xf numFmtId="0" fontId="8" fillId="2" borderId="2" xfId="36" applyFont="1" applyFill="1" applyBorder="1" applyAlignment="1" applyProtection="1">
      <alignment horizontal="right" vertical="center" wrapText="1"/>
    </xf>
    <xf numFmtId="0" fontId="8" fillId="2" borderId="5" xfId="36" applyFont="1" applyFill="1" applyBorder="1" applyAlignment="1" applyProtection="1">
      <alignment horizontal="right" vertical="center" wrapText="1"/>
    </xf>
    <xf numFmtId="0" fontId="3" fillId="2" borderId="0" xfId="47" applyFill="1"/>
    <xf numFmtId="0" fontId="8" fillId="2" borderId="0" xfId="36" applyFont="1" applyFill="1" applyBorder="1" applyAlignment="1" applyProtection="1">
      <alignment horizontal="right" wrapText="1"/>
    </xf>
    <xf numFmtId="0" fontId="8" fillId="0" borderId="13" xfId="36" applyFont="1" applyFill="1" applyBorder="1" applyAlignment="1" applyProtection="1">
      <alignment vertical="center" wrapText="1"/>
    </xf>
    <xf numFmtId="0" fontId="8" fillId="0" borderId="6" xfId="36" applyFont="1" applyFill="1" applyBorder="1" applyAlignment="1" applyProtection="1">
      <alignment vertical="center" wrapText="1"/>
    </xf>
    <xf numFmtId="0" fontId="8" fillId="0" borderId="12" xfId="36" applyFont="1" applyFill="1" applyBorder="1" applyAlignment="1" applyProtection="1">
      <alignment vertical="center" wrapText="1"/>
      <protection locked="0"/>
    </xf>
    <xf numFmtId="0" fontId="8" fillId="0" borderId="6" xfId="36" applyFont="1" applyFill="1" applyBorder="1" applyAlignment="1" applyProtection="1">
      <alignment vertical="center" wrapText="1"/>
      <protection locked="0"/>
    </xf>
    <xf numFmtId="0" fontId="8" fillId="0" borderId="13" xfId="36" applyFont="1" applyFill="1" applyBorder="1" applyAlignment="1" applyProtection="1">
      <alignment vertical="center" wrapText="1"/>
      <protection locked="0"/>
    </xf>
    <xf numFmtId="0" fontId="8" fillId="0" borderId="6" xfId="36" applyFont="1" applyFill="1" applyBorder="1" applyAlignment="1" applyProtection="1">
      <alignment horizontal="left" vertical="center" wrapText="1"/>
    </xf>
    <xf numFmtId="0" fontId="8" fillId="0" borderId="6" xfId="36" applyFont="1" applyFill="1" applyBorder="1" applyAlignment="1" applyProtection="1">
      <alignment horizontal="left" wrapText="1"/>
    </xf>
    <xf numFmtId="0" fontId="8" fillId="0" borderId="0" xfId="36" applyFont="1" applyFill="1" applyBorder="1" applyAlignment="1" applyProtection="1">
      <alignment horizontal="left" wrapText="1"/>
    </xf>
    <xf numFmtId="0" fontId="7" fillId="0" borderId="7" xfId="36" applyFont="1" applyFill="1" applyBorder="1" applyAlignment="1" applyProtection="1">
      <alignment horizontal="left" vertical="center" wrapText="1"/>
    </xf>
    <xf numFmtId="2" fontId="3" fillId="0" borderId="3" xfId="36" applyNumberFormat="1" applyFont="1" applyFill="1" applyBorder="1" applyAlignment="1" applyProtection="1">
      <alignment horizontal="right" vertical="center"/>
    </xf>
    <xf numFmtId="0" fontId="7" fillId="0" borderId="3" xfId="36" applyFont="1" applyFill="1" applyBorder="1" applyAlignment="1" applyProtection="1">
      <alignment horizontal="right"/>
    </xf>
    <xf numFmtId="2" fontId="7" fillId="0" borderId="0" xfId="36" applyNumberFormat="1" applyFont="1" applyFill="1" applyBorder="1" applyAlignment="1" applyProtection="1">
      <alignment horizontal="right"/>
      <protection locked="0"/>
    </xf>
    <xf numFmtId="2" fontId="7" fillId="0" borderId="3" xfId="36" applyNumberFormat="1" applyFont="1" applyFill="1" applyBorder="1" applyAlignment="1" applyProtection="1">
      <alignment horizontal="right"/>
      <protection locked="0"/>
    </xf>
    <xf numFmtId="2" fontId="7" fillId="0" borderId="3" xfId="36" applyNumberFormat="1" applyFont="1" applyFill="1" applyBorder="1" applyAlignment="1" applyProtection="1">
      <alignment horizontal="right" vertical="center"/>
    </xf>
    <xf numFmtId="2" fontId="7" fillId="0" borderId="0" xfId="36" applyNumberFormat="1" applyFont="1" applyFill="1" applyBorder="1" applyAlignment="1" applyProtection="1">
      <alignment horizontal="right"/>
    </xf>
    <xf numFmtId="2" fontId="3" fillId="0" borderId="3" xfId="36" applyNumberFormat="1" applyFont="1" applyFill="1" applyBorder="1" applyAlignment="1" applyProtection="1">
      <alignment horizontal="right" vertical="center" wrapText="1"/>
    </xf>
    <xf numFmtId="2" fontId="7" fillId="0" borderId="3" xfId="36" applyNumberFormat="1" applyFont="1" applyFill="1" applyBorder="1" applyAlignment="1" applyProtection="1">
      <alignment horizontal="right"/>
    </xf>
    <xf numFmtId="2" fontId="7" fillId="0" borderId="6" xfId="36" applyNumberFormat="1" applyFont="1" applyFill="1" applyBorder="1" applyAlignment="1" applyProtection="1">
      <alignment horizontal="right"/>
      <protection locked="0"/>
    </xf>
    <xf numFmtId="2" fontId="3" fillId="0" borderId="3" xfId="36" applyNumberFormat="1" applyFont="1" applyFill="1" applyBorder="1" applyAlignment="1" applyProtection="1">
      <alignment horizontal="right" vertical="center" wrapText="1"/>
      <protection locked="0"/>
    </xf>
    <xf numFmtId="2" fontId="3" fillId="0" borderId="3" xfId="36" applyNumberFormat="1" applyFont="1" applyFill="1" applyBorder="1" applyAlignment="1" applyProtection="1">
      <alignment horizontal="right" vertical="center"/>
      <protection locked="0"/>
    </xf>
    <xf numFmtId="2" fontId="7" fillId="0" borderId="7" xfId="36" applyNumberFormat="1" applyFont="1" applyFill="1" applyBorder="1" applyAlignment="1" applyProtection="1">
      <alignment horizontal="right"/>
      <protection locked="0"/>
    </xf>
    <xf numFmtId="2" fontId="7" fillId="0" borderId="4" xfId="36" applyNumberFormat="1" applyFont="1" applyFill="1" applyBorder="1" applyAlignment="1" applyProtection="1">
      <alignment horizontal="right"/>
      <protection locked="0"/>
    </xf>
    <xf numFmtId="2" fontId="7" fillId="0" borderId="4" xfId="36" applyNumberFormat="1" applyFont="1" applyFill="1" applyBorder="1" applyAlignment="1" applyProtection="1">
      <alignment horizontal="right"/>
    </xf>
    <xf numFmtId="172" fontId="7" fillId="0" borderId="0" xfId="36" applyNumberFormat="1" applyFont="1" applyFill="1" applyBorder="1" applyProtection="1">
      <protection locked="0"/>
    </xf>
    <xf numFmtId="0" fontId="3" fillId="0" borderId="0" xfId="47" applyAlignment="1">
      <alignment horizontal="right"/>
    </xf>
    <xf numFmtId="0" fontId="7" fillId="0" borderId="0" xfId="36" applyFont="1" applyFill="1" applyBorder="1" applyAlignment="1" applyProtection="1">
      <alignment horizontal="right"/>
    </xf>
    <xf numFmtId="2" fontId="3" fillId="0" borderId="3" xfId="36" applyNumberFormat="1" applyFont="1" applyFill="1" applyBorder="1" applyAlignment="1" applyProtection="1">
      <alignment vertical="center"/>
    </xf>
    <xf numFmtId="0" fontId="7" fillId="0" borderId="3" xfId="36" applyFont="1" applyFill="1" applyBorder="1" applyProtection="1"/>
    <xf numFmtId="2" fontId="7" fillId="0" borderId="3" xfId="36" applyNumberFormat="1" applyFont="1" applyFill="1" applyBorder="1" applyProtection="1"/>
    <xf numFmtId="2" fontId="7" fillId="0" borderId="0" xfId="36" applyNumberFormat="1" applyFont="1" applyFill="1" applyBorder="1" applyProtection="1">
      <protection locked="0"/>
    </xf>
    <xf numFmtId="2" fontId="7" fillId="0" borderId="3" xfId="36" applyNumberFormat="1" applyFont="1" applyFill="1" applyBorder="1" applyProtection="1">
      <protection locked="0"/>
    </xf>
    <xf numFmtId="2" fontId="7" fillId="0" borderId="3" xfId="36" applyNumberFormat="1" applyFont="1" applyFill="1" applyBorder="1" applyAlignment="1" applyProtection="1">
      <alignment vertical="center"/>
    </xf>
    <xf numFmtId="2" fontId="7" fillId="0" borderId="0" xfId="36" applyNumberFormat="1" applyFont="1" applyFill="1" applyBorder="1" applyProtection="1"/>
    <xf numFmtId="2" fontId="3" fillId="0" borderId="3" xfId="36" applyNumberFormat="1" applyFont="1" applyFill="1" applyBorder="1" applyAlignment="1" applyProtection="1">
      <alignment vertical="center"/>
      <protection locked="0"/>
    </xf>
    <xf numFmtId="2" fontId="7" fillId="0" borderId="7" xfId="36" applyNumberFormat="1" applyFont="1" applyFill="1" applyBorder="1" applyProtection="1">
      <protection locked="0"/>
    </xf>
    <xf numFmtId="2" fontId="7" fillId="0" borderId="4" xfId="36" applyNumberFormat="1" applyFont="1" applyFill="1" applyBorder="1" applyProtection="1">
      <protection locked="0"/>
    </xf>
    <xf numFmtId="2" fontId="7" fillId="0" borderId="4" xfId="36" applyNumberFormat="1" applyFont="1" applyFill="1" applyBorder="1" applyProtection="1"/>
    <xf numFmtId="2" fontId="3" fillId="0" borderId="0" xfId="47" applyNumberFormat="1"/>
    <xf numFmtId="0" fontId="7" fillId="0" borderId="0" xfId="36" applyFont="1" applyFill="1" applyBorder="1" applyProtection="1"/>
    <xf numFmtId="172" fontId="7" fillId="0" borderId="3" xfId="36" applyNumberFormat="1" applyFont="1" applyFill="1" applyBorder="1" applyProtection="1">
      <protection locked="0"/>
    </xf>
    <xf numFmtId="172" fontId="7" fillId="0" borderId="4" xfId="36" applyNumberFormat="1" applyFont="1" applyFill="1" applyBorder="1" applyProtection="1">
      <protection locked="0"/>
    </xf>
    <xf numFmtId="2" fontId="3" fillId="0" borderId="3" xfId="36" quotePrefix="1" applyNumberFormat="1" applyFont="1" applyFill="1" applyBorder="1" applyAlignment="1" applyProtection="1">
      <alignment horizontal="right" vertical="center"/>
    </xf>
    <xf numFmtId="0" fontId="7" fillId="0" borderId="7" xfId="36" applyFont="1" applyFill="1" applyBorder="1" applyAlignment="1" applyProtection="1">
      <alignment horizontal="left" vertical="center"/>
    </xf>
    <xf numFmtId="1" fontId="3" fillId="0" borderId="3" xfId="36" applyNumberFormat="1" applyFont="1" applyFill="1" applyBorder="1" applyAlignment="1" applyProtection="1">
      <alignment horizontal="right" vertical="center" wrapText="1"/>
    </xf>
    <xf numFmtId="0" fontId="7" fillId="0" borderId="3" xfId="36" applyFont="1" applyFill="1" applyBorder="1" applyAlignment="1" applyProtection="1">
      <alignment vertical="center"/>
    </xf>
    <xf numFmtId="1" fontId="3" fillId="0" borderId="3" xfId="36" applyNumberFormat="1" applyFont="1" applyFill="1" applyBorder="1" applyAlignment="1" applyProtection="1">
      <alignment horizontal="right" vertical="center" wrapText="1"/>
      <protection locked="0"/>
    </xf>
    <xf numFmtId="172" fontId="3" fillId="0" borderId="3" xfId="36" applyNumberFormat="1" applyFont="1" applyFill="1" applyBorder="1" applyAlignment="1" applyProtection="1">
      <alignment vertical="center"/>
    </xf>
    <xf numFmtId="0" fontId="8" fillId="0" borderId="7" xfId="36" applyFont="1" applyFill="1" applyBorder="1" applyAlignment="1" applyProtection="1">
      <alignment vertical="center"/>
    </xf>
    <xf numFmtId="0" fontId="8" fillId="0" borderId="3" xfId="36" applyFont="1" applyFill="1" applyBorder="1" applyAlignment="1" applyProtection="1">
      <alignment vertical="center"/>
    </xf>
    <xf numFmtId="172" fontId="8" fillId="0" borderId="0" xfId="36" applyNumberFormat="1" applyFont="1" applyFill="1" applyBorder="1" applyAlignment="1" applyProtection="1">
      <alignment vertical="center"/>
      <protection locked="0"/>
    </xf>
    <xf numFmtId="172" fontId="8" fillId="0" borderId="3" xfId="36" applyNumberFormat="1" applyFont="1" applyFill="1" applyBorder="1" applyAlignment="1" applyProtection="1">
      <alignment vertical="center"/>
      <protection locked="0"/>
    </xf>
    <xf numFmtId="172" fontId="8" fillId="0" borderId="4" xfId="36" applyNumberFormat="1" applyFont="1" applyFill="1" applyBorder="1" applyAlignment="1" applyProtection="1">
      <alignment vertical="center"/>
      <protection locked="0"/>
    </xf>
    <xf numFmtId="0" fontId="8" fillId="0" borderId="3" xfId="36" applyFont="1" applyFill="1" applyBorder="1" applyAlignment="1" applyProtection="1">
      <alignment vertical="center"/>
      <protection locked="0"/>
    </xf>
    <xf numFmtId="0" fontId="8" fillId="0" borderId="7" xfId="36" applyFont="1" applyFill="1" applyBorder="1" applyAlignment="1" applyProtection="1">
      <alignment vertical="center"/>
      <protection locked="0"/>
    </xf>
    <xf numFmtId="0" fontId="8" fillId="0" borderId="4" xfId="36" applyFont="1" applyFill="1" applyBorder="1" applyAlignment="1" applyProtection="1">
      <alignment vertical="center"/>
    </xf>
    <xf numFmtId="0" fontId="7" fillId="0" borderId="3" xfId="36" applyFont="1" applyFill="1" applyBorder="1" applyAlignment="1" applyProtection="1"/>
    <xf numFmtId="0" fontId="7" fillId="0" borderId="3" xfId="36" applyFont="1" applyFill="1" applyBorder="1" applyAlignment="1" applyProtection="1">
      <protection locked="0"/>
    </xf>
    <xf numFmtId="0" fontId="7" fillId="0" borderId="0" xfId="36" applyFont="1" applyFill="1" applyBorder="1" applyAlignment="1" applyProtection="1"/>
    <xf numFmtId="1" fontId="7" fillId="0" borderId="7" xfId="36" applyNumberFormat="1" applyFont="1" applyFill="1" applyBorder="1" applyAlignment="1" applyProtection="1">
      <alignment horizontal="left" vertical="center" wrapText="1"/>
    </xf>
    <xf numFmtId="1" fontId="3" fillId="0" borderId="3" xfId="36" applyNumberFormat="1" applyFont="1" applyFill="1" applyBorder="1" applyAlignment="1" applyProtection="1">
      <alignment horizontal="right" vertical="center"/>
    </xf>
    <xf numFmtId="1" fontId="7" fillId="0" borderId="0" xfId="36" applyNumberFormat="1" applyFont="1" applyFill="1" applyBorder="1" applyAlignment="1" applyProtection="1">
      <alignment horizontal="right"/>
      <protection locked="0"/>
    </xf>
    <xf numFmtId="0" fontId="3" fillId="0" borderId="3" xfId="36" applyFont="1" applyFill="1" applyBorder="1" applyAlignment="1" applyProtection="1">
      <alignment horizontal="right" vertical="center" wrapText="1"/>
    </xf>
    <xf numFmtId="1" fontId="7" fillId="0" borderId="3" xfId="36" applyNumberFormat="1" applyFont="1" applyFill="1" applyBorder="1" applyAlignment="1" applyProtection="1">
      <alignment horizontal="right"/>
      <protection locked="0"/>
    </xf>
    <xf numFmtId="0" fontId="3" fillId="0" borderId="3" xfId="36" applyFont="1" applyFill="1" applyBorder="1" applyAlignment="1" applyProtection="1">
      <alignment horizontal="right" vertical="center" wrapText="1"/>
      <protection locked="0"/>
    </xf>
    <xf numFmtId="1" fontId="3" fillId="0" borderId="3" xfId="36" applyNumberFormat="1" applyFont="1" applyFill="1" applyBorder="1" applyAlignment="1" applyProtection="1">
      <alignment horizontal="right" vertical="center"/>
      <protection locked="0"/>
    </xf>
    <xf numFmtId="1" fontId="7" fillId="0" borderId="4" xfId="36" applyNumberFormat="1" applyFont="1" applyFill="1" applyBorder="1" applyAlignment="1" applyProtection="1">
      <alignment horizontal="right"/>
      <protection locked="0"/>
    </xf>
    <xf numFmtId="1" fontId="3" fillId="0" borderId="4" xfId="36" applyNumberFormat="1" applyFont="1" applyFill="1" applyBorder="1" applyAlignment="1" applyProtection="1">
      <alignment horizontal="right" vertical="center"/>
    </xf>
    <xf numFmtId="1" fontId="3" fillId="0" borderId="0" xfId="36" applyNumberFormat="1" applyFont="1" applyFill="1" applyBorder="1" applyAlignment="1" applyProtection="1">
      <alignment horizontal="right" vertical="center"/>
      <protection locked="0"/>
    </xf>
    <xf numFmtId="1" fontId="3" fillId="0" borderId="4" xfId="36" applyNumberFormat="1" applyFont="1" applyFill="1" applyBorder="1" applyAlignment="1" applyProtection="1">
      <alignment horizontal="right" vertical="center"/>
      <protection locked="0"/>
    </xf>
    <xf numFmtId="179" fontId="3" fillId="0" borderId="3" xfId="36" applyNumberFormat="1" applyFont="1" applyFill="1" applyBorder="1" applyAlignment="1" applyProtection="1">
      <alignment horizontal="right" vertical="center"/>
    </xf>
    <xf numFmtId="0" fontId="7" fillId="0" borderId="3" xfId="36" applyFont="1" applyFill="1" applyBorder="1" applyAlignment="1" applyProtection="1">
      <alignment horizontal="right" vertical="center"/>
    </xf>
    <xf numFmtId="1" fontId="7" fillId="0" borderId="3" xfId="36" applyNumberFormat="1" applyFont="1" applyFill="1" applyBorder="1" applyAlignment="1" applyProtection="1">
      <alignment horizontal="right" vertical="center"/>
    </xf>
    <xf numFmtId="0" fontId="7" fillId="0" borderId="3" xfId="36" applyFont="1" applyFill="1" applyBorder="1" applyAlignment="1" applyProtection="1">
      <alignment horizontal="right"/>
      <protection locked="0"/>
    </xf>
    <xf numFmtId="1" fontId="3" fillId="0" borderId="3" xfId="36" applyNumberFormat="1" applyFont="1" applyFill="1" applyBorder="1" applyAlignment="1" applyProtection="1">
      <alignment vertical="center"/>
    </xf>
    <xf numFmtId="1" fontId="7" fillId="0" borderId="0" xfId="36" applyNumberFormat="1" applyFont="1" applyFill="1" applyBorder="1" applyProtection="1">
      <protection locked="0"/>
    </xf>
    <xf numFmtId="1" fontId="3" fillId="0" borderId="3" xfId="36" applyNumberFormat="1" applyFont="1" applyFill="1" applyBorder="1" applyAlignment="1" applyProtection="1">
      <alignment vertical="center"/>
      <protection locked="0"/>
    </xf>
    <xf numFmtId="1" fontId="7" fillId="0" borderId="3" xfId="36" applyNumberFormat="1" applyFont="1" applyFill="1" applyBorder="1" applyProtection="1">
      <protection locked="0"/>
    </xf>
    <xf numFmtId="1" fontId="3" fillId="0" borderId="4" xfId="36" applyNumberFormat="1" applyFont="1" applyFill="1" applyBorder="1" applyAlignment="1" applyProtection="1">
      <alignment vertical="center"/>
    </xf>
    <xf numFmtId="1" fontId="7" fillId="0" borderId="4" xfId="36" applyNumberFormat="1" applyFont="1" applyFill="1" applyBorder="1" applyProtection="1">
      <protection locked="0"/>
    </xf>
    <xf numFmtId="1" fontId="3" fillId="0" borderId="0" xfId="36" applyNumberFormat="1" applyFont="1" applyFill="1" applyBorder="1" applyAlignment="1" applyProtection="1">
      <alignment vertical="center"/>
      <protection locked="0"/>
    </xf>
    <xf numFmtId="1" fontId="3" fillId="0" borderId="4" xfId="36" applyNumberFormat="1" applyFont="1" applyFill="1" applyBorder="1" applyAlignment="1" applyProtection="1">
      <alignment vertical="center"/>
      <protection locked="0"/>
    </xf>
    <xf numFmtId="179" fontId="3" fillId="0" borderId="3" xfId="36" applyNumberFormat="1" applyFont="1" applyFill="1" applyBorder="1" applyAlignment="1" applyProtection="1">
      <alignment vertical="center"/>
    </xf>
    <xf numFmtId="1" fontId="7" fillId="0" borderId="3" xfId="36" applyNumberFormat="1" applyFont="1" applyFill="1" applyBorder="1" applyAlignment="1" applyProtection="1">
      <alignment vertical="center"/>
    </xf>
    <xf numFmtId="0" fontId="7" fillId="0" borderId="3" xfId="36" applyFont="1" applyFill="1" applyBorder="1" applyProtection="1">
      <protection locked="0"/>
    </xf>
    <xf numFmtId="1" fontId="3" fillId="0" borderId="4" xfId="36" applyNumberFormat="1" applyFont="1" applyFill="1" applyBorder="1" applyAlignment="1" applyProtection="1">
      <alignment horizontal="right" vertical="center" wrapText="1"/>
    </xf>
    <xf numFmtId="1" fontId="3" fillId="0" borderId="0" xfId="36" applyNumberFormat="1" applyFont="1" applyFill="1" applyBorder="1" applyAlignment="1" applyProtection="1">
      <alignment horizontal="right" vertical="center" wrapText="1"/>
      <protection locked="0"/>
    </xf>
    <xf numFmtId="1" fontId="3" fillId="0" borderId="4" xfId="36" applyNumberFormat="1" applyFont="1" applyFill="1" applyBorder="1" applyAlignment="1" applyProtection="1">
      <alignment horizontal="right" vertical="center" wrapText="1"/>
      <protection locked="0"/>
    </xf>
    <xf numFmtId="175" fontId="3" fillId="0" borderId="3" xfId="36" applyNumberFormat="1" applyFont="1" applyFill="1" applyBorder="1" applyAlignment="1" applyProtection="1">
      <alignment horizontal="right" vertical="center"/>
    </xf>
    <xf numFmtId="1" fontId="3" fillId="0" borderId="3" xfId="36" quotePrefix="1" applyNumberFormat="1" applyFont="1" applyFill="1" applyBorder="1" applyAlignment="1" applyProtection="1">
      <alignment horizontal="right" vertical="center"/>
    </xf>
    <xf numFmtId="1" fontId="3" fillId="0" borderId="3" xfId="36" quotePrefix="1" applyNumberFormat="1" applyFont="1" applyFill="1" applyBorder="1" applyAlignment="1" applyProtection="1">
      <alignment horizontal="right" vertical="center"/>
      <protection locked="0"/>
    </xf>
    <xf numFmtId="1" fontId="3" fillId="0" borderId="4" xfId="36" quotePrefix="1" applyNumberFormat="1" applyFont="1" applyFill="1" applyBorder="1" applyAlignment="1" applyProtection="1">
      <alignment horizontal="right" vertical="center"/>
    </xf>
    <xf numFmtId="1" fontId="3" fillId="0" borderId="0" xfId="36" quotePrefix="1" applyNumberFormat="1" applyFont="1" applyFill="1" applyBorder="1" applyAlignment="1" applyProtection="1">
      <alignment horizontal="right" vertical="center"/>
      <protection locked="0"/>
    </xf>
    <xf numFmtId="1" fontId="3" fillId="0" borderId="4" xfId="36" quotePrefix="1" applyNumberFormat="1" applyFont="1" applyFill="1" applyBorder="1" applyAlignment="1" applyProtection="1">
      <alignment horizontal="right" vertical="center"/>
      <protection locked="0"/>
    </xf>
    <xf numFmtId="1" fontId="7" fillId="0" borderId="7" xfId="36" applyNumberFormat="1" applyFont="1" applyFill="1" applyBorder="1" applyAlignment="1" applyProtection="1">
      <alignment horizontal="left" vertical="center"/>
    </xf>
    <xf numFmtId="0" fontId="8" fillId="0" borderId="7" xfId="36" applyFont="1" applyFill="1" applyBorder="1" applyAlignment="1" applyProtection="1">
      <alignment vertical="center" wrapText="1"/>
    </xf>
    <xf numFmtId="1" fontId="8" fillId="0" borderId="0" xfId="36" applyNumberFormat="1" applyFont="1" applyFill="1" applyBorder="1" applyAlignment="1" applyProtection="1">
      <alignment vertical="center"/>
      <protection locked="0"/>
    </xf>
    <xf numFmtId="1" fontId="8" fillId="0" borderId="3" xfId="36" applyNumberFormat="1" applyFont="1" applyFill="1" applyBorder="1" applyAlignment="1" applyProtection="1">
      <alignment vertical="center"/>
      <protection locked="0"/>
    </xf>
    <xf numFmtId="1" fontId="8" fillId="0" borderId="4" xfId="36" applyNumberFormat="1" applyFont="1" applyFill="1" applyBorder="1" applyAlignment="1" applyProtection="1">
      <alignment vertical="center"/>
      <protection locked="0"/>
    </xf>
    <xf numFmtId="1" fontId="8" fillId="0" borderId="3" xfId="36" applyNumberFormat="1" applyFont="1" applyFill="1" applyBorder="1" applyAlignment="1" applyProtection="1">
      <alignment vertical="center"/>
    </xf>
    <xf numFmtId="0" fontId="7" fillId="0" borderId="3" xfId="36" applyFont="1" applyFill="1" applyBorder="1" applyAlignment="1" applyProtection="1">
      <alignment horizontal="left"/>
    </xf>
    <xf numFmtId="0" fontId="7" fillId="0" borderId="0" xfId="36" applyFont="1" applyFill="1" applyBorder="1" applyAlignment="1" applyProtection="1">
      <alignment horizontal="left"/>
    </xf>
    <xf numFmtId="0" fontId="3" fillId="0" borderId="3" xfId="36" applyNumberFormat="1" applyFont="1" applyFill="1" applyBorder="1" applyAlignment="1" applyProtection="1">
      <alignment vertical="center"/>
    </xf>
    <xf numFmtId="0" fontId="7" fillId="0" borderId="14" xfId="36" applyFont="1" applyFill="1" applyBorder="1" applyAlignment="1" applyProtection="1">
      <alignment horizontal="left" vertical="center" wrapText="1"/>
    </xf>
    <xf numFmtId="1" fontId="3" fillId="0" borderId="5" xfId="36" applyNumberFormat="1" applyFont="1" applyFill="1" applyBorder="1" applyAlignment="1" applyProtection="1">
      <alignment vertical="center"/>
    </xf>
    <xf numFmtId="0" fontId="3" fillId="0" borderId="5" xfId="36" applyNumberFormat="1" applyFont="1" applyFill="1" applyBorder="1" applyAlignment="1" applyProtection="1">
      <alignment vertical="center"/>
    </xf>
    <xf numFmtId="1" fontId="3" fillId="0" borderId="1" xfId="36" applyNumberFormat="1" applyFont="1" applyFill="1" applyBorder="1" applyAlignment="1" applyProtection="1">
      <alignment vertical="center"/>
      <protection locked="0"/>
    </xf>
    <xf numFmtId="1" fontId="3" fillId="0" borderId="5" xfId="36" applyNumberFormat="1" applyFont="1" applyFill="1" applyBorder="1" applyAlignment="1" applyProtection="1">
      <alignment vertical="center"/>
      <protection locked="0"/>
    </xf>
    <xf numFmtId="0" fontId="7" fillId="0" borderId="5" xfId="36" applyFont="1" applyFill="1" applyBorder="1" applyAlignment="1" applyProtection="1">
      <alignment vertical="center"/>
    </xf>
    <xf numFmtId="1" fontId="7" fillId="0" borderId="5" xfId="36" applyNumberFormat="1" applyFont="1" applyFill="1" applyBorder="1" applyAlignment="1" applyProtection="1">
      <alignment vertical="center"/>
    </xf>
    <xf numFmtId="1" fontId="3" fillId="0" borderId="11" xfId="36" applyNumberFormat="1" applyFont="1" applyFill="1" applyBorder="1" applyAlignment="1" applyProtection="1">
      <alignment vertical="center"/>
      <protection locked="0"/>
    </xf>
    <xf numFmtId="1" fontId="3" fillId="0" borderId="5" xfId="36" quotePrefix="1" applyNumberFormat="1" applyFont="1" applyFill="1" applyBorder="1" applyAlignment="1" applyProtection="1">
      <alignment horizontal="right" vertical="center"/>
    </xf>
    <xf numFmtId="1" fontId="3" fillId="0" borderId="5" xfId="36" quotePrefix="1" applyNumberFormat="1" applyFont="1" applyFill="1" applyBorder="1" applyAlignment="1" applyProtection="1">
      <alignment horizontal="right" vertical="center"/>
      <protection locked="0"/>
    </xf>
    <xf numFmtId="1" fontId="3" fillId="0" borderId="11" xfId="36" quotePrefix="1" applyNumberFormat="1" applyFont="1" applyFill="1" applyBorder="1" applyAlignment="1" applyProtection="1">
      <alignment horizontal="right" vertical="center"/>
    </xf>
    <xf numFmtId="179" fontId="3" fillId="0" borderId="5" xfId="36" applyNumberFormat="1" applyFont="1" applyFill="1" applyBorder="1" applyAlignment="1" applyProtection="1">
      <alignment vertical="center"/>
    </xf>
    <xf numFmtId="2" fontId="3" fillId="0" borderId="5" xfId="36" applyNumberFormat="1" applyFont="1" applyFill="1" applyBorder="1" applyAlignment="1" applyProtection="1">
      <alignment vertical="center"/>
    </xf>
    <xf numFmtId="0" fontId="7" fillId="0" borderId="5" xfId="36" applyFont="1" applyFill="1" applyBorder="1" applyProtection="1"/>
    <xf numFmtId="0" fontId="3" fillId="0" borderId="0" xfId="47" applyFont="1" applyFill="1" applyBorder="1" applyAlignment="1" applyProtection="1">
      <alignment horizontal="left" vertical="center"/>
    </xf>
    <xf numFmtId="0" fontId="7" fillId="0" borderId="0" xfId="36" applyFont="1" applyFill="1" applyProtection="1"/>
    <xf numFmtId="2" fontId="3" fillId="0" borderId="0" xfId="36" applyNumberFormat="1" applyFont="1" applyFill="1" applyBorder="1" applyAlignment="1" applyProtection="1">
      <alignment vertical="center"/>
    </xf>
    <xf numFmtId="0" fontId="7" fillId="0" borderId="0" xfId="36" applyFont="1" applyFill="1" applyAlignment="1" applyProtection="1">
      <alignment wrapText="1"/>
    </xf>
    <xf numFmtId="0" fontId="3" fillId="0" borderId="0" xfId="45" applyFont="1" applyAlignment="1" applyProtection="1">
      <alignment vertical="center"/>
    </xf>
    <xf numFmtId="0" fontId="3" fillId="0" borderId="0" xfId="45" applyFont="1" applyAlignment="1">
      <alignment vertical="center"/>
    </xf>
    <xf numFmtId="0" fontId="3" fillId="0" borderId="1" xfId="45" applyFont="1" applyBorder="1" applyAlignment="1" applyProtection="1"/>
    <xf numFmtId="0" fontId="3" fillId="0" borderId="0" xfId="45" applyFont="1" applyAlignment="1" applyProtection="1">
      <alignment horizontal="right" vertical="center"/>
    </xf>
    <xf numFmtId="0" fontId="3" fillId="0" borderId="1" xfId="45" applyFont="1" applyBorder="1" applyAlignment="1" applyProtection="1">
      <alignment horizontal="right" vertical="center"/>
    </xf>
    <xf numFmtId="0" fontId="4" fillId="0" borderId="2" xfId="45" applyFont="1" applyFill="1" applyBorder="1" applyAlignment="1" applyProtection="1">
      <alignment vertical="center"/>
    </xf>
    <xf numFmtId="0" fontId="4" fillId="0" borderId="2" xfId="54" applyFont="1" applyBorder="1" applyAlignment="1" applyProtection="1">
      <alignment horizontal="left" vertical="center"/>
    </xf>
    <xf numFmtId="1" fontId="4" fillId="0" borderId="2" xfId="45" applyNumberFormat="1" applyFont="1" applyFill="1" applyBorder="1" applyAlignment="1" applyProtection="1">
      <alignment horizontal="center" vertical="center"/>
    </xf>
    <xf numFmtId="175" fontId="4" fillId="0" borderId="2" xfId="45" applyNumberFormat="1" applyFont="1" applyFill="1" applyBorder="1" applyAlignment="1" applyProtection="1">
      <alignment horizontal="center" vertical="center"/>
    </xf>
    <xf numFmtId="0" fontId="4" fillId="0" borderId="2" xfId="45" applyFont="1" applyFill="1" applyBorder="1" applyAlignment="1" applyProtection="1">
      <alignment horizontal="center" vertical="center"/>
    </xf>
    <xf numFmtId="0" fontId="4" fillId="0" borderId="2" xfId="45" applyFont="1" applyFill="1" applyBorder="1" applyAlignment="1" applyProtection="1">
      <alignment horizontal="right" vertical="center"/>
    </xf>
    <xf numFmtId="0" fontId="4" fillId="0" borderId="2" xfId="45" applyFont="1" applyBorder="1" applyAlignment="1" applyProtection="1">
      <alignment horizontal="center" vertical="center"/>
      <protection locked="0"/>
    </xf>
    <xf numFmtId="0" fontId="4" fillId="0" borderId="0" xfId="45" applyFont="1" applyAlignment="1">
      <alignment horizontal="center" vertical="center"/>
    </xf>
    <xf numFmtId="166" fontId="3" fillId="0" borderId="6" xfId="51" applyFont="1" applyFill="1" applyBorder="1" applyAlignment="1" applyProtection="1">
      <alignment vertical="center"/>
    </xf>
    <xf numFmtId="166" fontId="3" fillId="0" borderId="6" xfId="51" applyFont="1" applyFill="1" applyBorder="1" applyAlignment="1" applyProtection="1">
      <alignment horizontal="right" vertical="center"/>
    </xf>
    <xf numFmtId="166" fontId="7" fillId="0" borderId="6" xfId="51" applyFont="1" applyFill="1" applyBorder="1" applyProtection="1"/>
    <xf numFmtId="166" fontId="3" fillId="0" borderId="6" xfId="51" applyFont="1" applyFill="1" applyBorder="1" applyProtection="1"/>
    <xf numFmtId="166" fontId="3" fillId="0" borderId="3" xfId="51" applyFont="1" applyBorder="1" applyAlignment="1" applyProtection="1">
      <alignment vertical="center"/>
    </xf>
    <xf numFmtId="166" fontId="3" fillId="0" borderId="3" xfId="51" applyFont="1" applyBorder="1" applyAlignment="1" applyProtection="1">
      <alignment horizontal="right" vertical="center"/>
    </xf>
    <xf numFmtId="2" fontId="3" fillId="0" borderId="3" xfId="45" applyNumberFormat="1" applyFont="1" applyBorder="1" applyAlignment="1" applyProtection="1">
      <alignment vertical="center"/>
    </xf>
    <xf numFmtId="43" fontId="3" fillId="0" borderId="0" xfId="45" applyNumberFormat="1" applyFont="1" applyBorder="1" applyAlignment="1" applyProtection="1">
      <alignment vertical="center"/>
      <protection locked="0"/>
    </xf>
    <xf numFmtId="0" fontId="3" fillId="0" borderId="0" xfId="45" applyFont="1" applyBorder="1" applyAlignment="1">
      <alignment vertical="center"/>
    </xf>
    <xf numFmtId="180" fontId="3" fillId="0" borderId="3" xfId="45" applyNumberFormat="1" applyFont="1" applyFill="1" applyBorder="1" applyAlignment="1" applyProtection="1">
      <alignment vertical="center"/>
    </xf>
    <xf numFmtId="167" fontId="3" fillId="0" borderId="3" xfId="45" applyNumberFormat="1" applyFont="1" applyFill="1" applyBorder="1" applyAlignment="1" applyProtection="1">
      <alignment horizontal="right" vertical="center"/>
    </xf>
    <xf numFmtId="167" fontId="3" fillId="0" borderId="3" xfId="45" applyNumberFormat="1" applyFont="1" applyFill="1" applyBorder="1" applyAlignment="1" applyProtection="1">
      <alignment vertical="center"/>
    </xf>
    <xf numFmtId="180" fontId="3" fillId="0" borderId="3" xfId="45" applyNumberFormat="1" applyFont="1" applyBorder="1" applyAlignment="1" applyProtection="1">
      <alignment vertical="center"/>
    </xf>
    <xf numFmtId="180" fontId="3" fillId="0" borderId="3" xfId="45" applyNumberFormat="1" applyFont="1" applyBorder="1" applyAlignment="1" applyProtection="1">
      <alignment horizontal="right" vertical="center"/>
    </xf>
    <xf numFmtId="43" fontId="3" fillId="0" borderId="0" xfId="45" applyNumberFormat="1" applyFont="1" applyBorder="1" applyAlignment="1">
      <alignment vertical="center"/>
    </xf>
    <xf numFmtId="49" fontId="3" fillId="0" borderId="0" xfId="45" applyNumberFormat="1" applyFont="1" applyBorder="1" applyAlignment="1">
      <alignment vertical="center"/>
    </xf>
    <xf numFmtId="166" fontId="3" fillId="0" borderId="3" xfId="51" applyFont="1" applyFill="1" applyBorder="1" applyAlignment="1" applyProtection="1">
      <alignment vertical="center"/>
    </xf>
    <xf numFmtId="166" fontId="3" fillId="0" borderId="3" xfId="51" applyFont="1" applyFill="1" applyBorder="1" applyAlignment="1" applyProtection="1">
      <alignment horizontal="right" vertical="center"/>
    </xf>
    <xf numFmtId="166" fontId="7" fillId="0" borderId="3" xfId="51" applyFont="1" applyFill="1" applyBorder="1" applyProtection="1"/>
    <xf numFmtId="166" fontId="3" fillId="0" borderId="3" xfId="51" applyFont="1" applyFill="1" applyBorder="1" applyProtection="1"/>
    <xf numFmtId="166" fontId="3" fillId="0" borderId="0" xfId="45" applyNumberFormat="1" applyFont="1" applyAlignment="1" applyProtection="1">
      <alignment horizontal="right" vertical="center"/>
    </xf>
    <xf numFmtId="166" fontId="4" fillId="0" borderId="3" xfId="51" applyFont="1" applyFill="1" applyBorder="1" applyAlignment="1" applyProtection="1">
      <alignment horizontal="right" vertical="center"/>
    </xf>
    <xf numFmtId="166" fontId="8" fillId="0" borderId="3" xfId="51" applyFont="1" applyFill="1" applyBorder="1" applyAlignment="1" applyProtection="1">
      <alignment horizontal="right" vertical="center"/>
    </xf>
    <xf numFmtId="166" fontId="4" fillId="0" borderId="3" xfId="51" applyFont="1" applyBorder="1" applyAlignment="1" applyProtection="1">
      <alignment horizontal="right" vertical="center"/>
    </xf>
    <xf numFmtId="2" fontId="4" fillId="0" borderId="3" xfId="45" applyNumberFormat="1" applyFont="1" applyBorder="1" applyAlignment="1" applyProtection="1">
      <alignment vertical="center"/>
    </xf>
    <xf numFmtId="43" fontId="4" fillId="0" borderId="0" xfId="45" applyNumberFormat="1" applyFont="1" applyBorder="1" applyAlignment="1" applyProtection="1">
      <alignment vertical="center"/>
      <protection locked="0"/>
    </xf>
    <xf numFmtId="0" fontId="4" fillId="3" borderId="0" xfId="45" applyFont="1" applyFill="1" applyBorder="1" applyAlignment="1">
      <alignment vertical="center"/>
    </xf>
    <xf numFmtId="180" fontId="4" fillId="0" borderId="5" xfId="45" applyNumberFormat="1" applyFont="1" applyFill="1" applyBorder="1" applyAlignment="1" applyProtection="1">
      <alignment vertical="center"/>
    </xf>
    <xf numFmtId="167" fontId="4" fillId="0" borderId="5" xfId="45" applyNumberFormat="1" applyFont="1" applyFill="1" applyBorder="1" applyAlignment="1" applyProtection="1">
      <alignment horizontal="right" vertical="center"/>
    </xf>
    <xf numFmtId="167" fontId="4" fillId="0" borderId="5" xfId="45" applyNumberFormat="1" applyFont="1" applyFill="1" applyBorder="1" applyAlignment="1" applyProtection="1">
      <alignment vertical="center"/>
    </xf>
    <xf numFmtId="180" fontId="4" fillId="0" borderId="3" xfId="45" applyNumberFormat="1" applyFont="1" applyBorder="1" applyAlignment="1" applyProtection="1">
      <alignment vertical="center"/>
    </xf>
    <xf numFmtId="180" fontId="4" fillId="0" borderId="5" xfId="45" applyNumberFormat="1" applyFont="1" applyBorder="1" applyAlignment="1" applyProtection="1">
      <alignment horizontal="right" vertical="center"/>
    </xf>
    <xf numFmtId="49" fontId="4" fillId="3" borderId="0" xfId="45" applyNumberFormat="1" applyFont="1" applyFill="1" applyBorder="1" applyAlignment="1">
      <alignment vertical="center"/>
    </xf>
    <xf numFmtId="166" fontId="3" fillId="0" borderId="6" xfId="51" applyFont="1" applyBorder="1" applyAlignment="1" applyProtection="1">
      <alignment vertical="center"/>
    </xf>
    <xf numFmtId="43" fontId="3" fillId="0" borderId="0" xfId="45" applyNumberFormat="1" applyFont="1" applyAlignment="1" applyProtection="1">
      <alignment vertical="center"/>
      <protection locked="0"/>
    </xf>
    <xf numFmtId="49" fontId="3" fillId="0" borderId="3" xfId="45" applyNumberFormat="1" applyFont="1" applyBorder="1" applyAlignment="1" applyProtection="1">
      <alignment horizontal="right" vertical="center"/>
    </xf>
    <xf numFmtId="49" fontId="3" fillId="0" borderId="0" xfId="45" applyNumberFormat="1" applyFont="1" applyAlignment="1">
      <alignment vertical="center"/>
    </xf>
    <xf numFmtId="0" fontId="4" fillId="0" borderId="3" xfId="45" applyFont="1" applyBorder="1" applyAlignment="1" applyProtection="1">
      <alignment vertical="center"/>
    </xf>
    <xf numFmtId="43" fontId="4" fillId="0" borderId="0" xfId="45" applyNumberFormat="1" applyFont="1" applyAlignment="1" applyProtection="1">
      <alignment vertical="center"/>
      <protection locked="0"/>
    </xf>
    <xf numFmtId="0" fontId="4" fillId="3" borderId="0" xfId="45" applyFont="1" applyFill="1" applyAlignment="1">
      <alignment vertical="center"/>
    </xf>
    <xf numFmtId="180" fontId="4" fillId="0" borderId="5" xfId="45" applyNumberFormat="1" applyFont="1" applyBorder="1" applyAlignment="1" applyProtection="1">
      <alignment vertical="center"/>
    </xf>
    <xf numFmtId="49" fontId="4" fillId="3" borderId="0" xfId="45" applyNumberFormat="1" applyFont="1" applyFill="1" applyAlignment="1">
      <alignment vertical="center"/>
    </xf>
    <xf numFmtId="166" fontId="7" fillId="0" borderId="6" xfId="51" applyFont="1" applyFill="1" applyBorder="1" applyAlignment="1" applyProtection="1">
      <alignment vertical="center"/>
    </xf>
    <xf numFmtId="166" fontId="7" fillId="0" borderId="3" xfId="51" applyFont="1" applyFill="1" applyBorder="1" applyAlignment="1" applyProtection="1">
      <alignment vertical="center"/>
    </xf>
    <xf numFmtId="171" fontId="3" fillId="0" borderId="3" xfId="45" applyNumberFormat="1" applyFont="1" applyBorder="1" applyAlignment="1" applyProtection="1">
      <alignment horizontal="right" vertical="center"/>
    </xf>
    <xf numFmtId="166" fontId="4" fillId="0" borderId="3" xfId="51" applyFont="1" applyFill="1" applyBorder="1" applyAlignment="1" applyProtection="1">
      <alignment vertical="center"/>
    </xf>
    <xf numFmtId="166" fontId="8" fillId="0" borderId="3" xfId="51" applyFont="1" applyFill="1" applyBorder="1" applyAlignment="1" applyProtection="1">
      <alignment vertical="center"/>
    </xf>
    <xf numFmtId="166" fontId="4" fillId="0" borderId="3" xfId="51" applyFont="1" applyBorder="1" applyAlignment="1" applyProtection="1">
      <alignment vertical="center"/>
    </xf>
    <xf numFmtId="167" fontId="4" fillId="0" borderId="3" xfId="45" applyNumberFormat="1" applyFont="1" applyFill="1" applyBorder="1" applyAlignment="1" applyProtection="1">
      <alignment vertical="center"/>
    </xf>
    <xf numFmtId="167" fontId="4" fillId="0" borderId="3" xfId="45" applyNumberFormat="1" applyFont="1" applyFill="1" applyBorder="1" applyAlignment="1" applyProtection="1">
      <alignment horizontal="right" vertical="center"/>
    </xf>
    <xf numFmtId="180" fontId="4" fillId="0" borderId="3" xfId="45" applyNumberFormat="1" applyFont="1" applyBorder="1" applyAlignment="1" applyProtection="1">
      <alignment horizontal="right" vertical="center"/>
    </xf>
    <xf numFmtId="166" fontId="4" fillId="0" borderId="6" xfId="51" applyFont="1" applyFill="1" applyBorder="1" applyAlignment="1" applyProtection="1">
      <alignment horizontal="right" vertical="center"/>
    </xf>
    <xf numFmtId="166" fontId="4" fillId="0" borderId="6" xfId="51" applyFont="1" applyFill="1" applyBorder="1" applyAlignment="1" applyProtection="1">
      <alignment vertical="center"/>
    </xf>
    <xf numFmtId="166" fontId="8" fillId="0" borderId="6" xfId="51" applyFont="1" applyFill="1" applyBorder="1" applyProtection="1"/>
    <xf numFmtId="166" fontId="4" fillId="0" borderId="6" xfId="51" applyFont="1" applyFill="1" applyBorder="1" applyProtection="1"/>
    <xf numFmtId="0" fontId="3" fillId="0" borderId="0" xfId="45" applyFont="1" applyFill="1" applyAlignment="1" applyProtection="1">
      <alignment vertical="center"/>
    </xf>
    <xf numFmtId="0" fontId="3" fillId="0" borderId="0" xfId="45" applyFont="1" applyAlignment="1" applyProtection="1">
      <alignment vertical="center"/>
      <protection locked="0"/>
    </xf>
    <xf numFmtId="0" fontId="3" fillId="0" borderId="0" xfId="45" applyFont="1" applyFill="1" applyBorder="1" applyAlignment="1" applyProtection="1">
      <alignment vertical="center" wrapText="1"/>
    </xf>
    <xf numFmtId="1" fontId="3" fillId="0" borderId="0" xfId="45" applyNumberFormat="1" applyFont="1" applyFill="1" applyBorder="1" applyAlignment="1" applyProtection="1">
      <alignment vertical="center"/>
    </xf>
    <xf numFmtId="167" fontId="42" fillId="0" borderId="0" xfId="45" applyNumberFormat="1" applyFont="1" applyFill="1" applyAlignment="1" applyProtection="1">
      <alignment vertical="center"/>
    </xf>
    <xf numFmtId="0" fontId="4" fillId="0" borderId="2" xfId="45" applyFont="1" applyBorder="1" applyAlignment="1" applyProtection="1">
      <alignment vertical="center"/>
    </xf>
    <xf numFmtId="2" fontId="3" fillId="0" borderId="4" xfId="45" applyNumberFormat="1" applyFont="1" applyFill="1" applyBorder="1" applyAlignment="1" applyProtection="1">
      <alignment vertical="center"/>
    </xf>
    <xf numFmtId="2" fontId="3" fillId="0" borderId="6" xfId="45" applyNumberFormat="1" applyFont="1" applyFill="1" applyBorder="1" applyAlignment="1" applyProtection="1">
      <alignment vertical="center"/>
    </xf>
    <xf numFmtId="0" fontId="7" fillId="0" borderId="6" xfId="25" applyFont="1" applyFill="1" applyBorder="1" applyProtection="1"/>
    <xf numFmtId="2" fontId="3" fillId="0" borderId="3" xfId="45" applyNumberFormat="1" applyFont="1" applyBorder="1" applyAlignment="1" applyProtection="1">
      <alignment horizontal="right" vertical="center"/>
    </xf>
    <xf numFmtId="2" fontId="3" fillId="0" borderId="6" xfId="45" applyNumberFormat="1" applyFont="1" applyBorder="1" applyAlignment="1" applyProtection="1">
      <alignment vertical="center"/>
    </xf>
    <xf numFmtId="0" fontId="7" fillId="0" borderId="3" xfId="25" applyFont="1" applyFill="1" applyBorder="1" applyProtection="1"/>
    <xf numFmtId="0" fontId="3" fillId="0" borderId="3" xfId="45" applyFont="1" applyBorder="1" applyAlignment="1" applyProtection="1">
      <alignment vertical="center"/>
    </xf>
    <xf numFmtId="0" fontId="3" fillId="0" borderId="5" xfId="45" applyFont="1" applyFill="1" applyBorder="1" applyAlignment="1" applyProtection="1">
      <alignment vertical="center"/>
    </xf>
    <xf numFmtId="0" fontId="3" fillId="0" borderId="5" xfId="45" applyFont="1" applyBorder="1" applyAlignment="1" applyProtection="1">
      <alignment vertical="center"/>
    </xf>
    <xf numFmtId="2" fontId="4" fillId="0" borderId="9" xfId="45" applyNumberFormat="1" applyFont="1" applyFill="1" applyBorder="1" applyAlignment="1" applyProtection="1">
      <alignment vertical="center"/>
    </xf>
    <xf numFmtId="167" fontId="4" fillId="0" borderId="2" xfId="45" applyNumberFormat="1" applyFont="1" applyFill="1" applyBorder="1" applyAlignment="1" applyProtection="1">
      <alignment vertical="center"/>
    </xf>
    <xf numFmtId="181" fontId="4" fillId="0" borderId="2" xfId="45" applyNumberFormat="1" applyFont="1" applyFill="1" applyBorder="1" applyAlignment="1" applyProtection="1">
      <alignment vertical="center"/>
    </xf>
    <xf numFmtId="2" fontId="4" fillId="0" borderId="2" xfId="45" applyNumberFormat="1" applyFont="1" applyFill="1" applyBorder="1" applyAlignment="1" applyProtection="1">
      <alignment vertical="center"/>
    </xf>
    <xf numFmtId="0" fontId="8" fillId="0" borderId="2" xfId="25" applyFont="1" applyFill="1" applyBorder="1" applyProtection="1"/>
    <xf numFmtId="2" fontId="4" fillId="0" borderId="2" xfId="45" applyNumberFormat="1" applyFont="1" applyBorder="1" applyAlignment="1" applyProtection="1">
      <alignment vertical="center"/>
    </xf>
    <xf numFmtId="2" fontId="4" fillId="0" borderId="0" xfId="45" applyNumberFormat="1" applyFont="1" applyAlignment="1" applyProtection="1">
      <alignment vertical="center"/>
      <protection locked="0"/>
    </xf>
    <xf numFmtId="0" fontId="3" fillId="0" borderId="0" xfId="45" applyFont="1" applyAlignment="1">
      <alignment vertical="center" wrapText="1"/>
    </xf>
    <xf numFmtId="1" fontId="3" fillId="0" borderId="0" xfId="45" applyNumberFormat="1" applyFont="1" applyAlignment="1">
      <alignment vertical="center"/>
    </xf>
    <xf numFmtId="167" fontId="3" fillId="0" borderId="0" xfId="45" applyNumberFormat="1" applyFont="1" applyAlignment="1">
      <alignment vertical="center"/>
    </xf>
    <xf numFmtId="0" fontId="3" fillId="0" borderId="0" xfId="45" applyFont="1" applyAlignment="1">
      <alignment horizontal="right" vertical="center"/>
    </xf>
    <xf numFmtId="2" fontId="3" fillId="0" borderId="0" xfId="45" applyNumberFormat="1" applyFont="1" applyAlignment="1">
      <alignment horizontal="right" vertical="center"/>
    </xf>
    <xf numFmtId="166" fontId="3" fillId="0" borderId="0" xfId="45" applyNumberFormat="1" applyFont="1" applyAlignment="1">
      <alignment horizontal="right" vertical="center"/>
    </xf>
    <xf numFmtId="1" fontId="4" fillId="0" borderId="0" xfId="45" applyNumberFormat="1" applyFont="1" applyBorder="1" applyAlignment="1">
      <alignment horizontal="right" vertical="center"/>
    </xf>
    <xf numFmtId="167" fontId="4" fillId="0" borderId="0" xfId="45" applyNumberFormat="1" applyFont="1" applyBorder="1" applyAlignment="1">
      <alignment horizontal="right" vertical="center"/>
    </xf>
    <xf numFmtId="1" fontId="3" fillId="0" borderId="0" xfId="45" applyNumberFormat="1" applyFont="1" applyBorder="1" applyAlignment="1">
      <alignment horizontal="right" vertical="center"/>
    </xf>
    <xf numFmtId="167" fontId="3" fillId="0" borderId="0" xfId="45" applyNumberFormat="1" applyFont="1" applyBorder="1" applyAlignment="1">
      <alignment horizontal="right" vertical="center"/>
    </xf>
    <xf numFmtId="1" fontId="4" fillId="0" borderId="0" xfId="45" applyNumberFormat="1" applyFont="1" applyBorder="1" applyAlignment="1">
      <alignment vertical="center"/>
    </xf>
    <xf numFmtId="167" fontId="4" fillId="0" borderId="0" xfId="45" applyNumberFormat="1" applyFont="1" applyBorder="1" applyAlignment="1">
      <alignment vertical="center"/>
    </xf>
    <xf numFmtId="2" fontId="4" fillId="0" borderId="0" xfId="45" applyNumberFormat="1" applyFont="1" applyBorder="1" applyAlignment="1">
      <alignment vertical="center"/>
    </xf>
    <xf numFmtId="0" fontId="8" fillId="2" borderId="0" xfId="7" applyFont="1" applyFill="1" applyBorder="1" applyAlignment="1" applyProtection="1">
      <alignment vertical="center"/>
    </xf>
    <xf numFmtId="0" fontId="7" fillId="2" borderId="0" xfId="7" applyFont="1" applyFill="1" applyProtection="1"/>
    <xf numFmtId="0" fontId="7" fillId="2" borderId="0" xfId="7" applyFont="1" applyFill="1"/>
    <xf numFmtId="0" fontId="7" fillId="2" borderId="0" xfId="7" applyFont="1" applyFill="1" applyBorder="1" applyAlignment="1" applyProtection="1">
      <alignment vertical="center"/>
    </xf>
    <xf numFmtId="0" fontId="8" fillId="2" borderId="0" xfId="7" applyFont="1" applyFill="1" applyBorder="1" applyAlignment="1" applyProtection="1">
      <alignment horizontal="center" vertical="center"/>
    </xf>
    <xf numFmtId="1" fontId="8" fillId="2" borderId="6" xfId="7" applyNumberFormat="1" applyFont="1" applyFill="1" applyBorder="1" applyAlignment="1" applyProtection="1">
      <alignment horizontal="center" vertical="center" wrapText="1"/>
    </xf>
    <xf numFmtId="1" fontId="8" fillId="2" borderId="6" xfId="7" applyNumberFormat="1" applyFont="1" applyFill="1" applyBorder="1" applyAlignment="1" applyProtection="1">
      <alignment horizontal="center" vertical="center" wrapText="1"/>
      <protection locked="0"/>
    </xf>
    <xf numFmtId="1" fontId="8" fillId="2" borderId="2" xfId="7" applyNumberFormat="1" applyFont="1" applyFill="1" applyBorder="1" applyAlignment="1" applyProtection="1">
      <alignment horizontal="center" vertical="center" wrapText="1"/>
    </xf>
    <xf numFmtId="1" fontId="8" fillId="2" borderId="0" xfId="7" applyNumberFormat="1" applyFont="1" applyFill="1" applyBorder="1" applyAlignment="1" applyProtection="1">
      <alignment horizontal="center" vertical="center" wrapText="1"/>
    </xf>
    <xf numFmtId="1" fontId="8" fillId="2" borderId="3" xfId="7" applyNumberFormat="1" applyFont="1" applyFill="1" applyBorder="1" applyAlignment="1" applyProtection="1">
      <alignment horizontal="center" vertical="center" wrapText="1"/>
    </xf>
    <xf numFmtId="0" fontId="8" fillId="2" borderId="2" xfId="7" applyFont="1" applyFill="1" applyBorder="1" applyAlignment="1" applyProtection="1">
      <alignment horizontal="center" vertical="center"/>
    </xf>
    <xf numFmtId="0" fontId="8" fillId="2" borderId="4" xfId="7" applyFont="1" applyFill="1" applyBorder="1" applyAlignment="1" applyProtection="1">
      <alignment horizontal="center" vertical="center" wrapText="1"/>
    </xf>
    <xf numFmtId="0" fontId="8" fillId="2" borderId="3" xfId="7" applyFont="1" applyFill="1" applyBorder="1" applyAlignment="1" applyProtection="1">
      <alignment horizontal="left" vertical="center" wrapText="1"/>
    </xf>
    <xf numFmtId="1" fontId="8" fillId="2" borderId="3" xfId="7" applyNumberFormat="1" applyFont="1" applyFill="1" applyBorder="1" applyAlignment="1" applyProtection="1">
      <alignment horizontal="center" vertical="center" wrapText="1"/>
      <protection locked="0"/>
    </xf>
    <xf numFmtId="0" fontId="8" fillId="2" borderId="6" xfId="7" applyFont="1" applyFill="1" applyBorder="1" applyProtection="1"/>
    <xf numFmtId="0" fontId="8" fillId="2" borderId="3" xfId="7" applyFont="1" applyFill="1" applyBorder="1" applyProtection="1">
      <protection locked="0"/>
    </xf>
    <xf numFmtId="1" fontId="7" fillId="2" borderId="4" xfId="7" applyNumberFormat="1" applyFont="1" applyFill="1" applyBorder="1" applyAlignment="1" applyProtection="1">
      <alignment horizontal="left" vertical="center"/>
    </xf>
    <xf numFmtId="43" fontId="3" fillId="2" borderId="3" xfId="8" applyFont="1" applyFill="1" applyBorder="1" applyAlignment="1" applyProtection="1">
      <alignment horizontal="right" vertical="center"/>
    </xf>
    <xf numFmtId="43" fontId="3" fillId="2" borderId="3" xfId="8" applyFont="1" applyFill="1" applyBorder="1" applyAlignment="1" applyProtection="1">
      <alignment horizontal="right" vertical="center"/>
      <protection locked="0"/>
    </xf>
    <xf numFmtId="43" fontId="4" fillId="2" borderId="0" xfId="8" applyFont="1" applyFill="1" applyBorder="1" applyAlignment="1" applyProtection="1">
      <alignment horizontal="right" vertical="center"/>
    </xf>
    <xf numFmtId="43" fontId="4" fillId="2" borderId="3" xfId="8" applyFont="1" applyFill="1" applyBorder="1" applyAlignment="1" applyProtection="1">
      <alignment horizontal="right" vertical="center"/>
    </xf>
    <xf numFmtId="2" fontId="8" fillId="2" borderId="3" xfId="7" applyNumberFormat="1" applyFont="1" applyFill="1" applyBorder="1" applyProtection="1"/>
    <xf numFmtId="2" fontId="8" fillId="2" borderId="3" xfId="7" applyNumberFormat="1" applyFont="1" applyFill="1" applyBorder="1" applyProtection="1">
      <protection locked="0"/>
    </xf>
    <xf numFmtId="1" fontId="8" fillId="2" borderId="3" xfId="7" applyNumberFormat="1" applyFont="1" applyFill="1" applyBorder="1" applyAlignment="1" applyProtection="1">
      <alignment horizontal="left" vertical="center"/>
    </xf>
    <xf numFmtId="0" fontId="8" fillId="2" borderId="3" xfId="7" applyFont="1" applyFill="1" applyBorder="1" applyProtection="1"/>
    <xf numFmtId="1" fontId="7" fillId="2" borderId="3" xfId="7" quotePrefix="1" applyNumberFormat="1" applyFont="1" applyFill="1" applyBorder="1" applyAlignment="1" applyProtection="1">
      <alignment horizontal="left" vertical="center"/>
    </xf>
    <xf numFmtId="1" fontId="8" fillId="2" borderId="4" xfId="7" quotePrefix="1" applyNumberFormat="1" applyFont="1" applyFill="1" applyBorder="1" applyAlignment="1" applyProtection="1">
      <alignment horizontal="left" vertical="center"/>
    </xf>
    <xf numFmtId="1" fontId="8" fillId="2" borderId="3" xfId="7" quotePrefix="1" applyNumberFormat="1" applyFont="1" applyFill="1" applyBorder="1" applyAlignment="1" applyProtection="1">
      <alignment horizontal="left" vertical="center"/>
    </xf>
    <xf numFmtId="43" fontId="4" fillId="2" borderId="3" xfId="8" applyFont="1" applyFill="1" applyBorder="1" applyAlignment="1" applyProtection="1">
      <alignment horizontal="right" vertical="center"/>
      <protection locked="0"/>
    </xf>
    <xf numFmtId="43" fontId="4" fillId="2" borderId="5" xfId="8" applyFont="1" applyFill="1" applyBorder="1" applyAlignment="1" applyProtection="1">
      <alignment horizontal="right" vertical="center"/>
      <protection locked="0"/>
    </xf>
    <xf numFmtId="1" fontId="8" fillId="2" borderId="11" xfId="7" quotePrefix="1" applyNumberFormat="1" applyFont="1" applyFill="1" applyBorder="1" applyAlignment="1" applyProtection="1">
      <alignment horizontal="left" vertical="center"/>
    </xf>
    <xf numFmtId="1" fontId="8" fillId="2" borderId="5" xfId="7" quotePrefix="1" applyNumberFormat="1" applyFont="1" applyFill="1" applyBorder="1" applyAlignment="1" applyProtection="1">
      <alignment horizontal="left" vertical="center"/>
    </xf>
    <xf numFmtId="43" fontId="4" fillId="2" borderId="5" xfId="8" applyFont="1" applyFill="1" applyBorder="1" applyAlignment="1" applyProtection="1">
      <alignment horizontal="right" vertical="center"/>
    </xf>
    <xf numFmtId="43" fontId="4" fillId="2" borderId="1" xfId="8" applyFont="1" applyFill="1" applyBorder="1" applyAlignment="1" applyProtection="1">
      <alignment horizontal="right" vertical="center"/>
    </xf>
    <xf numFmtId="2" fontId="8" fillId="2" borderId="5" xfId="7" applyNumberFormat="1" applyFont="1" applyFill="1" applyBorder="1" applyProtection="1"/>
    <xf numFmtId="2" fontId="8" fillId="2" borderId="5" xfId="7" applyNumberFormat="1" applyFont="1" applyFill="1" applyBorder="1" applyProtection="1">
      <protection locked="0"/>
    </xf>
    <xf numFmtId="2" fontId="7" fillId="2" borderId="0" xfId="7" applyNumberFormat="1" applyFont="1" applyFill="1"/>
    <xf numFmtId="49" fontId="43" fillId="4" borderId="0" xfId="48" quotePrefix="1" applyNumberFormat="1" applyFont="1" applyFill="1" applyAlignment="1">
      <alignment horizontal="left" vertical="center"/>
    </xf>
    <xf numFmtId="2" fontId="4" fillId="2" borderId="2" xfId="7" applyNumberFormat="1" applyFont="1" applyFill="1" applyBorder="1" applyAlignment="1">
      <alignment horizontal="right" vertical="center"/>
    </xf>
    <xf numFmtId="0" fontId="7" fillId="0" borderId="0" xfId="17" applyFont="1" applyFill="1" applyBorder="1" applyAlignment="1" applyProtection="1">
      <alignment horizontal="right"/>
    </xf>
    <xf numFmtId="2" fontId="3" fillId="0" borderId="0" xfId="47" applyNumberFormat="1" applyFont="1" applyFill="1" applyBorder="1" applyAlignment="1" applyProtection="1">
      <alignment vertical="center" wrapText="1"/>
    </xf>
    <xf numFmtId="0" fontId="4" fillId="2" borderId="0" xfId="53" quotePrefix="1" applyFont="1" applyFill="1" applyBorder="1" applyAlignment="1" applyProtection="1">
      <alignment vertical="center"/>
      <protection locked="0"/>
    </xf>
    <xf numFmtId="0" fontId="3" fillId="2" borderId="0" xfId="53" applyFont="1" applyFill="1" applyBorder="1" applyAlignment="1" applyProtection="1">
      <alignment vertical="center"/>
      <protection locked="0"/>
    </xf>
    <xf numFmtId="0" fontId="4" fillId="2" borderId="0" xfId="53" applyFont="1" applyFill="1" applyBorder="1" applyAlignment="1" applyProtection="1">
      <alignment horizontal="center" vertical="center"/>
      <protection locked="0"/>
    </xf>
    <xf numFmtId="2" fontId="4" fillId="2" borderId="2" xfId="53" applyNumberFormat="1" applyFont="1" applyFill="1" applyBorder="1" applyAlignment="1" applyProtection="1">
      <alignment horizontal="center" vertical="center" wrapText="1"/>
    </xf>
    <xf numFmtId="2" fontId="4" fillId="2" borderId="2" xfId="53" quotePrefix="1" applyNumberFormat="1" applyFont="1" applyFill="1" applyBorder="1" applyAlignment="1" applyProtection="1">
      <alignment horizontal="center" vertical="center" wrapText="1"/>
    </xf>
    <xf numFmtId="0" fontId="4" fillId="2" borderId="2" xfId="53" applyFont="1" applyFill="1" applyBorder="1" applyAlignment="1" applyProtection="1">
      <alignment horizontal="center" vertical="center" wrapText="1"/>
    </xf>
    <xf numFmtId="0" fontId="4" fillId="2" borderId="2" xfId="53" applyFont="1" applyFill="1" applyBorder="1" applyAlignment="1" applyProtection="1">
      <alignment horizontal="center" vertical="center" wrapText="1"/>
      <protection locked="0"/>
    </xf>
    <xf numFmtId="0" fontId="3" fillId="2" borderId="6" xfId="53" applyFont="1" applyFill="1" applyBorder="1" applyAlignment="1" applyProtection="1">
      <alignment vertical="center"/>
      <protection locked="0"/>
    </xf>
    <xf numFmtId="164" fontId="3" fillId="2" borderId="6" xfId="55" applyNumberFormat="1" applyFont="1" applyFill="1" applyBorder="1" applyAlignment="1" applyProtection="1">
      <alignment vertical="center"/>
    </xf>
    <xf numFmtId="2" fontId="3" fillId="2" borderId="6" xfId="55" applyNumberFormat="1" applyFont="1" applyFill="1" applyBorder="1" applyAlignment="1" applyProtection="1">
      <alignment vertical="center"/>
    </xf>
    <xf numFmtId="164" fontId="3" fillId="2" borderId="6" xfId="10" applyNumberFormat="1" applyFont="1" applyFill="1" applyBorder="1" applyAlignment="1" applyProtection="1">
      <alignment vertical="center"/>
    </xf>
    <xf numFmtId="37" fontId="3" fillId="2" borderId="6" xfId="55" applyNumberFormat="1" applyFont="1" applyFill="1" applyBorder="1" applyAlignment="1" applyProtection="1">
      <alignment vertical="center"/>
    </xf>
    <xf numFmtId="166" fontId="3" fillId="2" borderId="6" xfId="55" applyFont="1" applyFill="1" applyBorder="1" applyAlignment="1" applyProtection="1">
      <alignment vertical="center"/>
    </xf>
    <xf numFmtId="37" fontId="3" fillId="2" borderId="6" xfId="55" applyNumberFormat="1" applyFont="1" applyFill="1" applyBorder="1" applyAlignment="1" applyProtection="1">
      <alignment vertical="center"/>
      <protection locked="0"/>
    </xf>
    <xf numFmtId="166" fontId="3" fillId="2" borderId="6" xfId="55" applyNumberFormat="1" applyFont="1" applyFill="1" applyBorder="1" applyAlignment="1" applyProtection="1">
      <alignment vertical="center"/>
      <protection locked="0"/>
    </xf>
    <xf numFmtId="37" fontId="3" fillId="2" borderId="6" xfId="56" applyNumberFormat="1" applyFont="1" applyFill="1" applyBorder="1" applyAlignment="1" applyProtection="1">
      <alignment vertical="center"/>
      <protection locked="0"/>
    </xf>
    <xf numFmtId="37" fontId="3" fillId="2" borderId="6" xfId="10" applyNumberFormat="1" applyFont="1" applyFill="1" applyBorder="1" applyAlignment="1" applyProtection="1">
      <alignment vertical="center"/>
      <protection locked="0"/>
    </xf>
    <xf numFmtId="2" fontId="3" fillId="2" borderId="6" xfId="56" applyNumberFormat="1" applyFont="1" applyFill="1" applyBorder="1" applyAlignment="1" applyProtection="1">
      <alignment vertical="center"/>
      <protection locked="0"/>
    </xf>
    <xf numFmtId="0" fontId="3" fillId="2" borderId="3" xfId="53" applyFont="1" applyFill="1" applyBorder="1" applyAlignment="1" applyProtection="1">
      <alignment vertical="center"/>
      <protection locked="0"/>
    </xf>
    <xf numFmtId="164" fontId="3" fillId="2" borderId="3" xfId="55" applyNumberFormat="1" applyFont="1" applyFill="1" applyBorder="1" applyAlignment="1" applyProtection="1">
      <alignment vertical="center"/>
    </xf>
    <xf numFmtId="2" fontId="3" fillId="2" borderId="3" xfId="55" applyNumberFormat="1" applyFont="1" applyFill="1" applyBorder="1" applyAlignment="1" applyProtection="1">
      <alignment vertical="center"/>
    </xf>
    <xf numFmtId="164" fontId="3" fillId="2" borderId="3" xfId="10" applyNumberFormat="1" applyFont="1" applyFill="1" applyBorder="1" applyAlignment="1" applyProtection="1">
      <alignment vertical="center"/>
    </xf>
    <xf numFmtId="37" fontId="3" fillId="2" borderId="3" xfId="55" applyNumberFormat="1" applyFont="1" applyFill="1" applyBorder="1" applyAlignment="1" applyProtection="1">
      <alignment vertical="center"/>
    </xf>
    <xf numFmtId="166" fontId="3" fillId="2" borderId="3" xfId="55" applyFont="1" applyFill="1" applyBorder="1" applyAlignment="1" applyProtection="1">
      <alignment vertical="center"/>
    </xf>
    <xf numFmtId="37" fontId="3" fillId="2" borderId="3" xfId="55" applyNumberFormat="1" applyFont="1" applyFill="1" applyBorder="1" applyAlignment="1" applyProtection="1">
      <alignment vertical="center"/>
      <protection locked="0"/>
    </xf>
    <xf numFmtId="166" fontId="3" fillId="2" borderId="3" xfId="55" applyNumberFormat="1" applyFont="1" applyFill="1" applyBorder="1" applyAlignment="1" applyProtection="1">
      <alignment vertical="center"/>
      <protection locked="0"/>
    </xf>
    <xf numFmtId="37" fontId="3" fillId="2" borderId="3" xfId="56" applyNumberFormat="1" applyFont="1" applyFill="1" applyBorder="1" applyAlignment="1" applyProtection="1">
      <alignment vertical="center"/>
      <protection locked="0"/>
    </xf>
    <xf numFmtId="37" fontId="3" fillId="2" borderId="3" xfId="10" applyNumberFormat="1" applyFont="1" applyFill="1" applyBorder="1" applyAlignment="1" applyProtection="1">
      <alignment vertical="center"/>
      <protection locked="0"/>
    </xf>
    <xf numFmtId="2" fontId="3" fillId="2" borderId="3" xfId="56" applyNumberFormat="1" applyFont="1" applyFill="1" applyBorder="1" applyAlignment="1" applyProtection="1">
      <alignment vertical="center"/>
      <protection locked="0"/>
    </xf>
    <xf numFmtId="1" fontId="3" fillId="2" borderId="3" xfId="53" applyNumberFormat="1" applyFont="1" applyFill="1" applyBorder="1" applyAlignment="1" applyProtection="1">
      <alignment vertical="center"/>
      <protection locked="0"/>
    </xf>
    <xf numFmtId="0" fontId="3" fillId="2" borderId="3" xfId="57" applyFont="1" applyFill="1" applyBorder="1" applyAlignment="1" applyProtection="1">
      <alignment vertical="center"/>
      <protection locked="0"/>
    </xf>
    <xf numFmtId="0" fontId="3" fillId="2" borderId="3" xfId="53" applyFont="1" applyFill="1" applyBorder="1" applyAlignment="1" applyProtection="1">
      <alignment vertical="top"/>
      <protection locked="0"/>
    </xf>
    <xf numFmtId="164" fontId="3" fillId="2" borderId="3" xfId="55" applyNumberFormat="1" applyFont="1" applyFill="1" applyBorder="1" applyAlignment="1" applyProtection="1">
      <alignment horizontal="center" vertical="center"/>
    </xf>
    <xf numFmtId="2" fontId="3" fillId="2" borderId="3" xfId="55" applyNumberFormat="1" applyFont="1" applyFill="1" applyBorder="1" applyAlignment="1" applyProtection="1">
      <alignment horizontal="center" vertical="center"/>
    </xf>
    <xf numFmtId="164" fontId="3" fillId="2" borderId="3" xfId="10" applyNumberFormat="1" applyFont="1" applyFill="1" applyBorder="1" applyAlignment="1" applyProtection="1">
      <alignment horizontal="center" vertical="center"/>
    </xf>
    <xf numFmtId="37" fontId="3" fillId="2" borderId="3" xfId="55" applyNumberFormat="1" applyFont="1" applyFill="1" applyBorder="1" applyAlignment="1" applyProtection="1">
      <alignment horizontal="center" vertical="center"/>
    </xf>
    <xf numFmtId="166" fontId="3" fillId="2" borderId="3" xfId="55" applyFont="1" applyFill="1" applyBorder="1" applyAlignment="1" applyProtection="1">
      <alignment horizontal="center" vertical="center"/>
    </xf>
    <xf numFmtId="37" fontId="3" fillId="2" borderId="3" xfId="55" applyNumberFormat="1" applyFont="1" applyFill="1" applyBorder="1" applyAlignment="1" applyProtection="1">
      <alignment horizontal="center" vertical="center"/>
      <protection locked="0"/>
    </xf>
    <xf numFmtId="166" fontId="3" fillId="2" borderId="3" xfId="55" applyNumberFormat="1" applyFont="1" applyFill="1" applyBorder="1" applyAlignment="1" applyProtection="1">
      <alignment horizontal="center" vertical="center"/>
      <protection locked="0"/>
    </xf>
    <xf numFmtId="0" fontId="3" fillId="2" borderId="3" xfId="53" quotePrefix="1" applyFont="1" applyFill="1" applyBorder="1" applyAlignment="1" applyProtection="1">
      <alignment horizontal="left" vertical="center"/>
      <protection locked="0"/>
    </xf>
    <xf numFmtId="0" fontId="3" fillId="2" borderId="3" xfId="53" applyFont="1" applyFill="1" applyBorder="1" applyProtection="1">
      <protection locked="0"/>
    </xf>
    <xf numFmtId="0" fontId="3" fillId="2" borderId="5" xfId="53" applyFont="1" applyFill="1" applyBorder="1" applyAlignment="1" applyProtection="1">
      <alignment vertical="center"/>
      <protection locked="0"/>
    </xf>
    <xf numFmtId="0" fontId="4" fillId="2" borderId="5" xfId="53" applyFont="1" applyFill="1" applyBorder="1" applyAlignment="1" applyProtection="1">
      <alignment vertical="center"/>
      <protection locked="0"/>
    </xf>
    <xf numFmtId="164" fontId="4" fillId="2" borderId="5" xfId="55" applyNumberFormat="1" applyFont="1" applyFill="1" applyBorder="1" applyAlignment="1" applyProtection="1">
      <alignment vertical="center"/>
    </xf>
    <xf numFmtId="2" fontId="4" fillId="2" borderId="5" xfId="55" applyNumberFormat="1" applyFont="1" applyFill="1" applyBorder="1" applyAlignment="1" applyProtection="1">
      <alignment vertical="center"/>
    </xf>
    <xf numFmtId="164" fontId="4" fillId="2" borderId="5" xfId="10" applyNumberFormat="1" applyFont="1" applyFill="1" applyBorder="1" applyAlignment="1" applyProtection="1">
      <alignment vertical="center"/>
    </xf>
    <xf numFmtId="37" fontId="4" fillId="2" borderId="5" xfId="55" applyNumberFormat="1" applyFont="1" applyFill="1" applyBorder="1" applyAlignment="1" applyProtection="1">
      <alignment vertical="center"/>
    </xf>
    <xf numFmtId="166" fontId="4" fillId="2" borderId="5" xfId="55" applyFont="1" applyFill="1" applyBorder="1" applyAlignment="1" applyProtection="1">
      <alignment vertical="center"/>
    </xf>
    <xf numFmtId="37" fontId="4" fillId="2" borderId="5" xfId="55" applyNumberFormat="1" applyFont="1" applyFill="1" applyBorder="1" applyAlignment="1" applyProtection="1">
      <alignment vertical="center"/>
      <protection locked="0"/>
    </xf>
    <xf numFmtId="166" fontId="4" fillId="2" borderId="5" xfId="55" applyNumberFormat="1" applyFont="1" applyFill="1" applyBorder="1" applyAlignment="1" applyProtection="1">
      <alignment vertical="center"/>
      <protection locked="0"/>
    </xf>
    <xf numFmtId="1" fontId="4" fillId="2" borderId="5" xfId="53" applyNumberFormat="1" applyFont="1" applyFill="1" applyBorder="1" applyAlignment="1" applyProtection="1">
      <alignment vertical="center"/>
      <protection locked="0"/>
    </xf>
    <xf numFmtId="0" fontId="3" fillId="2" borderId="0" xfId="53" applyFont="1" applyFill="1" applyBorder="1" applyAlignment="1" applyProtection="1">
      <alignment horizontal="left" vertical="center"/>
      <protection locked="0"/>
    </xf>
    <xf numFmtId="0" fontId="3" fillId="2" borderId="0" xfId="53" applyFont="1" applyFill="1" applyAlignment="1" applyProtection="1">
      <alignment vertical="center"/>
      <protection locked="0"/>
    </xf>
    <xf numFmtId="169" fontId="3" fillId="2" borderId="0" xfId="53" applyNumberFormat="1" applyFont="1" applyFill="1" applyAlignment="1" applyProtection="1">
      <alignment vertical="center"/>
      <protection locked="0"/>
    </xf>
    <xf numFmtId="2" fontId="3" fillId="2" borderId="0" xfId="56" applyNumberFormat="1" applyFont="1" applyFill="1" applyBorder="1" applyAlignment="1" applyProtection="1">
      <alignment vertical="center"/>
      <protection locked="0"/>
    </xf>
    <xf numFmtId="169" fontId="3" fillId="2" borderId="0" xfId="53" applyNumberFormat="1" applyFont="1" applyFill="1" applyBorder="1" applyAlignment="1" applyProtection="1">
      <alignment vertical="center"/>
      <protection locked="0"/>
    </xf>
    <xf numFmtId="0" fontId="8" fillId="2" borderId="6" xfId="39" applyFont="1" applyFill="1" applyBorder="1" applyAlignment="1" applyProtection="1">
      <alignment horizontal="center" wrapText="1"/>
    </xf>
    <xf numFmtId="2" fontId="7" fillId="0" borderId="5" xfId="39" applyNumberFormat="1" applyFont="1" applyFill="1" applyBorder="1" applyProtection="1"/>
    <xf numFmtId="0" fontId="5" fillId="0" borderId="13" xfId="31" applyFont="1" applyBorder="1" applyAlignment="1">
      <alignment horizontal="center" vertical="center"/>
    </xf>
    <xf numFmtId="10" fontId="5" fillId="0" borderId="4" xfId="11" applyNumberFormat="1" applyFont="1" applyBorder="1"/>
    <xf numFmtId="1" fontId="3" fillId="0" borderId="4" xfId="11" applyNumberFormat="1" applyFont="1" applyBorder="1"/>
    <xf numFmtId="2" fontId="3" fillId="0" borderId="4" xfId="11" applyNumberFormat="1" applyFont="1" applyBorder="1"/>
    <xf numFmtId="1" fontId="5" fillId="0" borderId="4" xfId="11" applyNumberFormat="1" applyFont="1" applyBorder="1"/>
    <xf numFmtId="2" fontId="5" fillId="0" borderId="7" xfId="31" applyNumberFormat="1" applyFont="1" applyBorder="1"/>
    <xf numFmtId="10" fontId="5" fillId="0" borderId="4" xfId="31" applyNumberFormat="1" applyFont="1" applyBorder="1"/>
    <xf numFmtId="0" fontId="0" fillId="0" borderId="14" xfId="0" applyBorder="1"/>
    <xf numFmtId="10" fontId="5" fillId="0" borderId="11" xfId="31" applyNumberFormat="1" applyFont="1" applyBorder="1"/>
    <xf numFmtId="169" fontId="8" fillId="0" borderId="5" xfId="10" applyNumberFormat="1" applyFont="1" applyFill="1" applyBorder="1" applyProtection="1"/>
    <xf numFmtId="0" fontId="3" fillId="0" borderId="0" xfId="52" applyFont="1" applyFill="1" applyProtection="1"/>
    <xf numFmtId="0" fontId="4" fillId="0" borderId="0" xfId="52" quotePrefix="1" applyFont="1" applyFill="1" applyBorder="1" applyAlignment="1" applyProtection="1">
      <alignment vertical="center" wrapText="1"/>
    </xf>
    <xf numFmtId="0" fontId="4" fillId="0" borderId="0" xfId="52" quotePrefix="1" applyFont="1" applyFill="1" applyBorder="1" applyAlignment="1" applyProtection="1">
      <alignment horizontal="center" vertical="center" wrapText="1"/>
    </xf>
    <xf numFmtId="0" fontId="4" fillId="0" borderId="8" xfId="52" quotePrefix="1" applyFont="1" applyFill="1" applyBorder="1" applyAlignment="1" applyProtection="1">
      <alignment horizontal="center" vertical="center" wrapText="1"/>
    </xf>
    <xf numFmtId="0" fontId="4" fillId="0" borderId="8" xfId="52" applyFont="1" applyFill="1" applyBorder="1" applyAlignment="1" applyProtection="1">
      <alignment horizontal="center" vertical="center"/>
    </xf>
    <xf numFmtId="0" fontId="4" fillId="0" borderId="8" xfId="52" applyFont="1" applyFill="1" applyBorder="1" applyAlignment="1" applyProtection="1">
      <alignment horizontal="center" vertical="center" wrapText="1"/>
    </xf>
    <xf numFmtId="0" fontId="4" fillId="0" borderId="9" xfId="52" applyFont="1" applyFill="1" applyBorder="1" applyAlignment="1" applyProtection="1">
      <alignment horizontal="center" vertical="center" wrapText="1"/>
    </xf>
    <xf numFmtId="0" fontId="3" fillId="0" borderId="0" xfId="52" applyFont="1" applyFill="1" applyBorder="1" applyAlignment="1" applyProtection="1">
      <alignment horizontal="center"/>
    </xf>
    <xf numFmtId="0" fontId="4" fillId="2" borderId="2" xfId="52" applyFont="1" applyFill="1" applyBorder="1" applyAlignment="1" applyProtection="1">
      <alignment horizontal="center" vertical="top" wrapText="1"/>
    </xf>
    <xf numFmtId="0" fontId="3" fillId="2" borderId="0" xfId="52" applyFont="1" applyFill="1" applyProtection="1"/>
    <xf numFmtId="0" fontId="3" fillId="2" borderId="0" xfId="52" applyFont="1" applyFill="1" applyAlignment="1" applyProtection="1">
      <alignment horizontal="center"/>
    </xf>
    <xf numFmtId="0" fontId="4" fillId="0" borderId="3" xfId="45" applyFont="1" applyFill="1" applyBorder="1" applyAlignment="1" applyProtection="1">
      <alignment horizontal="right" vertical="center"/>
    </xf>
    <xf numFmtId="0" fontId="4" fillId="0" borderId="3" xfId="52" applyFont="1" applyFill="1" applyBorder="1" applyAlignment="1" applyProtection="1">
      <alignment horizontal="center" vertical="top" wrapText="1"/>
    </xf>
    <xf numFmtId="0" fontId="4" fillId="0" borderId="3" xfId="52" applyFont="1" applyFill="1" applyBorder="1" applyAlignment="1" applyProtection="1">
      <alignment horizontal="center" vertical="top" wrapText="1"/>
      <protection locked="0"/>
    </xf>
    <xf numFmtId="0" fontId="4" fillId="0" borderId="4" xfId="52" applyFont="1" applyFill="1" applyBorder="1" applyAlignment="1" applyProtection="1">
      <alignment horizontal="center" vertical="top" wrapText="1"/>
    </xf>
    <xf numFmtId="0" fontId="3" fillId="0" borderId="6" xfId="52" applyFont="1" applyFill="1" applyBorder="1" applyAlignment="1" applyProtection="1">
      <alignment horizontal="center"/>
      <protection locked="0"/>
    </xf>
    <xf numFmtId="0" fontId="3" fillId="0" borderId="0" xfId="52" applyFont="1" applyFill="1" applyAlignment="1" applyProtection="1">
      <alignment horizontal="center"/>
    </xf>
    <xf numFmtId="0" fontId="3" fillId="0" borderId="3" xfId="45" applyFont="1" applyFill="1" applyBorder="1" applyAlignment="1" applyProtection="1">
      <alignment horizontal="right" vertical="center"/>
    </xf>
    <xf numFmtId="1" fontId="3" fillId="0" borderId="3" xfId="52" applyNumberFormat="1" applyFont="1" applyFill="1" applyBorder="1" applyAlignment="1" applyProtection="1">
      <alignment horizontal="right"/>
    </xf>
    <xf numFmtId="0" fontId="3" fillId="0" borderId="3" xfId="52" applyFont="1" applyFill="1" applyBorder="1" applyAlignment="1" applyProtection="1">
      <alignment horizontal="right" vertical="top"/>
    </xf>
    <xf numFmtId="0" fontId="3" fillId="0" borderId="3" xfId="52" applyFont="1" applyFill="1" applyBorder="1" applyAlignment="1" applyProtection="1">
      <alignment horizontal="right" vertical="top"/>
      <protection locked="0"/>
    </xf>
    <xf numFmtId="1" fontId="3" fillId="0" borderId="3" xfId="52" applyNumberFormat="1" applyFont="1" applyFill="1" applyBorder="1" applyAlignment="1" applyProtection="1">
      <alignment horizontal="right" vertical="top"/>
      <protection locked="0"/>
    </xf>
    <xf numFmtId="1" fontId="3" fillId="0" borderId="3" xfId="52" applyNumberFormat="1" applyFont="1" applyFill="1" applyBorder="1" applyAlignment="1" applyProtection="1">
      <alignment horizontal="right" vertical="center"/>
    </xf>
    <xf numFmtId="0" fontId="3" fillId="0" borderId="3" xfId="52" applyFont="1" applyFill="1" applyBorder="1" applyAlignment="1" applyProtection="1">
      <alignment horizontal="right" vertical="top" wrapText="1"/>
    </xf>
    <xf numFmtId="0" fontId="3" fillId="0" borderId="4" xfId="52" applyFont="1" applyFill="1" applyBorder="1" applyProtection="1"/>
    <xf numFmtId="0" fontId="3" fillId="0" borderId="3" xfId="52" applyFont="1" applyFill="1" applyBorder="1" applyProtection="1"/>
    <xf numFmtId="0" fontId="3" fillId="0" borderId="3" xfId="52" applyFont="1" applyFill="1" applyBorder="1" applyProtection="1">
      <protection locked="0"/>
    </xf>
    <xf numFmtId="1" fontId="3" fillId="0" borderId="0" xfId="52" applyNumberFormat="1" applyFont="1" applyFill="1" applyProtection="1"/>
    <xf numFmtId="49" fontId="3" fillId="0" borderId="3" xfId="52" applyNumberFormat="1" applyFont="1" applyFill="1" applyBorder="1" applyAlignment="1" applyProtection="1">
      <alignment horizontal="right" vertical="center" wrapText="1"/>
    </xf>
    <xf numFmtId="49" fontId="3" fillId="0" borderId="3" xfId="52" applyNumberFormat="1" applyFont="1" applyFill="1" applyBorder="1" applyAlignment="1" applyProtection="1">
      <alignment horizontal="right" vertical="center" wrapText="1"/>
      <protection locked="0"/>
    </xf>
    <xf numFmtId="0" fontId="3" fillId="0" borderId="3" xfId="52" applyFont="1" applyFill="1" applyBorder="1" applyAlignment="1" applyProtection="1">
      <alignment horizontal="right" vertical="center" wrapText="1"/>
      <protection locked="0"/>
    </xf>
    <xf numFmtId="49" fontId="3" fillId="0" borderId="3" xfId="52" applyNumberFormat="1" applyFont="1" applyFill="1" applyBorder="1" applyAlignment="1" applyProtection="1">
      <alignment horizontal="right" vertical="top"/>
      <protection locked="0"/>
    </xf>
    <xf numFmtId="1" fontId="3" fillId="0" borderId="3" xfId="52" quotePrefix="1" applyNumberFormat="1" applyFont="1" applyFill="1" applyBorder="1" applyAlignment="1" applyProtection="1">
      <alignment horizontal="right"/>
    </xf>
    <xf numFmtId="0" fontId="3" fillId="0" borderId="3" xfId="52" applyFont="1" applyFill="1" applyBorder="1" applyAlignment="1" applyProtection="1">
      <alignment horizontal="right"/>
      <protection locked="0"/>
    </xf>
    <xf numFmtId="0" fontId="7" fillId="0" borderId="3" xfId="52" applyFont="1" applyFill="1" applyBorder="1" applyAlignment="1" applyProtection="1">
      <alignment horizontal="right" vertical="top"/>
    </xf>
    <xf numFmtId="0" fontId="3" fillId="0" borderId="3" xfId="52" quotePrefix="1" applyFont="1" applyFill="1" applyBorder="1" applyAlignment="1" applyProtection="1">
      <alignment horizontal="right" vertical="top" wrapText="1"/>
    </xf>
    <xf numFmtId="0" fontId="8" fillId="0" borderId="3" xfId="58" applyFont="1" applyFill="1" applyBorder="1" applyAlignment="1" applyProtection="1">
      <alignment horizontal="right" vertical="center"/>
    </xf>
    <xf numFmtId="0" fontId="8" fillId="0" borderId="3" xfId="58" applyFont="1" applyFill="1" applyBorder="1" applyAlignment="1" applyProtection="1">
      <alignment vertical="center"/>
    </xf>
    <xf numFmtId="1" fontId="4" fillId="0" borderId="3" xfId="52" applyNumberFormat="1" applyFont="1" applyFill="1" applyBorder="1" applyAlignment="1" applyProtection="1">
      <alignment horizontal="right"/>
    </xf>
    <xf numFmtId="0" fontId="4" fillId="0" borderId="3" xfId="52" applyFont="1" applyFill="1" applyBorder="1" applyAlignment="1" applyProtection="1">
      <alignment horizontal="right"/>
      <protection locked="0"/>
    </xf>
    <xf numFmtId="1" fontId="4" fillId="0" borderId="3" xfId="52" applyNumberFormat="1" applyFont="1" applyFill="1" applyBorder="1" applyAlignment="1" applyProtection="1">
      <alignment horizontal="right"/>
      <protection locked="0"/>
    </xf>
    <xf numFmtId="0" fontId="4" fillId="0" borderId="3" xfId="52" applyFont="1" applyFill="1" applyBorder="1" applyProtection="1">
      <protection locked="0"/>
    </xf>
    <xf numFmtId="0" fontId="4" fillId="0" borderId="0" xfId="52" applyFont="1" applyFill="1" applyProtection="1"/>
    <xf numFmtId="0" fontId="8" fillId="0" borderId="5" xfId="58" applyFont="1" applyFill="1" applyBorder="1" applyAlignment="1" applyProtection="1">
      <alignment horizontal="right" vertical="center"/>
    </xf>
    <xf numFmtId="0" fontId="8" fillId="0" borderId="5" xfId="58" applyFont="1" applyFill="1" applyBorder="1" applyAlignment="1" applyProtection="1">
      <alignment vertical="center"/>
    </xf>
    <xf numFmtId="1" fontId="4" fillId="0" borderId="5" xfId="52" applyNumberFormat="1" applyFont="1" applyFill="1" applyBorder="1" applyAlignment="1" applyProtection="1">
      <alignment horizontal="right"/>
    </xf>
    <xf numFmtId="0" fontId="4" fillId="0" borderId="5" xfId="52" applyFont="1" applyFill="1" applyBorder="1" applyAlignment="1" applyProtection="1">
      <alignment horizontal="right"/>
      <protection locked="0"/>
    </xf>
    <xf numFmtId="1" fontId="4" fillId="0" borderId="5" xfId="52" applyNumberFormat="1" applyFont="1" applyFill="1" applyBorder="1" applyAlignment="1" applyProtection="1">
      <alignment horizontal="right"/>
      <protection locked="0"/>
    </xf>
    <xf numFmtId="0" fontId="4" fillId="0" borderId="5" xfId="52" applyFont="1" applyFill="1" applyBorder="1" applyProtection="1">
      <protection locked="0"/>
    </xf>
    <xf numFmtId="0" fontId="4" fillId="0" borderId="0" xfId="52" applyFont="1" applyFill="1" applyBorder="1" applyProtection="1"/>
    <xf numFmtId="0" fontId="3" fillId="0" borderId="0" xfId="52" applyFont="1" applyFill="1" applyBorder="1" applyProtection="1"/>
    <xf numFmtId="1" fontId="3" fillId="0" borderId="0" xfId="52" applyNumberFormat="1" applyFont="1" applyFill="1" applyBorder="1" applyAlignment="1" applyProtection="1">
      <alignment horizontal="right"/>
    </xf>
    <xf numFmtId="1" fontId="3" fillId="0" borderId="0" xfId="59" applyNumberFormat="1" applyFont="1" applyFill="1" applyBorder="1" applyProtection="1"/>
    <xf numFmtId="1" fontId="3" fillId="0" borderId="0" xfId="59" applyNumberFormat="1" applyFont="1" applyFill="1" applyBorder="1" applyAlignment="1" applyProtection="1">
      <alignment horizontal="right" vertical="center"/>
    </xf>
    <xf numFmtId="1" fontId="3" fillId="0" borderId="0" xfId="59" quotePrefix="1" applyNumberFormat="1" applyFont="1" applyFill="1" applyBorder="1" applyAlignment="1" applyProtection="1">
      <alignment horizontal="right"/>
    </xf>
    <xf numFmtId="0" fontId="4" fillId="0" borderId="0" xfId="52" applyFont="1" applyFill="1" applyBorder="1" applyAlignment="1" applyProtection="1">
      <alignment horizontal="right" vertical="top" wrapText="1"/>
    </xf>
    <xf numFmtId="0" fontId="3" fillId="0" borderId="0" xfId="52" quotePrefix="1" applyFont="1" applyFill="1" applyBorder="1" applyAlignment="1" applyProtection="1">
      <alignment horizontal="right" vertical="top" wrapText="1"/>
    </xf>
    <xf numFmtId="0" fontId="3" fillId="0" borderId="0" xfId="52" applyFont="1" applyFill="1" applyBorder="1" applyAlignment="1" applyProtection="1">
      <alignment horizontal="right" vertical="top" wrapText="1"/>
    </xf>
    <xf numFmtId="1" fontId="3" fillId="0" borderId="0" xfId="52" applyNumberFormat="1" applyFont="1" applyFill="1" applyBorder="1" applyProtection="1"/>
    <xf numFmtId="1" fontId="3" fillId="0" borderId="0" xfId="52" applyNumberFormat="1" applyFont="1" applyFill="1" applyBorder="1" applyAlignment="1" applyProtection="1">
      <alignment horizontal="right" vertical="center"/>
    </xf>
    <xf numFmtId="1" fontId="3" fillId="0" borderId="0" xfId="52" quotePrefix="1" applyNumberFormat="1" applyFont="1" applyFill="1" applyBorder="1" applyAlignment="1" applyProtection="1">
      <alignment horizontal="right"/>
    </xf>
    <xf numFmtId="1" fontId="3" fillId="0" borderId="0" xfId="59" applyNumberFormat="1" applyFont="1" applyFill="1" applyBorder="1" applyAlignment="1" applyProtection="1">
      <alignment horizontal="right"/>
    </xf>
    <xf numFmtId="1" fontId="4" fillId="0" borderId="0" xfId="59" applyNumberFormat="1" applyFont="1" applyFill="1" applyBorder="1" applyProtection="1"/>
    <xf numFmtId="0" fontId="3" fillId="0" borderId="0" xfId="52" quotePrefix="1" applyFont="1" applyFill="1" applyBorder="1" applyAlignment="1" applyProtection="1">
      <alignment horizontal="right" vertical="center" wrapText="1"/>
    </xf>
    <xf numFmtId="1" fontId="4" fillId="0" borderId="0" xfId="52" applyNumberFormat="1" applyFont="1" applyFill="1" applyBorder="1" applyProtection="1"/>
    <xf numFmtId="168" fontId="3" fillId="0" borderId="0" xfId="14" applyNumberFormat="1" applyFont="1" applyAlignment="1" applyProtection="1">
      <alignment horizontal="center" vertical="top"/>
    </xf>
    <xf numFmtId="168" fontId="3" fillId="2" borderId="3" xfId="14" applyNumberFormat="1" applyFont="1" applyFill="1" applyBorder="1" applyAlignment="1" applyProtection="1">
      <alignment horizontal="center" vertical="top"/>
    </xf>
    <xf numFmtId="168" fontId="4" fillId="2" borderId="3" xfId="14" applyNumberFormat="1" applyFont="1" applyFill="1" applyBorder="1" applyAlignment="1" applyProtection="1">
      <alignment horizontal="center" vertical="top" wrapText="1"/>
    </xf>
    <xf numFmtId="168" fontId="4" fillId="2" borderId="0" xfId="14" applyNumberFormat="1" applyFont="1" applyFill="1" applyBorder="1" applyAlignment="1" applyProtection="1">
      <alignment horizontal="center" vertical="top" wrapText="1"/>
    </xf>
    <xf numFmtId="168" fontId="3" fillId="0" borderId="0" xfId="14" applyNumberFormat="1" applyFont="1" applyAlignment="1" applyProtection="1">
      <alignment horizontal="center" vertical="top" wrapText="1"/>
    </xf>
    <xf numFmtId="168" fontId="3" fillId="2" borderId="3" xfId="14" quotePrefix="1" applyNumberFormat="1" applyFont="1" applyFill="1" applyBorder="1" applyAlignment="1" applyProtection="1">
      <alignment horizontal="center" vertical="top" wrapText="1"/>
    </xf>
    <xf numFmtId="168" fontId="3" fillId="2" borderId="0" xfId="14" quotePrefix="1" applyNumberFormat="1" applyFont="1" applyFill="1" applyBorder="1" applyAlignment="1" applyProtection="1">
      <alignment horizontal="center" vertical="top" wrapText="1"/>
    </xf>
    <xf numFmtId="168" fontId="3" fillId="0" borderId="3" xfId="14" quotePrefix="1" applyNumberFormat="1" applyFont="1" applyBorder="1" applyAlignment="1" applyProtection="1">
      <alignment horizontal="center" vertical="top" wrapText="1"/>
    </xf>
    <xf numFmtId="168" fontId="4" fillId="0" borderId="3" xfId="14" applyNumberFormat="1" applyFont="1" applyBorder="1" applyAlignment="1" applyProtection="1">
      <alignment horizontal="center" vertical="top" wrapText="1"/>
    </xf>
    <xf numFmtId="168" fontId="4" fillId="0" borderId="4" xfId="14" quotePrefix="1" applyNumberFormat="1" applyFont="1" applyBorder="1" applyAlignment="1" applyProtection="1">
      <alignment horizontal="center" vertical="top"/>
    </xf>
    <xf numFmtId="2" fontId="3" fillId="0" borderId="6" xfId="47" applyNumberFormat="1" applyFont="1" applyFill="1" applyBorder="1" applyAlignment="1" applyProtection="1">
      <alignment vertical="center" wrapText="1"/>
      <protection locked="0"/>
    </xf>
    <xf numFmtId="2" fontId="3" fillId="0" borderId="3" xfId="47" applyNumberFormat="1" applyFont="1" applyFill="1" applyBorder="1" applyAlignment="1" applyProtection="1">
      <alignment vertical="center" wrapText="1"/>
      <protection locked="0"/>
    </xf>
    <xf numFmtId="2" fontId="3" fillId="2" borderId="3" xfId="47" applyNumberFormat="1" applyFont="1" applyFill="1" applyBorder="1" applyAlignment="1" applyProtection="1">
      <alignment vertical="center" wrapText="1"/>
      <protection locked="0"/>
    </xf>
    <xf numFmtId="2" fontId="4" fillId="0" borderId="3" xfId="47" applyNumberFormat="1" applyFont="1" applyFill="1" applyBorder="1" applyAlignment="1" applyProtection="1">
      <alignment vertical="center" wrapText="1"/>
      <protection locked="0"/>
    </xf>
    <xf numFmtId="2" fontId="4" fillId="0" borderId="5" xfId="47" applyNumberFormat="1" applyFont="1" applyFill="1" applyBorder="1" applyAlignment="1" applyProtection="1">
      <alignment vertical="center" wrapText="1"/>
      <protection locked="0"/>
    </xf>
    <xf numFmtId="0" fontId="0" fillId="0" borderId="0" xfId="0" applyAlignment="1"/>
    <xf numFmtId="0" fontId="44" fillId="0" borderId="17" xfId="0" applyFont="1" applyFill="1" applyBorder="1" applyAlignment="1">
      <alignment horizontal="center" vertical="center"/>
    </xf>
    <xf numFmtId="0" fontId="44" fillId="0" borderId="18" xfId="0" applyFont="1" applyFill="1" applyBorder="1" applyAlignment="1">
      <alignment vertical="center"/>
    </xf>
    <xf numFmtId="0" fontId="2" fillId="0" borderId="2" xfId="0" applyFont="1" applyFill="1" applyBorder="1" applyAlignment="1">
      <alignment horizontal="center" vertical="center"/>
    </xf>
    <xf numFmtId="0" fontId="44" fillId="0" borderId="2" xfId="0" applyFont="1" applyFill="1" applyBorder="1" applyAlignment="1">
      <alignment horizontal="left" vertical="center"/>
    </xf>
    <xf numFmtId="0" fontId="46" fillId="0" borderId="2" xfId="60" applyFont="1" applyFill="1" applyBorder="1" applyAlignment="1">
      <alignment vertical="center"/>
    </xf>
    <xf numFmtId="0" fontId="46" fillId="0" borderId="2" xfId="60" applyFont="1" applyBorder="1"/>
    <xf numFmtId="0" fontId="1" fillId="0" borderId="0" xfId="60" applyFont="1"/>
    <xf numFmtId="0" fontId="46" fillId="0" borderId="0" xfId="60" applyFont="1"/>
    <xf numFmtId="43" fontId="3" fillId="0" borderId="6" xfId="14" applyFont="1" applyBorder="1" applyProtection="1">
      <protection locked="0"/>
    </xf>
    <xf numFmtId="43" fontId="3" fillId="0" borderId="3" xfId="14" applyFont="1" applyBorder="1" applyAlignment="1" applyProtection="1">
      <alignment vertical="top" wrapText="1"/>
      <protection locked="0"/>
    </xf>
    <xf numFmtId="43" fontId="3" fillId="0" borderId="3" xfId="14" applyFont="1" applyBorder="1" applyProtection="1">
      <protection locked="0"/>
    </xf>
    <xf numFmtId="43" fontId="4" fillId="0" borderId="3" xfId="14" applyFont="1" applyBorder="1" applyAlignment="1" applyProtection="1">
      <alignment vertical="top" wrapText="1"/>
      <protection locked="0"/>
    </xf>
    <xf numFmtId="43" fontId="4" fillId="0" borderId="5" xfId="14" applyFont="1" applyBorder="1" applyAlignment="1" applyProtection="1">
      <alignment vertical="top" wrapText="1"/>
      <protection locked="0"/>
    </xf>
    <xf numFmtId="0" fontId="3" fillId="0" borderId="7" xfId="47" applyFill="1" applyBorder="1"/>
    <xf numFmtId="0" fontId="3" fillId="0" borderId="14" xfId="47" applyFill="1" applyBorder="1"/>
    <xf numFmtId="0" fontId="3" fillId="0" borderId="15" xfId="47" applyFill="1" applyBorder="1"/>
    <xf numFmtId="0" fontId="3" fillId="0" borderId="6" xfId="47" applyFill="1" applyBorder="1" applyProtection="1">
      <protection locked="0"/>
    </xf>
    <xf numFmtId="2" fontId="7" fillId="0" borderId="3" xfId="11" applyNumberFormat="1" applyFont="1" applyBorder="1" applyAlignment="1" applyProtection="1">
      <alignment horizontal="center" vertical="center"/>
      <protection locked="0"/>
    </xf>
    <xf numFmtId="0" fontId="3" fillId="0" borderId="3" xfId="47" applyFill="1" applyBorder="1" applyProtection="1">
      <protection locked="0"/>
    </xf>
    <xf numFmtId="2" fontId="7" fillId="0" borderId="5" xfId="11" applyNumberFormat="1" applyFont="1" applyBorder="1" applyAlignment="1" applyProtection="1">
      <alignment horizontal="center" vertical="center"/>
      <protection locked="0"/>
    </xf>
    <xf numFmtId="0" fontId="20" fillId="0" borderId="0" xfId="47" quotePrefix="1" applyFont="1" applyFill="1" applyBorder="1" applyAlignment="1">
      <alignment vertical="center" wrapText="1"/>
    </xf>
    <xf numFmtId="43" fontId="3" fillId="0" borderId="3" xfId="14" applyFont="1" applyBorder="1" applyAlignment="1" applyProtection="1">
      <alignment horizontal="right" vertical="center" wrapText="1"/>
      <protection locked="0"/>
    </xf>
    <xf numFmtId="43" fontId="4" fillId="0" borderId="3" xfId="14" applyFont="1" applyFill="1" applyBorder="1" applyAlignment="1" applyProtection="1">
      <alignment horizontal="right" vertical="center" wrapText="1"/>
      <protection locked="0"/>
    </xf>
    <xf numFmtId="37" fontId="4" fillId="2" borderId="5" xfId="56" applyNumberFormat="1" applyFont="1" applyFill="1" applyBorder="1" applyAlignment="1" applyProtection="1">
      <alignment vertical="center"/>
      <protection locked="0"/>
    </xf>
    <xf numFmtId="37" fontId="4" fillId="2" borderId="5" xfId="10" applyNumberFormat="1" applyFont="1" applyFill="1" applyBorder="1" applyAlignment="1" applyProtection="1">
      <alignment vertical="center"/>
      <protection locked="0"/>
    </xf>
    <xf numFmtId="2" fontId="4" fillId="2" borderId="5" xfId="56" applyNumberFormat="1" applyFont="1" applyFill="1" applyBorder="1" applyAlignment="1" applyProtection="1">
      <alignment vertical="center"/>
      <protection locked="0"/>
    </xf>
    <xf numFmtId="183" fontId="3" fillId="0" borderId="0" xfId="14" applyNumberFormat="1" applyFont="1" applyAlignment="1" applyProtection="1">
      <alignment vertical="center"/>
    </xf>
    <xf numFmtId="183" fontId="3" fillId="2" borderId="3" xfId="14" applyNumberFormat="1" applyFont="1" applyFill="1" applyBorder="1" applyAlignment="1" applyProtection="1">
      <alignment horizontal="center" vertical="center"/>
    </xf>
    <xf numFmtId="183" fontId="4" fillId="2" borderId="3" xfId="14" applyNumberFormat="1" applyFont="1" applyFill="1" applyBorder="1" applyAlignment="1" applyProtection="1">
      <alignment vertical="center" wrapText="1"/>
    </xf>
    <xf numFmtId="183" fontId="3" fillId="0" borderId="0" xfId="14" applyNumberFormat="1" applyFont="1" applyAlignment="1" applyProtection="1">
      <alignment vertical="center" wrapText="1"/>
    </xf>
    <xf numFmtId="183" fontId="3" fillId="0" borderId="0" xfId="14" applyNumberFormat="1" applyFont="1" applyAlignment="1" applyProtection="1">
      <alignment horizontal="center" vertical="center" wrapText="1"/>
    </xf>
    <xf numFmtId="183" fontId="3" fillId="2" borderId="3" xfId="14" quotePrefix="1" applyNumberFormat="1" applyFont="1" applyFill="1" applyBorder="1" applyAlignment="1" applyProtection="1">
      <alignment horizontal="center" vertical="center" wrapText="1"/>
    </xf>
    <xf numFmtId="183" fontId="4" fillId="0" borderId="3" xfId="14" applyNumberFormat="1" applyFont="1" applyBorder="1" applyAlignment="1" applyProtection="1">
      <alignment vertical="center" wrapText="1"/>
    </xf>
    <xf numFmtId="183" fontId="3" fillId="0" borderId="3" xfId="14" quotePrefix="1" applyNumberFormat="1" applyFont="1" applyBorder="1" applyAlignment="1" applyProtection="1">
      <alignment horizontal="left" vertical="center" wrapText="1"/>
    </xf>
    <xf numFmtId="183" fontId="4" fillId="0" borderId="3" xfId="14" applyNumberFormat="1" applyFont="1" applyBorder="1" applyAlignment="1" applyProtection="1">
      <alignment horizontal="left" vertical="center" wrapText="1"/>
    </xf>
    <xf numFmtId="183" fontId="3" fillId="0" borderId="5" xfId="14" quotePrefix="1" applyNumberFormat="1" applyFont="1" applyBorder="1" applyAlignment="1" applyProtection="1">
      <alignment horizontal="left" vertical="center" wrapText="1"/>
    </xf>
    <xf numFmtId="2" fontId="13" fillId="0" borderId="6" xfId="39" applyNumberFormat="1" applyFont="1" applyBorder="1"/>
    <xf numFmtId="0" fontId="3" fillId="0" borderId="2" xfId="50" applyBorder="1" applyAlignment="1">
      <alignment horizontal="center"/>
    </xf>
    <xf numFmtId="1" fontId="47" fillId="0" borderId="2" xfId="39" applyNumberFormat="1" applyFont="1" applyBorder="1" applyAlignment="1">
      <alignment horizontal="center"/>
    </xf>
    <xf numFmtId="0" fontId="47" fillId="0" borderId="2" xfId="39" applyFont="1" applyBorder="1" applyAlignment="1">
      <alignment horizontal="center"/>
    </xf>
    <xf numFmtId="0" fontId="47" fillId="0" borderId="2" xfId="39" applyFont="1" applyBorder="1" applyAlignment="1" applyProtection="1">
      <alignment horizontal="center"/>
      <protection locked="0"/>
    </xf>
    <xf numFmtId="2" fontId="13" fillId="0" borderId="3" xfId="39" applyNumberFormat="1" applyFont="1" applyBorder="1"/>
    <xf numFmtId="2" fontId="14" fillId="0" borderId="5" xfId="39" applyNumberFormat="1" applyFont="1" applyBorder="1"/>
    <xf numFmtId="0" fontId="0" fillId="0" borderId="0" xfId="0" applyAlignment="1">
      <alignment vertical="top" wrapText="1"/>
    </xf>
    <xf numFmtId="0" fontId="3" fillId="2" borderId="2" xfId="50" applyFill="1" applyBorder="1" applyAlignment="1">
      <alignment horizontal="center"/>
    </xf>
    <xf numFmtId="0" fontId="48" fillId="2" borderId="2" xfId="50" applyFont="1" applyFill="1" applyBorder="1" applyAlignment="1">
      <alignment horizontal="center"/>
    </xf>
    <xf numFmtId="0" fontId="19" fillId="2" borderId="0" xfId="48" applyFont="1" applyFill="1"/>
    <xf numFmtId="0" fontId="0" fillId="2" borderId="0" xfId="0" applyFill="1"/>
    <xf numFmtId="2" fontId="13" fillId="0" borderId="0" xfId="39" applyNumberFormat="1" applyFont="1" applyFill="1" applyBorder="1"/>
    <xf numFmtId="0" fontId="41" fillId="0" borderId="2" xfId="0" applyFont="1" applyBorder="1" applyAlignment="1">
      <alignment horizontal="center"/>
    </xf>
    <xf numFmtId="1" fontId="47" fillId="2" borderId="2" xfId="39" applyNumberFormat="1" applyFont="1" applyFill="1" applyBorder="1" applyAlignment="1">
      <alignment horizontal="center"/>
    </xf>
    <xf numFmtId="0" fontId="47" fillId="2" borderId="2" xfId="39" applyFont="1" applyFill="1" applyBorder="1" applyAlignment="1" applyProtection="1">
      <alignment horizontal="center"/>
      <protection locked="0"/>
    </xf>
    <xf numFmtId="43" fontId="3" fillId="0" borderId="0" xfId="14" quotePrefix="1" applyFont="1" applyAlignment="1" applyProtection="1">
      <alignment vertical="center" wrapText="1"/>
    </xf>
    <xf numFmtId="164" fontId="7" fillId="2" borderId="0" xfId="22" applyNumberFormat="1" applyFont="1" applyFill="1" applyBorder="1" applyAlignment="1">
      <alignment vertical="center"/>
    </xf>
    <xf numFmtId="0" fontId="3" fillId="2" borderId="0" xfId="12" applyFont="1" applyFill="1" applyAlignment="1" applyProtection="1">
      <alignment vertical="center" wrapText="1"/>
      <protection locked="0"/>
    </xf>
    <xf numFmtId="0" fontId="4" fillId="0" borderId="2" xfId="36" applyFont="1" applyFill="1" applyBorder="1" applyAlignment="1" applyProtection="1">
      <alignment horizontal="center" vertical="center" wrapText="1"/>
    </xf>
    <xf numFmtId="0" fontId="50" fillId="0" borderId="0" xfId="47" applyFont="1" applyFill="1" applyBorder="1" applyAlignment="1">
      <alignment horizontal="left"/>
    </xf>
    <xf numFmtId="0" fontId="50" fillId="0" borderId="0" xfId="47" applyFont="1" applyFill="1" applyBorder="1"/>
    <xf numFmtId="0" fontId="51" fillId="0" borderId="0" xfId="47" applyFont="1" applyFill="1" applyBorder="1" applyAlignment="1">
      <alignment horizontal="left" wrapText="1"/>
    </xf>
    <xf numFmtId="0" fontId="51" fillId="0" borderId="0" xfId="47" applyFont="1" applyFill="1" applyBorder="1" applyAlignment="1">
      <alignment horizontal="left"/>
    </xf>
    <xf numFmtId="0" fontId="51" fillId="0" borderId="0" xfId="47" applyFont="1" applyFill="1" applyBorder="1"/>
    <xf numFmtId="0" fontId="50" fillId="0" borderId="0" xfId="47" applyFont="1" applyFill="1" applyBorder="1" applyAlignment="1">
      <alignment wrapText="1"/>
    </xf>
    <xf numFmtId="2" fontId="50" fillId="0" borderId="0" xfId="47" applyNumberFormat="1" applyFont="1" applyFill="1" applyBorder="1" applyAlignment="1">
      <alignment wrapText="1"/>
    </xf>
    <xf numFmtId="0" fontId="50" fillId="0" borderId="0" xfId="47" applyFont="1" applyFill="1" applyBorder="1" applyAlignment="1">
      <alignment horizontal="left" wrapText="1"/>
    </xf>
    <xf numFmtId="0" fontId="44" fillId="5" borderId="0" xfId="1" applyFont="1" applyFill="1" applyBorder="1" applyAlignment="1">
      <alignment horizontal="center" vertical="center"/>
    </xf>
    <xf numFmtId="0" fontId="44" fillId="6" borderId="0" xfId="1" applyFont="1" applyFill="1" applyBorder="1" applyAlignment="1">
      <alignment horizontal="center" vertical="center"/>
    </xf>
    <xf numFmtId="0" fontId="4" fillId="2" borderId="0" xfId="2" quotePrefix="1" applyFont="1" applyFill="1" applyBorder="1" applyAlignment="1">
      <alignment horizontal="center" vertical="top"/>
    </xf>
    <xf numFmtId="0" fontId="3" fillId="2" borderId="1" xfId="2" quotePrefix="1" applyFont="1" applyFill="1" applyBorder="1" applyAlignment="1">
      <alignment horizontal="center" vertical="top"/>
    </xf>
    <xf numFmtId="0" fontId="5" fillId="2" borderId="1" xfId="2" quotePrefix="1" applyFont="1" applyFill="1" applyBorder="1" applyAlignment="1">
      <alignment horizontal="center" vertical="top"/>
    </xf>
    <xf numFmtId="0" fontId="3" fillId="2" borderId="0" xfId="12" applyFont="1" applyFill="1" applyAlignment="1" applyProtection="1">
      <alignment horizontal="left" vertical="center" wrapText="1"/>
      <protection locked="0"/>
    </xf>
    <xf numFmtId="43" fontId="4" fillId="0" borderId="0" xfId="14" applyFont="1" applyAlignment="1" applyProtection="1">
      <alignment horizontal="center" vertical="center"/>
    </xf>
    <xf numFmtId="43" fontId="4" fillId="0" borderId="0" xfId="14" applyFont="1" applyBorder="1" applyAlignment="1" applyProtection="1">
      <alignment horizontal="center" vertical="center" wrapText="1"/>
    </xf>
    <xf numFmtId="43" fontId="8" fillId="0" borderId="2" xfId="14" applyFont="1" applyBorder="1" applyAlignment="1" applyProtection="1">
      <alignment horizontal="center" vertical="center"/>
    </xf>
    <xf numFmtId="43" fontId="8" fillId="0" borderId="2" xfId="14" applyFont="1" applyBorder="1" applyAlignment="1" applyProtection="1">
      <alignment horizontal="center" vertical="center"/>
      <protection locked="0"/>
    </xf>
    <xf numFmtId="43" fontId="8" fillId="0" borderId="9" xfId="14" applyFont="1" applyBorder="1" applyAlignment="1" applyProtection="1">
      <alignment horizontal="center"/>
    </xf>
    <xf numFmtId="43" fontId="8" fillId="0" borderId="2" xfId="14" applyFont="1" applyBorder="1" applyAlignment="1" applyProtection="1">
      <alignment horizontal="center"/>
    </xf>
    <xf numFmtId="43" fontId="8" fillId="0" borderId="10" xfId="14" applyFont="1" applyBorder="1" applyAlignment="1" applyProtection="1">
      <alignment horizontal="center"/>
      <protection locked="0"/>
    </xf>
    <xf numFmtId="43" fontId="8" fillId="0" borderId="8" xfId="14" applyFont="1" applyBorder="1" applyAlignment="1" applyProtection="1">
      <alignment horizontal="center"/>
      <protection locked="0"/>
    </xf>
    <xf numFmtId="43" fontId="8" fillId="0" borderId="9" xfId="14" applyFont="1" applyBorder="1" applyAlignment="1" applyProtection="1">
      <alignment horizontal="center"/>
      <protection locked="0"/>
    </xf>
    <xf numFmtId="43" fontId="8" fillId="0" borderId="9" xfId="14" applyFont="1" applyBorder="1" applyAlignment="1" applyProtection="1">
      <alignment horizontal="center" vertical="center"/>
    </xf>
    <xf numFmtId="0" fontId="3" fillId="2" borderId="12" xfId="12" applyFont="1" applyFill="1" applyBorder="1" applyAlignment="1" applyProtection="1">
      <alignment horizontal="left" vertical="center"/>
      <protection locked="0"/>
    </xf>
    <xf numFmtId="0" fontId="5" fillId="2" borderId="12" xfId="12" applyFont="1" applyFill="1" applyBorder="1" applyAlignment="1" applyProtection="1">
      <alignment horizontal="left" vertical="center"/>
      <protection locked="0"/>
    </xf>
    <xf numFmtId="0" fontId="4" fillId="2" borderId="0" xfId="12" quotePrefix="1" applyFont="1" applyFill="1" applyBorder="1" applyAlignment="1" applyProtection="1">
      <alignment horizontal="left" vertical="top" wrapText="1"/>
      <protection locked="0"/>
    </xf>
    <xf numFmtId="0" fontId="4" fillId="2" borderId="2" xfId="12" applyFont="1" applyFill="1" applyBorder="1" applyAlignment="1" applyProtection="1">
      <alignment horizontal="center" vertical="center"/>
      <protection locked="0"/>
    </xf>
    <xf numFmtId="0" fontId="5" fillId="2" borderId="1" xfId="12" applyFont="1" applyFill="1" applyBorder="1" applyAlignment="1" applyProtection="1">
      <alignment horizontal="right" vertical="center"/>
      <protection locked="0"/>
    </xf>
    <xf numFmtId="0" fontId="4" fillId="2" borderId="2" xfId="12" applyFont="1" applyFill="1" applyBorder="1" applyAlignment="1" applyProtection="1">
      <alignment horizontal="center" vertical="center" wrapText="1"/>
      <protection locked="0"/>
    </xf>
    <xf numFmtId="0" fontId="4" fillId="2" borderId="2" xfId="12" applyFont="1" applyFill="1" applyBorder="1" applyAlignment="1" applyProtection="1">
      <alignment horizontal="center" vertical="center"/>
    </xf>
    <xf numFmtId="0" fontId="4" fillId="2" borderId="10" xfId="21" applyFont="1" applyFill="1" applyBorder="1" applyAlignment="1">
      <alignment horizontal="center" vertical="center"/>
    </xf>
    <xf numFmtId="0" fontId="4" fillId="2" borderId="9" xfId="21" applyFont="1" applyFill="1" applyBorder="1" applyAlignment="1">
      <alignment horizontal="center" vertical="center"/>
    </xf>
    <xf numFmtId="0" fontId="4" fillId="2" borderId="8" xfId="21" applyFont="1" applyFill="1" applyBorder="1" applyAlignment="1">
      <alignment horizontal="center" vertical="center"/>
    </xf>
    <xf numFmtId="0" fontId="4" fillId="2" borderId="10" xfId="21" applyFont="1" applyFill="1" applyBorder="1" applyAlignment="1">
      <alignment horizontal="center" vertical="center" wrapText="1"/>
    </xf>
    <xf numFmtId="0" fontId="4" fillId="2" borderId="9" xfId="21" applyFont="1" applyFill="1" applyBorder="1" applyAlignment="1">
      <alignment horizontal="center" vertical="center" wrapText="1"/>
    </xf>
    <xf numFmtId="0" fontId="4" fillId="2" borderId="0" xfId="21" applyFont="1" applyFill="1" applyBorder="1" applyAlignment="1">
      <alignment horizontal="center" vertical="top"/>
    </xf>
    <xf numFmtId="0" fontId="4" fillId="2" borderId="2" xfId="16" applyFont="1" applyFill="1" applyBorder="1" applyAlignment="1">
      <alignment horizontal="center" vertical="center" wrapText="1"/>
    </xf>
    <xf numFmtId="0" fontId="4" fillId="2" borderId="2" xfId="21" applyFont="1" applyFill="1" applyBorder="1" applyAlignment="1">
      <alignment horizontal="center"/>
    </xf>
    <xf numFmtId="0" fontId="4" fillId="2" borderId="15" xfId="21" applyFont="1" applyFill="1" applyBorder="1" applyAlignment="1">
      <alignment horizontal="center"/>
    </xf>
    <xf numFmtId="0" fontId="4" fillId="2" borderId="12" xfId="21" applyFont="1" applyFill="1" applyBorder="1" applyAlignment="1">
      <alignment horizontal="center"/>
    </xf>
    <xf numFmtId="0" fontId="4" fillId="2" borderId="13" xfId="21" applyFont="1" applyFill="1" applyBorder="1" applyAlignment="1">
      <alignment horizontal="center"/>
    </xf>
    <xf numFmtId="0" fontId="3" fillId="2" borderId="0" xfId="53" applyFont="1" applyFill="1" applyAlignment="1" applyProtection="1">
      <alignment horizontal="left" vertical="center" wrapText="1"/>
      <protection locked="0"/>
    </xf>
    <xf numFmtId="0" fontId="4" fillId="2" borderId="2" xfId="53" applyFont="1" applyFill="1" applyBorder="1" applyAlignment="1" applyProtection="1">
      <alignment horizontal="center" vertical="center"/>
      <protection locked="0"/>
    </xf>
    <xf numFmtId="0" fontId="4" fillId="2" borderId="2" xfId="53" applyFont="1" applyFill="1" applyBorder="1" applyAlignment="1" applyProtection="1">
      <alignment horizontal="center" vertical="center" wrapText="1"/>
      <protection locked="0"/>
    </xf>
    <xf numFmtId="2" fontId="4" fillId="2" borderId="2" xfId="53" applyNumberFormat="1" applyFont="1" applyFill="1" applyBorder="1" applyAlignment="1" applyProtection="1">
      <alignment horizontal="center" vertical="center" wrapText="1"/>
    </xf>
    <xf numFmtId="2" fontId="4" fillId="2" borderId="2" xfId="53" applyNumberFormat="1" applyFont="1" applyFill="1" applyBorder="1" applyAlignment="1" applyProtection="1">
      <alignment horizontal="center" vertical="center"/>
    </xf>
    <xf numFmtId="0" fontId="4" fillId="2" borderId="2" xfId="53" applyFont="1" applyFill="1" applyBorder="1" applyAlignment="1" applyProtection="1">
      <alignment horizontal="center" vertical="center"/>
    </xf>
    <xf numFmtId="0" fontId="10" fillId="2" borderId="0" xfId="12" applyFont="1" applyFill="1" applyAlignment="1" applyProtection="1">
      <alignment horizontal="left" vertical="center" wrapText="1"/>
      <protection locked="0"/>
    </xf>
    <xf numFmtId="0" fontId="3" fillId="2" borderId="10" xfId="12" applyFont="1" applyFill="1" applyBorder="1" applyAlignment="1" applyProtection="1">
      <alignment horizontal="left" vertical="center" wrapText="1"/>
      <protection locked="0"/>
    </xf>
    <xf numFmtId="0" fontId="3" fillId="2" borderId="8" xfId="12" applyFont="1" applyFill="1" applyBorder="1" applyAlignment="1" applyProtection="1">
      <alignment horizontal="left" vertical="center" wrapText="1"/>
      <protection locked="0"/>
    </xf>
    <xf numFmtId="0" fontId="3" fillId="2" borderId="9" xfId="12" applyFont="1" applyFill="1" applyBorder="1" applyAlignment="1" applyProtection="1">
      <alignment horizontal="left" vertical="center" wrapText="1"/>
      <protection locked="0"/>
    </xf>
    <xf numFmtId="0" fontId="4" fillId="0" borderId="0" xfId="3" quotePrefix="1" applyFont="1" applyFill="1" applyBorder="1" applyAlignment="1">
      <alignment horizontal="center" vertical="center"/>
    </xf>
    <xf numFmtId="0" fontId="8" fillId="0" borderId="10" xfId="17" applyFont="1" applyFill="1" applyBorder="1" applyAlignment="1" applyProtection="1">
      <alignment horizontal="center" vertical="center" wrapText="1"/>
    </xf>
    <xf numFmtId="0" fontId="8" fillId="0" borderId="8" xfId="17" applyFont="1" applyFill="1" applyBorder="1" applyAlignment="1" applyProtection="1">
      <alignment horizontal="center" vertical="center" wrapText="1"/>
    </xf>
    <xf numFmtId="0" fontId="8" fillId="0" borderId="9" xfId="17" applyFont="1" applyFill="1" applyBorder="1" applyAlignment="1" applyProtection="1">
      <alignment horizontal="center" vertical="center" wrapText="1"/>
    </xf>
    <xf numFmtId="0" fontId="8" fillId="0" borderId="10" xfId="17" applyFont="1" applyFill="1" applyBorder="1" applyAlignment="1" applyProtection="1">
      <alignment horizontal="center" vertical="center" wrapText="1"/>
      <protection locked="0"/>
    </xf>
    <xf numFmtId="0" fontId="8" fillId="0" borderId="8" xfId="17" applyFont="1" applyFill="1" applyBorder="1" applyAlignment="1" applyProtection="1">
      <alignment horizontal="center" vertical="center" wrapText="1"/>
      <protection locked="0"/>
    </xf>
    <xf numFmtId="0" fontId="8" fillId="0" borderId="9" xfId="17" applyFont="1" applyFill="1" applyBorder="1" applyAlignment="1" applyProtection="1">
      <alignment horizontal="center" vertical="center" wrapText="1"/>
      <protection locked="0"/>
    </xf>
    <xf numFmtId="0" fontId="8" fillId="0" borderId="10" xfId="17" applyFont="1" applyFill="1" applyBorder="1" applyAlignment="1" applyProtection="1">
      <alignment horizontal="center" vertical="center"/>
    </xf>
    <xf numFmtId="0" fontId="8" fillId="0" borderId="8" xfId="17" applyFont="1" applyFill="1" applyBorder="1" applyAlignment="1" applyProtection="1">
      <alignment horizontal="center" vertical="center"/>
    </xf>
    <xf numFmtId="0" fontId="8" fillId="0" borderId="9" xfId="17" applyFont="1" applyFill="1" applyBorder="1" applyAlignment="1" applyProtection="1">
      <alignment horizontal="center" vertical="center"/>
    </xf>
    <xf numFmtId="0" fontId="7" fillId="0" borderId="1" xfId="17" applyFont="1" applyFill="1" applyBorder="1" applyAlignment="1" applyProtection="1">
      <alignment horizontal="right"/>
    </xf>
    <xf numFmtId="0" fontId="8" fillId="0" borderId="6" xfId="17" applyFont="1" applyFill="1" applyBorder="1" applyAlignment="1" applyProtection="1">
      <alignment horizontal="center" vertical="center"/>
    </xf>
    <xf numFmtId="0" fontId="8" fillId="0" borderId="5" xfId="17" applyFont="1" applyFill="1" applyBorder="1" applyAlignment="1" applyProtection="1">
      <alignment horizontal="center" vertical="center"/>
    </xf>
    <xf numFmtId="0" fontId="8" fillId="0" borderId="14" xfId="17" applyFont="1" applyFill="1" applyBorder="1" applyAlignment="1" applyProtection="1">
      <alignment horizontal="center" vertical="center" wrapText="1"/>
    </xf>
    <xf numFmtId="0" fontId="8" fillId="0" borderId="1" xfId="17" applyFont="1" applyFill="1" applyBorder="1" applyAlignment="1" applyProtection="1">
      <alignment horizontal="center" vertical="center" wrapText="1"/>
    </xf>
    <xf numFmtId="0" fontId="7" fillId="0" borderId="0" xfId="17" applyFont="1" applyFill="1" applyBorder="1" applyAlignment="1" applyProtection="1">
      <alignment horizontal="right"/>
    </xf>
    <xf numFmtId="0" fontId="8" fillId="0" borderId="6" xfId="17" applyFont="1" applyFill="1" applyBorder="1" applyAlignment="1" applyProtection="1">
      <alignment horizontal="center" vertical="center" wrapText="1"/>
    </xf>
    <xf numFmtId="0" fontId="8" fillId="0" borderId="5" xfId="17" applyFont="1" applyFill="1" applyBorder="1" applyAlignment="1" applyProtection="1">
      <alignment horizontal="center" vertical="center" wrapText="1"/>
    </xf>
    <xf numFmtId="0" fontId="4" fillId="0" borderId="10" xfId="47" applyFont="1" applyFill="1" applyBorder="1" applyAlignment="1" applyProtection="1">
      <alignment horizontal="center" vertical="center" wrapText="1"/>
    </xf>
    <xf numFmtId="0" fontId="4" fillId="0" borderId="8" xfId="47" applyFont="1" applyFill="1" applyBorder="1" applyAlignment="1" applyProtection="1">
      <alignment horizontal="center" vertical="center" wrapText="1"/>
    </xf>
    <xf numFmtId="0" fontId="4" fillId="0" borderId="9" xfId="47" applyFont="1" applyFill="1" applyBorder="1" applyAlignment="1" applyProtection="1">
      <alignment horizontal="center" vertical="center" wrapText="1"/>
    </xf>
    <xf numFmtId="0" fontId="3" fillId="0" borderId="0" xfId="47" applyFont="1" applyFill="1" applyBorder="1" applyAlignment="1" applyProtection="1">
      <alignment horizontal="center" vertical="center"/>
    </xf>
    <xf numFmtId="0" fontId="4" fillId="0" borderId="2" xfId="47" applyFont="1" applyFill="1" applyBorder="1" applyAlignment="1" applyProtection="1">
      <alignment horizontal="center" vertical="center" wrapText="1"/>
    </xf>
    <xf numFmtId="0" fontId="4" fillId="0" borderId="15" xfId="47" applyFont="1" applyFill="1" applyBorder="1" applyAlignment="1" applyProtection="1">
      <alignment horizontal="center" vertical="center" wrapText="1"/>
    </xf>
    <xf numFmtId="0" fontId="4" fillId="0" borderId="12" xfId="47" applyFont="1" applyFill="1" applyBorder="1" applyAlignment="1" applyProtection="1">
      <alignment horizontal="center" vertical="center" wrapText="1"/>
    </xf>
    <xf numFmtId="0" fontId="4" fillId="0" borderId="7" xfId="47" quotePrefix="1" applyFont="1" applyFill="1" applyBorder="1" applyAlignment="1" applyProtection="1">
      <alignment horizontal="center" vertical="center" wrapText="1"/>
    </xf>
    <xf numFmtId="0" fontId="4" fillId="0" borderId="0" xfId="47" quotePrefix="1" applyFont="1" applyFill="1" applyBorder="1" applyAlignment="1" applyProtection="1">
      <alignment horizontal="center" vertical="center" wrapText="1"/>
    </xf>
    <xf numFmtId="0" fontId="4" fillId="0" borderId="10" xfId="47" quotePrefix="1" applyFont="1" applyFill="1" applyBorder="1" applyAlignment="1" applyProtection="1">
      <alignment horizontal="center" vertical="top" wrapText="1"/>
    </xf>
    <xf numFmtId="0" fontId="4" fillId="0" borderId="8" xfId="47" quotePrefix="1" applyFont="1" applyFill="1" applyBorder="1" applyAlignment="1" applyProtection="1">
      <alignment horizontal="center" vertical="top" wrapText="1"/>
    </xf>
    <xf numFmtId="0" fontId="4" fillId="0" borderId="9" xfId="47" quotePrefix="1" applyFont="1" applyFill="1" applyBorder="1" applyAlignment="1" applyProtection="1">
      <alignment horizontal="center" vertical="top" wrapText="1"/>
    </xf>
    <xf numFmtId="0" fontId="3" fillId="0" borderId="0" xfId="47" applyFont="1" applyFill="1" applyBorder="1" applyAlignment="1" applyProtection="1">
      <alignment horizontal="right" vertical="center"/>
    </xf>
    <xf numFmtId="0" fontId="4" fillId="0" borderId="10" xfId="47" quotePrefix="1" applyFont="1" applyFill="1" applyBorder="1" applyAlignment="1" applyProtection="1">
      <alignment horizontal="center" vertical="center" wrapText="1"/>
    </xf>
    <xf numFmtId="0" fontId="4" fillId="0" borderId="8" xfId="47" quotePrefix="1" applyFont="1" applyFill="1" applyBorder="1" applyAlignment="1" applyProtection="1">
      <alignment horizontal="center" vertical="center" wrapText="1"/>
    </xf>
    <xf numFmtId="0" fontId="4" fillId="0" borderId="9" xfId="47" quotePrefix="1" applyFont="1" applyFill="1" applyBorder="1" applyAlignment="1" applyProtection="1">
      <alignment horizontal="center" vertical="center" wrapText="1"/>
    </xf>
    <xf numFmtId="0" fontId="4" fillId="0" borderId="8" xfId="47" applyFont="1" applyFill="1" applyBorder="1" applyAlignment="1" applyProtection="1">
      <alignment horizontal="center" vertical="top" wrapText="1"/>
    </xf>
    <xf numFmtId="0" fontId="4" fillId="0" borderId="9" xfId="47" applyFont="1" applyFill="1" applyBorder="1" applyAlignment="1" applyProtection="1">
      <alignment horizontal="center" vertical="top" wrapText="1"/>
    </xf>
    <xf numFmtId="0" fontId="4" fillId="2" borderId="10" xfId="19" applyFont="1" applyFill="1" applyBorder="1" applyAlignment="1" applyProtection="1">
      <alignment horizontal="center" wrapText="1"/>
    </xf>
    <xf numFmtId="0" fontId="4" fillId="2" borderId="8" xfId="19" applyFont="1" applyFill="1" applyBorder="1" applyAlignment="1" applyProtection="1">
      <alignment horizontal="center" wrapText="1"/>
    </xf>
    <xf numFmtId="0" fontId="4" fillId="2" borderId="9" xfId="19" applyFont="1" applyFill="1" applyBorder="1" applyAlignment="1" applyProtection="1">
      <alignment horizontal="center" wrapText="1"/>
    </xf>
    <xf numFmtId="0" fontId="4" fillId="2" borderId="2" xfId="18" applyFont="1" applyFill="1" applyBorder="1" applyAlignment="1" applyProtection="1">
      <alignment horizontal="center" vertical="center" wrapText="1"/>
    </xf>
    <xf numFmtId="0" fontId="4" fillId="2" borderId="10" xfId="18" applyFont="1" applyFill="1" applyBorder="1" applyAlignment="1" applyProtection="1">
      <alignment horizontal="center" vertical="center" wrapText="1"/>
    </xf>
    <xf numFmtId="0" fontId="4" fillId="2" borderId="8" xfId="18" applyFont="1" applyFill="1" applyBorder="1" applyAlignment="1" applyProtection="1">
      <alignment horizontal="center" vertical="center" wrapText="1"/>
    </xf>
    <xf numFmtId="0" fontId="4" fillId="2" borderId="9" xfId="18" applyFont="1" applyFill="1" applyBorder="1" applyAlignment="1" applyProtection="1">
      <alignment horizontal="center" vertical="center" wrapText="1"/>
    </xf>
    <xf numFmtId="0" fontId="4" fillId="2" borderId="2" xfId="21" applyFont="1" applyFill="1" applyBorder="1" applyAlignment="1">
      <alignment horizontal="center" vertical="center"/>
    </xf>
    <xf numFmtId="0" fontId="4" fillId="2" borderId="2" xfId="21" applyFont="1" applyFill="1" applyBorder="1" applyAlignment="1">
      <alignment horizontal="center" vertical="top" wrapText="1"/>
    </xf>
    <xf numFmtId="0" fontId="4" fillId="2" borderId="2" xfId="21" applyFont="1" applyFill="1" applyBorder="1" applyAlignment="1">
      <alignment horizontal="center" vertical="center" wrapText="1"/>
    </xf>
    <xf numFmtId="172" fontId="4" fillId="2" borderId="2" xfId="21" applyNumberFormat="1" applyFont="1" applyFill="1" applyBorder="1" applyAlignment="1">
      <alignment horizontal="center" vertical="center" wrapText="1"/>
    </xf>
    <xf numFmtId="0" fontId="4" fillId="2" borderId="2" xfId="21" applyFont="1" applyFill="1" applyBorder="1" applyAlignment="1">
      <alignment horizontal="right" vertical="center"/>
    </xf>
    <xf numFmtId="0" fontId="5" fillId="2" borderId="2" xfId="21" applyFont="1" applyFill="1" applyBorder="1" applyAlignment="1">
      <alignment horizontal="center" vertical="center"/>
    </xf>
    <xf numFmtId="0" fontId="5" fillId="2" borderId="2" xfId="21" applyFont="1" applyFill="1" applyBorder="1" applyAlignment="1">
      <alignment horizontal="left" vertical="center"/>
    </xf>
    <xf numFmtId="0" fontId="3" fillId="2" borderId="2" xfId="21" applyFont="1" applyFill="1" applyBorder="1" applyAlignment="1">
      <alignment horizontal="left" vertical="center"/>
    </xf>
    <xf numFmtId="0" fontId="5" fillId="2" borderId="2" xfId="21" applyFont="1" applyFill="1" applyBorder="1" applyAlignment="1">
      <alignment horizontal="left" vertical="center" wrapText="1"/>
    </xf>
    <xf numFmtId="0" fontId="3" fillId="2" borderId="2" xfId="21" applyFont="1" applyFill="1" applyBorder="1" applyAlignment="1">
      <alignment horizontal="left" vertical="center" wrapText="1"/>
    </xf>
    <xf numFmtId="0" fontId="5" fillId="2" borderId="2" xfId="21" applyFont="1" applyFill="1" applyBorder="1" applyAlignment="1">
      <alignment vertical="center"/>
    </xf>
    <xf numFmtId="0" fontId="4" fillId="2" borderId="2" xfId="21" applyFont="1" applyFill="1" applyBorder="1" applyAlignment="1">
      <alignment horizontal="left" vertical="center"/>
    </xf>
    <xf numFmtId="0" fontId="4" fillId="2" borderId="10" xfId="22" applyFont="1" applyFill="1" applyBorder="1" applyAlignment="1">
      <alignment horizontal="center" wrapText="1"/>
    </xf>
    <xf numFmtId="0" fontId="4" fillId="2" borderId="8" xfId="22" applyFont="1" applyFill="1" applyBorder="1" applyAlignment="1">
      <alignment horizontal="center" wrapText="1"/>
    </xf>
    <xf numFmtId="0" fontId="4" fillId="2" borderId="9" xfId="22" applyFont="1" applyFill="1" applyBorder="1" applyAlignment="1">
      <alignment horizontal="center" wrapText="1"/>
    </xf>
    <xf numFmtId="0" fontId="4" fillId="2" borderId="2" xfId="22" applyFont="1" applyFill="1" applyBorder="1" applyAlignment="1">
      <alignment horizontal="center" wrapText="1"/>
    </xf>
    <xf numFmtId="2" fontId="4" fillId="2" borderId="0" xfId="18" applyNumberFormat="1" applyFont="1" applyFill="1" applyBorder="1" applyAlignment="1">
      <alignment horizontal="center" vertical="center" wrapText="1"/>
    </xf>
    <xf numFmtId="2" fontId="4" fillId="2" borderId="0" xfId="18" applyNumberFormat="1" applyFont="1" applyFill="1" applyBorder="1" applyAlignment="1">
      <alignment horizontal="center" vertical="center"/>
    </xf>
    <xf numFmtId="0" fontId="4" fillId="2" borderId="2" xfId="21" applyFont="1" applyFill="1" applyBorder="1" applyAlignment="1">
      <alignment horizontal="center" vertical="top"/>
    </xf>
    <xf numFmtId="0" fontId="4" fillId="2" borderId="2" xfId="21" applyFont="1" applyFill="1" applyBorder="1" applyAlignment="1" applyProtection="1">
      <alignment horizontal="center" vertical="top" wrapText="1"/>
      <protection locked="0"/>
    </xf>
    <xf numFmtId="0" fontId="4" fillId="2" borderId="2" xfId="21" applyFont="1" applyFill="1" applyBorder="1" applyAlignment="1" applyProtection="1">
      <alignment horizontal="center" vertical="center" wrapText="1"/>
      <protection locked="0"/>
    </xf>
    <xf numFmtId="172" fontId="4" fillId="2" borderId="2" xfId="21" applyNumberFormat="1" applyFont="1" applyFill="1" applyBorder="1" applyAlignment="1" applyProtection="1">
      <alignment horizontal="center" vertical="center" wrapText="1"/>
      <protection locked="0"/>
    </xf>
    <xf numFmtId="0" fontId="4" fillId="2" borderId="3" xfId="21" applyFont="1" applyFill="1" applyBorder="1" applyAlignment="1">
      <alignment horizontal="center" vertical="center"/>
    </xf>
    <xf numFmtId="0" fontId="4" fillId="2" borderId="5" xfId="21" applyFont="1" applyFill="1" applyBorder="1" applyAlignment="1">
      <alignment horizontal="center" vertical="center"/>
    </xf>
    <xf numFmtId="0" fontId="4" fillId="2" borderId="3" xfId="21" applyFont="1" applyFill="1" applyBorder="1" applyAlignment="1">
      <alignment horizontal="left" vertical="top"/>
    </xf>
    <xf numFmtId="0" fontId="4" fillId="2" borderId="5" xfId="21" applyFont="1" applyFill="1" applyBorder="1" applyAlignment="1">
      <alignment horizontal="left" vertical="top"/>
    </xf>
    <xf numFmtId="0" fontId="5" fillId="2" borderId="3" xfId="21" applyFont="1" applyFill="1" applyBorder="1" applyAlignment="1">
      <alignment horizontal="left" vertical="top"/>
    </xf>
    <xf numFmtId="0" fontId="5" fillId="2" borderId="3" xfId="21" applyFont="1" applyFill="1" applyBorder="1" applyAlignment="1">
      <alignment horizontal="center" vertical="center"/>
    </xf>
    <xf numFmtId="0" fontId="3" fillId="2" borderId="3" xfId="21" applyFont="1" applyFill="1" applyBorder="1" applyAlignment="1">
      <alignment horizontal="left" vertical="top" wrapText="1"/>
    </xf>
    <xf numFmtId="0" fontId="5" fillId="2" borderId="3" xfId="21" applyFont="1" applyFill="1" applyBorder="1" applyAlignment="1">
      <alignment horizontal="left" vertical="top" wrapText="1"/>
    </xf>
    <xf numFmtId="0" fontId="4" fillId="2" borderId="2" xfId="21" applyFont="1" applyFill="1" applyBorder="1" applyAlignment="1" applyProtection="1">
      <alignment horizontal="center" vertical="center"/>
      <protection locked="0"/>
    </xf>
    <xf numFmtId="0" fontId="4" fillId="0" borderId="2" xfId="21" applyFont="1" applyFill="1" applyBorder="1" applyAlignment="1" applyProtection="1">
      <alignment horizontal="center" vertical="center" wrapText="1"/>
      <protection locked="0"/>
    </xf>
    <xf numFmtId="172" fontId="4" fillId="0" borderId="2" xfId="21" applyNumberFormat="1" applyFont="1" applyFill="1" applyBorder="1" applyAlignment="1" applyProtection="1">
      <alignment horizontal="center" vertical="center" wrapText="1"/>
      <protection locked="0"/>
    </xf>
    <xf numFmtId="0" fontId="3" fillId="2" borderId="3" xfId="21" applyFont="1" applyFill="1" applyBorder="1" applyAlignment="1">
      <alignment horizontal="left" vertical="top"/>
    </xf>
    <xf numFmtId="0" fontId="4" fillId="2" borderId="10" xfId="23" applyFont="1" applyFill="1" applyBorder="1" applyAlignment="1" applyProtection="1">
      <alignment horizontal="center" vertical="center" wrapText="1"/>
    </xf>
    <xf numFmtId="0" fontId="4" fillId="2" borderId="8" xfId="23" applyFont="1" applyFill="1" applyBorder="1" applyAlignment="1" applyProtection="1">
      <alignment horizontal="center" vertical="center" wrapText="1"/>
    </xf>
    <xf numFmtId="0" fontId="4" fillId="2" borderId="9" xfId="23" applyFont="1" applyFill="1" applyBorder="1" applyAlignment="1" applyProtection="1">
      <alignment horizontal="center" vertical="center" wrapText="1"/>
    </xf>
    <xf numFmtId="0" fontId="8" fillId="2" borderId="2" xfId="23" applyFont="1" applyFill="1" applyBorder="1" applyAlignment="1" applyProtection="1">
      <alignment horizontal="center" vertical="center" wrapText="1"/>
    </xf>
    <xf numFmtId="0" fontId="8" fillId="2" borderId="10" xfId="23" applyFont="1" applyFill="1" applyBorder="1" applyAlignment="1" applyProtection="1">
      <alignment horizontal="center" vertical="center" wrapText="1"/>
    </xf>
    <xf numFmtId="0" fontId="8" fillId="2" borderId="8" xfId="23" applyFont="1" applyFill="1" applyBorder="1" applyAlignment="1" applyProtection="1">
      <alignment horizontal="center" vertical="center" wrapText="1"/>
    </xf>
    <xf numFmtId="0" fontId="8" fillId="2" borderId="9" xfId="23" applyFont="1" applyFill="1" applyBorder="1" applyAlignment="1" applyProtection="1">
      <alignment horizontal="center" vertical="center" wrapText="1"/>
    </xf>
    <xf numFmtId="0" fontId="4" fillId="2" borderId="2" xfId="23" applyFont="1" applyFill="1" applyBorder="1" applyAlignment="1" applyProtection="1">
      <alignment horizontal="center" vertical="center" wrapText="1"/>
    </xf>
    <xf numFmtId="0" fontId="5" fillId="2" borderId="0" xfId="23" applyFont="1" applyFill="1" applyBorder="1" applyAlignment="1" applyProtection="1">
      <alignment horizontal="right"/>
    </xf>
    <xf numFmtId="0" fontId="4" fillId="2" borderId="10" xfId="23" quotePrefix="1" applyFont="1" applyFill="1" applyBorder="1" applyAlignment="1" applyProtection="1">
      <alignment horizontal="center" vertical="center" wrapText="1"/>
    </xf>
    <xf numFmtId="0" fontId="4" fillId="2" borderId="8" xfId="23" quotePrefix="1" applyFont="1" applyFill="1" applyBorder="1" applyAlignment="1" applyProtection="1">
      <alignment horizontal="center" vertical="center" wrapText="1"/>
    </xf>
    <xf numFmtId="0" fontId="4" fillId="2" borderId="9" xfId="23" quotePrefix="1" applyFont="1" applyFill="1" applyBorder="1" applyAlignment="1" applyProtection="1">
      <alignment horizontal="center" vertical="center" wrapText="1"/>
    </xf>
    <xf numFmtId="0" fontId="4" fillId="2" borderId="10" xfId="12" applyFont="1" applyFill="1" applyBorder="1" applyAlignment="1" applyProtection="1">
      <alignment horizontal="center" vertical="center" wrapText="1"/>
    </xf>
    <xf numFmtId="0" fontId="4" fillId="2" borderId="8" xfId="12" applyFont="1" applyFill="1" applyBorder="1" applyAlignment="1" applyProtection="1">
      <alignment horizontal="center" vertical="center" wrapText="1"/>
    </xf>
    <xf numFmtId="0" fontId="4" fillId="2" borderId="9" xfId="12" applyFont="1" applyFill="1" applyBorder="1" applyAlignment="1" applyProtection="1">
      <alignment horizontal="center" vertical="center" wrapText="1"/>
    </xf>
    <xf numFmtId="0" fontId="8" fillId="2" borderId="2" xfId="12" applyFont="1" applyFill="1" applyBorder="1" applyAlignment="1" applyProtection="1">
      <alignment horizontal="center" vertical="center" wrapText="1"/>
    </xf>
    <xf numFmtId="0" fontId="5" fillId="2" borderId="0" xfId="12" applyFont="1" applyFill="1" applyBorder="1" applyAlignment="1" applyProtection="1">
      <alignment horizontal="right"/>
    </xf>
    <xf numFmtId="0" fontId="4" fillId="2" borderId="10" xfId="12" quotePrefix="1" applyFont="1" applyFill="1" applyBorder="1" applyAlignment="1" applyProtection="1">
      <alignment horizontal="center" vertical="center" wrapText="1"/>
    </xf>
    <xf numFmtId="0" fontId="4" fillId="2" borderId="8" xfId="12" quotePrefix="1" applyFont="1" applyFill="1" applyBorder="1" applyAlignment="1" applyProtection="1">
      <alignment horizontal="center" vertical="center" wrapText="1"/>
    </xf>
    <xf numFmtId="0" fontId="4" fillId="2" borderId="9" xfId="12" quotePrefix="1" applyFont="1" applyFill="1" applyBorder="1" applyAlignment="1" applyProtection="1">
      <alignment horizontal="center" vertical="center" wrapText="1"/>
    </xf>
    <xf numFmtId="0" fontId="4" fillId="0" borderId="10" xfId="45" applyFont="1" applyFill="1" applyBorder="1" applyAlignment="1" applyProtection="1">
      <alignment horizontal="left" vertical="center"/>
    </xf>
    <xf numFmtId="0" fontId="4" fillId="0" borderId="9" xfId="45" applyFont="1" applyFill="1" applyBorder="1" applyAlignment="1" applyProtection="1">
      <alignment horizontal="left" vertical="center"/>
    </xf>
    <xf numFmtId="0" fontId="4" fillId="0" borderId="2" xfId="45" applyFont="1" applyFill="1" applyBorder="1" applyAlignment="1" applyProtection="1">
      <alignment horizontal="left" wrapText="1"/>
    </xf>
    <xf numFmtId="0" fontId="3" fillId="0" borderId="12" xfId="45" quotePrefix="1" applyFont="1" applyFill="1" applyBorder="1" applyAlignment="1" applyProtection="1">
      <alignment horizontal="left" vertical="center" wrapText="1"/>
    </xf>
    <xf numFmtId="0" fontId="3" fillId="0" borderId="0" xfId="45" quotePrefix="1" applyFont="1" applyFill="1" applyBorder="1" applyAlignment="1" applyProtection="1">
      <alignment horizontal="left" vertical="center" wrapText="1"/>
    </xf>
    <xf numFmtId="0" fontId="4" fillId="0" borderId="0" xfId="45" applyFont="1" applyFill="1" applyBorder="1" applyAlignment="1" applyProtection="1">
      <alignment horizontal="center" vertical="center"/>
    </xf>
    <xf numFmtId="0" fontId="4" fillId="0" borderId="0" xfId="45" applyFont="1" applyFill="1" applyBorder="1" applyAlignment="1" applyProtection="1">
      <alignment horizontal="center" vertical="center" wrapText="1"/>
    </xf>
    <xf numFmtId="0" fontId="3" fillId="0" borderId="1" xfId="45" applyFont="1" applyFill="1" applyBorder="1" applyAlignment="1" applyProtection="1">
      <alignment horizontal="right"/>
    </xf>
    <xf numFmtId="0" fontId="4" fillId="0" borderId="10" xfId="45" applyFont="1" applyFill="1" applyBorder="1" applyAlignment="1" applyProtection="1">
      <alignment horizontal="center" vertical="center"/>
    </xf>
    <xf numFmtId="0" fontId="4" fillId="0" borderId="9" xfId="45" applyFont="1" applyFill="1" applyBorder="1" applyAlignment="1" applyProtection="1">
      <alignment horizontal="center" vertical="center"/>
    </xf>
    <xf numFmtId="0" fontId="3" fillId="0" borderId="3" xfId="45" applyFont="1" applyFill="1" applyBorder="1" applyAlignment="1" applyProtection="1">
      <alignment horizontal="left" vertical="center" wrapText="1"/>
    </xf>
    <xf numFmtId="0" fontId="4" fillId="0" borderId="3" xfId="45" applyFont="1" applyFill="1" applyBorder="1" applyAlignment="1" applyProtection="1">
      <alignment horizontal="left" vertical="center" wrapText="1"/>
    </xf>
    <xf numFmtId="0" fontId="4" fillId="0" borderId="5" xfId="45" applyFont="1" applyFill="1" applyBorder="1" applyAlignment="1" applyProtection="1">
      <alignment horizontal="left" vertical="center" wrapText="1"/>
    </xf>
    <xf numFmtId="0" fontId="4" fillId="0" borderId="15" xfId="45" applyFont="1" applyFill="1" applyBorder="1" applyAlignment="1" applyProtection="1">
      <alignment horizontal="left" vertical="center"/>
    </xf>
    <xf numFmtId="0" fontId="4" fillId="0" borderId="13" xfId="45" applyFont="1" applyFill="1" applyBorder="1" applyAlignment="1" applyProtection="1">
      <alignment horizontal="left" vertical="center"/>
    </xf>
    <xf numFmtId="0" fontId="4" fillId="0" borderId="7" xfId="45" applyFont="1" applyFill="1" applyBorder="1" applyAlignment="1" applyProtection="1">
      <alignment horizontal="left" vertical="center"/>
    </xf>
    <xf numFmtId="0" fontId="4" fillId="0" borderId="4" xfId="45" applyFont="1" applyFill="1" applyBorder="1" applyAlignment="1" applyProtection="1">
      <alignment horizontal="left" vertical="center"/>
    </xf>
    <xf numFmtId="0" fontId="4" fillId="0" borderId="14" xfId="45" applyFont="1" applyFill="1" applyBorder="1" applyAlignment="1" applyProtection="1">
      <alignment horizontal="left" vertical="center"/>
    </xf>
    <xf numFmtId="0" fontId="4" fillId="0" borderId="11" xfId="45" applyFont="1" applyFill="1" applyBorder="1" applyAlignment="1" applyProtection="1">
      <alignment horizontal="left" vertical="center"/>
    </xf>
    <xf numFmtId="0" fontId="4" fillId="0" borderId="6" xfId="45" applyFont="1" applyFill="1" applyBorder="1" applyAlignment="1" applyProtection="1">
      <alignment horizontal="center" vertical="top"/>
    </xf>
    <xf numFmtId="0" fontId="4" fillId="0" borderId="3" xfId="45" applyFont="1" applyFill="1" applyBorder="1" applyAlignment="1" applyProtection="1">
      <alignment horizontal="center" vertical="top"/>
    </xf>
    <xf numFmtId="0" fontId="4" fillId="0" borderId="5" xfId="45" applyFont="1" applyFill="1" applyBorder="1" applyAlignment="1" applyProtection="1">
      <alignment horizontal="center" vertical="top"/>
    </xf>
    <xf numFmtId="0" fontId="3" fillId="0" borderId="6" xfId="45" applyFont="1" applyFill="1" applyBorder="1" applyAlignment="1" applyProtection="1">
      <alignment horizontal="left" vertical="center" wrapText="1"/>
    </xf>
    <xf numFmtId="0" fontId="4" fillId="0" borderId="6" xfId="45" applyFont="1" applyFill="1" applyBorder="1" applyAlignment="1" applyProtection="1">
      <alignment horizontal="center" vertical="top" wrapText="1"/>
    </xf>
    <xf numFmtId="0" fontId="4" fillId="0" borderId="3" xfId="45" applyFont="1" applyFill="1" applyBorder="1" applyAlignment="1" applyProtection="1">
      <alignment horizontal="center" vertical="top" wrapText="1"/>
    </xf>
    <xf numFmtId="0" fontId="4" fillId="0" borderId="5" xfId="45" applyFont="1" applyFill="1" applyBorder="1" applyAlignment="1" applyProtection="1">
      <alignment horizontal="center" vertical="top" wrapText="1"/>
    </xf>
    <xf numFmtId="0" fontId="4" fillId="0" borderId="0" xfId="45" quotePrefix="1" applyFont="1" applyBorder="1" applyAlignment="1" applyProtection="1">
      <alignment horizontal="center" vertical="center" wrapText="1"/>
    </xf>
    <xf numFmtId="0" fontId="4" fillId="0" borderId="0" xfId="45" applyFont="1" applyBorder="1" applyAlignment="1" applyProtection="1">
      <alignment horizontal="center" vertical="center"/>
    </xf>
    <xf numFmtId="0" fontId="8" fillId="2" borderId="10" xfId="7" quotePrefix="1" applyFont="1" applyFill="1" applyBorder="1" applyAlignment="1" applyProtection="1">
      <alignment horizontal="center" vertical="center" wrapText="1"/>
    </xf>
    <xf numFmtId="0" fontId="8" fillId="2" borderId="8" xfId="7" quotePrefix="1" applyFont="1" applyFill="1" applyBorder="1" applyAlignment="1" applyProtection="1">
      <alignment horizontal="center" vertical="center" wrapText="1"/>
    </xf>
    <xf numFmtId="0" fontId="8" fillId="2" borderId="9" xfId="7" quotePrefix="1" applyFont="1" applyFill="1" applyBorder="1" applyAlignment="1" applyProtection="1">
      <alignment horizontal="center" vertical="center" wrapText="1"/>
    </xf>
    <xf numFmtId="0" fontId="8" fillId="2" borderId="10" xfId="7" applyFont="1" applyFill="1" applyBorder="1" applyAlignment="1" applyProtection="1">
      <alignment horizontal="center" vertical="center" wrapText="1"/>
    </xf>
    <xf numFmtId="0" fontId="8" fillId="2" borderId="8" xfId="7" applyFont="1" applyFill="1" applyBorder="1" applyAlignment="1" applyProtection="1">
      <alignment horizontal="center" vertical="center" wrapText="1"/>
    </xf>
    <xf numFmtId="0" fontId="8" fillId="2" borderId="9" xfId="7" applyFont="1" applyFill="1" applyBorder="1" applyAlignment="1" applyProtection="1">
      <alignment horizontal="center" vertical="center" wrapText="1"/>
    </xf>
    <xf numFmtId="0" fontId="7" fillId="0" borderId="1" xfId="7" applyFont="1" applyFill="1" applyBorder="1" applyAlignment="1" applyProtection="1">
      <alignment horizontal="right" vertical="center"/>
    </xf>
    <xf numFmtId="0" fontId="7" fillId="0" borderId="0" xfId="7" applyFont="1" applyFill="1" applyBorder="1" applyAlignment="1" applyProtection="1">
      <alignment horizontal="right" vertical="center"/>
    </xf>
    <xf numFmtId="0" fontId="8" fillId="2" borderId="2" xfId="7" applyFont="1" applyFill="1" applyBorder="1" applyAlignment="1" applyProtection="1">
      <alignment horizontal="center" vertical="center" wrapText="1"/>
    </xf>
    <xf numFmtId="0" fontId="8" fillId="2" borderId="6" xfId="7" applyFont="1" applyFill="1" applyBorder="1" applyAlignment="1" applyProtection="1">
      <alignment horizontal="center" vertical="center" wrapText="1"/>
    </xf>
    <xf numFmtId="0" fontId="8" fillId="2" borderId="10" xfId="7" applyFont="1" applyFill="1" applyBorder="1" applyAlignment="1" applyProtection="1">
      <alignment horizontal="center" vertical="center"/>
    </xf>
    <xf numFmtId="0" fontId="8" fillId="2" borderId="8" xfId="7" applyFont="1" applyFill="1" applyBorder="1" applyAlignment="1" applyProtection="1">
      <alignment horizontal="center" vertical="center"/>
    </xf>
    <xf numFmtId="0" fontId="8" fillId="2" borderId="9" xfId="7" applyFont="1" applyFill="1" applyBorder="1" applyAlignment="1" applyProtection="1">
      <alignment horizontal="center" vertical="center"/>
    </xf>
    <xf numFmtId="0" fontId="8" fillId="2" borderId="10" xfId="7" quotePrefix="1" applyFont="1" applyFill="1" applyBorder="1" applyAlignment="1" applyProtection="1">
      <alignment horizontal="center" vertical="center"/>
    </xf>
    <xf numFmtId="0" fontId="8" fillId="2" borderId="8" xfId="7" quotePrefix="1" applyFont="1" applyFill="1" applyBorder="1" applyAlignment="1" applyProtection="1">
      <alignment horizontal="center" vertical="center"/>
    </xf>
    <xf numFmtId="0" fontId="8" fillId="2" borderId="9" xfId="7" quotePrefix="1" applyFont="1" applyFill="1" applyBorder="1" applyAlignment="1" applyProtection="1">
      <alignment horizontal="center" vertical="center"/>
    </xf>
    <xf numFmtId="0" fontId="4" fillId="2" borderId="2" xfId="7" applyFont="1" applyFill="1" applyBorder="1" applyAlignment="1" applyProtection="1">
      <alignment horizontal="center" vertical="center" wrapText="1"/>
    </xf>
    <xf numFmtId="182" fontId="8" fillId="2" borderId="10" xfId="7" quotePrefix="1" applyNumberFormat="1" applyFont="1" applyFill="1" applyBorder="1" applyAlignment="1" applyProtection="1">
      <alignment horizontal="center" vertical="center" wrapText="1"/>
    </xf>
    <xf numFmtId="182" fontId="8" fillId="2" borderId="8" xfId="7" quotePrefix="1" applyNumberFormat="1" applyFont="1" applyFill="1" applyBorder="1" applyAlignment="1" applyProtection="1">
      <alignment horizontal="center" vertical="center" wrapText="1"/>
    </xf>
    <xf numFmtId="182" fontId="8" fillId="2" borderId="9" xfId="7" quotePrefix="1" applyNumberFormat="1" applyFont="1" applyFill="1" applyBorder="1" applyAlignment="1" applyProtection="1">
      <alignment horizontal="center" vertical="center" wrapText="1"/>
    </xf>
    <xf numFmtId="0" fontId="8" fillId="2" borderId="14" xfId="7" applyFont="1" applyFill="1" applyBorder="1" applyAlignment="1" applyProtection="1">
      <alignment horizontal="center" vertical="center" wrapText="1"/>
    </xf>
    <xf numFmtId="0" fontId="8" fillId="2" borderId="1" xfId="7" applyFont="1" applyFill="1" applyBorder="1" applyAlignment="1" applyProtection="1">
      <alignment horizontal="center" vertical="center" wrapText="1"/>
    </xf>
    <xf numFmtId="0" fontId="8" fillId="2" borderId="11" xfId="7" applyFont="1" applyFill="1" applyBorder="1" applyAlignment="1" applyProtection="1">
      <alignment horizontal="center" vertical="center" wrapText="1"/>
    </xf>
    <xf numFmtId="0" fontId="50" fillId="2" borderId="0" xfId="12" applyFont="1" applyFill="1" applyAlignment="1" applyProtection="1">
      <alignment horizontal="left" vertical="center" wrapText="1"/>
      <protection locked="0"/>
    </xf>
    <xf numFmtId="0" fontId="20" fillId="0" borderId="0" xfId="45" quotePrefix="1" applyFont="1" applyBorder="1" applyAlignment="1" applyProtection="1">
      <alignment horizontal="center" vertical="center"/>
    </xf>
    <xf numFmtId="0" fontId="27" fillId="0" borderId="0" xfId="46" applyFont="1" applyAlignment="1" applyProtection="1">
      <alignment horizontal="left" wrapText="1"/>
    </xf>
    <xf numFmtId="0" fontId="4" fillId="0" borderId="10" xfId="47" applyFont="1" applyFill="1" applyBorder="1" applyAlignment="1" applyProtection="1">
      <alignment horizontal="center" vertical="center"/>
    </xf>
    <xf numFmtId="0" fontId="4" fillId="0" borderId="8" xfId="47" applyFont="1" applyFill="1" applyBorder="1" applyAlignment="1" applyProtection="1">
      <alignment horizontal="center" vertical="center"/>
    </xf>
    <xf numFmtId="0" fontId="4" fillId="0" borderId="9" xfId="47" applyFont="1" applyFill="1" applyBorder="1" applyAlignment="1" applyProtection="1">
      <alignment horizontal="center" vertical="center"/>
    </xf>
    <xf numFmtId="0" fontId="3" fillId="0" borderId="1" xfId="47" applyFont="1" applyFill="1" applyBorder="1" applyAlignment="1" applyProtection="1">
      <alignment horizontal="right" wrapText="1"/>
    </xf>
    <xf numFmtId="0" fontId="3" fillId="0" borderId="0" xfId="47" applyFont="1" applyFill="1" applyBorder="1" applyAlignment="1" applyProtection="1">
      <alignment horizontal="right" wrapText="1"/>
    </xf>
    <xf numFmtId="175" fontId="4" fillId="0" borderId="2" xfId="47" applyNumberFormat="1" applyFont="1" applyFill="1" applyBorder="1" applyAlignment="1" applyProtection="1">
      <alignment horizontal="center" vertical="center" wrapText="1"/>
    </xf>
    <xf numFmtId="0" fontId="4" fillId="0" borderId="10" xfId="47" applyFont="1" applyFill="1" applyBorder="1" applyAlignment="1" applyProtection="1">
      <alignment horizontal="center" vertical="center" wrapText="1"/>
      <protection locked="0"/>
    </xf>
    <xf numFmtId="0" fontId="4" fillId="0" borderId="8" xfId="47" applyFont="1" applyFill="1" applyBorder="1" applyAlignment="1" applyProtection="1">
      <alignment horizontal="center" vertical="center" wrapText="1"/>
      <protection locked="0"/>
    </xf>
    <xf numFmtId="0" fontId="4" fillId="0" borderId="9" xfId="47" applyFont="1" applyFill="1" applyBorder="1" applyAlignment="1" applyProtection="1">
      <alignment horizontal="center" vertical="center" wrapText="1"/>
      <protection locked="0"/>
    </xf>
    <xf numFmtId="43" fontId="4" fillId="0" borderId="10" xfId="14" applyFont="1" applyFill="1" applyBorder="1" applyAlignment="1" applyProtection="1">
      <alignment horizontal="center" vertical="center" wrapText="1"/>
    </xf>
    <xf numFmtId="43" fontId="4" fillId="0" borderId="8" xfId="14" applyFont="1" applyFill="1" applyBorder="1" applyAlignment="1" applyProtection="1">
      <alignment horizontal="center" vertical="center" wrapText="1"/>
    </xf>
    <xf numFmtId="43" fontId="4" fillId="0" borderId="9" xfId="14" applyFont="1" applyFill="1" applyBorder="1" applyAlignment="1" applyProtection="1">
      <alignment horizontal="center" vertical="center" wrapText="1"/>
    </xf>
    <xf numFmtId="43" fontId="4" fillId="0" borderId="15" xfId="14" applyFont="1" applyFill="1" applyBorder="1" applyAlignment="1" applyProtection="1">
      <alignment horizontal="center" vertical="center" wrapText="1"/>
    </xf>
    <xf numFmtId="43" fontId="4" fillId="0" borderId="12" xfId="14" applyFont="1" applyFill="1" applyBorder="1" applyAlignment="1" applyProtection="1">
      <alignment horizontal="center" vertical="center" wrapText="1"/>
    </xf>
    <xf numFmtId="43" fontId="4" fillId="0" borderId="13" xfId="14" applyFont="1" applyFill="1" applyBorder="1" applyAlignment="1" applyProtection="1">
      <alignment horizontal="center" vertical="center" wrapText="1"/>
    </xf>
    <xf numFmtId="43" fontId="4" fillId="0" borderId="2" xfId="14" applyFont="1" applyFill="1" applyBorder="1" applyAlignment="1" applyProtection="1">
      <alignment horizontal="center" vertical="center" wrapText="1"/>
    </xf>
    <xf numFmtId="175" fontId="4" fillId="0" borderId="8" xfId="47" applyNumberFormat="1" applyFont="1" applyFill="1" applyBorder="1" applyAlignment="1" applyProtection="1">
      <alignment horizontal="center" vertical="center" wrapText="1"/>
    </xf>
    <xf numFmtId="175" fontId="4" fillId="0" borderId="9" xfId="47" applyNumberFormat="1" applyFont="1" applyFill="1" applyBorder="1" applyAlignment="1" applyProtection="1">
      <alignment horizontal="center" vertical="center" wrapText="1"/>
    </xf>
    <xf numFmtId="175" fontId="4" fillId="0" borderId="10" xfId="47" applyNumberFormat="1" applyFont="1" applyFill="1" applyBorder="1" applyAlignment="1" applyProtection="1">
      <alignment horizontal="center" vertical="center" wrapText="1"/>
    </xf>
    <xf numFmtId="0" fontId="4" fillId="0" borderId="10" xfId="47" applyFont="1" applyFill="1" applyBorder="1" applyAlignment="1">
      <alignment horizontal="center" wrapText="1"/>
    </xf>
    <xf numFmtId="0" fontId="4" fillId="0" borderId="8" xfId="47" applyFont="1" applyFill="1" applyBorder="1" applyAlignment="1">
      <alignment horizontal="center" wrapText="1"/>
    </xf>
    <xf numFmtId="0" fontId="4" fillId="0" borderId="9" xfId="47" applyFont="1" applyFill="1" applyBorder="1" applyAlignment="1">
      <alignment horizontal="center" wrapText="1"/>
    </xf>
    <xf numFmtId="0" fontId="4" fillId="0" borderId="2" xfId="29" applyNumberFormat="1" applyFont="1" applyFill="1" applyBorder="1" applyAlignment="1">
      <alignment horizontal="center" vertical="center"/>
    </xf>
    <xf numFmtId="0" fontId="4" fillId="0" borderId="2" xfId="47" applyFont="1" applyFill="1" applyBorder="1" applyAlignment="1">
      <alignment horizontal="center" vertical="center" wrapText="1"/>
    </xf>
    <xf numFmtId="0" fontId="4" fillId="0" borderId="10" xfId="47" applyFont="1" applyFill="1" applyBorder="1" applyAlignment="1">
      <alignment horizontal="center" vertical="center" wrapText="1"/>
    </xf>
    <xf numFmtId="0" fontId="4" fillId="0" borderId="8" xfId="47" applyFont="1" applyFill="1" applyBorder="1" applyAlignment="1">
      <alignment horizontal="center" vertical="center" wrapText="1"/>
    </xf>
    <xf numFmtId="0" fontId="4" fillId="0" borderId="9" xfId="47" applyFont="1" applyFill="1" applyBorder="1" applyAlignment="1">
      <alignment horizontal="center" vertical="center" wrapText="1"/>
    </xf>
    <xf numFmtId="0" fontId="8" fillId="0" borderId="2" xfId="29" applyFont="1" applyBorder="1" applyAlignment="1" applyProtection="1">
      <alignment horizontal="center" vertical="center"/>
    </xf>
    <xf numFmtId="0" fontId="8" fillId="0" borderId="10" xfId="29" applyFont="1" applyBorder="1" applyAlignment="1" applyProtection="1">
      <alignment horizontal="center" vertical="center"/>
    </xf>
    <xf numFmtId="0" fontId="8" fillId="0" borderId="8" xfId="29" applyFont="1" applyBorder="1" applyAlignment="1" applyProtection="1">
      <alignment horizontal="center" vertical="center"/>
    </xf>
    <xf numFmtId="0" fontId="8" fillId="0" borderId="9" xfId="29" applyFont="1" applyBorder="1" applyAlignment="1" applyProtection="1">
      <alignment horizontal="center" vertical="center"/>
    </xf>
    <xf numFmtId="0" fontId="8" fillId="0" borderId="10" xfId="29" applyFont="1" applyBorder="1" applyAlignment="1" applyProtection="1">
      <alignment horizontal="center" vertical="center"/>
      <protection locked="0"/>
    </xf>
    <xf numFmtId="0" fontId="8" fillId="0" borderId="8" xfId="29" applyFont="1" applyBorder="1" applyAlignment="1" applyProtection="1">
      <alignment horizontal="center" vertical="center"/>
      <protection locked="0"/>
    </xf>
    <xf numFmtId="0" fontId="8" fillId="0" borderId="9" xfId="29" applyFont="1" applyBorder="1" applyAlignment="1" applyProtection="1">
      <alignment horizontal="center" vertical="center"/>
      <protection locked="0"/>
    </xf>
    <xf numFmtId="0" fontId="26" fillId="0" borderId="1" xfId="29" quotePrefix="1" applyFont="1" applyBorder="1" applyAlignment="1" applyProtection="1">
      <alignment horizontal="right"/>
    </xf>
    <xf numFmtId="0" fontId="4" fillId="0" borderId="2" xfId="29" applyNumberFormat="1" applyFont="1" applyFill="1" applyBorder="1" applyAlignment="1" applyProtection="1">
      <alignment horizontal="center" vertical="center"/>
    </xf>
    <xf numFmtId="1" fontId="36" fillId="0" borderId="2" xfId="29" applyNumberFormat="1" applyFont="1" applyBorder="1" applyAlignment="1" applyProtection="1">
      <alignment horizontal="center" vertical="center"/>
    </xf>
    <xf numFmtId="0" fontId="8" fillId="0" borderId="2" xfId="29" applyFont="1" applyFill="1" applyBorder="1" applyAlignment="1" applyProtection="1">
      <alignment horizontal="center" vertical="top"/>
    </xf>
    <xf numFmtId="0" fontId="4" fillId="0" borderId="7" xfId="30" applyFont="1" applyFill="1" applyBorder="1" applyAlignment="1" applyProtection="1">
      <alignment horizontal="center" vertical="center" wrapText="1"/>
    </xf>
    <xf numFmtId="0" fontId="4" fillId="0" borderId="0" xfId="30" applyFont="1" applyFill="1" applyBorder="1" applyAlignment="1" applyProtection="1">
      <alignment horizontal="center" vertical="center" wrapText="1"/>
    </xf>
    <xf numFmtId="0" fontId="4" fillId="0" borderId="10" xfId="30" applyFont="1" applyFill="1" applyBorder="1" applyAlignment="1" applyProtection="1">
      <alignment horizontal="center" vertical="center" wrapText="1"/>
    </xf>
    <xf numFmtId="0" fontId="4" fillId="0" borderId="8" xfId="30" applyFont="1" applyFill="1" applyBorder="1" applyAlignment="1" applyProtection="1">
      <alignment horizontal="center" vertical="center" wrapText="1"/>
    </xf>
    <xf numFmtId="0" fontId="4" fillId="0" borderId="9" xfId="30" applyFont="1" applyFill="1" applyBorder="1" applyAlignment="1" applyProtection="1">
      <alignment horizontal="center" vertical="center" wrapText="1"/>
    </xf>
    <xf numFmtId="0" fontId="49" fillId="0" borderId="0" xfId="0" applyFont="1" applyAlignment="1"/>
    <xf numFmtId="0" fontId="0" fillId="0" borderId="0" xfId="0" applyAlignment="1"/>
    <xf numFmtId="0" fontId="4" fillId="0" borderId="2" xfId="30" applyFont="1" applyFill="1" applyBorder="1" applyAlignment="1" applyProtection="1">
      <alignment horizontal="left" vertical="center" wrapText="1"/>
    </xf>
    <xf numFmtId="0" fontId="0" fillId="0" borderId="0" xfId="0" applyAlignment="1">
      <alignment horizontal="left" vertical="center"/>
    </xf>
    <xf numFmtId="0" fontId="3" fillId="0" borderId="0" xfId="52" applyFont="1" applyFill="1" applyAlignment="1" applyProtection="1">
      <alignment horizontal="left" vertical="center"/>
    </xf>
    <xf numFmtId="0" fontId="4" fillId="0" borderId="10" xfId="52" applyFont="1" applyFill="1" applyBorder="1" applyAlignment="1" applyProtection="1">
      <alignment horizontal="center" vertical="center" wrapText="1"/>
    </xf>
    <xf numFmtId="0" fontId="4" fillId="0" borderId="8" xfId="52" applyFont="1" applyFill="1" applyBorder="1" applyAlignment="1" applyProtection="1">
      <alignment horizontal="center" vertical="center" wrapText="1"/>
    </xf>
    <xf numFmtId="0" fontId="4" fillId="0" borderId="9" xfId="52" applyFont="1" applyFill="1" applyBorder="1" applyAlignment="1" applyProtection="1">
      <alignment horizontal="center" vertical="center" wrapText="1"/>
    </xf>
    <xf numFmtId="0" fontId="4" fillId="0" borderId="2" xfId="52" applyFont="1" applyFill="1" applyBorder="1" applyAlignment="1" applyProtection="1">
      <alignment horizontal="center" vertical="center" wrapText="1"/>
    </xf>
    <xf numFmtId="0" fontId="4" fillId="0" borderId="2" xfId="32" applyNumberFormat="1" applyFont="1" applyFill="1" applyBorder="1" applyAlignment="1" applyProtection="1">
      <alignment horizontal="center" vertical="center"/>
    </xf>
    <xf numFmtId="0" fontId="4" fillId="0" borderId="10" xfId="52" quotePrefix="1" applyFont="1" applyFill="1" applyBorder="1" applyAlignment="1" applyProtection="1">
      <alignment horizontal="center" vertical="center" wrapText="1"/>
    </xf>
    <xf numFmtId="0" fontId="4" fillId="0" borderId="8" xfId="52" quotePrefix="1" applyFont="1" applyFill="1" applyBorder="1" applyAlignment="1" applyProtection="1">
      <alignment horizontal="center" vertical="center" wrapText="1"/>
    </xf>
    <xf numFmtId="0" fontId="4" fillId="0" borderId="9" xfId="52" quotePrefix="1" applyFont="1" applyFill="1" applyBorder="1" applyAlignment="1" applyProtection="1">
      <alignment horizontal="center" vertical="center" wrapText="1"/>
    </xf>
    <xf numFmtId="0" fontId="4" fillId="0" borderId="10" xfId="52" applyFont="1" applyFill="1" applyBorder="1" applyAlignment="1" applyProtection="1">
      <alignment horizontal="center" vertical="center"/>
    </xf>
    <xf numFmtId="0" fontId="4" fillId="0" borderId="8" xfId="52" applyFont="1" applyFill="1" applyBorder="1" applyAlignment="1" applyProtection="1">
      <alignment horizontal="center" vertical="center"/>
    </xf>
    <xf numFmtId="0" fontId="4" fillId="0" borderId="9" xfId="52" applyFont="1" applyFill="1" applyBorder="1" applyAlignment="1" applyProtection="1">
      <alignment horizontal="center" vertical="center"/>
    </xf>
    <xf numFmtId="0" fontId="4" fillId="0" borderId="2" xfId="35" applyFont="1" applyFill="1" applyBorder="1" applyAlignment="1" applyProtection="1">
      <alignment horizontal="center" vertical="center"/>
    </xf>
    <xf numFmtId="0" fontId="4" fillId="0" borderId="12" xfId="35" applyFont="1" applyFill="1" applyBorder="1" applyAlignment="1" applyProtection="1">
      <alignment horizontal="center" vertical="center" wrapText="1"/>
    </xf>
    <xf numFmtId="0" fontId="4" fillId="0" borderId="13" xfId="35" applyFont="1" applyFill="1" applyBorder="1" applyAlignment="1" applyProtection="1">
      <alignment horizontal="center" vertical="center" wrapText="1"/>
    </xf>
    <xf numFmtId="0" fontId="4" fillId="0" borderId="8" xfId="35" applyFont="1" applyFill="1" applyBorder="1" applyAlignment="1" applyProtection="1">
      <alignment horizontal="center" vertical="center" wrapText="1"/>
    </xf>
    <xf numFmtId="0" fontId="4" fillId="0" borderId="9" xfId="35" applyFont="1" applyFill="1" applyBorder="1" applyAlignment="1" applyProtection="1">
      <alignment horizontal="center" vertical="center" wrapText="1"/>
    </xf>
    <xf numFmtId="2" fontId="4" fillId="0" borderId="8" xfId="35" applyNumberFormat="1" applyFont="1" applyFill="1" applyBorder="1" applyAlignment="1" applyProtection="1">
      <alignment horizontal="center" vertical="center" wrapText="1"/>
    </xf>
    <xf numFmtId="2" fontId="4" fillId="0" borderId="9" xfId="35" applyNumberFormat="1" applyFont="1" applyFill="1" applyBorder="1" applyAlignment="1" applyProtection="1">
      <alignment horizontal="center" vertical="center" wrapText="1"/>
    </xf>
    <xf numFmtId="0" fontId="4" fillId="0" borderId="1" xfId="35" applyFont="1" applyFill="1" applyBorder="1" applyAlignment="1" applyProtection="1">
      <alignment horizontal="center" vertical="center" wrapText="1"/>
    </xf>
    <xf numFmtId="0" fontId="4" fillId="0" borderId="11" xfId="35" applyFont="1" applyFill="1" applyBorder="1" applyAlignment="1" applyProtection="1">
      <alignment horizontal="center" vertical="center" wrapText="1"/>
    </xf>
    <xf numFmtId="2" fontId="4" fillId="0" borderId="1" xfId="35" applyNumberFormat="1" applyFont="1" applyFill="1" applyBorder="1" applyAlignment="1" applyProtection="1">
      <alignment horizontal="center" vertical="center"/>
    </xf>
    <xf numFmtId="2" fontId="4" fillId="0" borderId="11" xfId="35" applyNumberFormat="1" applyFont="1" applyFill="1" applyBorder="1" applyAlignment="1" applyProtection="1">
      <alignment horizontal="center" vertical="center"/>
    </xf>
    <xf numFmtId="0" fontId="4" fillId="0" borderId="15" xfId="35" applyFont="1" applyFill="1" applyBorder="1" applyAlignment="1" applyProtection="1">
      <alignment horizontal="center" vertical="center" wrapText="1"/>
    </xf>
    <xf numFmtId="0" fontId="4" fillId="0" borderId="10" xfId="36" applyFont="1" applyFill="1" applyBorder="1" applyAlignment="1" applyProtection="1">
      <alignment horizontal="center" vertical="center" wrapText="1"/>
    </xf>
    <xf numFmtId="0" fontId="4" fillId="0" borderId="8" xfId="36" applyFont="1" applyFill="1" applyBorder="1" applyAlignment="1" applyProtection="1">
      <alignment horizontal="center" vertical="center" wrapText="1"/>
    </xf>
    <xf numFmtId="0" fontId="4" fillId="0" borderId="9" xfId="36" applyFont="1" applyFill="1" applyBorder="1" applyAlignment="1" applyProtection="1">
      <alignment horizontal="center" vertical="center" wrapText="1"/>
    </xf>
    <xf numFmtId="0" fontId="4" fillId="0" borderId="7" xfId="36" applyFont="1" applyFill="1" applyBorder="1" applyAlignment="1" applyProtection="1">
      <alignment horizontal="center" vertical="center" wrapText="1"/>
    </xf>
    <xf numFmtId="0" fontId="4" fillId="0" borderId="0" xfId="36" applyFont="1" applyFill="1" applyBorder="1" applyAlignment="1" applyProtection="1">
      <alignment horizontal="center" vertical="center" wrapText="1"/>
    </xf>
    <xf numFmtId="0" fontId="4" fillId="0" borderId="2" xfId="36" applyFont="1" applyFill="1" applyBorder="1" applyAlignment="1" applyProtection="1">
      <alignment horizontal="center" vertical="center" wrapText="1"/>
    </xf>
    <xf numFmtId="0" fontId="3" fillId="2" borderId="10" xfId="53" applyFont="1" applyFill="1" applyBorder="1" applyAlignment="1" applyProtection="1">
      <alignment horizontal="left" vertical="center" wrapText="1"/>
      <protection locked="0"/>
    </xf>
    <xf numFmtId="0" fontId="3" fillId="2" borderId="8" xfId="53" applyFont="1" applyFill="1" applyBorder="1" applyAlignment="1" applyProtection="1">
      <alignment horizontal="left" vertical="center" wrapText="1"/>
      <protection locked="0"/>
    </xf>
    <xf numFmtId="0" fontId="3" fillId="2" borderId="9" xfId="53" applyFont="1" applyFill="1" applyBorder="1" applyAlignment="1" applyProtection="1">
      <alignment horizontal="left" vertical="center" wrapText="1"/>
      <protection locked="0"/>
    </xf>
    <xf numFmtId="0" fontId="8" fillId="0" borderId="2" xfId="36" applyFont="1" applyFill="1" applyBorder="1" applyAlignment="1" applyProtection="1">
      <alignment horizontal="center" vertical="center" wrapText="1"/>
    </xf>
    <xf numFmtId="0" fontId="4" fillId="0" borderId="4" xfId="36" applyFont="1" applyFill="1" applyBorder="1" applyAlignment="1" applyProtection="1">
      <alignment horizontal="center" vertical="center" wrapText="1"/>
    </xf>
    <xf numFmtId="0" fontId="4" fillId="0" borderId="10" xfId="47" applyFont="1" applyFill="1" applyBorder="1" applyAlignment="1" applyProtection="1">
      <alignment horizontal="center"/>
    </xf>
    <xf numFmtId="0" fontId="4" fillId="0" borderId="8" xfId="47" applyFont="1" applyFill="1" applyBorder="1" applyAlignment="1" applyProtection="1">
      <alignment horizontal="center"/>
    </xf>
    <xf numFmtId="0" fontId="4" fillId="0" borderId="9" xfId="47" applyFont="1" applyFill="1" applyBorder="1" applyAlignment="1" applyProtection="1">
      <alignment horizontal="center"/>
    </xf>
    <xf numFmtId="0" fontId="4" fillId="0" borderId="8" xfId="36" quotePrefix="1" applyFont="1" applyFill="1" applyBorder="1" applyAlignment="1" applyProtection="1">
      <alignment horizontal="center" vertical="center" wrapText="1"/>
    </xf>
    <xf numFmtId="0" fontId="4" fillId="0" borderId="9" xfId="36" quotePrefix="1" applyFont="1" applyFill="1" applyBorder="1" applyAlignment="1" applyProtection="1">
      <alignment horizontal="center" vertical="center" wrapText="1"/>
    </xf>
    <xf numFmtId="0" fontId="4" fillId="0" borderId="10" xfId="38" applyFont="1" applyFill="1" applyBorder="1" applyAlignment="1" applyProtection="1">
      <alignment horizontal="center" vertical="center" wrapText="1"/>
    </xf>
    <xf numFmtId="0" fontId="4" fillId="0" borderId="8" xfId="38" applyFont="1" applyFill="1" applyBorder="1" applyAlignment="1" applyProtection="1">
      <alignment horizontal="center" vertical="center" wrapText="1"/>
    </xf>
    <xf numFmtId="0" fontId="4" fillId="0" borderId="9" xfId="38" applyFont="1" applyFill="1" applyBorder="1" applyAlignment="1" applyProtection="1">
      <alignment horizontal="center" vertical="center" wrapText="1"/>
    </xf>
    <xf numFmtId="0" fontId="4" fillId="0" borderId="10" xfId="38" applyFont="1" applyFill="1" applyBorder="1" applyAlignment="1" applyProtection="1">
      <alignment horizontal="center" vertical="center"/>
    </xf>
    <xf numFmtId="0" fontId="4" fillId="0" borderId="8" xfId="38" applyFont="1" applyFill="1" applyBorder="1" applyAlignment="1" applyProtection="1">
      <alignment horizontal="center" vertical="center"/>
    </xf>
    <xf numFmtId="0" fontId="4" fillId="0" borderId="9" xfId="38" applyFont="1" applyFill="1" applyBorder="1" applyAlignment="1" applyProtection="1">
      <alignment horizontal="center" vertical="center"/>
    </xf>
    <xf numFmtId="0" fontId="8" fillId="0" borderId="6" xfId="38" applyFont="1" applyFill="1" applyBorder="1" applyAlignment="1" applyProtection="1">
      <alignment horizontal="left" vertical="top" wrapText="1"/>
    </xf>
    <xf numFmtId="0" fontId="8" fillId="0" borderId="5" xfId="38" applyFont="1" applyFill="1" applyBorder="1" applyAlignment="1" applyProtection="1">
      <alignment horizontal="left" vertical="top" wrapText="1"/>
    </xf>
    <xf numFmtId="0" fontId="4" fillId="0" borderId="10" xfId="39" applyFont="1" applyFill="1" applyBorder="1" applyAlignment="1" applyProtection="1">
      <alignment horizontal="center" vertical="center" wrapText="1"/>
    </xf>
    <xf numFmtId="0" fontId="4" fillId="0" borderId="8" xfId="39" applyFont="1" applyFill="1" applyBorder="1" applyAlignment="1" applyProtection="1">
      <alignment horizontal="center" vertical="center" wrapText="1"/>
    </xf>
    <xf numFmtId="0" fontId="4" fillId="0" borderId="9" xfId="39" applyFont="1" applyFill="1" applyBorder="1" applyAlignment="1" applyProtection="1">
      <alignment horizontal="center" vertical="center" wrapText="1"/>
    </xf>
    <xf numFmtId="0" fontId="4" fillId="0" borderId="10" xfId="35" applyFont="1" applyFill="1" applyBorder="1" applyAlignment="1" applyProtection="1">
      <alignment horizontal="center" vertical="center" wrapText="1"/>
    </xf>
    <xf numFmtId="0" fontId="8" fillId="0" borderId="2" xfId="39" applyFont="1" applyFill="1" applyBorder="1" applyAlignment="1" applyProtection="1">
      <alignment horizontal="center" vertical="center" wrapText="1"/>
    </xf>
    <xf numFmtId="0" fontId="4" fillId="0" borderId="10" xfId="39" quotePrefix="1" applyFont="1" applyFill="1" applyBorder="1" applyAlignment="1" applyProtection="1">
      <alignment horizontal="center" vertical="center" wrapText="1"/>
    </xf>
    <xf numFmtId="0" fontId="4" fillId="0" borderId="8" xfId="39" quotePrefix="1" applyFont="1" applyFill="1" applyBorder="1" applyAlignment="1" applyProtection="1">
      <alignment horizontal="center" vertical="center" wrapText="1"/>
    </xf>
    <xf numFmtId="0" fontId="4" fillId="0" borderId="9" xfId="39" quotePrefix="1" applyFont="1" applyFill="1" applyBorder="1" applyAlignment="1" applyProtection="1">
      <alignment horizontal="center" vertical="center" wrapText="1"/>
    </xf>
    <xf numFmtId="0" fontId="4" fillId="0" borderId="14" xfId="39" applyFont="1" applyFill="1" applyBorder="1" applyAlignment="1" applyProtection="1">
      <alignment horizontal="center" vertical="center" wrapText="1"/>
    </xf>
    <xf numFmtId="0" fontId="4" fillId="0" borderId="1" xfId="39" applyFont="1" applyFill="1" applyBorder="1" applyAlignment="1" applyProtection="1">
      <alignment horizontal="center" vertical="center" wrapText="1"/>
    </xf>
    <xf numFmtId="0" fontId="4" fillId="0" borderId="11" xfId="39" applyFont="1" applyFill="1" applyBorder="1" applyAlignment="1" applyProtection="1">
      <alignment horizontal="center" vertical="center" wrapText="1"/>
    </xf>
    <xf numFmtId="0" fontId="4" fillId="0" borderId="7" xfId="39" applyFont="1" applyFill="1" applyBorder="1" applyAlignment="1" applyProtection="1">
      <alignment horizontal="center" vertical="center" wrapText="1"/>
    </xf>
    <xf numFmtId="0" fontId="4" fillId="0" borderId="0" xfId="39" applyFont="1" applyFill="1" applyBorder="1" applyAlignment="1" applyProtection="1">
      <alignment horizontal="center" vertical="center" wrapText="1"/>
    </xf>
    <xf numFmtId="0" fontId="4" fillId="0" borderId="10" xfId="6" applyFont="1" applyFill="1" applyBorder="1" applyAlignment="1" applyProtection="1">
      <alignment horizontal="center" vertical="center" wrapText="1"/>
    </xf>
    <xf numFmtId="0" fontId="4" fillId="0" borderId="8" xfId="6" applyFont="1" applyFill="1" applyBorder="1" applyAlignment="1" applyProtection="1">
      <alignment horizontal="center" vertical="center" wrapText="1"/>
    </xf>
    <xf numFmtId="0" fontId="4" fillId="0" borderId="9" xfId="6" applyFont="1" applyFill="1" applyBorder="1" applyAlignment="1" applyProtection="1">
      <alignment horizontal="center" vertical="center" wrapText="1"/>
    </xf>
    <xf numFmtId="0" fontId="8" fillId="0" borderId="14" xfId="31" applyFont="1" applyBorder="1" applyAlignment="1">
      <alignment horizontal="center" wrapText="1"/>
    </xf>
    <xf numFmtId="0" fontId="8" fillId="0" borderId="1" xfId="31" applyFont="1" applyBorder="1" applyAlignment="1">
      <alignment horizontal="center" wrapText="1"/>
    </xf>
    <xf numFmtId="0" fontId="4" fillId="0" borderId="5" xfId="31" applyFont="1" applyBorder="1" applyAlignment="1">
      <alignment horizontal="center" vertical="center" wrapText="1"/>
    </xf>
    <xf numFmtId="0" fontId="4" fillId="0" borderId="10" xfId="31" applyFont="1" applyBorder="1" applyAlignment="1">
      <alignment horizontal="center" vertical="center" wrapText="1"/>
    </xf>
    <xf numFmtId="0" fontId="4" fillId="0" borderId="8" xfId="31" applyFont="1" applyBorder="1" applyAlignment="1">
      <alignment horizontal="center" vertical="center" wrapText="1"/>
    </xf>
    <xf numFmtId="0" fontId="4" fillId="0" borderId="2" xfId="31" applyFont="1" applyBorder="1" applyAlignment="1">
      <alignment horizontal="center" vertical="center"/>
    </xf>
    <xf numFmtId="0" fontId="4" fillId="0" borderId="9" xfId="31" applyFont="1" applyBorder="1" applyAlignment="1">
      <alignment horizontal="center" vertical="center"/>
    </xf>
    <xf numFmtId="0" fontId="8" fillId="0" borderId="10" xfId="31" applyFont="1" applyBorder="1" applyAlignment="1">
      <alignment horizontal="center" wrapText="1"/>
    </xf>
    <xf numFmtId="0" fontId="8" fillId="0" borderId="8" xfId="31" applyFont="1" applyBorder="1" applyAlignment="1">
      <alignment horizontal="center" wrapText="1"/>
    </xf>
    <xf numFmtId="0" fontId="8" fillId="0" borderId="9" xfId="31" applyFont="1" applyBorder="1" applyAlignment="1">
      <alignment horizontal="center" wrapText="1"/>
    </xf>
    <xf numFmtId="0" fontId="4" fillId="0" borderId="9" xfId="31" applyFont="1" applyBorder="1" applyAlignment="1">
      <alignment horizontal="center" vertical="center" wrapText="1"/>
    </xf>
    <xf numFmtId="0" fontId="3" fillId="0" borderId="0" xfId="31" applyFont="1" applyAlignment="1">
      <alignment horizontal="left" wrapText="1"/>
    </xf>
    <xf numFmtId="0" fontId="4" fillId="0" borderId="2" xfId="31" applyFont="1" applyBorder="1" applyAlignment="1">
      <alignment horizontal="center" vertical="center" wrapText="1"/>
    </xf>
    <xf numFmtId="0" fontId="14" fillId="2" borderId="10" xfId="39" applyFont="1" applyFill="1" applyBorder="1" applyAlignment="1" applyProtection="1">
      <alignment horizontal="center" vertical="center"/>
      <protection locked="0"/>
    </xf>
    <xf numFmtId="0" fontId="14" fillId="2" borderId="8" xfId="39" applyFont="1" applyFill="1" applyBorder="1" applyAlignment="1" applyProtection="1">
      <alignment horizontal="center" vertical="center"/>
      <protection locked="0"/>
    </xf>
    <xf numFmtId="0" fontId="14" fillId="2" borderId="9" xfId="39" applyFont="1" applyFill="1" applyBorder="1" applyAlignment="1" applyProtection="1">
      <alignment horizontal="center" vertical="center"/>
      <protection locked="0"/>
    </xf>
    <xf numFmtId="0" fontId="14" fillId="0" borderId="2" xfId="39" applyFont="1" applyBorder="1" applyAlignment="1" applyProtection="1">
      <alignment horizontal="center" vertical="center"/>
    </xf>
    <xf numFmtId="0" fontId="14" fillId="0" borderId="10" xfId="39" applyFont="1" applyBorder="1" applyAlignment="1" applyProtection="1">
      <alignment horizontal="center" vertical="center"/>
    </xf>
    <xf numFmtId="0" fontId="14" fillId="0" borderId="8" xfId="39" applyFont="1" applyBorder="1" applyAlignment="1" applyProtection="1">
      <alignment horizontal="center" vertical="center"/>
    </xf>
    <xf numFmtId="0" fontId="14" fillId="0" borderId="9" xfId="39" applyFont="1" applyBorder="1" applyAlignment="1" applyProtection="1">
      <alignment horizontal="center" vertical="center"/>
    </xf>
    <xf numFmtId="0" fontId="14" fillId="2" borderId="10" xfId="39" applyFont="1" applyFill="1" applyBorder="1" applyAlignment="1" applyProtection="1">
      <alignment horizontal="center" vertical="center"/>
    </xf>
    <xf numFmtId="0" fontId="14" fillId="2" borderId="8" xfId="39" applyFont="1" applyFill="1" applyBorder="1" applyAlignment="1" applyProtection="1">
      <alignment horizontal="center" vertical="center"/>
    </xf>
    <xf numFmtId="0" fontId="14" fillId="2" borderId="9" xfId="39" applyFont="1" applyFill="1" applyBorder="1" applyAlignment="1" applyProtection="1">
      <alignment horizontal="center" vertical="center"/>
    </xf>
    <xf numFmtId="0" fontId="14" fillId="0" borderId="2" xfId="39" applyFont="1" applyBorder="1" applyAlignment="1" applyProtection="1">
      <alignment horizontal="center" vertical="center" wrapText="1"/>
    </xf>
    <xf numFmtId="0" fontId="14" fillId="2" borderId="2" xfId="39" quotePrefix="1" applyFont="1" applyFill="1" applyBorder="1" applyAlignment="1" applyProtection="1">
      <alignment horizontal="center" vertical="center"/>
    </xf>
    <xf numFmtId="0" fontId="14" fillId="2" borderId="2" xfId="39" applyFont="1" applyFill="1" applyBorder="1" applyAlignment="1" applyProtection="1">
      <alignment horizontal="center" vertical="center"/>
    </xf>
    <xf numFmtId="0" fontId="15" fillId="0" borderId="6" xfId="39" applyFont="1" applyBorder="1" applyAlignment="1">
      <alignment horizontal="center" vertical="center" wrapText="1"/>
    </xf>
    <xf numFmtId="0" fontId="15" fillId="0" borderId="3" xfId="39" applyFont="1" applyBorder="1" applyAlignment="1">
      <alignment horizontal="center" vertical="center" wrapText="1"/>
    </xf>
    <xf numFmtId="0" fontId="15" fillId="0" borderId="5" xfId="39" applyFont="1" applyBorder="1" applyAlignment="1">
      <alignment horizontal="center" vertical="center" wrapText="1"/>
    </xf>
    <xf numFmtId="0" fontId="15" fillId="0" borderId="2" xfId="39" applyFont="1" applyBorder="1" applyAlignment="1">
      <alignment horizontal="center" vertical="center" wrapText="1"/>
    </xf>
    <xf numFmtId="0" fontId="4" fillId="0" borderId="2" xfId="48" applyFont="1" applyBorder="1" applyAlignment="1">
      <alignment horizontal="center" vertical="center"/>
    </xf>
    <xf numFmtId="0" fontId="4" fillId="0" borderId="10" xfId="39" applyFont="1" applyBorder="1" applyAlignment="1">
      <alignment horizontal="center" vertical="center"/>
    </xf>
    <xf numFmtId="0" fontId="4" fillId="0" borderId="8" xfId="39" applyFont="1" applyBorder="1" applyAlignment="1">
      <alignment horizontal="center" vertical="center"/>
    </xf>
    <xf numFmtId="0" fontId="4" fillId="0" borderId="9" xfId="39" applyFont="1" applyBorder="1" applyAlignment="1">
      <alignment horizontal="center" vertical="center"/>
    </xf>
    <xf numFmtId="0" fontId="4" fillId="0" borderId="2" xfId="39" applyFont="1" applyBorder="1" applyAlignment="1">
      <alignment horizontal="center" vertical="center"/>
    </xf>
    <xf numFmtId="0" fontId="4" fillId="2" borderId="2" xfId="39" applyFont="1" applyFill="1" applyBorder="1" applyAlignment="1">
      <alignment horizontal="center" vertical="center"/>
    </xf>
    <xf numFmtId="0" fontId="18" fillId="0" borderId="10" xfId="39" applyFont="1" applyBorder="1" applyAlignment="1">
      <alignment horizontal="center" vertical="center" wrapText="1"/>
    </xf>
    <xf numFmtId="0" fontId="18" fillId="0" borderId="8" xfId="39" applyFont="1" applyBorder="1" applyAlignment="1">
      <alignment horizontal="center" vertical="center" wrapText="1"/>
    </xf>
    <xf numFmtId="0" fontId="18" fillId="0" borderId="9" xfId="39" applyFont="1" applyBorder="1" applyAlignment="1">
      <alignment horizontal="center" vertical="center" wrapText="1"/>
    </xf>
    <xf numFmtId="0" fontId="18" fillId="2" borderId="9" xfId="39" applyFont="1" applyFill="1" applyBorder="1" applyAlignment="1">
      <alignment horizontal="center" vertical="center" wrapText="1"/>
    </xf>
    <xf numFmtId="0" fontId="18" fillId="2" borderId="2" xfId="39" applyFont="1" applyFill="1" applyBorder="1" applyAlignment="1">
      <alignment horizontal="center" vertical="center" wrapText="1"/>
    </xf>
    <xf numFmtId="0" fontId="4" fillId="0" borderId="2" xfId="48" applyFont="1" applyBorder="1" applyAlignment="1">
      <alignment horizontal="center" vertical="center" wrapText="1"/>
    </xf>
    <xf numFmtId="0" fontId="4" fillId="2" borderId="6" xfId="39" applyFont="1" applyFill="1" applyBorder="1" applyAlignment="1" applyProtection="1">
      <alignment horizontal="center" vertical="center"/>
      <protection locked="0"/>
    </xf>
    <xf numFmtId="0" fontId="8" fillId="0" borderId="2" xfId="48" applyFont="1" applyBorder="1" applyAlignment="1">
      <alignment horizontal="center" vertical="center" wrapText="1"/>
    </xf>
    <xf numFmtId="0" fontId="8" fillId="0" borderId="10" xfId="48" applyFont="1" applyBorder="1" applyAlignment="1">
      <alignment horizontal="center" vertical="center" wrapText="1"/>
    </xf>
    <xf numFmtId="0" fontId="8" fillId="0" borderId="8" xfId="48" applyFont="1" applyBorder="1" applyAlignment="1">
      <alignment horizontal="center" vertical="center" wrapText="1"/>
    </xf>
    <xf numFmtId="0" fontId="8" fillId="0" borderId="9" xfId="48" applyFont="1" applyBorder="1" applyAlignment="1">
      <alignment horizontal="center" vertical="center" wrapText="1"/>
    </xf>
    <xf numFmtId="0" fontId="18" fillId="0" borderId="2" xfId="39" applyFont="1" applyBorder="1" applyAlignment="1">
      <alignment horizontal="center" vertical="center" wrapText="1"/>
    </xf>
    <xf numFmtId="0" fontId="18" fillId="2" borderId="10" xfId="39" applyFont="1" applyFill="1" applyBorder="1" applyAlignment="1" applyProtection="1">
      <alignment horizontal="center" vertical="center" wrapText="1"/>
      <protection locked="0"/>
    </xf>
    <xf numFmtId="0" fontId="18" fillId="2" borderId="8" xfId="39" applyFont="1" applyFill="1" applyBorder="1" applyAlignment="1" applyProtection="1">
      <alignment horizontal="center" vertical="center" wrapText="1"/>
      <protection locked="0"/>
    </xf>
    <xf numFmtId="0" fontId="18" fillId="2" borderId="9" xfId="39" applyFont="1" applyFill="1" applyBorder="1" applyAlignment="1" applyProtection="1">
      <alignment horizontal="center" vertical="center" wrapText="1"/>
      <protection locked="0"/>
    </xf>
    <xf numFmtId="0" fontId="18" fillId="2" borderId="10" xfId="39" applyFont="1" applyFill="1" applyBorder="1" applyAlignment="1">
      <alignment horizontal="center" vertical="center" wrapText="1"/>
    </xf>
    <xf numFmtId="0" fontId="18" fillId="2" borderId="8" xfId="39" applyFont="1" applyFill="1" applyBorder="1" applyAlignment="1">
      <alignment horizontal="center" vertical="center" wrapText="1"/>
    </xf>
    <xf numFmtId="0" fontId="18" fillId="2" borderId="2" xfId="39" applyFont="1" applyFill="1" applyBorder="1" applyAlignment="1" applyProtection="1">
      <alignment horizontal="center" vertical="center" wrapText="1"/>
      <protection locked="0"/>
    </xf>
    <xf numFmtId="0" fontId="15" fillId="0" borderId="13" xfId="39" applyFont="1" applyBorder="1" applyAlignment="1">
      <alignment horizontal="center" vertical="center" wrapText="1"/>
    </xf>
    <xf numFmtId="0" fontId="15" fillId="0" borderId="4" xfId="39" applyFont="1" applyBorder="1" applyAlignment="1">
      <alignment horizontal="center" vertical="center" wrapText="1"/>
    </xf>
    <xf numFmtId="0" fontId="15" fillId="2" borderId="6" xfId="39" applyFont="1" applyFill="1" applyBorder="1" applyAlignment="1">
      <alignment horizontal="center" vertical="center" wrapText="1"/>
    </xf>
    <xf numFmtId="0" fontId="15" fillId="2" borderId="3" xfId="39" applyFont="1" applyFill="1" applyBorder="1" applyAlignment="1">
      <alignment horizontal="center" vertical="center" wrapText="1"/>
    </xf>
    <xf numFmtId="0" fontId="15" fillId="2" borderId="13" xfId="39" applyFont="1" applyFill="1" applyBorder="1" applyAlignment="1">
      <alignment horizontal="center" vertical="center" wrapText="1"/>
    </xf>
    <xf numFmtId="0" fontId="15" fillId="2" borderId="4" xfId="39" applyFont="1" applyFill="1" applyBorder="1" applyAlignment="1">
      <alignment horizontal="center" vertical="center" wrapText="1"/>
    </xf>
    <xf numFmtId="0" fontId="15" fillId="2" borderId="6" xfId="39" applyFont="1" applyFill="1" applyBorder="1" applyAlignment="1" applyProtection="1">
      <alignment horizontal="center" vertical="center" wrapText="1"/>
      <protection locked="0"/>
    </xf>
    <xf numFmtId="0" fontId="15" fillId="2" borderId="3" xfId="39" applyFont="1" applyFill="1" applyBorder="1" applyAlignment="1" applyProtection="1">
      <alignment horizontal="center" vertical="center" wrapText="1"/>
      <protection locked="0"/>
    </xf>
    <xf numFmtId="0" fontId="15" fillId="2" borderId="2" xfId="39" applyFont="1" applyFill="1" applyBorder="1" applyAlignment="1" applyProtection="1">
      <alignment horizontal="center" vertical="center" wrapText="1"/>
      <protection locked="0"/>
    </xf>
    <xf numFmtId="0" fontId="0" fillId="2" borderId="0" xfId="0" applyFill="1" applyAlignment="1">
      <alignment horizontal="center" vertical="top" wrapText="1"/>
    </xf>
    <xf numFmtId="0" fontId="15" fillId="2" borderId="13" xfId="39" applyFont="1" applyFill="1" applyBorder="1" applyAlignment="1" applyProtection="1">
      <alignment horizontal="center" vertical="center" wrapText="1"/>
      <protection locked="0"/>
    </xf>
    <xf numFmtId="0" fontId="15" fillId="2" borderId="4" xfId="39" applyFont="1" applyFill="1" applyBorder="1" applyAlignment="1" applyProtection="1">
      <alignment horizontal="center" vertical="center" wrapText="1"/>
      <protection locked="0"/>
    </xf>
    <xf numFmtId="0" fontId="15" fillId="2" borderId="2" xfId="39" applyFont="1" applyFill="1" applyBorder="1" applyAlignment="1">
      <alignment horizontal="center" vertical="center" wrapText="1"/>
    </xf>
    <xf numFmtId="0" fontId="10" fillId="0" borderId="13" xfId="45" applyFont="1" applyFill="1" applyBorder="1" applyAlignment="1" applyProtection="1">
      <alignment vertical="top"/>
      <protection locked="0"/>
    </xf>
    <xf numFmtId="2" fontId="3" fillId="2" borderId="13" xfId="53" applyNumberFormat="1" applyFont="1" applyFill="1" applyBorder="1" applyAlignment="1" applyProtection="1">
      <alignment vertical="center"/>
      <protection locked="0"/>
    </xf>
    <xf numFmtId="2" fontId="3" fillId="2" borderId="4" xfId="53" applyNumberFormat="1" applyFont="1" applyFill="1" applyBorder="1" applyAlignment="1" applyProtection="1">
      <alignment vertical="center"/>
      <protection locked="0"/>
    </xf>
    <xf numFmtId="2" fontId="4" fillId="2" borderId="11" xfId="53" applyNumberFormat="1" applyFont="1" applyFill="1" applyBorder="1" applyAlignment="1" applyProtection="1">
      <alignment vertical="center"/>
      <protection locked="0"/>
    </xf>
    <xf numFmtId="0" fontId="7" fillId="0" borderId="6" xfId="38" applyFont="1" applyFill="1" applyBorder="1" applyProtection="1">
      <protection locked="0"/>
    </xf>
    <xf numFmtId="0" fontId="7" fillId="0" borderId="3" xfId="38" applyFont="1" applyFill="1" applyBorder="1" applyProtection="1">
      <protection locked="0"/>
    </xf>
    <xf numFmtId="0" fontId="8" fillId="0" borderId="3" xfId="38" applyFont="1" applyFill="1" applyBorder="1" applyAlignment="1" applyProtection="1">
      <alignment horizontal="right" wrapText="1"/>
      <protection locked="0"/>
    </xf>
    <xf numFmtId="0" fontId="7" fillId="0" borderId="5" xfId="38" applyFont="1" applyFill="1" applyBorder="1" applyProtection="1">
      <protection locked="0"/>
    </xf>
    <xf numFmtId="0" fontId="8" fillId="2" borderId="6" xfId="38" applyFont="1" applyFill="1" applyBorder="1" applyAlignment="1" applyProtection="1">
      <alignment horizontal="center" vertical="center" wrapText="1"/>
    </xf>
    <xf numFmtId="2" fontId="7" fillId="0" borderId="5" xfId="38" applyNumberFormat="1" applyFont="1" applyFill="1" applyBorder="1" applyProtection="1"/>
    <xf numFmtId="43" fontId="3" fillId="0" borderId="3" xfId="14" quotePrefix="1" applyNumberFormat="1" applyFont="1" applyFill="1" applyBorder="1" applyAlignment="1" applyProtection="1">
      <alignment horizontal="right" vertical="center" wrapText="1"/>
    </xf>
    <xf numFmtId="43" fontId="3" fillId="0" borderId="3" xfId="14" quotePrefix="1" applyNumberFormat="1" applyFont="1" applyBorder="1" applyAlignment="1" applyProtection="1">
      <alignment horizontal="right" vertical="center" wrapText="1"/>
    </xf>
    <xf numFmtId="43" fontId="3" fillId="0" borderId="4" xfId="14" quotePrefix="1" applyNumberFormat="1" applyFont="1" applyBorder="1" applyAlignment="1" applyProtection="1">
      <alignment horizontal="right" vertical="center" wrapText="1"/>
    </xf>
    <xf numFmtId="43" fontId="3" fillId="0" borderId="3" xfId="14" quotePrefix="1" applyNumberFormat="1" applyFont="1" applyBorder="1" applyAlignment="1" applyProtection="1">
      <alignment vertical="center" wrapText="1"/>
      <protection locked="0"/>
    </xf>
    <xf numFmtId="43" fontId="4" fillId="0" borderId="3" xfId="14" quotePrefix="1" applyFont="1" applyBorder="1" applyAlignment="1" applyProtection="1">
      <alignment horizontal="right" vertical="center" wrapText="1"/>
    </xf>
    <xf numFmtId="43" fontId="3" fillId="0" borderId="3" xfId="14" quotePrefix="1" applyFont="1" applyBorder="1" applyAlignment="1" applyProtection="1">
      <alignment horizontal="right" vertical="center" wrapText="1"/>
    </xf>
    <xf numFmtId="43" fontId="3" fillId="0" borderId="3" xfId="14" quotePrefix="1" applyFont="1" applyBorder="1" applyAlignment="1" applyProtection="1">
      <alignment horizontal="right" vertical="center" wrapText="1"/>
      <protection locked="0"/>
    </xf>
    <xf numFmtId="43" fontId="4" fillId="0" borderId="5" xfId="14" quotePrefix="1" applyFont="1" applyBorder="1" applyAlignment="1" applyProtection="1">
      <alignment horizontal="right" vertical="center" wrapText="1"/>
    </xf>
    <xf numFmtId="43" fontId="4" fillId="0" borderId="5" xfId="14" quotePrefix="1" applyNumberFormat="1" applyFont="1" applyBorder="1" applyAlignment="1" applyProtection="1">
      <alignment horizontal="right" vertical="center" wrapText="1"/>
    </xf>
    <xf numFmtId="43" fontId="4" fillId="0" borderId="5" xfId="14" quotePrefix="1" applyFont="1" applyBorder="1" applyAlignment="1" applyProtection="1">
      <alignment horizontal="right" vertical="center" wrapText="1"/>
      <protection locked="0"/>
    </xf>
    <xf numFmtId="43" fontId="4" fillId="0" borderId="3" xfId="14" quotePrefix="1" applyFont="1" applyFill="1" applyBorder="1" applyAlignment="1" applyProtection="1">
      <alignment horizontal="right" vertical="center" wrapText="1"/>
      <protection locked="0"/>
    </xf>
    <xf numFmtId="0" fontId="4" fillId="2" borderId="5" xfId="36" applyFont="1" applyFill="1" applyBorder="1" applyAlignment="1" applyProtection="1">
      <alignment horizontal="center" vertical="center" wrapText="1"/>
    </xf>
    <xf numFmtId="0" fontId="4" fillId="2" borderId="5" xfId="36" applyFont="1" applyFill="1" applyBorder="1" applyAlignment="1" applyProtection="1">
      <alignment horizontal="right" vertical="center" wrapText="1"/>
    </xf>
    <xf numFmtId="0" fontId="8" fillId="0" borderId="6" xfId="36" applyFont="1" applyFill="1" applyBorder="1" applyAlignment="1" applyProtection="1">
      <alignment horizontal="left" wrapText="1"/>
      <protection locked="0"/>
    </xf>
    <xf numFmtId="172" fontId="7" fillId="0" borderId="3" xfId="36" applyNumberFormat="1" applyFont="1" applyFill="1" applyBorder="1" applyAlignment="1" applyProtection="1">
      <alignment horizontal="right"/>
      <protection locked="0"/>
    </xf>
    <xf numFmtId="0" fontId="7" fillId="0" borderId="3" xfId="36" applyFont="1" applyFill="1" applyBorder="1" applyAlignment="1" applyProtection="1">
      <alignment horizontal="left"/>
      <protection locked="0"/>
    </xf>
    <xf numFmtId="172" fontId="7" fillId="0" borderId="5" xfId="36" applyNumberFormat="1" applyFont="1" applyFill="1" applyBorder="1" applyAlignment="1" applyProtection="1">
      <alignment horizontal="right"/>
      <protection locked="0"/>
    </xf>
    <xf numFmtId="179" fontId="7" fillId="0" borderId="3" xfId="36" applyNumberFormat="1" applyFont="1" applyFill="1" applyBorder="1" applyProtection="1">
      <protection locked="0"/>
    </xf>
    <xf numFmtId="179" fontId="7" fillId="0" borderId="5" xfId="36" applyNumberFormat="1" applyFont="1" applyFill="1" applyBorder="1" applyProtection="1">
      <protection locked="0"/>
    </xf>
    <xf numFmtId="0" fontId="4" fillId="0" borderId="0" xfId="38" applyFont="1" applyFill="1" applyBorder="1" applyAlignment="1" applyProtection="1">
      <alignment horizontal="center" vertical="center"/>
    </xf>
    <xf numFmtId="0" fontId="8" fillId="0" borderId="0" xfId="38" applyFont="1" applyFill="1" applyBorder="1" applyAlignment="1" applyProtection="1">
      <alignment vertical="center"/>
      <protection locked="0"/>
    </xf>
    <xf numFmtId="2" fontId="5" fillId="0" borderId="0" xfId="38" applyNumberFormat="1" applyFont="1" applyFill="1" applyBorder="1" applyAlignment="1" applyProtection="1">
      <alignment horizontal="right" wrapText="1"/>
      <protection locked="0"/>
    </xf>
  </cellXfs>
  <cellStyles count="61">
    <cellStyle name="Comma" xfId="10" builtinId="3"/>
    <cellStyle name="Comma 2" xfId="4"/>
    <cellStyle name="Comma 2 2" xfId="14"/>
    <cellStyle name="Comma 2 2 2" xfId="20"/>
    <cellStyle name="Comma 2 2 2 2" xfId="51"/>
    <cellStyle name="Comma 2 5" xfId="13"/>
    <cellStyle name="Comma 2 5 2" xfId="55"/>
    <cellStyle name="Comma 3 2" xfId="27"/>
    <cellStyle name="Comma 6" xfId="8"/>
    <cellStyle name="Currency 2 2" xfId="33"/>
    <cellStyle name="Hyperlink" xfId="60" builtinId="8"/>
    <cellStyle name="Normal" xfId="0" builtinId="0"/>
    <cellStyle name="Normal 10 2" xfId="34"/>
    <cellStyle name="Normal 10 2 2" xfId="58"/>
    <cellStyle name="Normal 11" xfId="1"/>
    <cellStyle name="Normal 13" xfId="7"/>
    <cellStyle name="Normal 2" xfId="2"/>
    <cellStyle name="Normal 2 2" xfId="3"/>
    <cellStyle name="Normal 2 2 2" xfId="48"/>
    <cellStyle name="Normal 2 2 2 2" xfId="18"/>
    <cellStyle name="Normal 2 2 2 2 2" xfId="54"/>
    <cellStyle name="Normal 2 4" xfId="6"/>
    <cellStyle name="Normal 2 4 2" xfId="47"/>
    <cellStyle name="Normal 2 5" xfId="35"/>
    <cellStyle name="Normal 2 5 2" xfId="59"/>
    <cellStyle name="Normal 3 2 2" xfId="30"/>
    <cellStyle name="Normal 3 2 2 2" xfId="52"/>
    <cellStyle name="Normal 3 2 3" xfId="44"/>
    <cellStyle name="Normal 3 2 3 2" xfId="50"/>
    <cellStyle name="Normal 3 2 4" xfId="9"/>
    <cellStyle name="Normal 3 3" xfId="25"/>
    <cellStyle name="Normal 3 3 2" xfId="26"/>
    <cellStyle name="Normal 3 3 2 2" xfId="28"/>
    <cellStyle name="Normal 3 4" xfId="46"/>
    <cellStyle name="Normal 3 5" xfId="43"/>
    <cellStyle name="Normal 3 6 2" xfId="17"/>
    <cellStyle name="Normal 4 2" xfId="31"/>
    <cellStyle name="Normal 4 2 2" xfId="49"/>
    <cellStyle name="Normal 5" xfId="12"/>
    <cellStyle name="Normal 5 2" xfId="53"/>
    <cellStyle name="Normal 5 2 2 2" xfId="39"/>
    <cellStyle name="Normal 5 3" xfId="16"/>
    <cellStyle name="Normal 5 3 2" xfId="57"/>
    <cellStyle name="Normal 6 2" xfId="40"/>
    <cellStyle name="Normal 6 3 2" xfId="22"/>
    <cellStyle name="Normal 6 3 3" xfId="19"/>
    <cellStyle name="Normal 6 3 4" xfId="23"/>
    <cellStyle name="Normal 7" xfId="24"/>
    <cellStyle name="Normal 7 2" xfId="45"/>
    <cellStyle name="Normal 8" xfId="29"/>
    <cellStyle name="Normal 8 2 2" xfId="32"/>
    <cellStyle name="Normal 8 2 2 2" xfId="36"/>
    <cellStyle name="Normal 8 2 3" xfId="38"/>
    <cellStyle name="Normal 8 3" xfId="21"/>
    <cellStyle name="Normal_Claims Statistics Jun10ANAND" xfId="37"/>
    <cellStyle name="Normal_Final of R&amp;S  life &amp; nonlife 06-07 2" xfId="42"/>
    <cellStyle name="Percent" xfId="11" builtinId="5"/>
    <cellStyle name="Percent 2" xfId="5"/>
    <cellStyle name="Percent 2 2 2" xfId="15"/>
    <cellStyle name="Percent 2 2 2 2" xfId="56"/>
    <cellStyle name="Percent 5" xfId="41"/>
  </cellStyles>
  <dxfs count="12">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none">
          <fgColor indexed="64"/>
          <bgColor auto="1"/>
        </patternFill>
      </fill>
      <alignment textRotation="0" wrapText="0" indent="0" justifyLastLine="0" shrinkToFit="0" readingOrder="0"/>
    </dxf>
    <dxf>
      <border>
        <bottom style="thin">
          <color rgb="FF000000"/>
        </bottom>
      </border>
    </dxf>
    <dxf>
      <font>
        <b/>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center"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3.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32</xdr:col>
      <xdr:colOff>557212</xdr:colOff>
      <xdr:row>19</xdr:row>
      <xdr:rowOff>38100</xdr:rowOff>
    </xdr:from>
    <xdr:ext cx="65" cy="172227"/>
    <xdr:sp macro="" textlink="">
      <xdr:nvSpPr>
        <xdr:cNvPr id="2" name="TextBox 1"/>
        <xdr:cNvSpPr txBox="1"/>
      </xdr:nvSpPr>
      <xdr:spPr>
        <a:xfrm>
          <a:off x="21912262"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32</xdr:col>
      <xdr:colOff>557212</xdr:colOff>
      <xdr:row>19</xdr:row>
      <xdr:rowOff>38100</xdr:rowOff>
    </xdr:from>
    <xdr:ext cx="65" cy="172227"/>
    <xdr:sp macro="" textlink="">
      <xdr:nvSpPr>
        <xdr:cNvPr id="3" name="TextBox 2"/>
        <xdr:cNvSpPr txBox="1"/>
      </xdr:nvSpPr>
      <xdr:spPr>
        <a:xfrm>
          <a:off x="21912262"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IRDA%20ANNUAL%20REPORT%202013-14\arirda2.fn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yaz/Desktop/arirda2.fn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ubrahmanyam/Desktop/Annual%20Report%20and%20Handbook%202014-15/AR-HB%20data%20for%202014-15/Annual%20Report-final%20fna%20life-revised/arirda2.fna.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Form%201%20To%20X\2020-21_4.Form%201%20to%20X_upto%20March_2021_Audited_under%20chec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21(P)"/>
      <sheetName val="21 CYAR vs PYAR"/>
      <sheetName val="Statement 22 "/>
      <sheetName val="Statement 22  (P)"/>
      <sheetName val="Statement 22 (P)  (2)"/>
      <sheetName val="Statement 23"/>
      <sheetName val="Statement 23 (P)"/>
      <sheetName val="Statement 23 (P) (3)"/>
      <sheetName val="Statement 24 (P)"/>
      <sheetName val="Statement 25 (P)"/>
      <sheetName val="Statement 26 (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F &amp; A Life"/>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investments "/>
      <sheetName val="21(P)"/>
      <sheetName val="21 CYAR vs PYAR"/>
      <sheetName val="Statement 22 "/>
      <sheetName val="Statement 22  (2)"/>
      <sheetName val="Statement 22  (P)"/>
      <sheetName val="Statement 22 (P)  (2)"/>
      <sheetName val="Statement 23"/>
      <sheetName val="Statement 23 (P)"/>
      <sheetName val="Statement 23 (P) (3)"/>
      <sheetName val="Statement 24 (P)"/>
      <sheetName val="Statement 25 (P)"/>
      <sheetName val="Statement 26 (P)"/>
      <sheetName val="3 (P)"/>
      <sheetName val="4 (P)"/>
      <sheetName val="6 (P)"/>
      <sheetName val="6.1 (P)"/>
      <sheetName val="7 (P)"/>
      <sheetName val="7.1 (P) "/>
      <sheetName val="8 (P)"/>
      <sheetName val="9 (P)"/>
      <sheetName val="penalties - 10 (P)"/>
      <sheetName val="circulars - 11 (P)"/>
      <sheetName val="COMMISSION -13-14-LIN-NONLIN"/>
      <sheetName val="COMMISSION-13-14-LIN-NONLIN(P)"/>
      <sheetName val="COMMISSION - 12-13 - LIN-NONLIN"/>
      <sheetName val="COMMISSION-12-13-LIN-NONLIN(P)"/>
      <sheetName val="Sheet1"/>
      <sheetName val="Surrenders"/>
      <sheetName val="surrender (2)"/>
      <sheetName val="surrenders (P) (2)"/>
      <sheetName val="surrender"/>
      <sheetName val="surrenders (P)"/>
      <sheetName val="surrender CYAR vs PYAR"/>
      <sheetName val="Statement 13 (P) validations"/>
      <sheetName val="Statement 13 (P) (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7">
          <cell r="B17">
            <v>162643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21(P)"/>
      <sheetName val="21 CYAR vs PYAR"/>
      <sheetName val="Statement 22 "/>
      <sheetName val="Statement 22  (P)"/>
      <sheetName val="Statement 22 (P)  (2)"/>
      <sheetName val="Statement 23"/>
      <sheetName val="Statement 23 (P)"/>
      <sheetName val="Statement 23 (P) (3)"/>
      <sheetName val="Statement 24 (P)"/>
      <sheetName val="Statement 25 (P)"/>
      <sheetName val="Statement 26 (P)"/>
      <sheetName val="3 (P)"/>
      <sheetName val="4 (P)"/>
      <sheetName val="6 (P)"/>
      <sheetName val="6.1 (P)"/>
      <sheetName val="7 (P)"/>
      <sheetName val="7.1 (P) "/>
      <sheetName val="8 (P)"/>
      <sheetName val="9 (P)"/>
      <sheetName val="penalties - 10 (P)"/>
      <sheetName val="circulars - 11 (P)"/>
      <sheetName val="COMMISSION -13-14-LIN-NONLIN"/>
      <sheetName val="COMMISSION-13-14-LIN-NONLIN(P)"/>
      <sheetName val="COMMISSION - 12-13 - LIN-NONLIN"/>
      <sheetName val="COMMISSION-12-13-LIN-NONLIN(P)"/>
      <sheetName val="Sheet1"/>
      <sheetName val="Surrenders"/>
      <sheetName val="surrender"/>
      <sheetName val="surrenders (P)"/>
      <sheetName val="surrender CYAR vs PYAR"/>
      <sheetName val="Sheet2"/>
      <sheetName val="Sheet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ark"/>
      <sheetName val="Input"/>
      <sheetName val="Sector Master"/>
      <sheetName val="State Master"/>
      <sheetName val="Reports"/>
      <sheetName val="Form I"/>
      <sheetName val="State_Seg_GDP_F1"/>
      <sheetName val="Ins_Seg_GDP_F1"/>
      <sheetName val="Sheet1"/>
      <sheetName val="Form II"/>
      <sheetName val="Channel_Seg_GDP_F2"/>
      <sheetName val="Ins_Seg_GDP_F2"/>
      <sheetName val="Ins_Channel_GDP_F2"/>
      <sheetName val="Validation_Total_FII"/>
      <sheetName val="Form III"/>
      <sheetName val="Validation_Total_F3"/>
      <sheetName val="State_Seg_RC_F3"/>
      <sheetName val="Ins_Seg_RC_F3"/>
      <sheetName val="Form IV"/>
      <sheetName val="Validation_Total_F4"/>
      <sheetName val="Ins_Seg_IC_F4"/>
      <sheetName val="State_Segment_IC_F4"/>
      <sheetName val="Form V"/>
      <sheetName val="Channel_Seg_PC_F5"/>
      <sheetName val="Ins_Seg_PC_F5"/>
      <sheetName val="Ins_Channel_PC_F5"/>
      <sheetName val="Validation_Total_F5"/>
      <sheetName val="Form VI"/>
      <sheetName val="Gross IncurredtoGDP Ratio"/>
      <sheetName val="Sheet2"/>
      <sheetName val="AA_Seg_PC_F6"/>
      <sheetName val="AA_Seg_OC_F6"/>
      <sheetName val="AA_Ins_Seg_PC_F6"/>
      <sheetName val="AA_Ins_Seg_OC_F6"/>
      <sheetName val="Ins_Seg_Num_Claims_F6"/>
      <sheetName val="Ins_Seg_Amt_Claims_F6"/>
      <sheetName val="Seg_Num_Claims_F6"/>
      <sheetName val="Filter Master"/>
      <sheetName val="Seg_Amt_Claims_F6"/>
      <sheetName val="Form IX"/>
      <sheetName val="Agents Master"/>
      <sheetName val="Ins_Individual agents"/>
      <sheetName val="Ins_Agents_F9"/>
      <sheetName val="Ins_Offices_F10"/>
      <sheetName val="Ins_Offices_F10 (2)"/>
      <sheetName val="Form X"/>
      <sheetName val="State_Offices_F10"/>
      <sheetName val="State_Ins_Offices_F10"/>
      <sheetName val="Form VII"/>
      <sheetName val="Ins_MI_F7"/>
      <sheetName val="Form VIII"/>
      <sheetName val="Ins_MI_Claims_F8"/>
      <sheetName val="AA_Ins_MI_PC_F8"/>
      <sheetName val="AA_Ins_MI_OC_F8"/>
      <sheetName val="State_wise_Summary"/>
      <sheetName val="Summary"/>
      <sheetName val="Insurer Wise Summary"/>
      <sheetName val="LOB_ wise Summary"/>
      <sheetName val="Valiadation_Checks"/>
    </sheetNames>
    <sheetDataSet>
      <sheetData sheetId="0" refreshError="1"/>
      <sheetData sheetId="1" refreshError="1"/>
      <sheetData sheetId="2"/>
      <sheetData sheetId="3" refreshError="1"/>
      <sheetData sheetId="4" refreshError="1"/>
      <sheetData sheetId="5" refreshError="1"/>
      <sheetData sheetId="6" refreshError="1"/>
      <sheetData sheetId="7">
        <row r="7">
          <cell r="B7">
            <v>2</v>
          </cell>
          <cell r="C7">
            <v>1.4231699999999996E-2</v>
          </cell>
          <cell r="D7">
            <v>0</v>
          </cell>
          <cell r="E7">
            <v>0</v>
          </cell>
          <cell r="F7">
            <v>0</v>
          </cell>
          <cell r="G7">
            <v>0</v>
          </cell>
          <cell r="H7">
            <v>0</v>
          </cell>
          <cell r="I7">
            <v>0</v>
          </cell>
          <cell r="J7">
            <v>0</v>
          </cell>
          <cell r="K7">
            <v>0</v>
          </cell>
          <cell r="L7">
            <v>803659</v>
          </cell>
          <cell r="M7">
            <v>79.265648808965167</v>
          </cell>
          <cell r="N7">
            <v>293070</v>
          </cell>
          <cell r="O7">
            <v>188.83037522087804</v>
          </cell>
          <cell r="P7">
            <v>85</v>
          </cell>
          <cell r="Q7">
            <v>31.281904599999997</v>
          </cell>
          <cell r="R7">
            <v>42</v>
          </cell>
          <cell r="S7">
            <v>4.6650973955713786</v>
          </cell>
          <cell r="T7">
            <v>956</v>
          </cell>
          <cell r="U7">
            <v>117066168</v>
          </cell>
          <cell r="V7">
            <v>118.05089579955062</v>
          </cell>
          <cell r="W7">
            <v>2</v>
          </cell>
          <cell r="X7">
            <v>0.26759550847457636</v>
          </cell>
          <cell r="Y7">
            <v>0</v>
          </cell>
          <cell r="Z7">
            <v>0</v>
          </cell>
          <cell r="AA7">
            <v>0</v>
          </cell>
          <cell r="AB7">
            <v>0</v>
          </cell>
          <cell r="AC7">
            <v>1</v>
          </cell>
          <cell r="AD7">
            <v>1.0763199999999999E-2</v>
          </cell>
          <cell r="AE7">
            <v>1097817</v>
          </cell>
          <cell r="AF7">
            <v>422.3865122334397</v>
          </cell>
        </row>
        <row r="8">
          <cell r="B8">
            <v>1163385</v>
          </cell>
          <cell r="C8">
            <v>1656.5497718000001</v>
          </cell>
          <cell r="D8">
            <v>141163</v>
          </cell>
          <cell r="E8">
            <v>155.83689380000001</v>
          </cell>
          <cell r="F8">
            <v>46</v>
          </cell>
          <cell r="G8">
            <v>10.5105168</v>
          </cell>
          <cell r="H8">
            <v>153</v>
          </cell>
          <cell r="I8">
            <v>17.693372399999998</v>
          </cell>
          <cell r="J8">
            <v>8761</v>
          </cell>
          <cell r="K8">
            <v>220.81086120000001</v>
          </cell>
          <cell r="L8">
            <v>5389070</v>
          </cell>
          <cell r="M8">
            <v>2011.158476999999</v>
          </cell>
          <cell r="N8">
            <v>2680596</v>
          </cell>
          <cell r="O8">
            <v>2715.173386200001</v>
          </cell>
          <cell r="P8">
            <v>50605</v>
          </cell>
          <cell r="Q8">
            <v>330.35146020000002</v>
          </cell>
          <cell r="R8">
            <v>5225937</v>
          </cell>
          <cell r="S8">
            <v>201.58635410000005</v>
          </cell>
          <cell r="T8">
            <v>3549892</v>
          </cell>
          <cell r="U8">
            <v>17824776</v>
          </cell>
          <cell r="V8">
            <v>2074.5896243999996</v>
          </cell>
          <cell r="W8">
            <v>142290</v>
          </cell>
          <cell r="X8">
            <v>25.561254700000003</v>
          </cell>
          <cell r="Y8">
            <v>1526397</v>
          </cell>
          <cell r="Z8">
            <v>2556.3815753000003</v>
          </cell>
          <cell r="AA8">
            <v>36</v>
          </cell>
          <cell r="AB8">
            <v>13.0701857</v>
          </cell>
          <cell r="AC8">
            <v>5095108</v>
          </cell>
          <cell r="AD8">
            <v>580.25621489999992</v>
          </cell>
          <cell r="AE8">
            <v>24973439</v>
          </cell>
          <cell r="AF8">
            <v>12569.529948500003</v>
          </cell>
        </row>
        <row r="9">
          <cell r="B9">
            <v>100895</v>
          </cell>
          <cell r="C9">
            <v>324.21520034799994</v>
          </cell>
          <cell r="D9">
            <v>45423</v>
          </cell>
          <cell r="E9">
            <v>75.122733793999984</v>
          </cell>
          <cell r="F9">
            <v>0</v>
          </cell>
          <cell r="G9">
            <v>0</v>
          </cell>
          <cell r="H9">
            <v>0</v>
          </cell>
          <cell r="I9">
            <v>0</v>
          </cell>
          <cell r="J9">
            <v>2876</v>
          </cell>
          <cell r="K9">
            <v>40.252924538000002</v>
          </cell>
          <cell r="L9">
            <v>2476288</v>
          </cell>
          <cell r="M9">
            <v>806.10269450900012</v>
          </cell>
          <cell r="N9">
            <v>995434</v>
          </cell>
          <cell r="O9">
            <v>562.3772096670001</v>
          </cell>
          <cell r="P9">
            <v>8868</v>
          </cell>
          <cell r="Q9">
            <v>49.790065860000013</v>
          </cell>
          <cell r="R9">
            <v>262935</v>
          </cell>
          <cell r="S9">
            <v>48.03388627800004</v>
          </cell>
          <cell r="T9">
            <v>1835782</v>
          </cell>
          <cell r="U9">
            <v>2744989</v>
          </cell>
          <cell r="V9">
            <v>393.72395543700162</v>
          </cell>
          <cell r="W9">
            <v>15456</v>
          </cell>
          <cell r="X9">
            <v>15.023392817000003</v>
          </cell>
          <cell r="Y9">
            <v>149061</v>
          </cell>
          <cell r="Z9">
            <v>804.14798935099782</v>
          </cell>
          <cell r="AA9">
            <v>6</v>
          </cell>
          <cell r="AB9">
            <v>1.9981738000000002</v>
          </cell>
          <cell r="AC9">
            <v>199871</v>
          </cell>
          <cell r="AD9">
            <v>39.115865403001401</v>
          </cell>
          <cell r="AE9">
            <v>6092895</v>
          </cell>
          <cell r="AF9">
            <v>3159.9040918020014</v>
          </cell>
        </row>
        <row r="10">
          <cell r="B10">
            <v>708022</v>
          </cell>
          <cell r="C10">
            <v>444.71069931599976</v>
          </cell>
          <cell r="D10">
            <v>18624</v>
          </cell>
          <cell r="E10">
            <v>77.963553039999908</v>
          </cell>
          <cell r="F10">
            <v>2</v>
          </cell>
          <cell r="G10">
            <v>0.58201396799999994</v>
          </cell>
          <cell r="H10">
            <v>0</v>
          </cell>
          <cell r="I10">
            <v>0</v>
          </cell>
          <cell r="J10">
            <v>6894</v>
          </cell>
          <cell r="K10">
            <v>29.195997563999999</v>
          </cell>
          <cell r="L10">
            <v>5247469</v>
          </cell>
          <cell r="M10">
            <v>1077.2991630480005</v>
          </cell>
          <cell r="N10">
            <v>51959</v>
          </cell>
          <cell r="O10">
            <v>2047.5828365610062</v>
          </cell>
          <cell r="P10">
            <v>4657</v>
          </cell>
          <cell r="Q10">
            <v>18.023802619999998</v>
          </cell>
          <cell r="R10">
            <v>37823</v>
          </cell>
          <cell r="S10">
            <v>247.89314729999995</v>
          </cell>
          <cell r="T10">
            <v>250610</v>
          </cell>
          <cell r="U10">
            <v>4566345</v>
          </cell>
          <cell r="V10">
            <v>414.36586603900003</v>
          </cell>
          <cell r="W10">
            <v>799</v>
          </cell>
          <cell r="X10">
            <v>0.28637400000000002</v>
          </cell>
          <cell r="Y10">
            <v>51</v>
          </cell>
          <cell r="Z10">
            <v>1.7186311000000001</v>
          </cell>
          <cell r="AA10">
            <v>0</v>
          </cell>
          <cell r="AB10">
            <v>0</v>
          </cell>
          <cell r="AC10">
            <v>43515</v>
          </cell>
          <cell r="AD10">
            <v>28.586151215000001</v>
          </cell>
          <cell r="AE10">
            <v>6370425</v>
          </cell>
          <cell r="AF10">
            <v>4388.2082357710069</v>
          </cell>
        </row>
        <row r="11">
          <cell r="B11">
            <v>84388</v>
          </cell>
          <cell r="C11">
            <v>30.68075771799986</v>
          </cell>
          <cell r="D11">
            <v>0</v>
          </cell>
          <cell r="E11">
            <v>0</v>
          </cell>
          <cell r="F11">
            <v>0</v>
          </cell>
          <cell r="G11">
            <v>0</v>
          </cell>
          <cell r="H11">
            <v>0</v>
          </cell>
          <cell r="I11">
            <v>0</v>
          </cell>
          <cell r="J11">
            <v>0</v>
          </cell>
          <cell r="K11">
            <v>0</v>
          </cell>
          <cell r="L11">
            <v>129121</v>
          </cell>
          <cell r="M11">
            <v>15.470908947999874</v>
          </cell>
          <cell r="N11">
            <v>37655</v>
          </cell>
          <cell r="O11">
            <v>26.348136174001134</v>
          </cell>
          <cell r="P11">
            <v>0</v>
          </cell>
          <cell r="Q11">
            <v>0</v>
          </cell>
          <cell r="R11">
            <v>28832</v>
          </cell>
          <cell r="S11">
            <v>5.2200729829999863</v>
          </cell>
          <cell r="T11">
            <v>36077</v>
          </cell>
          <cell r="U11">
            <v>53196</v>
          </cell>
          <cell r="V11">
            <v>20.598353825499967</v>
          </cell>
          <cell r="W11">
            <v>0</v>
          </cell>
          <cell r="X11">
            <v>0</v>
          </cell>
          <cell r="Y11">
            <v>0</v>
          </cell>
          <cell r="Z11">
            <v>0</v>
          </cell>
          <cell r="AA11">
            <v>0</v>
          </cell>
          <cell r="AB11">
            <v>0</v>
          </cell>
          <cell r="AC11">
            <v>14</v>
          </cell>
          <cell r="AD11">
            <v>6.0814473379278402</v>
          </cell>
          <cell r="AE11">
            <v>316087</v>
          </cell>
          <cell r="AF11">
            <v>104.39967698642866</v>
          </cell>
        </row>
        <row r="12">
          <cell r="B12">
            <v>1403</v>
          </cell>
          <cell r="C12">
            <v>10.88936495463339</v>
          </cell>
          <cell r="D12">
            <v>38</v>
          </cell>
          <cell r="E12">
            <v>5.6320993958644081</v>
          </cell>
          <cell r="F12">
            <v>0</v>
          </cell>
          <cell r="G12">
            <v>0</v>
          </cell>
          <cell r="H12">
            <v>0</v>
          </cell>
          <cell r="I12">
            <v>0</v>
          </cell>
          <cell r="J12">
            <v>23</v>
          </cell>
          <cell r="K12">
            <v>1.4646723211270085</v>
          </cell>
          <cell r="L12">
            <v>117689</v>
          </cell>
          <cell r="M12">
            <v>71.228898205999499</v>
          </cell>
          <cell r="N12">
            <v>23373</v>
          </cell>
          <cell r="O12">
            <v>40.212741604000414</v>
          </cell>
          <cell r="P12">
            <v>0</v>
          </cell>
          <cell r="Q12">
            <v>5.0000000000000002E-5</v>
          </cell>
          <cell r="R12">
            <v>111</v>
          </cell>
          <cell r="S12">
            <v>4.7266484387365022</v>
          </cell>
          <cell r="T12">
            <v>45475</v>
          </cell>
          <cell r="U12">
            <v>265467</v>
          </cell>
          <cell r="V12">
            <v>84.095581729171172</v>
          </cell>
          <cell r="W12">
            <v>1</v>
          </cell>
          <cell r="X12">
            <v>9.7007542000000002E-2</v>
          </cell>
          <cell r="Y12">
            <v>0</v>
          </cell>
          <cell r="Z12">
            <v>0</v>
          </cell>
          <cell r="AA12">
            <v>0</v>
          </cell>
          <cell r="AB12">
            <v>0</v>
          </cell>
          <cell r="AC12">
            <v>45</v>
          </cell>
          <cell r="AD12">
            <v>0.22670091128602299</v>
          </cell>
          <cell r="AE12">
            <v>188158</v>
          </cell>
          <cell r="AF12">
            <v>218.57376510281844</v>
          </cell>
        </row>
        <row r="13">
          <cell r="B13">
            <v>178214</v>
          </cell>
          <cell r="C13">
            <v>443.79620800500049</v>
          </cell>
          <cell r="D13">
            <v>53258</v>
          </cell>
          <cell r="E13">
            <v>62.987744390999943</v>
          </cell>
          <cell r="F13">
            <v>1</v>
          </cell>
          <cell r="G13">
            <v>0.72341890000000009</v>
          </cell>
          <cell r="H13">
            <v>2</v>
          </cell>
          <cell r="I13">
            <v>4.6678046200000001</v>
          </cell>
          <cell r="J13">
            <v>7272</v>
          </cell>
          <cell r="K13">
            <v>46.879388247000009</v>
          </cell>
          <cell r="L13">
            <v>1181349</v>
          </cell>
          <cell r="M13">
            <v>625.32003274700469</v>
          </cell>
          <cell r="N13">
            <v>399707</v>
          </cell>
          <cell r="O13">
            <v>726.06310155098322</v>
          </cell>
          <cell r="P13">
            <v>22623</v>
          </cell>
          <cell r="Q13">
            <v>57.858052952000008</v>
          </cell>
          <cell r="R13">
            <v>689783</v>
          </cell>
          <cell r="S13">
            <v>79.252739681988913</v>
          </cell>
          <cell r="T13">
            <v>324238</v>
          </cell>
          <cell r="U13">
            <v>2589499</v>
          </cell>
          <cell r="V13">
            <v>448.16560800900629</v>
          </cell>
          <cell r="W13">
            <v>2641</v>
          </cell>
          <cell r="X13">
            <v>1.1749466429999993</v>
          </cell>
          <cell r="Y13">
            <v>105</v>
          </cell>
          <cell r="Z13">
            <v>1133.7712777649999</v>
          </cell>
          <cell r="AA13">
            <v>0</v>
          </cell>
          <cell r="AB13">
            <v>0</v>
          </cell>
          <cell r="AC13">
            <v>355297</v>
          </cell>
          <cell r="AD13">
            <v>204.57384765500129</v>
          </cell>
          <cell r="AE13">
            <v>3214490</v>
          </cell>
          <cell r="AF13">
            <v>3835.2341711669847</v>
          </cell>
        </row>
        <row r="14">
          <cell r="B14">
            <v>26788</v>
          </cell>
          <cell r="C14">
            <v>162.16649587900002</v>
          </cell>
          <cell r="D14">
            <v>65</v>
          </cell>
          <cell r="E14">
            <v>0.98469859999999998</v>
          </cell>
          <cell r="F14">
            <v>1</v>
          </cell>
          <cell r="G14">
            <v>0</v>
          </cell>
          <cell r="H14">
            <v>0</v>
          </cell>
          <cell r="I14">
            <v>0</v>
          </cell>
          <cell r="J14">
            <v>1700</v>
          </cell>
          <cell r="K14">
            <v>8.4215780319999993</v>
          </cell>
          <cell r="L14">
            <v>2672650</v>
          </cell>
          <cell r="M14">
            <v>525.14439887599997</v>
          </cell>
          <cell r="N14">
            <v>2795470</v>
          </cell>
          <cell r="O14">
            <v>1432.1677914209993</v>
          </cell>
          <cell r="P14">
            <v>7604</v>
          </cell>
          <cell r="Q14">
            <v>70.776839579000011</v>
          </cell>
          <cell r="R14">
            <v>5675</v>
          </cell>
          <cell r="S14">
            <v>28.075524100999996</v>
          </cell>
          <cell r="T14">
            <v>37600</v>
          </cell>
          <cell r="U14">
            <v>0</v>
          </cell>
          <cell r="V14">
            <v>185.45397860199998</v>
          </cell>
          <cell r="W14">
            <v>1477</v>
          </cell>
          <cell r="X14">
            <v>0.50786989799999993</v>
          </cell>
          <cell r="Y14">
            <v>0</v>
          </cell>
          <cell r="Z14">
            <v>0</v>
          </cell>
          <cell r="AA14">
            <v>0</v>
          </cell>
          <cell r="AB14">
            <v>0</v>
          </cell>
          <cell r="AC14">
            <v>8463</v>
          </cell>
          <cell r="AD14">
            <v>3.9203144020000007</v>
          </cell>
          <cell r="AE14">
            <v>5557493</v>
          </cell>
          <cell r="AF14">
            <v>2417.6194893899992</v>
          </cell>
        </row>
        <row r="15">
          <cell r="B15">
            <v>211699</v>
          </cell>
          <cell r="C15">
            <v>1175.11938271028</v>
          </cell>
          <cell r="D15">
            <v>324211</v>
          </cell>
          <cell r="E15">
            <v>126.60891483910004</v>
          </cell>
          <cell r="F15">
            <v>33</v>
          </cell>
          <cell r="G15">
            <v>22.277012373999995</v>
          </cell>
          <cell r="H15">
            <v>32</v>
          </cell>
          <cell r="I15">
            <v>12.193415868859999</v>
          </cell>
          <cell r="J15">
            <v>4420</v>
          </cell>
          <cell r="K15">
            <v>174.80580584417999</v>
          </cell>
          <cell r="L15">
            <v>4153283</v>
          </cell>
          <cell r="M15">
            <v>1504.9514522960003</v>
          </cell>
          <cell r="N15">
            <v>1990150</v>
          </cell>
          <cell r="O15">
            <v>1901.5040104309874</v>
          </cell>
          <cell r="P15">
            <v>10067</v>
          </cell>
          <cell r="Q15">
            <v>313.22859486953996</v>
          </cell>
          <cell r="R15">
            <v>1503746</v>
          </cell>
          <cell r="S15">
            <v>539.9682785240002</v>
          </cell>
          <cell r="T15">
            <v>1957935</v>
          </cell>
          <cell r="U15">
            <v>7818743</v>
          </cell>
          <cell r="V15">
            <v>3733.4807012850001</v>
          </cell>
          <cell r="W15">
            <v>6965</v>
          </cell>
          <cell r="X15">
            <v>8.1515693210000002</v>
          </cell>
          <cell r="Y15">
            <v>980</v>
          </cell>
          <cell r="Z15">
            <v>2572.9720802590064</v>
          </cell>
          <cell r="AA15">
            <v>85</v>
          </cell>
          <cell r="AB15">
            <v>40.563043629999996</v>
          </cell>
          <cell r="AC15">
            <v>41110</v>
          </cell>
          <cell r="AD15">
            <v>169.27849775086995</v>
          </cell>
          <cell r="AE15">
            <v>10204716</v>
          </cell>
          <cell r="AF15">
            <v>12295.102760002823</v>
          </cell>
        </row>
        <row r="16">
          <cell r="B16">
            <v>245352</v>
          </cell>
          <cell r="C16">
            <v>2157.7882299999997</v>
          </cell>
          <cell r="D16">
            <v>82001</v>
          </cell>
          <cell r="E16">
            <v>391.62126320000004</v>
          </cell>
          <cell r="F16">
            <v>134</v>
          </cell>
          <cell r="G16">
            <v>87.105916999999977</v>
          </cell>
          <cell r="H16">
            <v>194</v>
          </cell>
          <cell r="I16">
            <v>108.19214000000002</v>
          </cell>
          <cell r="J16">
            <v>26949</v>
          </cell>
          <cell r="K16">
            <v>389.65186869999991</v>
          </cell>
          <cell r="L16">
            <v>11750664</v>
          </cell>
          <cell r="M16">
            <v>3684.5887687000004</v>
          </cell>
          <cell r="N16">
            <v>8026252</v>
          </cell>
          <cell r="O16">
            <v>3335.33878</v>
          </cell>
          <cell r="P16">
            <v>136067</v>
          </cell>
          <cell r="Q16">
            <v>504.10605999999984</v>
          </cell>
          <cell r="R16">
            <v>135389</v>
          </cell>
          <cell r="S16">
            <v>330.57048089999995</v>
          </cell>
          <cell r="T16">
            <v>552329</v>
          </cell>
          <cell r="U16">
            <v>7909742</v>
          </cell>
          <cell r="V16">
            <v>2639.1749244999992</v>
          </cell>
          <cell r="W16">
            <v>194534</v>
          </cell>
          <cell r="X16">
            <v>51.603957900000026</v>
          </cell>
          <cell r="Y16">
            <v>496</v>
          </cell>
          <cell r="Z16">
            <v>32.549640000000004</v>
          </cell>
          <cell r="AA16">
            <v>83</v>
          </cell>
          <cell r="AB16">
            <v>36.404959999999996</v>
          </cell>
          <cell r="AC16">
            <v>582632</v>
          </cell>
          <cell r="AD16">
            <v>254.39708359999997</v>
          </cell>
          <cell r="AE16">
            <v>21733076</v>
          </cell>
          <cell r="AF16">
            <v>14003.094074500001</v>
          </cell>
        </row>
        <row r="17">
          <cell r="B17">
            <v>121555</v>
          </cell>
          <cell r="C17">
            <v>814.95810722900148</v>
          </cell>
          <cell r="D17">
            <v>30906</v>
          </cell>
          <cell r="E17">
            <v>143.00727567900006</v>
          </cell>
          <cell r="F17">
            <v>661</v>
          </cell>
          <cell r="G17">
            <v>13.005169330000001</v>
          </cell>
          <cell r="H17">
            <v>0</v>
          </cell>
          <cell r="I17">
            <v>8.4986400000000004E-2</v>
          </cell>
          <cell r="J17">
            <v>15723</v>
          </cell>
          <cell r="K17">
            <v>100.79065461200004</v>
          </cell>
          <cell r="L17">
            <v>4621642</v>
          </cell>
          <cell r="M17">
            <v>1723.0950106495</v>
          </cell>
          <cell r="N17">
            <v>3060353</v>
          </cell>
          <cell r="O17">
            <v>1998.0391477110004</v>
          </cell>
          <cell r="P17">
            <v>7383</v>
          </cell>
          <cell r="Q17">
            <v>114.70414654999999</v>
          </cell>
          <cell r="R17">
            <v>177805</v>
          </cell>
          <cell r="S17">
            <v>101.69322425000014</v>
          </cell>
          <cell r="T17">
            <v>430058</v>
          </cell>
          <cell r="U17">
            <v>17672266</v>
          </cell>
          <cell r="V17">
            <v>1561.6943454760008</v>
          </cell>
          <cell r="W17">
            <v>1800</v>
          </cell>
          <cell r="X17">
            <v>0.85441212900000052</v>
          </cell>
          <cell r="Y17">
            <v>261</v>
          </cell>
          <cell r="Z17">
            <v>1541.2858947</v>
          </cell>
          <cell r="AA17">
            <v>55</v>
          </cell>
          <cell r="AB17">
            <v>46.011138504999998</v>
          </cell>
          <cell r="AC17">
            <v>365375</v>
          </cell>
          <cell r="AD17">
            <v>251.65987244800039</v>
          </cell>
          <cell r="AE17">
            <v>8833577</v>
          </cell>
          <cell r="AF17">
            <v>8410.8833856684978</v>
          </cell>
        </row>
        <row r="18">
          <cell r="B18">
            <v>25971</v>
          </cell>
          <cell r="C18">
            <v>35.470099517999962</v>
          </cell>
          <cell r="D18">
            <v>3</v>
          </cell>
          <cell r="E18">
            <v>9.2728330999999997E-2</v>
          </cell>
          <cell r="F18">
            <v>0</v>
          </cell>
          <cell r="G18">
            <v>0</v>
          </cell>
          <cell r="H18">
            <v>0</v>
          </cell>
          <cell r="I18">
            <v>0</v>
          </cell>
          <cell r="J18">
            <v>152</v>
          </cell>
          <cell r="K18">
            <v>1.2121736209999998</v>
          </cell>
          <cell r="L18">
            <v>432251</v>
          </cell>
          <cell r="M18">
            <v>159.78854803127189</v>
          </cell>
          <cell r="N18">
            <v>106379</v>
          </cell>
          <cell r="O18">
            <v>126.51972178356759</v>
          </cell>
          <cell r="P18">
            <v>301</v>
          </cell>
          <cell r="Q18">
            <v>0.73446911399999992</v>
          </cell>
          <cell r="R18">
            <v>518117</v>
          </cell>
          <cell r="S18">
            <v>28.542017081005362</v>
          </cell>
          <cell r="T18">
            <v>1167142</v>
          </cell>
          <cell r="U18">
            <v>1323436</v>
          </cell>
          <cell r="V18">
            <v>179.16860436000644</v>
          </cell>
          <cell r="W18">
            <v>0</v>
          </cell>
          <cell r="X18">
            <v>0</v>
          </cell>
          <cell r="Y18">
            <v>0</v>
          </cell>
          <cell r="Z18">
            <v>0</v>
          </cell>
          <cell r="AA18">
            <v>0</v>
          </cell>
          <cell r="AB18">
            <v>0</v>
          </cell>
          <cell r="AC18">
            <v>10205</v>
          </cell>
          <cell r="AD18">
            <v>12.463957725000002</v>
          </cell>
          <cell r="AE18">
            <v>2260521</v>
          </cell>
          <cell r="AF18">
            <v>543.99231956485119</v>
          </cell>
        </row>
        <row r="19">
          <cell r="B19">
            <v>-21894</v>
          </cell>
          <cell r="C19">
            <v>97.897833778000006</v>
          </cell>
          <cell r="D19">
            <v>14338</v>
          </cell>
          <cell r="E19">
            <v>30.240298299999996</v>
          </cell>
          <cell r="F19">
            <v>0</v>
          </cell>
          <cell r="G19">
            <v>0</v>
          </cell>
          <cell r="H19">
            <v>0</v>
          </cell>
          <cell r="I19">
            <v>0</v>
          </cell>
          <cell r="J19">
            <v>1954</v>
          </cell>
          <cell r="K19">
            <v>27.170825220999994</v>
          </cell>
          <cell r="L19">
            <v>1971504</v>
          </cell>
          <cell r="M19">
            <v>545.58263210600012</v>
          </cell>
          <cell r="N19">
            <v>31180</v>
          </cell>
          <cell r="O19">
            <v>407.13558451699549</v>
          </cell>
          <cell r="P19">
            <v>4182</v>
          </cell>
          <cell r="Q19">
            <v>22.326208190999999</v>
          </cell>
          <cell r="R19">
            <v>105857</v>
          </cell>
          <cell r="S19">
            <v>20.218613966999992</v>
          </cell>
          <cell r="T19">
            <v>92711</v>
          </cell>
          <cell r="U19">
            <v>697112</v>
          </cell>
          <cell r="V19">
            <v>220.16712130899984</v>
          </cell>
          <cell r="W19">
            <v>266900</v>
          </cell>
          <cell r="X19">
            <v>7.9040604140038591</v>
          </cell>
          <cell r="Y19">
            <v>0</v>
          </cell>
          <cell r="Z19">
            <v>0</v>
          </cell>
          <cell r="AA19">
            <v>0</v>
          </cell>
          <cell r="AB19">
            <v>0</v>
          </cell>
          <cell r="AC19">
            <v>190703</v>
          </cell>
          <cell r="AD19">
            <v>67.068277407000011</v>
          </cell>
          <cell r="AE19">
            <v>2657435</v>
          </cell>
          <cell r="AF19">
            <v>1445.7114552099988</v>
          </cell>
        </row>
        <row r="20">
          <cell r="B20">
            <v>16538</v>
          </cell>
          <cell r="C20">
            <v>144.49903685899997</v>
          </cell>
          <cell r="D20">
            <v>513</v>
          </cell>
          <cell r="E20">
            <v>21.430428399999997</v>
          </cell>
          <cell r="F20">
            <v>0</v>
          </cell>
          <cell r="G20">
            <v>0</v>
          </cell>
          <cell r="H20">
            <v>0</v>
          </cell>
          <cell r="I20">
            <v>0</v>
          </cell>
          <cell r="J20">
            <v>489</v>
          </cell>
          <cell r="K20">
            <v>7.2105268370000006</v>
          </cell>
          <cell r="L20">
            <v>1431785</v>
          </cell>
          <cell r="M20">
            <v>285.87149714899988</v>
          </cell>
          <cell r="N20">
            <v>39554</v>
          </cell>
          <cell r="O20">
            <v>682.66709101899994</v>
          </cell>
          <cell r="P20">
            <v>1230</v>
          </cell>
          <cell r="Q20">
            <v>51.563435899999995</v>
          </cell>
          <cell r="R20">
            <v>27954</v>
          </cell>
          <cell r="S20">
            <v>4.4130157069999987</v>
          </cell>
          <cell r="T20">
            <v>60038</v>
          </cell>
          <cell r="U20">
            <v>244379</v>
          </cell>
          <cell r="V20">
            <v>76.207799039999998</v>
          </cell>
          <cell r="W20">
            <v>0</v>
          </cell>
          <cell r="X20">
            <v>0</v>
          </cell>
          <cell r="Y20">
            <v>0</v>
          </cell>
          <cell r="Z20">
            <v>0</v>
          </cell>
          <cell r="AA20">
            <v>0</v>
          </cell>
          <cell r="AB20">
            <v>0</v>
          </cell>
          <cell r="AC20">
            <v>5443</v>
          </cell>
          <cell r="AD20">
            <v>9.729700244</v>
          </cell>
          <cell r="AE20">
            <v>1583544</v>
          </cell>
          <cell r="AF20">
            <v>1283.592531155</v>
          </cell>
        </row>
        <row r="21">
          <cell r="B21">
            <v>547</v>
          </cell>
          <cell r="C21">
            <v>11.787559265999995</v>
          </cell>
          <cell r="D21">
            <v>6</v>
          </cell>
          <cell r="E21">
            <v>0.24644056900000003</v>
          </cell>
          <cell r="F21">
            <v>0</v>
          </cell>
          <cell r="G21">
            <v>0</v>
          </cell>
          <cell r="H21">
            <v>0</v>
          </cell>
          <cell r="I21">
            <v>0</v>
          </cell>
          <cell r="J21">
            <v>172</v>
          </cell>
          <cell r="K21">
            <v>1.2072868439999995</v>
          </cell>
          <cell r="L21">
            <v>146641</v>
          </cell>
          <cell r="M21">
            <v>122.8760328540002</v>
          </cell>
          <cell r="N21">
            <v>2204</v>
          </cell>
          <cell r="O21">
            <v>51.002871445992405</v>
          </cell>
          <cell r="P21">
            <v>4603</v>
          </cell>
          <cell r="Q21">
            <v>59.73514285800001</v>
          </cell>
          <cell r="R21">
            <v>105651</v>
          </cell>
          <cell r="S21">
            <v>3.5587841960001487</v>
          </cell>
          <cell r="T21">
            <v>68611</v>
          </cell>
          <cell r="U21">
            <v>159739</v>
          </cell>
          <cell r="V21">
            <v>19.203123800999993</v>
          </cell>
          <cell r="W21">
            <v>0</v>
          </cell>
          <cell r="X21">
            <v>0</v>
          </cell>
          <cell r="Y21">
            <v>0</v>
          </cell>
          <cell r="Z21">
            <v>0</v>
          </cell>
          <cell r="AA21">
            <v>0</v>
          </cell>
          <cell r="AB21">
            <v>1.0993634000000001</v>
          </cell>
          <cell r="AC21">
            <v>361</v>
          </cell>
          <cell r="AD21">
            <v>1.4985903209999991</v>
          </cell>
          <cell r="AE21">
            <v>328796</v>
          </cell>
          <cell r="AF21">
            <v>272.2151955549927</v>
          </cell>
        </row>
        <row r="22">
          <cell r="B22">
            <v>418592</v>
          </cell>
          <cell r="C22">
            <v>874.33420656344504</v>
          </cell>
          <cell r="D22">
            <v>32590</v>
          </cell>
          <cell r="E22">
            <v>72.818800820130022</v>
          </cell>
          <cell r="F22">
            <v>20</v>
          </cell>
          <cell r="G22">
            <v>11.783360750199996</v>
          </cell>
          <cell r="H22">
            <v>28</v>
          </cell>
          <cell r="I22">
            <v>27.586811553000008</v>
          </cell>
          <cell r="J22">
            <v>13028</v>
          </cell>
          <cell r="K22">
            <v>140.08728279810003</v>
          </cell>
          <cell r="L22">
            <v>2928397</v>
          </cell>
          <cell r="M22">
            <v>1314.5267450849999</v>
          </cell>
          <cell r="N22">
            <v>2295042</v>
          </cell>
          <cell r="O22">
            <v>2259.0697809629642</v>
          </cell>
          <cell r="P22">
            <v>28742</v>
          </cell>
          <cell r="Q22">
            <v>52.756795503745394</v>
          </cell>
          <cell r="R22">
            <v>31921</v>
          </cell>
          <cell r="S22">
            <v>53.54674727945018</v>
          </cell>
          <cell r="T22">
            <v>129678</v>
          </cell>
          <cell r="U22">
            <v>6391955</v>
          </cell>
          <cell r="V22">
            <v>887.20649255189608</v>
          </cell>
          <cell r="W22">
            <v>41432</v>
          </cell>
          <cell r="X22">
            <v>14.293085341000015</v>
          </cell>
          <cell r="Y22">
            <v>10977</v>
          </cell>
          <cell r="Z22">
            <v>2556.4802979464394</v>
          </cell>
          <cell r="AA22">
            <v>0</v>
          </cell>
          <cell r="AB22">
            <v>0</v>
          </cell>
          <cell r="AC22">
            <v>48195</v>
          </cell>
          <cell r="AD22">
            <v>45.789614263700507</v>
          </cell>
          <cell r="AE22">
            <v>5978642</v>
          </cell>
          <cell r="AF22">
            <v>8310.2800214190702</v>
          </cell>
        </row>
        <row r="23">
          <cell r="B23">
            <v>21832</v>
          </cell>
          <cell r="C23">
            <v>272.59274695250002</v>
          </cell>
          <cell r="D23">
            <v>60983</v>
          </cell>
          <cell r="E23">
            <v>35.271838127179997</v>
          </cell>
          <cell r="F23">
            <v>0</v>
          </cell>
          <cell r="G23">
            <v>0</v>
          </cell>
          <cell r="H23">
            <v>0</v>
          </cell>
          <cell r="I23">
            <v>0</v>
          </cell>
          <cell r="J23">
            <v>6471</v>
          </cell>
          <cell r="K23">
            <v>62.007689595999985</v>
          </cell>
          <cell r="L23">
            <v>1513455</v>
          </cell>
          <cell r="M23">
            <v>996.14876523126554</v>
          </cell>
          <cell r="N23">
            <v>190883</v>
          </cell>
          <cell r="O23">
            <v>982.46510746966669</v>
          </cell>
          <cell r="P23">
            <v>3513</v>
          </cell>
          <cell r="Q23">
            <v>12.088163591999995</v>
          </cell>
          <cell r="R23">
            <v>20575</v>
          </cell>
          <cell r="S23">
            <v>51.853063075999991</v>
          </cell>
          <cell r="T23">
            <v>186079</v>
          </cell>
          <cell r="U23">
            <v>1036331</v>
          </cell>
          <cell r="V23">
            <v>342.86502527099998</v>
          </cell>
          <cell r="W23">
            <v>1788</v>
          </cell>
          <cell r="X23">
            <v>0.81363459999999999</v>
          </cell>
          <cell r="Y23">
            <v>56</v>
          </cell>
          <cell r="Z23">
            <v>56.911543188000024</v>
          </cell>
          <cell r="AA23">
            <v>0</v>
          </cell>
          <cell r="AB23">
            <v>0</v>
          </cell>
          <cell r="AC23">
            <v>1690</v>
          </cell>
          <cell r="AD23">
            <v>9.2658288422999995</v>
          </cell>
          <cell r="AE23">
            <v>2007325</v>
          </cell>
          <cell r="AF23">
            <v>2822.2834059459124</v>
          </cell>
        </row>
        <row r="24">
          <cell r="B24">
            <v>1481957</v>
          </cell>
          <cell r="C24">
            <v>1411.4378271</v>
          </cell>
          <cell r="D24">
            <v>6181</v>
          </cell>
          <cell r="E24">
            <v>33.592494517000006</v>
          </cell>
          <cell r="F24">
            <v>0</v>
          </cell>
          <cell r="G24">
            <v>0</v>
          </cell>
          <cell r="H24">
            <v>1</v>
          </cell>
          <cell r="I24">
            <v>0.10831810000000001</v>
          </cell>
          <cell r="J24">
            <v>2666</v>
          </cell>
          <cell r="K24">
            <v>41.472683671999995</v>
          </cell>
          <cell r="L24">
            <v>1299337</v>
          </cell>
          <cell r="M24">
            <v>888.74155158778001</v>
          </cell>
          <cell r="N24">
            <v>237924</v>
          </cell>
          <cell r="O24">
            <v>1255.1657434987815</v>
          </cell>
          <cell r="P24">
            <v>3643</v>
          </cell>
          <cell r="Q24">
            <v>34.692898703999802</v>
          </cell>
          <cell r="R24">
            <v>994243</v>
          </cell>
          <cell r="S24">
            <v>865.61609342898703</v>
          </cell>
          <cell r="T24">
            <v>638091</v>
          </cell>
          <cell r="U24">
            <v>5346063</v>
          </cell>
          <cell r="V24">
            <v>1256.3326785463403</v>
          </cell>
          <cell r="W24">
            <v>549</v>
          </cell>
          <cell r="X24">
            <v>0.4302587060000001</v>
          </cell>
          <cell r="Y24">
            <v>3103417</v>
          </cell>
          <cell r="Z24">
            <v>2277.0747154919836</v>
          </cell>
          <cell r="AA24">
            <v>93</v>
          </cell>
          <cell r="AB24">
            <v>30.130741415999996</v>
          </cell>
          <cell r="AC24">
            <v>833015</v>
          </cell>
          <cell r="AD24">
            <v>170.06151270006973</v>
          </cell>
          <cell r="AE24">
            <v>8601117</v>
          </cell>
          <cell r="AF24">
            <v>8264.8575174689431</v>
          </cell>
        </row>
        <row r="25">
          <cell r="B25">
            <v>63054</v>
          </cell>
          <cell r="C25">
            <v>39.632788299999994</v>
          </cell>
          <cell r="D25">
            <v>3147</v>
          </cell>
          <cell r="E25">
            <v>1.2053885999999998</v>
          </cell>
          <cell r="F25">
            <v>0</v>
          </cell>
          <cell r="G25">
            <v>0</v>
          </cell>
          <cell r="H25">
            <v>0</v>
          </cell>
          <cell r="I25">
            <v>0</v>
          </cell>
          <cell r="J25">
            <v>6256</v>
          </cell>
          <cell r="K25">
            <v>14.599818130000001</v>
          </cell>
          <cell r="L25">
            <v>3590602</v>
          </cell>
          <cell r="M25">
            <v>476.94128484099997</v>
          </cell>
          <cell r="N25">
            <v>90659</v>
          </cell>
          <cell r="O25">
            <v>1572.2950201179999</v>
          </cell>
          <cell r="P25">
            <v>4762</v>
          </cell>
          <cell r="Q25">
            <v>4.7903500000000001</v>
          </cell>
          <cell r="R25">
            <v>105296</v>
          </cell>
          <cell r="S25">
            <v>12.509558678000001</v>
          </cell>
          <cell r="T25">
            <v>32219</v>
          </cell>
          <cell r="U25">
            <v>34945</v>
          </cell>
          <cell r="V25">
            <v>4.7405951000000002</v>
          </cell>
          <cell r="W25">
            <v>4</v>
          </cell>
          <cell r="X25">
            <v>8.7415999999999987E-3</v>
          </cell>
          <cell r="Y25">
            <v>0</v>
          </cell>
          <cell r="Z25">
            <v>0</v>
          </cell>
          <cell r="AA25">
            <v>0</v>
          </cell>
          <cell r="AB25">
            <v>0</v>
          </cell>
          <cell r="AC25">
            <v>39227</v>
          </cell>
          <cell r="AD25">
            <v>12.154044599999999</v>
          </cell>
          <cell r="AE25">
            <v>3935226</v>
          </cell>
          <cell r="AF25">
            <v>2138.8775899669999</v>
          </cell>
        </row>
        <row r="26">
          <cell r="B26">
            <v>662469</v>
          </cell>
          <cell r="C26">
            <v>1433.89932312</v>
          </cell>
          <cell r="D26">
            <v>66474</v>
          </cell>
          <cell r="E26">
            <v>346.29837391000018</v>
          </cell>
          <cell r="F26">
            <v>0</v>
          </cell>
          <cell r="G26">
            <v>0</v>
          </cell>
          <cell r="H26">
            <v>0</v>
          </cell>
          <cell r="I26">
            <v>0</v>
          </cell>
          <cell r="J26">
            <v>7783</v>
          </cell>
          <cell r="K26">
            <v>75.989084017999971</v>
          </cell>
          <cell r="L26">
            <v>5219580</v>
          </cell>
          <cell r="M26">
            <v>2072.9035552029927</v>
          </cell>
          <cell r="N26">
            <v>506712</v>
          </cell>
          <cell r="O26">
            <v>2266.379834790001</v>
          </cell>
          <cell r="P26">
            <v>29951</v>
          </cell>
          <cell r="Q26">
            <v>380.61367249899973</v>
          </cell>
          <cell r="R26">
            <v>170599</v>
          </cell>
          <cell r="S26">
            <v>151.25802209999901</v>
          </cell>
          <cell r="T26">
            <v>266237</v>
          </cell>
          <cell r="U26">
            <v>4194204</v>
          </cell>
          <cell r="V26">
            <v>1070.1596846390005</v>
          </cell>
          <cell r="W26">
            <v>82723</v>
          </cell>
          <cell r="X26">
            <v>79.24287267699998</v>
          </cell>
          <cell r="Y26">
            <v>18649</v>
          </cell>
          <cell r="Z26">
            <v>62.534020151000007</v>
          </cell>
          <cell r="AA26">
            <v>143</v>
          </cell>
          <cell r="AB26">
            <v>55.087186700000004</v>
          </cell>
          <cell r="AC26">
            <v>617426</v>
          </cell>
          <cell r="AD26">
            <v>47.696784222999874</v>
          </cell>
          <cell r="AE26">
            <v>7648746</v>
          </cell>
          <cell r="AF26">
            <v>8042.062414029996</v>
          </cell>
        </row>
        <row r="27">
          <cell r="B27">
            <v>154812</v>
          </cell>
          <cell r="C27">
            <v>194.87779510000001</v>
          </cell>
          <cell r="D27">
            <v>1292</v>
          </cell>
          <cell r="E27">
            <v>11.975250099999997</v>
          </cell>
          <cell r="F27">
            <v>42</v>
          </cell>
          <cell r="G27">
            <v>24.339822300000002</v>
          </cell>
          <cell r="H27">
            <v>0</v>
          </cell>
          <cell r="I27">
            <v>0</v>
          </cell>
          <cell r="J27">
            <v>1246</v>
          </cell>
          <cell r="K27">
            <v>8.1727886999999981</v>
          </cell>
          <cell r="L27">
            <v>710704</v>
          </cell>
          <cell r="M27">
            <v>420.29988250000002</v>
          </cell>
          <cell r="N27">
            <v>1027235</v>
          </cell>
          <cell r="O27">
            <v>590.42926269999998</v>
          </cell>
          <cell r="P27">
            <v>288</v>
          </cell>
          <cell r="Q27">
            <v>4.4036219000000001</v>
          </cell>
          <cell r="R27">
            <v>15979</v>
          </cell>
          <cell r="S27">
            <v>131.37610169999999</v>
          </cell>
          <cell r="T27">
            <v>275370</v>
          </cell>
          <cell r="U27">
            <v>2425322</v>
          </cell>
          <cell r="V27">
            <v>244.82820875799999</v>
          </cell>
          <cell r="W27">
            <v>348</v>
          </cell>
          <cell r="X27">
            <v>8.7486699999999987E-2</v>
          </cell>
          <cell r="Y27">
            <v>664</v>
          </cell>
          <cell r="Z27">
            <v>1349.9047913000002</v>
          </cell>
          <cell r="AA27">
            <v>5</v>
          </cell>
          <cell r="AB27">
            <v>12.072899399999999</v>
          </cell>
          <cell r="AC27">
            <v>200077</v>
          </cell>
          <cell r="AD27">
            <v>59.39312319999997</v>
          </cell>
          <cell r="AE27">
            <v>2388062</v>
          </cell>
          <cell r="AF27">
            <v>3052.1610343579996</v>
          </cell>
        </row>
        <row r="28">
          <cell r="B28">
            <v>690405</v>
          </cell>
          <cell r="C28">
            <v>3771.3093020340002</v>
          </cell>
          <cell r="D28">
            <v>232042</v>
          </cell>
          <cell r="E28">
            <v>365.26126700000003</v>
          </cell>
          <cell r="F28">
            <v>10493</v>
          </cell>
          <cell r="G28">
            <v>485.68048958699995</v>
          </cell>
          <cell r="H28">
            <v>415</v>
          </cell>
          <cell r="I28">
            <v>272.27120720000005</v>
          </cell>
          <cell r="J28">
            <v>71385</v>
          </cell>
          <cell r="K28">
            <v>660.38994890000004</v>
          </cell>
          <cell r="L28">
            <v>9397536</v>
          </cell>
          <cell r="M28">
            <v>2691.1538770679999</v>
          </cell>
          <cell r="N28">
            <v>14236170</v>
          </cell>
          <cell r="O28">
            <v>6110.3805252000002</v>
          </cell>
          <cell r="P28">
            <v>178401</v>
          </cell>
          <cell r="Q28">
            <v>493.43600684700004</v>
          </cell>
          <cell r="R28">
            <v>2447037</v>
          </cell>
          <cell r="S28">
            <v>620.15324338799996</v>
          </cell>
          <cell r="T28">
            <v>1913387</v>
          </cell>
          <cell r="U28">
            <v>18982915</v>
          </cell>
          <cell r="V28">
            <v>10780.553327297001</v>
          </cell>
          <cell r="W28">
            <v>5412</v>
          </cell>
          <cell r="X28">
            <v>3.7165212999999993</v>
          </cell>
          <cell r="Y28">
            <v>4968</v>
          </cell>
          <cell r="Z28">
            <v>1067.5285495999999</v>
          </cell>
          <cell r="AA28">
            <v>175</v>
          </cell>
          <cell r="AB28">
            <v>96.545402399999986</v>
          </cell>
          <cell r="AC28">
            <v>992896</v>
          </cell>
          <cell r="AD28">
            <v>1130.096104724</v>
          </cell>
          <cell r="AE28">
            <v>30180722</v>
          </cell>
          <cell r="AF28">
            <v>28548.475772544985</v>
          </cell>
        </row>
        <row r="29">
          <cell r="B29">
            <v>252946</v>
          </cell>
          <cell r="C29">
            <v>1175.2862313059998</v>
          </cell>
          <cell r="D29">
            <v>66120</v>
          </cell>
          <cell r="E29">
            <v>108.41057177699999</v>
          </cell>
          <cell r="F29">
            <v>5837</v>
          </cell>
          <cell r="G29">
            <v>84.384205500000007</v>
          </cell>
          <cell r="H29">
            <v>502</v>
          </cell>
          <cell r="I29">
            <v>95.874597200000011</v>
          </cell>
          <cell r="J29">
            <v>24480</v>
          </cell>
          <cell r="K29">
            <v>277.31715819999999</v>
          </cell>
          <cell r="L29">
            <v>6863491</v>
          </cell>
          <cell r="M29">
            <v>1488.9329889999999</v>
          </cell>
          <cell r="N29">
            <v>4467547</v>
          </cell>
          <cell r="O29">
            <v>3376.8257744999996</v>
          </cell>
          <cell r="P29">
            <v>34434</v>
          </cell>
          <cell r="Q29">
            <v>79.665795700000004</v>
          </cell>
          <cell r="R29">
            <v>298479</v>
          </cell>
          <cell r="S29">
            <v>221.00394490000002</v>
          </cell>
          <cell r="T29">
            <v>1511375</v>
          </cell>
          <cell r="U29">
            <v>51410606</v>
          </cell>
          <cell r="V29">
            <v>5547.4600334940005</v>
          </cell>
          <cell r="W29">
            <v>1375</v>
          </cell>
          <cell r="X29">
            <v>1.062886606</v>
          </cell>
          <cell r="Y29">
            <v>552</v>
          </cell>
          <cell r="Z29">
            <v>1343.1353399610005</v>
          </cell>
          <cell r="AA29">
            <v>0</v>
          </cell>
          <cell r="AB29">
            <v>0</v>
          </cell>
          <cell r="AC29">
            <v>358778</v>
          </cell>
          <cell r="AD29">
            <v>341.47218698199998</v>
          </cell>
          <cell r="AE29">
            <v>13885916</v>
          </cell>
          <cell r="AF29">
            <v>14140.831715126</v>
          </cell>
        </row>
        <row r="30">
          <cell r="B30">
            <v>396749</v>
          </cell>
          <cell r="C30">
            <v>1650.5083</v>
          </cell>
          <cell r="D30">
            <v>117321</v>
          </cell>
          <cell r="E30">
            <v>191.17660000000001</v>
          </cell>
          <cell r="F30">
            <v>5909</v>
          </cell>
          <cell r="G30">
            <v>149.2124</v>
          </cell>
          <cell r="H30">
            <v>390</v>
          </cell>
          <cell r="I30">
            <v>124.6268</v>
          </cell>
          <cell r="J30">
            <v>23768</v>
          </cell>
          <cell r="K30">
            <v>254.71639999139992</v>
          </cell>
          <cell r="L30">
            <v>4034421</v>
          </cell>
          <cell r="M30">
            <v>1035.6643999999999</v>
          </cell>
          <cell r="N30">
            <v>1419248</v>
          </cell>
          <cell r="O30">
            <v>2711.3075000000008</v>
          </cell>
          <cell r="P30">
            <v>91827</v>
          </cell>
          <cell r="Q30">
            <v>137.59620000000004</v>
          </cell>
          <cell r="R30">
            <v>563946</v>
          </cell>
          <cell r="S30">
            <v>239.74480002000001</v>
          </cell>
          <cell r="T30">
            <v>2427156</v>
          </cell>
          <cell r="U30">
            <v>2296093</v>
          </cell>
          <cell r="V30">
            <v>4741.8603999999996</v>
          </cell>
          <cell r="W30">
            <v>2628</v>
          </cell>
          <cell r="X30">
            <v>1.9414000000000002</v>
          </cell>
          <cell r="Y30">
            <v>68</v>
          </cell>
          <cell r="Z30">
            <v>793.81610000000001</v>
          </cell>
          <cell r="AA30">
            <v>0</v>
          </cell>
          <cell r="AB30">
            <v>0</v>
          </cell>
          <cell r="AC30">
            <v>493565</v>
          </cell>
          <cell r="AD30">
            <v>417.53729996199996</v>
          </cell>
          <cell r="AE30">
            <v>9576996</v>
          </cell>
          <cell r="AF30">
            <v>12449.708599973397</v>
          </cell>
        </row>
        <row r="31">
          <cell r="B31">
            <v>569504</v>
          </cell>
          <cell r="C31">
            <v>1778.280238199</v>
          </cell>
          <cell r="D31">
            <v>74049</v>
          </cell>
          <cell r="E31">
            <v>179.900625835</v>
          </cell>
          <cell r="F31">
            <v>13884</v>
          </cell>
          <cell r="G31">
            <v>160.80084959999999</v>
          </cell>
          <cell r="H31">
            <v>409</v>
          </cell>
          <cell r="I31">
            <v>89.882223900000014</v>
          </cell>
          <cell r="J31">
            <v>38053</v>
          </cell>
          <cell r="K31">
            <v>385.86586210000002</v>
          </cell>
          <cell r="L31">
            <v>7136108</v>
          </cell>
          <cell r="M31">
            <v>1436.9266800959999</v>
          </cell>
          <cell r="N31">
            <v>4500072</v>
          </cell>
          <cell r="O31">
            <v>4366.9114306000001</v>
          </cell>
          <cell r="P31">
            <v>128263</v>
          </cell>
          <cell r="Q31">
            <v>205.47860456399997</v>
          </cell>
          <cell r="R31">
            <v>614406</v>
          </cell>
          <cell r="S31">
            <v>503.69274606799985</v>
          </cell>
          <cell r="T31">
            <v>1118204</v>
          </cell>
          <cell r="U31">
            <v>161265248</v>
          </cell>
          <cell r="V31">
            <v>6240.4654181209971</v>
          </cell>
          <cell r="W31">
            <v>1302</v>
          </cell>
          <cell r="X31">
            <v>1.0647667690000002</v>
          </cell>
          <cell r="Y31">
            <v>101</v>
          </cell>
          <cell r="Z31">
            <v>917.0747898999997</v>
          </cell>
          <cell r="AA31">
            <v>0</v>
          </cell>
          <cell r="AB31">
            <v>0</v>
          </cell>
          <cell r="AC31">
            <v>588956</v>
          </cell>
          <cell r="AD31">
            <v>438.35173346700003</v>
          </cell>
          <cell r="AE31">
            <v>14783311</v>
          </cell>
          <cell r="AF31">
            <v>16704.695969218992</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41781171</v>
          </cell>
          <cell r="Z32">
            <v>12052.574355787783</v>
          </cell>
          <cell r="AA32">
            <v>0</v>
          </cell>
          <cell r="AB32">
            <v>0</v>
          </cell>
          <cell r="AC32">
            <v>0</v>
          </cell>
          <cell r="AD32">
            <v>0</v>
          </cell>
          <cell r="AE32">
            <v>41781171</v>
          </cell>
          <cell r="AF32">
            <v>12052.574355787783</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11651</v>
          </cell>
          <cell r="AB33">
            <v>1062.2819</v>
          </cell>
          <cell r="AC33">
            <v>0</v>
          </cell>
          <cell r="AD33">
            <v>0</v>
          </cell>
          <cell r="AE33">
            <v>11651</v>
          </cell>
          <cell r="AF33">
            <v>1062.2819</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126119</v>
          </cell>
          <cell r="S34">
            <v>134.79561680822724</v>
          </cell>
          <cell r="T34">
            <v>495847</v>
          </cell>
          <cell r="U34">
            <v>9954420</v>
          </cell>
          <cell r="V34">
            <v>1165.8420226489282</v>
          </cell>
          <cell r="W34">
            <v>0</v>
          </cell>
          <cell r="X34">
            <v>0</v>
          </cell>
          <cell r="Y34">
            <v>0</v>
          </cell>
          <cell r="Z34">
            <v>0</v>
          </cell>
          <cell r="AA34">
            <v>0</v>
          </cell>
          <cell r="AB34">
            <v>0</v>
          </cell>
          <cell r="AC34">
            <v>0</v>
          </cell>
          <cell r="AD34">
            <v>0</v>
          </cell>
          <cell r="AE34">
            <v>621966</v>
          </cell>
          <cell r="AF34">
            <v>1300.6376394571553</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16457</v>
          </cell>
          <cell r="S35">
            <v>9.6929757980827667</v>
          </cell>
          <cell r="T35">
            <v>288497</v>
          </cell>
          <cell r="U35">
            <v>4791896</v>
          </cell>
          <cell r="V35">
            <v>744.52714717897118</v>
          </cell>
          <cell r="W35">
            <v>28</v>
          </cell>
          <cell r="X35">
            <v>1.2710310630000001</v>
          </cell>
          <cell r="Y35">
            <v>0</v>
          </cell>
          <cell r="Z35">
            <v>0</v>
          </cell>
          <cell r="AA35">
            <v>0</v>
          </cell>
          <cell r="AB35">
            <v>0</v>
          </cell>
          <cell r="AC35">
            <v>0</v>
          </cell>
          <cell r="AD35">
            <v>0</v>
          </cell>
          <cell r="AE35">
            <v>304982</v>
          </cell>
          <cell r="AF35">
            <v>755.49115404005363</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149325</v>
          </cell>
          <cell r="S36">
            <v>81.058953023998868</v>
          </cell>
          <cell r="T36">
            <v>1249487</v>
          </cell>
          <cell r="U36">
            <v>6105586</v>
          </cell>
          <cell r="V36">
            <v>1665.9829267158907</v>
          </cell>
          <cell r="W36">
            <v>0</v>
          </cell>
          <cell r="X36">
            <v>3.7360229989999998</v>
          </cell>
          <cell r="Y36">
            <v>0</v>
          </cell>
          <cell r="Z36">
            <v>0</v>
          </cell>
          <cell r="AA36">
            <v>0</v>
          </cell>
          <cell r="AB36">
            <v>0</v>
          </cell>
          <cell r="AC36">
            <v>0</v>
          </cell>
          <cell r="AD36">
            <v>0</v>
          </cell>
          <cell r="AE36">
            <v>1398812</v>
          </cell>
          <cell r="AF36">
            <v>1750.777902738889</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-93</v>
          </cell>
          <cell r="U37">
            <v>-10</v>
          </cell>
          <cell r="V37">
            <v>-1.3456684999999998E-2</v>
          </cell>
          <cell r="W37">
            <v>0</v>
          </cell>
          <cell r="X37">
            <v>0</v>
          </cell>
          <cell r="Y37">
            <v>0</v>
          </cell>
          <cell r="Z37">
            <v>0</v>
          </cell>
          <cell r="AA37">
            <v>0</v>
          </cell>
          <cell r="AB37">
            <v>0</v>
          </cell>
          <cell r="AC37">
            <v>0</v>
          </cell>
          <cell r="AD37">
            <v>0</v>
          </cell>
          <cell r="AE37">
            <v>-93</v>
          </cell>
          <cell r="AF37">
            <v>-1.3456684999999998E-2</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151281</v>
          </cell>
          <cell r="S38">
            <v>225.69736575700509</v>
          </cell>
          <cell r="T38">
            <v>1178380</v>
          </cell>
          <cell r="U38">
            <v>7342207</v>
          </cell>
          <cell r="V38">
            <v>2310.0239739271569</v>
          </cell>
          <cell r="W38">
            <v>47151</v>
          </cell>
          <cell r="X38">
            <v>24.032300695999993</v>
          </cell>
          <cell r="Y38">
            <v>0</v>
          </cell>
          <cell r="Z38">
            <v>0</v>
          </cell>
          <cell r="AA38">
            <v>0</v>
          </cell>
          <cell r="AB38">
            <v>0</v>
          </cell>
          <cell r="AC38">
            <v>0</v>
          </cell>
          <cell r="AD38">
            <v>0</v>
          </cell>
          <cell r="AE38">
            <v>1376812</v>
          </cell>
          <cell r="AF38">
            <v>2559.7536403801637</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591558</v>
          </cell>
          <cell r="S39">
            <v>169.26137542216671</v>
          </cell>
          <cell r="T39">
            <v>6398761</v>
          </cell>
          <cell r="U39">
            <v>18922815</v>
          </cell>
          <cell r="V39">
            <v>9218.5888470554983</v>
          </cell>
          <cell r="W39">
            <v>16</v>
          </cell>
          <cell r="X39">
            <v>0.68852307499999998</v>
          </cell>
          <cell r="Y39">
            <v>0</v>
          </cell>
          <cell r="Z39">
            <v>0</v>
          </cell>
          <cell r="AA39">
            <v>0</v>
          </cell>
          <cell r="AB39">
            <v>0</v>
          </cell>
          <cell r="AC39">
            <v>0</v>
          </cell>
          <cell r="AD39">
            <v>0</v>
          </cell>
          <cell r="AE39">
            <v>6990335</v>
          </cell>
          <cell r="AF39">
            <v>9388.5387455526634</v>
          </cell>
        </row>
        <row r="40">
          <cell r="B40">
            <v>7575185</v>
          </cell>
          <cell r="C40">
            <v>20112.701737755859</v>
          </cell>
          <cell r="D40">
            <v>1370748</v>
          </cell>
          <cell r="E40">
            <v>2437.6862830252749</v>
          </cell>
          <cell r="F40">
            <v>37063</v>
          </cell>
          <cell r="G40">
            <v>1050.4051761092001</v>
          </cell>
          <cell r="H40">
            <v>2126</v>
          </cell>
          <cell r="I40">
            <v>753.18167724186014</v>
          </cell>
          <cell r="J40">
            <v>272521</v>
          </cell>
          <cell r="K40">
            <v>2969.6932796868068</v>
          </cell>
          <cell r="L40">
            <v>85218696</v>
          </cell>
          <cell r="M40">
            <v>26059.983894540779</v>
          </cell>
          <cell r="N40">
            <v>49504828</v>
          </cell>
          <cell r="O40">
            <v>41732.192765145832</v>
          </cell>
          <cell r="P40">
            <v>762099</v>
          </cell>
          <cell r="Q40">
            <v>3030.0023426032849</v>
          </cell>
          <cell r="R40">
            <v>15122878</v>
          </cell>
          <cell r="S40">
            <v>5119.6784923512187</v>
          </cell>
          <cell r="T40">
            <v>28518129</v>
          </cell>
          <cell r="U40">
            <v>481436453</v>
          </cell>
          <cell r="V40">
            <v>58389.563808231913</v>
          </cell>
          <cell r="W40">
            <v>817621</v>
          </cell>
          <cell r="X40">
            <v>243.82197300447848</v>
          </cell>
          <cell r="Y40">
            <v>46597974</v>
          </cell>
          <cell r="Z40">
            <v>31119.861591801211</v>
          </cell>
          <cell r="AA40">
            <v>12332</v>
          </cell>
          <cell r="AB40">
            <v>1395.2649949509998</v>
          </cell>
          <cell r="AC40">
            <v>11071968</v>
          </cell>
          <cell r="AD40">
            <v>4300.6855174841567</v>
          </cell>
          <cell r="AE40">
            <v>246884168</v>
          </cell>
          <cell r="AF40">
            <v>198714.72353393285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ables/table1.xml><?xml version="1.0" encoding="utf-8"?>
<table xmlns="http://schemas.openxmlformats.org/spreadsheetml/2006/main" id="1" name="Table13" displayName="Table13" ref="A3:B42" totalsRowShown="0" headerRowDxfId="11" dataDxfId="9" headerRowBorderDxfId="10" tableBorderDxfId="8" totalsRowBorderDxfId="7">
  <autoFilter ref="A3:B42"/>
  <tableColumns count="2">
    <tableColumn id="1" name="Table No." dataDxfId="6"/>
    <tableColumn id="2" name="Particulars"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externalLinkPath" Target="/Life%20dept.%20Jan%202007/Life%20statistics/Analysis/Quarters/2008-09%20quarters/March,%202008%20quarter.xls" TargetMode="External"/><Relationship Id="rId2" Type="http://schemas.openxmlformats.org/officeDocument/2006/relationships/externalLinkPath" Target="/Life%20dept.%20Jan%202007/Life%20statistics/Analysis/Quarters/2008-09%20quarters/June,%202007%20quarter.xls" TargetMode="External"/><Relationship Id="rId1" Type="http://schemas.openxmlformats.org/officeDocument/2006/relationships/externalLinkPath" Target="/Life%20dept.%20Jan%202007/Life%20statistics/Analysis/Quarters/2008-09%20quarters/December,%202007%20quarter.xls" TargetMode="External"/><Relationship Id="rId5" Type="http://schemas.openxmlformats.org/officeDocument/2006/relationships/printerSettings" Target="../printerSettings/printerSettings6.bin"/><Relationship Id="rId4" Type="http://schemas.openxmlformats.org/officeDocument/2006/relationships/externalLinkPath" Target="/Life%20dept.%20Jan%202007/Life%20statistics/Analysis/Quarters/2008-09%20quarters/September,%202007%20quarter.xls" TargetMode="External"/></Relationships>
</file>

<file path=xl/worksheets/_rels/sheet7.xml.rels><?xml version="1.0" encoding="UTF-8" standalone="yes"?>
<Relationships xmlns="http://schemas.openxmlformats.org/package/2006/relationships"><Relationship Id="rId3" Type="http://schemas.openxmlformats.org/officeDocument/2006/relationships/externalLinkPath" Target="file:///\\10.10.10.158\Life%20Department\Life%20dept.%20Jan%202007\Life%20Statistics%20Formats\March,%202008%20quarter.xls" TargetMode="External"/><Relationship Id="rId2" Type="http://schemas.openxmlformats.org/officeDocument/2006/relationships/externalLinkPath" Target="file:///\\10.10.10.158\Life%20Department\Life%20dept.%20Jan%202007\Life%20Statistics%20Formats\June,%202007%20quarter.xls" TargetMode="External"/><Relationship Id="rId1" Type="http://schemas.openxmlformats.org/officeDocument/2006/relationships/externalLinkPath" Target="file:///\\10.10.10.158\Life%20Department\Life%20dept.%20Jan%202007\Life%20Statistics%20Formats\December,%202007%20quarter.xls" TargetMode="External"/><Relationship Id="rId5" Type="http://schemas.openxmlformats.org/officeDocument/2006/relationships/printerSettings" Target="../printerSettings/printerSettings7.bin"/><Relationship Id="rId4" Type="http://schemas.openxmlformats.org/officeDocument/2006/relationships/externalLinkPath" Target="file:///\\10.10.10.158\Life%20Department\Life%20dept.%20Jan%202007\Life%20Statistics%20Formats\September,%202007%20quarter.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42"/>
  <sheetViews>
    <sheetView zoomScaleNormal="100" workbookViewId="0">
      <selection activeCell="B31" sqref="B30:B31"/>
    </sheetView>
  </sheetViews>
  <sheetFormatPr defaultColWidth="9.1796875" defaultRowHeight="14.5"/>
  <cols>
    <col min="1" max="1" width="15.26953125" style="1927" bestFit="1" customWidth="1"/>
    <col min="2" max="2" width="88.26953125" style="1927" customWidth="1"/>
    <col min="3" max="16384" width="9.1796875" style="1927"/>
  </cols>
  <sheetData>
    <row r="1" spans="1:2">
      <c r="A1" s="1992" t="s">
        <v>908</v>
      </c>
      <c r="B1" s="1992"/>
    </row>
    <row r="2" spans="1:2">
      <c r="A2" s="1993" t="s">
        <v>858</v>
      </c>
      <c r="B2" s="1993"/>
    </row>
    <row r="3" spans="1:2">
      <c r="A3" s="1928" t="s">
        <v>859</v>
      </c>
      <c r="B3" s="1929" t="s">
        <v>0</v>
      </c>
    </row>
    <row r="4" spans="1:2">
      <c r="A4" s="1930"/>
      <c r="B4" s="1931" t="s">
        <v>860</v>
      </c>
    </row>
    <row r="5" spans="1:2">
      <c r="A5" s="1930">
        <v>1</v>
      </c>
      <c r="B5" s="1932" t="s">
        <v>898</v>
      </c>
    </row>
    <row r="6" spans="1:2">
      <c r="A6" s="1930">
        <v>2</v>
      </c>
      <c r="B6" s="1932" t="s">
        <v>861</v>
      </c>
    </row>
    <row r="7" spans="1:2">
      <c r="A7" s="1930">
        <v>3</v>
      </c>
      <c r="B7" s="1932" t="s">
        <v>862</v>
      </c>
    </row>
    <row r="8" spans="1:2">
      <c r="A8" s="1930">
        <v>4</v>
      </c>
      <c r="B8" s="1933" t="s">
        <v>863</v>
      </c>
    </row>
    <row r="9" spans="1:2">
      <c r="A9" s="1930">
        <v>5</v>
      </c>
      <c r="B9" s="1933" t="s">
        <v>864</v>
      </c>
    </row>
    <row r="10" spans="1:2">
      <c r="A10" s="1930">
        <v>6</v>
      </c>
      <c r="B10" s="1933" t="s">
        <v>865</v>
      </c>
    </row>
    <row r="11" spans="1:2">
      <c r="A11" s="1930">
        <v>7</v>
      </c>
      <c r="B11" s="1933" t="s">
        <v>866</v>
      </c>
    </row>
    <row r="12" spans="1:2">
      <c r="A12" s="1930">
        <v>8</v>
      </c>
      <c r="B12" s="1933" t="s">
        <v>867</v>
      </c>
    </row>
    <row r="13" spans="1:2">
      <c r="A13" s="1930">
        <v>9</v>
      </c>
      <c r="B13" s="1933" t="s">
        <v>868</v>
      </c>
    </row>
    <row r="14" spans="1:2">
      <c r="A14" s="1930">
        <v>10</v>
      </c>
      <c r="B14" s="1933" t="s">
        <v>869</v>
      </c>
    </row>
    <row r="15" spans="1:2">
      <c r="A15" s="1930">
        <v>11</v>
      </c>
      <c r="B15" s="1933" t="s">
        <v>870</v>
      </c>
    </row>
    <row r="16" spans="1:2">
      <c r="A16" s="1930">
        <v>12</v>
      </c>
      <c r="B16" s="1933" t="s">
        <v>871</v>
      </c>
    </row>
    <row r="17" spans="1:2">
      <c r="A17" s="1930">
        <v>13</v>
      </c>
      <c r="B17" s="1933" t="s">
        <v>872</v>
      </c>
    </row>
    <row r="18" spans="1:2">
      <c r="A18" s="1930">
        <v>14</v>
      </c>
      <c r="B18" s="1932" t="s">
        <v>873</v>
      </c>
    </row>
    <row r="19" spans="1:2">
      <c r="A19" s="1930">
        <v>15</v>
      </c>
      <c r="B19" s="1932" t="s">
        <v>874</v>
      </c>
    </row>
    <row r="20" spans="1:2">
      <c r="A20" s="1930">
        <v>16</v>
      </c>
      <c r="B20" s="1932" t="s">
        <v>875</v>
      </c>
    </row>
    <row r="21" spans="1:2">
      <c r="A21" s="1930">
        <v>17</v>
      </c>
      <c r="B21" s="1932" t="s">
        <v>876</v>
      </c>
    </row>
    <row r="22" spans="1:2">
      <c r="A22" s="1930">
        <v>18</v>
      </c>
      <c r="B22" s="1934" t="s">
        <v>877</v>
      </c>
    </row>
    <row r="23" spans="1:2">
      <c r="A23" s="1930">
        <v>19</v>
      </c>
      <c r="B23" s="1932" t="s">
        <v>878</v>
      </c>
    </row>
    <row r="24" spans="1:2">
      <c r="A24" s="1930">
        <v>20</v>
      </c>
      <c r="B24" s="1932" t="s">
        <v>879</v>
      </c>
    </row>
    <row r="25" spans="1:2">
      <c r="A25" s="1930">
        <v>21</v>
      </c>
      <c r="B25" s="1935" t="s">
        <v>880</v>
      </c>
    </row>
    <row r="26" spans="1:2">
      <c r="A26" s="1930">
        <v>22</v>
      </c>
      <c r="B26" s="1935" t="s">
        <v>881</v>
      </c>
    </row>
    <row r="27" spans="1:2">
      <c r="A27" s="1930">
        <v>23</v>
      </c>
      <c r="B27" s="1935" t="s">
        <v>882</v>
      </c>
    </row>
    <row r="28" spans="1:2">
      <c r="A28" s="1930">
        <v>24</v>
      </c>
      <c r="B28" s="1935" t="s">
        <v>883</v>
      </c>
    </row>
    <row r="29" spans="1:2">
      <c r="A29" s="1930">
        <v>25</v>
      </c>
      <c r="B29" s="1935" t="s">
        <v>884</v>
      </c>
    </row>
    <row r="30" spans="1:2">
      <c r="A30" s="1930">
        <v>26</v>
      </c>
      <c r="B30" s="1935" t="s">
        <v>885</v>
      </c>
    </row>
    <row r="31" spans="1:2">
      <c r="A31" s="1930">
        <v>27</v>
      </c>
      <c r="B31" s="1935" t="s">
        <v>886</v>
      </c>
    </row>
    <row r="32" spans="1:2">
      <c r="A32" s="1930">
        <v>28</v>
      </c>
      <c r="B32" s="1935" t="s">
        <v>887</v>
      </c>
    </row>
    <row r="33" spans="1:2">
      <c r="A33" s="1930">
        <v>29</v>
      </c>
      <c r="B33" s="1935" t="s">
        <v>888</v>
      </c>
    </row>
    <row r="34" spans="1:2">
      <c r="A34" s="1930">
        <v>30</v>
      </c>
      <c r="B34" s="1935" t="s">
        <v>889</v>
      </c>
    </row>
    <row r="35" spans="1:2">
      <c r="A35" s="1930">
        <v>31</v>
      </c>
      <c r="B35" s="1935" t="s">
        <v>890</v>
      </c>
    </row>
    <row r="36" spans="1:2">
      <c r="A36" s="1930">
        <v>32</v>
      </c>
      <c r="B36" s="1935" t="s">
        <v>891</v>
      </c>
    </row>
    <row r="37" spans="1:2">
      <c r="A37" s="1930">
        <v>33</v>
      </c>
      <c r="B37" s="1935" t="s">
        <v>892</v>
      </c>
    </row>
    <row r="38" spans="1:2">
      <c r="A38" s="1930">
        <v>34</v>
      </c>
      <c r="B38" s="1935" t="s">
        <v>893</v>
      </c>
    </row>
    <row r="39" spans="1:2">
      <c r="A39" s="1930">
        <v>35</v>
      </c>
      <c r="B39" s="1935" t="s">
        <v>894</v>
      </c>
    </row>
    <row r="40" spans="1:2">
      <c r="A40" s="1930">
        <v>36</v>
      </c>
      <c r="B40" s="1935" t="s">
        <v>895</v>
      </c>
    </row>
    <row r="41" spans="1:2">
      <c r="A41" s="1930">
        <v>37</v>
      </c>
      <c r="B41" s="1935" t="s">
        <v>896</v>
      </c>
    </row>
    <row r="42" spans="1:2">
      <c r="A42" s="1930">
        <v>38</v>
      </c>
      <c r="B42" s="1935" t="s">
        <v>897</v>
      </c>
    </row>
  </sheetData>
  <mergeCells count="2">
    <mergeCell ref="A1:B1"/>
    <mergeCell ref="A2:B2"/>
  </mergeCells>
  <hyperlinks>
    <hyperlink ref="B5" location="'1 '!A1" display="Life Insurance Companies Operating in India"/>
    <hyperlink ref="B6" location="'2'!A1" display="Total Premium of Life Insurers"/>
    <hyperlink ref="B7" location="'3'!A1" display="New Business Premium of Life Insurers "/>
    <hyperlink ref="B8" location="'4'!A1" display="Segment-wise Total Premium of Life Insurers"/>
    <hyperlink ref="B9" location="'5'!A1" display="State-wise Individual New Business (Life) Underwritten"/>
    <hyperlink ref="B10" location="'6'!A1" display="State-wise Insurer-wise Individual New Business (Life) Underwritten"/>
    <hyperlink ref="B11" location="'7'!A1" display="State-wise Group New Business (Life) Underwritten"/>
    <hyperlink ref="B12" location="'8'!A1" display="State-wise Insurer-wise Group New Business (Life) Underwritten"/>
    <hyperlink ref="B13" location="'9'!A1" display="Number of Individual New Policies Issued (Life)"/>
    <hyperlink ref="B14" location="'10'!A1" display="Individual Business in Force (Number of Policies)"/>
    <hyperlink ref="B15" location="'11 '!A1" display="Individual Business in Force (Sum Assured)"/>
    <hyperlink ref="B16" location="'12'!A1" display="Linked and Non-Linked Premium of Life Insurers"/>
    <hyperlink ref="B17" location="'13'!A1" display="Linked and Non-Linked Commission of Life Insurers"/>
    <hyperlink ref="B18" location="'14'!A1" display="Individual Death Claims of Life Insurers"/>
    <hyperlink ref="B19" location="'15'!A1" display="Individual Death Claims of Life Insurers - Insurer-wise"/>
    <hyperlink ref="B20" location="'16'!A1" display="Group Death Claims of Life Insurers"/>
    <hyperlink ref="B21" location="'17'!A1" display="Group Death Claims of Life Insurers - Insurer-wise"/>
    <hyperlink ref="B23" location="'19'!A1" display="Duration-wise Settlement of Death Claims - Group Category"/>
    <hyperlink ref="B24" location="'20'!A1" display="Assets Under Management (Investments) of Life Insurers"/>
    <hyperlink ref="B22" location="'18'!A1" display="Duration-wise Settlement of Death Claims - Individual Category"/>
    <hyperlink ref="B25" location="'21'!A1" display="Assets Under Management (Investments) of Life Insurers - Insurer-wise"/>
    <hyperlink ref="B26" location="'22'!A1" display="Equity Share Capital of Life Insurers"/>
    <hyperlink ref="B27" location="'23'!A1" display="Solvency Ratio of Life Insurers"/>
    <hyperlink ref="B28" location="'24'!A1" display="Policyholders Account of Life Insurers"/>
    <hyperlink ref="B29" location="'25'!A1" display="Shareholders Account of Life Insurers"/>
    <hyperlink ref="B30" location="'26'!A1" display="Balance Sheet of Life Insurers"/>
    <hyperlink ref="B31" location="'27'!A1" display="Details of Forfeiture/Lapsed Policies in respect of Individual Non-Linked Business"/>
    <hyperlink ref="B32" location="'28'!A1" display="Persistency of Life Insurance Policies"/>
    <hyperlink ref="B33" location="'29'!A1" display="State-wise Distribution of Offices of Life Insurers"/>
    <hyperlink ref="B34" location="'30'!A1" display="Region-wise Distribution of Offices of Life Insurers"/>
    <hyperlink ref="B35" location="'31'!A1" display="New Business under Micro Insurance Portfolio -Life Insurers"/>
    <hyperlink ref="B36" location="'32'!A1" display="Death Claims under Micro Insurance Portfolio -Individual Category"/>
    <hyperlink ref="B37" location="'33'!A1" display="Death Claims under Micro Insurance Portfolio -Group Category"/>
    <hyperlink ref="B38" location="'34'!A1" display="Duration-wise Settlement of Claims-Micro Insurance- Individual Category"/>
    <hyperlink ref="B39" location="'35'!A1" display="Duration-wise Settlement of Claims-Micro Insurance- Group Category"/>
    <hyperlink ref="B40" location="'36'!A1" display="Rural and Social Sector Obligations of Life Insurers"/>
    <hyperlink ref="B41" location="'37'!A1" display="Status of Grievances with Life Insurers"/>
    <hyperlink ref="B42" location="'38'!A1" display="Performance of Ombudsmen at Different Centres- Life Insurance"/>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2"/>
  <sheetViews>
    <sheetView workbookViewId="0">
      <selection activeCell="A12" sqref="A12:K12"/>
    </sheetView>
  </sheetViews>
  <sheetFormatPr defaultColWidth="9.1796875" defaultRowHeight="12.5"/>
  <cols>
    <col min="1" max="1" width="13.26953125" style="67" customWidth="1"/>
    <col min="2" max="2" width="10" style="67" customWidth="1"/>
    <col min="3" max="3" width="10.7265625" style="67" customWidth="1"/>
    <col min="4" max="4" width="9.1796875" style="67" customWidth="1"/>
    <col min="5" max="5" width="9.453125" style="67" customWidth="1"/>
    <col min="6" max="6" width="9" style="67" customWidth="1"/>
    <col min="7" max="7" width="10.453125" style="67" customWidth="1"/>
    <col min="8" max="8" width="9.81640625" style="67" customWidth="1"/>
    <col min="9" max="9" width="9.26953125" style="67" customWidth="1"/>
    <col min="10" max="10" width="9.1796875" style="67"/>
    <col min="11" max="11" width="9.54296875" style="67" bestFit="1" customWidth="1"/>
    <col min="12" max="16384" width="9.1796875" style="67"/>
  </cols>
  <sheetData>
    <row r="1" spans="1:11" s="66" customFormat="1" ht="21.75" customHeight="1">
      <c r="A1" s="2036" t="s">
        <v>339</v>
      </c>
      <c r="B1" s="2036"/>
      <c r="C1" s="2036"/>
      <c r="D1" s="2036"/>
      <c r="E1" s="2036"/>
      <c r="F1" s="2036"/>
      <c r="G1" s="2036"/>
      <c r="H1" s="2036"/>
      <c r="I1" s="2036"/>
      <c r="J1" s="2036"/>
      <c r="K1" s="2036"/>
    </row>
    <row r="2" spans="1:11">
      <c r="B2" s="68"/>
      <c r="C2" s="68"/>
      <c r="D2" s="68"/>
      <c r="E2" s="68"/>
      <c r="F2" s="68"/>
      <c r="G2" s="68"/>
      <c r="H2" s="69"/>
      <c r="K2" s="69" t="s">
        <v>169</v>
      </c>
    </row>
    <row r="3" spans="1:11" ht="15" customHeight="1">
      <c r="A3" s="70" t="s">
        <v>2</v>
      </c>
      <c r="B3" s="70" t="s">
        <v>88</v>
      </c>
      <c r="C3" s="70" t="s">
        <v>89</v>
      </c>
      <c r="D3" s="70" t="s">
        <v>90</v>
      </c>
      <c r="E3" s="70" t="s">
        <v>91</v>
      </c>
      <c r="F3" s="70" t="s">
        <v>92</v>
      </c>
      <c r="G3" s="70" t="s">
        <v>93</v>
      </c>
      <c r="H3" s="70" t="s">
        <v>94</v>
      </c>
      <c r="I3" s="70" t="s">
        <v>95</v>
      </c>
      <c r="J3" s="730" t="s">
        <v>102</v>
      </c>
      <c r="K3" s="729" t="s">
        <v>320</v>
      </c>
    </row>
    <row r="4" spans="1:11" ht="15" customHeight="1">
      <c r="A4" s="71" t="s">
        <v>104</v>
      </c>
      <c r="B4" s="72">
        <v>201.71063000000001</v>
      </c>
      <c r="C4" s="73">
        <v>205.47</v>
      </c>
      <c r="D4" s="74">
        <v>201.32</v>
      </c>
      <c r="E4" s="74">
        <v>213.38</v>
      </c>
      <c r="F4" s="74">
        <v>214.04</v>
      </c>
      <c r="G4" s="74">
        <v>218.96</v>
      </c>
      <c r="H4" s="74">
        <v>209.75</v>
      </c>
      <c r="I4" s="74">
        <v>217.19</v>
      </c>
      <c r="J4" s="731">
        <v>204.29</v>
      </c>
      <c r="K4" s="736">
        <v>203.92973000000001</v>
      </c>
    </row>
    <row r="5" spans="1:11" ht="15" customHeight="1">
      <c r="A5" s="71"/>
      <c r="B5" s="75" t="s">
        <v>170</v>
      </c>
      <c r="C5" s="76">
        <v>-1.86</v>
      </c>
      <c r="D5" s="77" t="s">
        <v>171</v>
      </c>
      <c r="E5" s="77">
        <v>-5.99</v>
      </c>
      <c r="F5" s="77">
        <v>-0.31</v>
      </c>
      <c r="G5" s="77">
        <v>-2.2999999999999998</v>
      </c>
      <c r="H5" s="77" t="s">
        <v>172</v>
      </c>
      <c r="I5" s="77">
        <v>-3.54</v>
      </c>
      <c r="J5" s="732" t="s">
        <v>173</v>
      </c>
      <c r="K5" s="738" t="s">
        <v>379</v>
      </c>
    </row>
    <row r="6" spans="1:11" ht="15" customHeight="1">
      <c r="A6" s="71" t="s">
        <v>12</v>
      </c>
      <c r="B6" s="72">
        <v>57.373620000000003</v>
      </c>
      <c r="C6" s="73">
        <v>61.92</v>
      </c>
      <c r="D6" s="74">
        <v>63.24</v>
      </c>
      <c r="E6" s="74">
        <v>68.59</v>
      </c>
      <c r="F6" s="74">
        <v>72.44</v>
      </c>
      <c r="G6" s="74">
        <v>69.5</v>
      </c>
      <c r="H6" s="74">
        <v>71.52</v>
      </c>
      <c r="I6" s="74">
        <v>73.94</v>
      </c>
      <c r="J6" s="731">
        <v>80.42</v>
      </c>
      <c r="K6" s="736">
        <v>87.839039999999997</v>
      </c>
    </row>
    <row r="7" spans="1:11" ht="15" customHeight="1">
      <c r="A7" s="71"/>
      <c r="B7" s="75" t="s">
        <v>174</v>
      </c>
      <c r="C7" s="76">
        <v>-7.92</v>
      </c>
      <c r="D7" s="77">
        <v>-2.13</v>
      </c>
      <c r="E7" s="77">
        <v>-8.4700000000000006</v>
      </c>
      <c r="F7" s="77">
        <v>-5.61</v>
      </c>
      <c r="G7" s="77" t="s">
        <v>175</v>
      </c>
      <c r="H7" s="77">
        <v>-2.9</v>
      </c>
      <c r="I7" s="77">
        <v>-3.39</v>
      </c>
      <c r="J7" s="733">
        <v>8.76</v>
      </c>
      <c r="K7" s="738">
        <v>-9.23</v>
      </c>
    </row>
    <row r="8" spans="1:11" ht="15" customHeight="1">
      <c r="A8" s="78" t="s">
        <v>126</v>
      </c>
      <c r="B8" s="79">
        <v>259.08425</v>
      </c>
      <c r="C8" s="80">
        <v>267.38</v>
      </c>
      <c r="D8" s="81">
        <v>264.56</v>
      </c>
      <c r="E8" s="81">
        <v>281.97000000000003</v>
      </c>
      <c r="F8" s="81">
        <v>286.48</v>
      </c>
      <c r="G8" s="81">
        <v>288.47000000000003</v>
      </c>
      <c r="H8" s="81">
        <v>281.27</v>
      </c>
      <c r="I8" s="81">
        <v>291.13</v>
      </c>
      <c r="J8" s="734">
        <v>284.7</v>
      </c>
      <c r="K8" s="737">
        <v>291.76877000000002</v>
      </c>
    </row>
    <row r="9" spans="1:11" ht="15" customHeight="1">
      <c r="A9" s="82"/>
      <c r="B9" s="83" t="s">
        <v>176</v>
      </c>
      <c r="C9" s="84">
        <v>-3.2</v>
      </c>
      <c r="D9" s="85" t="s">
        <v>177</v>
      </c>
      <c r="E9" s="85">
        <v>-6.58</v>
      </c>
      <c r="F9" s="85">
        <v>-1.7</v>
      </c>
      <c r="G9" s="85">
        <v>-0.69</v>
      </c>
      <c r="H9" s="85" t="s">
        <v>178</v>
      </c>
      <c r="I9" s="85">
        <v>-3.5</v>
      </c>
      <c r="J9" s="735" t="s">
        <v>179</v>
      </c>
      <c r="K9" s="738">
        <v>-2.48</v>
      </c>
    </row>
    <row r="10" spans="1:11" s="88" customFormat="1" ht="13">
      <c r="A10" s="86" t="s">
        <v>377</v>
      </c>
      <c r="B10" s="86"/>
      <c r="C10" s="86"/>
      <c r="D10" s="86"/>
      <c r="E10" s="86"/>
      <c r="F10" s="87"/>
    </row>
    <row r="11" spans="1:11" ht="74.25" customHeight="1">
      <c r="A11" s="2033" t="s">
        <v>375</v>
      </c>
      <c r="B11" s="2034"/>
      <c r="C11" s="2034"/>
      <c r="D11" s="2034"/>
      <c r="E11" s="2034"/>
      <c r="F11" s="2034"/>
      <c r="G11" s="2034"/>
      <c r="H11" s="2034"/>
      <c r="I11" s="2034"/>
      <c r="J11" s="2034"/>
      <c r="K11" s="2035"/>
    </row>
    <row r="12" spans="1:11" ht="14" customHeight="1">
      <c r="A12" s="2033" t="s">
        <v>939</v>
      </c>
      <c r="B12" s="2034"/>
      <c r="C12" s="2034"/>
      <c r="D12" s="2034"/>
      <c r="E12" s="2034"/>
      <c r="F12" s="2034"/>
      <c r="G12" s="2034"/>
      <c r="H12" s="2034"/>
      <c r="I12" s="2034"/>
      <c r="J12" s="2034"/>
      <c r="K12" s="2035"/>
    </row>
  </sheetData>
  <mergeCells count="3">
    <mergeCell ref="A11:K11"/>
    <mergeCell ref="A1:K1"/>
    <mergeCell ref="A12:K12"/>
  </mergeCells>
  <printOptions horizontalCentered="1" verticalCentered="1"/>
  <pageMargins left="9.8425196850393706E-2" right="9.8425196850393706E-2" top="0.39370078740157499" bottom="0.196850393700787" header="0.511811023622047" footer="0.511811023622047"/>
  <pageSetup paperSize="9" scale="7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D91"/>
  <sheetViews>
    <sheetView zoomScale="70" zoomScaleNormal="70" zoomScaleSheetLayoutView="80" workbookViewId="0">
      <pane xSplit="1" ySplit="4" topLeftCell="CN86" activePane="bottomRight" state="frozen"/>
      <selection activeCell="A87" sqref="A87:XFD87"/>
      <selection pane="topRight" activeCell="A87" sqref="A87:XFD87"/>
      <selection pane="bottomLeft" activeCell="A87" sqref="A87:XFD87"/>
      <selection pane="bottomRight" activeCell="CW3" sqref="CW3:DD3"/>
    </sheetView>
  </sheetViews>
  <sheetFormatPr defaultColWidth="9.1796875" defaultRowHeight="12.5"/>
  <cols>
    <col min="1" max="1" width="42.453125" style="1272" customWidth="1"/>
    <col min="2" max="6" width="12.81640625" style="1272" bestFit="1" customWidth="1"/>
    <col min="7" max="7" width="14" style="1272" bestFit="1" customWidth="1"/>
    <col min="8" max="10" width="14" style="1272" customWidth="1"/>
    <col min="11" max="15" width="10.453125" style="1272" customWidth="1"/>
    <col min="16" max="16" width="11.26953125" style="1272" bestFit="1" customWidth="1"/>
    <col min="17" max="17" width="11.26953125" style="1272" customWidth="1"/>
    <col min="18" max="18" width="14" style="1272" customWidth="1"/>
    <col min="19" max="23" width="9.26953125" style="1272" customWidth="1"/>
    <col min="24" max="25" width="9.54296875" style="1272" customWidth="1"/>
    <col min="26" max="26" width="14" style="1272" customWidth="1"/>
    <col min="27" max="31" width="9.26953125" style="1272" customWidth="1"/>
    <col min="32" max="34" width="9.54296875" style="1272" customWidth="1"/>
    <col min="35" max="39" width="9.26953125" style="1272" customWidth="1"/>
    <col min="40" max="42" width="9.54296875" style="1272" customWidth="1"/>
    <col min="43" max="47" width="9.26953125" style="1272" customWidth="1"/>
    <col min="48" max="48" width="11.26953125" style="1272" bestFit="1" customWidth="1"/>
    <col min="49" max="50" width="11.26953125" style="1272" customWidth="1"/>
    <col min="51" max="51" width="9.453125" style="1272" customWidth="1"/>
    <col min="52" max="55" width="9.26953125" style="1272" customWidth="1"/>
    <col min="56" max="58" width="9.54296875" style="1272" customWidth="1"/>
    <col min="59" max="63" width="9.26953125" style="1272" customWidth="1"/>
    <col min="64" max="66" width="9.54296875" style="1272" customWidth="1"/>
    <col min="67" max="67" width="17.453125" style="1272" bestFit="1" customWidth="1"/>
    <col min="68" max="72" width="10.26953125" style="1272" customWidth="1"/>
    <col min="73" max="75" width="9.54296875" style="1272" customWidth="1"/>
    <col min="76" max="80" width="9.26953125" style="1272" customWidth="1"/>
    <col min="81" max="81" width="11.26953125" style="1272" bestFit="1" customWidth="1"/>
    <col min="82" max="83" width="11.26953125" style="1272" customWidth="1"/>
    <col min="84" max="88" width="9.26953125" style="1272" customWidth="1"/>
    <col min="89" max="91" width="9.54296875" style="1272" customWidth="1"/>
    <col min="92" max="92" width="12.26953125" style="1272" bestFit="1" customWidth="1"/>
    <col min="93" max="97" width="9.26953125" style="1272" customWidth="1"/>
    <col min="98" max="98" width="11.26953125" style="1272" bestFit="1" customWidth="1"/>
    <col min="99" max="100" width="11.26953125" style="1272" customWidth="1"/>
    <col min="101" max="105" width="10.26953125" style="1272" customWidth="1"/>
    <col min="106" max="106" width="11.26953125" style="1272" bestFit="1" customWidth="1"/>
    <col min="107" max="108" width="11.26953125" style="1272" customWidth="1"/>
    <col min="109" max="113" width="9.26953125" style="1272" customWidth="1"/>
    <col min="114" max="116" width="9.54296875" style="1272" customWidth="1"/>
    <col min="117" max="121" width="8.81640625" style="1272" customWidth="1"/>
    <col min="122" max="122" width="11.26953125" style="1272" bestFit="1" customWidth="1"/>
    <col min="123" max="124" width="11.26953125" style="1272" customWidth="1"/>
    <col min="125" max="129" width="9.26953125" style="1272" customWidth="1"/>
    <col min="130" max="130" width="11.26953125" style="1272" bestFit="1" customWidth="1"/>
    <col min="131" max="132" width="11.26953125" style="1272" customWidth="1"/>
    <col min="133" max="137" width="9.26953125" style="1272" customWidth="1"/>
    <col min="138" max="138" width="11.26953125" style="1272" bestFit="1" customWidth="1"/>
    <col min="139" max="140" width="11.26953125" style="1272" customWidth="1"/>
    <col min="141" max="145" width="10.1796875" style="1272" customWidth="1"/>
    <col min="146" max="148" width="9.54296875" style="1272" customWidth="1"/>
    <col min="149" max="153" width="9.26953125" style="1272" customWidth="1"/>
    <col min="154" max="154" width="11.26953125" style="1272" bestFit="1" customWidth="1"/>
    <col min="155" max="156" width="11.26953125" style="1272" customWidth="1"/>
    <col min="157" max="161" width="9.7265625" style="1272" bestFit="1" customWidth="1"/>
    <col min="162" max="164" width="9.54296875" style="1272" customWidth="1"/>
    <col min="165" max="169" width="9.26953125" style="1272" customWidth="1"/>
    <col min="170" max="170" width="11.26953125" style="1272" bestFit="1" customWidth="1"/>
    <col min="171" max="172" width="11.26953125" style="1272" customWidth="1"/>
    <col min="173" max="177" width="9.26953125" style="1272" customWidth="1"/>
    <col min="178" max="178" width="11.26953125" style="1272" bestFit="1" customWidth="1"/>
    <col min="179" max="180" width="11.26953125" style="1272" customWidth="1"/>
    <col min="181" max="185" width="9.26953125" style="1272" customWidth="1"/>
    <col min="186" max="188" width="9.54296875" style="1272" customWidth="1"/>
    <col min="189" max="193" width="9.26953125" style="1272" customWidth="1"/>
    <col min="194" max="194" width="11.26953125" style="1272" bestFit="1" customWidth="1"/>
    <col min="195" max="196" width="11.26953125" style="1272" customWidth="1"/>
    <col min="197" max="202" width="12.26953125" style="1272" bestFit="1" customWidth="1"/>
    <col min="203" max="204" width="12.26953125" style="1272" customWidth="1"/>
    <col min="205" max="209" width="12.81640625" style="1272" bestFit="1" customWidth="1"/>
    <col min="210" max="210" width="14" style="1272" bestFit="1" customWidth="1"/>
    <col min="211" max="212" width="11.7265625" style="1272" customWidth="1"/>
    <col min="213" max="16384" width="9.1796875" style="1272"/>
  </cols>
  <sheetData>
    <row r="1" spans="1:212" ht="21.75" customHeight="1">
      <c r="A1" s="1271" t="s">
        <v>621</v>
      </c>
      <c r="B1" s="1271"/>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c r="AD1" s="1271"/>
      <c r="AE1" s="1271"/>
      <c r="AF1" s="1271"/>
      <c r="AG1" s="1271"/>
      <c r="AH1" s="1271"/>
      <c r="AI1" s="1271"/>
      <c r="AJ1" s="1271"/>
      <c r="AK1" s="1271"/>
      <c r="AL1" s="1271"/>
      <c r="AM1" s="1271"/>
      <c r="AN1" s="1271"/>
      <c r="AO1" s="1271"/>
      <c r="AP1" s="1271"/>
      <c r="AQ1" s="1271"/>
      <c r="AR1" s="1271"/>
      <c r="AS1" s="1271"/>
      <c r="AT1" s="1271"/>
      <c r="AU1" s="1271"/>
      <c r="AV1" s="1271"/>
      <c r="AW1" s="1271"/>
      <c r="AX1" s="1271"/>
      <c r="AY1" s="1271"/>
      <c r="AZ1" s="1271"/>
      <c r="BA1" s="1271"/>
      <c r="BB1" s="1271"/>
      <c r="BC1" s="1271"/>
      <c r="BD1" s="1271"/>
      <c r="BE1" s="1271"/>
      <c r="BF1" s="1271"/>
      <c r="BG1" s="1271"/>
      <c r="BH1" s="1271"/>
      <c r="BI1" s="1271"/>
      <c r="BJ1" s="1271"/>
      <c r="BK1" s="1271"/>
      <c r="BL1" s="1271"/>
      <c r="BM1" s="1271"/>
      <c r="BN1" s="1271"/>
      <c r="BO1" s="1271"/>
      <c r="BP1" s="1271"/>
      <c r="BQ1" s="1271"/>
      <c r="BR1" s="1271"/>
      <c r="BS1" s="1271"/>
      <c r="BT1" s="1271"/>
      <c r="BU1" s="1271"/>
      <c r="BV1" s="1271"/>
      <c r="BW1" s="1271"/>
      <c r="BX1" s="1271"/>
      <c r="BY1" s="1271"/>
      <c r="BZ1" s="1271"/>
      <c r="CA1" s="1271"/>
      <c r="CB1" s="1271"/>
      <c r="CC1" s="1271"/>
      <c r="CD1" s="1271"/>
      <c r="CE1" s="1271"/>
      <c r="CF1" s="1271"/>
      <c r="CG1" s="1271"/>
      <c r="CH1" s="1271"/>
      <c r="CI1" s="1271"/>
      <c r="CJ1" s="1271"/>
      <c r="CK1" s="1271"/>
      <c r="CL1" s="1271"/>
      <c r="CM1" s="1271"/>
      <c r="CN1" s="1271"/>
      <c r="CO1" s="1271"/>
      <c r="CP1" s="1271"/>
      <c r="CQ1" s="1271"/>
      <c r="CR1" s="1271"/>
      <c r="CS1" s="1271"/>
      <c r="CT1" s="1271"/>
      <c r="CU1" s="1271"/>
      <c r="CV1" s="1271"/>
      <c r="CW1" s="1271"/>
      <c r="CX1" s="1271"/>
      <c r="CY1" s="1271"/>
      <c r="CZ1" s="1271"/>
      <c r="DA1" s="1271"/>
      <c r="DB1" s="1271"/>
      <c r="DC1" s="1271"/>
      <c r="DD1" s="1271"/>
      <c r="DE1" s="1271"/>
      <c r="DF1" s="1271"/>
      <c r="DG1" s="1271"/>
      <c r="DH1" s="1271"/>
      <c r="DI1" s="1271"/>
      <c r="DJ1" s="1271"/>
      <c r="DK1" s="1271"/>
      <c r="DL1" s="1271"/>
      <c r="DM1" s="1271"/>
      <c r="DN1" s="1271"/>
      <c r="DO1" s="1271"/>
      <c r="DP1" s="1271"/>
      <c r="DQ1" s="1271"/>
      <c r="DR1" s="1271"/>
      <c r="DS1" s="1271"/>
      <c r="DT1" s="1271"/>
      <c r="DU1" s="1271"/>
      <c r="DV1" s="1271"/>
      <c r="DW1" s="1271"/>
      <c r="DX1" s="1271"/>
      <c r="DY1" s="1271"/>
      <c r="DZ1" s="1271"/>
      <c r="EA1" s="1271"/>
      <c r="EB1" s="1271"/>
      <c r="EC1" s="1271"/>
      <c r="ED1" s="1271"/>
      <c r="EE1" s="1271"/>
      <c r="EF1" s="1271"/>
      <c r="EG1" s="1271"/>
      <c r="EH1" s="1271"/>
      <c r="EI1" s="1271"/>
      <c r="EJ1" s="1271"/>
      <c r="EK1" s="1271"/>
      <c r="EL1" s="1271"/>
      <c r="EM1" s="1271"/>
      <c r="EN1" s="1271"/>
      <c r="EO1" s="1271"/>
      <c r="EP1" s="1271"/>
      <c r="EQ1" s="1271"/>
      <c r="ER1" s="1271"/>
      <c r="ES1" s="1271"/>
      <c r="ET1" s="1271"/>
      <c r="EU1" s="1271"/>
      <c r="EV1" s="1271"/>
      <c r="EW1" s="1271"/>
      <c r="EX1" s="1271"/>
      <c r="EY1" s="1271"/>
      <c r="EZ1" s="1271"/>
      <c r="FA1" s="1271"/>
      <c r="FB1" s="1271"/>
      <c r="FC1" s="1271"/>
      <c r="FD1" s="1271"/>
      <c r="FE1" s="1271"/>
      <c r="FF1" s="1271"/>
      <c r="FG1" s="1271"/>
      <c r="FH1" s="1271"/>
      <c r="FI1" s="1271"/>
      <c r="FJ1" s="1271"/>
      <c r="FK1" s="1271"/>
      <c r="FL1" s="1271"/>
      <c r="FM1" s="1271"/>
      <c r="FN1" s="1271"/>
      <c r="FO1" s="1271"/>
      <c r="FP1" s="1271"/>
      <c r="FQ1" s="1271"/>
      <c r="FR1" s="1271"/>
      <c r="FS1" s="1271"/>
      <c r="FT1" s="1271"/>
      <c r="FU1" s="1271"/>
      <c r="FV1" s="1271"/>
      <c r="FW1" s="1271"/>
      <c r="FX1" s="1271"/>
      <c r="FY1" s="1271"/>
      <c r="FZ1" s="1271"/>
      <c r="GA1" s="1271"/>
      <c r="GB1" s="1271"/>
      <c r="GC1" s="1271"/>
      <c r="GD1" s="1271"/>
      <c r="GE1" s="1271"/>
      <c r="GF1" s="1271"/>
      <c r="GG1" s="1271"/>
      <c r="GH1" s="1271"/>
      <c r="GI1" s="1271"/>
      <c r="GJ1" s="1271"/>
      <c r="GK1" s="1271"/>
      <c r="GL1" s="1271"/>
      <c r="GM1" s="1271"/>
      <c r="GN1" s="1271"/>
      <c r="GO1" s="1271"/>
      <c r="GP1" s="1271"/>
      <c r="GQ1" s="1271"/>
      <c r="GR1" s="1271"/>
      <c r="GS1" s="1271"/>
      <c r="GT1" s="1271"/>
      <c r="GU1" s="1271"/>
      <c r="GV1" s="1271"/>
      <c r="GW1" s="1271"/>
      <c r="GX1" s="1271"/>
      <c r="GY1" s="1271"/>
      <c r="HB1" s="1271"/>
    </row>
    <row r="2" spans="1:212" ht="13" customHeight="1">
      <c r="A2" s="2046" t="s">
        <v>622</v>
      </c>
      <c r="B2" s="2046"/>
      <c r="C2" s="2046"/>
      <c r="D2" s="2046"/>
      <c r="E2" s="2046"/>
      <c r="F2" s="2046"/>
      <c r="G2" s="2046"/>
      <c r="H2" s="2046"/>
      <c r="I2" s="2046"/>
      <c r="J2" s="2046"/>
      <c r="K2" s="2046"/>
      <c r="L2" s="2046"/>
      <c r="M2" s="2046"/>
      <c r="N2" s="2046"/>
      <c r="O2" s="2046"/>
      <c r="P2" s="2046"/>
      <c r="Q2" s="2046"/>
      <c r="R2" s="2046"/>
      <c r="S2" s="2046"/>
      <c r="T2" s="2046"/>
      <c r="U2" s="2046"/>
      <c r="V2" s="2046"/>
      <c r="W2" s="2046"/>
      <c r="X2" s="2046"/>
      <c r="Y2" s="2046"/>
      <c r="Z2" s="2046"/>
      <c r="AA2" s="2046"/>
      <c r="AB2" s="2046"/>
      <c r="AC2" s="2046"/>
      <c r="AD2" s="2046"/>
      <c r="AE2" s="2046"/>
      <c r="AF2" s="2046"/>
      <c r="AG2" s="2046"/>
      <c r="AH2" s="2046"/>
      <c r="AI2" s="2046"/>
      <c r="AJ2" s="2046"/>
      <c r="AK2" s="2046"/>
      <c r="AL2" s="2046"/>
      <c r="AM2" s="2046"/>
      <c r="AN2" s="2046"/>
      <c r="AO2" s="2046"/>
      <c r="AP2" s="2046"/>
      <c r="AQ2" s="2046"/>
      <c r="AR2" s="2046"/>
      <c r="AS2" s="2046"/>
      <c r="AT2" s="2046"/>
      <c r="AU2" s="2046"/>
      <c r="AV2" s="2046"/>
      <c r="AW2" s="2046"/>
      <c r="AX2" s="2046"/>
      <c r="AY2" s="2046"/>
      <c r="AZ2" s="2046"/>
      <c r="BA2" s="2046"/>
      <c r="BB2" s="2046"/>
      <c r="BC2" s="2046"/>
      <c r="BD2" s="2046"/>
      <c r="BE2" s="2046"/>
      <c r="BF2" s="2046"/>
      <c r="BG2" s="2046"/>
      <c r="BH2" s="2046"/>
      <c r="BI2" s="2046"/>
      <c r="BJ2" s="2046"/>
      <c r="BK2" s="2046"/>
      <c r="BL2" s="2046"/>
      <c r="BM2" s="2046"/>
      <c r="BN2" s="2046"/>
      <c r="BO2" s="2046"/>
      <c r="BP2" s="2046"/>
      <c r="BQ2" s="2046"/>
      <c r="BR2" s="2046"/>
      <c r="BS2" s="2046"/>
      <c r="BT2" s="2046"/>
      <c r="BU2" s="2046"/>
      <c r="BV2" s="2046"/>
      <c r="BW2" s="2046"/>
      <c r="BX2" s="2046"/>
      <c r="BY2" s="2046"/>
      <c r="BZ2" s="2046"/>
      <c r="CA2" s="2046"/>
      <c r="CB2" s="2046"/>
      <c r="CC2" s="2046"/>
      <c r="CD2" s="2046"/>
      <c r="CE2" s="2046"/>
      <c r="CF2" s="2046"/>
      <c r="CG2" s="2046"/>
      <c r="CH2" s="2046"/>
      <c r="CI2" s="2046"/>
      <c r="CJ2" s="2046"/>
      <c r="CK2" s="2046"/>
      <c r="CL2" s="2046"/>
      <c r="CM2" s="2046"/>
      <c r="CN2" s="2046"/>
      <c r="CO2" s="2046"/>
      <c r="CP2" s="2046"/>
      <c r="CQ2" s="2046"/>
      <c r="CR2" s="2046"/>
      <c r="CS2" s="2046"/>
      <c r="CT2" s="2046"/>
      <c r="CU2" s="2046"/>
      <c r="CV2" s="2046"/>
      <c r="CW2" s="2046"/>
      <c r="CX2" s="2046"/>
      <c r="CY2" s="2046"/>
      <c r="CZ2" s="2046"/>
      <c r="DA2" s="2046"/>
      <c r="DB2" s="2046"/>
      <c r="DC2" s="2046"/>
      <c r="DD2" s="2046"/>
      <c r="DE2" s="2046"/>
      <c r="DF2" s="2046"/>
      <c r="DG2" s="2046"/>
      <c r="DH2" s="2046"/>
      <c r="DI2" s="2046"/>
      <c r="DJ2" s="2046"/>
      <c r="DK2" s="2046"/>
      <c r="DL2" s="2046"/>
      <c r="DM2" s="2046"/>
      <c r="DN2" s="2046"/>
      <c r="DO2" s="2046"/>
      <c r="DP2" s="2046"/>
      <c r="DQ2" s="2046"/>
      <c r="DR2" s="2046"/>
      <c r="DS2" s="2046"/>
      <c r="DT2" s="2046"/>
      <c r="DU2" s="2046"/>
      <c r="DV2" s="2046"/>
      <c r="DW2" s="2046"/>
      <c r="DX2" s="2046"/>
      <c r="DY2" s="2046"/>
      <c r="DZ2" s="2046"/>
      <c r="EA2" s="2046"/>
      <c r="EB2" s="2046"/>
      <c r="EC2" s="2046"/>
      <c r="ED2" s="2046"/>
      <c r="EE2" s="2046"/>
      <c r="EF2" s="2046"/>
      <c r="EG2" s="2046"/>
      <c r="EH2" s="2046"/>
      <c r="EI2" s="2046"/>
      <c r="EJ2" s="2046"/>
      <c r="EK2" s="2046"/>
      <c r="EL2" s="2046"/>
      <c r="EM2" s="2046"/>
      <c r="EN2" s="2046"/>
      <c r="EO2" s="2046"/>
      <c r="EP2" s="2046"/>
      <c r="EQ2" s="2046"/>
      <c r="ER2" s="2046"/>
      <c r="ES2" s="2046"/>
      <c r="ET2" s="2046"/>
      <c r="EU2" s="2046"/>
      <c r="EV2" s="2046"/>
      <c r="EW2" s="2046"/>
      <c r="EX2" s="2046"/>
      <c r="EY2" s="2046"/>
      <c r="EZ2" s="2046"/>
      <c r="FA2" s="2046"/>
      <c r="FB2" s="2046"/>
      <c r="FC2" s="2046"/>
      <c r="FD2" s="2046"/>
      <c r="FE2" s="2046"/>
      <c r="FF2" s="2046"/>
      <c r="FG2" s="2046"/>
      <c r="FH2" s="2046"/>
      <c r="FI2" s="2046"/>
      <c r="FJ2" s="2046"/>
      <c r="FK2" s="2046"/>
      <c r="FL2" s="2046"/>
      <c r="FM2" s="2046"/>
      <c r="FN2" s="2046"/>
      <c r="FO2" s="2046"/>
      <c r="FP2" s="2046"/>
      <c r="FQ2" s="2046"/>
      <c r="FR2" s="2046"/>
      <c r="FS2" s="2046"/>
      <c r="FT2" s="2046"/>
      <c r="FU2" s="2046"/>
      <c r="FV2" s="2046"/>
      <c r="FW2" s="2046"/>
      <c r="FX2" s="2046"/>
      <c r="FY2" s="2046"/>
      <c r="FZ2" s="2046"/>
      <c r="GA2" s="2046"/>
      <c r="GB2" s="2046"/>
      <c r="GC2" s="2046"/>
      <c r="GD2" s="2046"/>
      <c r="GE2" s="2046"/>
      <c r="GF2" s="2046"/>
      <c r="GG2" s="2046"/>
      <c r="GH2" s="2046"/>
      <c r="GI2" s="2046"/>
      <c r="GJ2" s="2046"/>
      <c r="GK2" s="2046"/>
      <c r="GL2" s="2046"/>
      <c r="GM2" s="2046"/>
      <c r="GN2" s="2046"/>
      <c r="GO2" s="2046"/>
      <c r="GP2" s="2046"/>
      <c r="GQ2" s="2046"/>
      <c r="GR2" s="2046"/>
      <c r="GS2" s="2046"/>
      <c r="GT2" s="2046"/>
      <c r="GU2" s="2046"/>
      <c r="GV2" s="2046"/>
      <c r="GW2" s="2046"/>
      <c r="GX2" s="2046"/>
      <c r="GY2" s="2046"/>
      <c r="GZ2" s="2046"/>
      <c r="HA2" s="2046"/>
      <c r="HB2" s="2046"/>
      <c r="HC2" s="2046"/>
      <c r="HD2" s="1777"/>
    </row>
    <row r="3" spans="1:212" ht="15" customHeight="1">
      <c r="A3" s="2047" t="s">
        <v>0</v>
      </c>
      <c r="B3" s="2037" t="s">
        <v>623</v>
      </c>
      <c r="C3" s="2038"/>
      <c r="D3" s="2038"/>
      <c r="E3" s="2038"/>
      <c r="F3" s="2038"/>
      <c r="G3" s="2038"/>
      <c r="H3" s="2038"/>
      <c r="I3" s="2038"/>
      <c r="J3" s="1273" t="s">
        <v>343</v>
      </c>
      <c r="K3" s="2043" t="s">
        <v>125</v>
      </c>
      <c r="L3" s="2044"/>
      <c r="M3" s="2044"/>
      <c r="N3" s="2044"/>
      <c r="O3" s="2044"/>
      <c r="P3" s="2044"/>
      <c r="Q3" s="2044"/>
      <c r="R3" s="2045"/>
      <c r="S3" s="2037" t="s">
        <v>817</v>
      </c>
      <c r="T3" s="2038"/>
      <c r="U3" s="2038"/>
      <c r="V3" s="2038"/>
      <c r="W3" s="2038"/>
      <c r="X3" s="2038"/>
      <c r="Y3" s="2038"/>
      <c r="Z3" s="2039"/>
      <c r="AA3" s="2037" t="s">
        <v>624</v>
      </c>
      <c r="AB3" s="2038"/>
      <c r="AC3" s="2038"/>
      <c r="AD3" s="2038"/>
      <c r="AE3" s="2038"/>
      <c r="AF3" s="2038"/>
      <c r="AG3" s="2038"/>
      <c r="AH3" s="2039"/>
      <c r="AI3" s="2037" t="s">
        <v>625</v>
      </c>
      <c r="AJ3" s="2038"/>
      <c r="AK3" s="2038"/>
      <c r="AL3" s="2038"/>
      <c r="AM3" s="2038"/>
      <c r="AN3" s="2038"/>
      <c r="AO3" s="2038"/>
      <c r="AP3" s="2039"/>
      <c r="AQ3" s="2040" t="s">
        <v>626</v>
      </c>
      <c r="AR3" s="2041"/>
      <c r="AS3" s="2041"/>
      <c r="AT3" s="2041"/>
      <c r="AU3" s="2041"/>
      <c r="AV3" s="2041"/>
      <c r="AW3" s="2041"/>
      <c r="AX3" s="2042"/>
      <c r="AY3" s="2037" t="s">
        <v>627</v>
      </c>
      <c r="AZ3" s="2038"/>
      <c r="BA3" s="2038"/>
      <c r="BB3" s="2038"/>
      <c r="BC3" s="2038"/>
      <c r="BD3" s="2038"/>
      <c r="BE3" s="2038"/>
      <c r="BF3" s="2039"/>
      <c r="BG3" s="2037" t="s">
        <v>628</v>
      </c>
      <c r="BH3" s="2038"/>
      <c r="BI3" s="2038"/>
      <c r="BJ3" s="2038"/>
      <c r="BK3" s="2038"/>
      <c r="BL3" s="2038"/>
      <c r="BM3" s="2038"/>
      <c r="BN3" s="2039"/>
      <c r="BO3" s="1273" t="s">
        <v>345</v>
      </c>
      <c r="BP3" s="2037" t="s">
        <v>629</v>
      </c>
      <c r="BQ3" s="2038"/>
      <c r="BR3" s="2038"/>
      <c r="BS3" s="2038"/>
      <c r="BT3" s="2038"/>
      <c r="BU3" s="2038"/>
      <c r="BV3" s="2038"/>
      <c r="BW3" s="2039"/>
      <c r="BX3" s="2040" t="s">
        <v>630</v>
      </c>
      <c r="BY3" s="2041"/>
      <c r="BZ3" s="2041"/>
      <c r="CA3" s="2041"/>
      <c r="CB3" s="2041"/>
      <c r="CC3" s="2041"/>
      <c r="CD3" s="2041"/>
      <c r="CE3" s="2042"/>
      <c r="CF3" s="2037" t="s">
        <v>631</v>
      </c>
      <c r="CG3" s="2038"/>
      <c r="CH3" s="2038"/>
      <c r="CI3" s="2038"/>
      <c r="CJ3" s="2038"/>
      <c r="CK3" s="2038"/>
      <c r="CL3" s="2038"/>
      <c r="CM3" s="2038"/>
      <c r="CN3" s="1273" t="s">
        <v>355</v>
      </c>
      <c r="CO3" s="2037" t="s">
        <v>181</v>
      </c>
      <c r="CP3" s="2038"/>
      <c r="CQ3" s="2038"/>
      <c r="CR3" s="2038"/>
      <c r="CS3" s="2038"/>
      <c r="CT3" s="2038"/>
      <c r="CU3" s="2038"/>
      <c r="CV3" s="2039"/>
      <c r="CW3" s="2037" t="s">
        <v>116</v>
      </c>
      <c r="CX3" s="2038"/>
      <c r="CY3" s="2038"/>
      <c r="CZ3" s="2038"/>
      <c r="DA3" s="2038"/>
      <c r="DB3" s="2038"/>
      <c r="DC3" s="2038"/>
      <c r="DD3" s="2039"/>
      <c r="DE3" s="2040" t="s">
        <v>632</v>
      </c>
      <c r="DF3" s="2041"/>
      <c r="DG3" s="2041"/>
      <c r="DH3" s="2041"/>
      <c r="DI3" s="2041"/>
      <c r="DJ3" s="2041"/>
      <c r="DK3" s="2041"/>
      <c r="DL3" s="2042"/>
      <c r="DM3" s="2037" t="s">
        <v>182</v>
      </c>
      <c r="DN3" s="2038"/>
      <c r="DO3" s="2038"/>
      <c r="DP3" s="2038"/>
      <c r="DQ3" s="2038"/>
      <c r="DR3" s="2038"/>
      <c r="DS3" s="2038"/>
      <c r="DT3" s="2039"/>
      <c r="DU3" s="2037" t="s">
        <v>113</v>
      </c>
      <c r="DV3" s="2038"/>
      <c r="DW3" s="2038"/>
      <c r="DX3" s="2038"/>
      <c r="DY3" s="2038"/>
      <c r="DZ3" s="2038"/>
      <c r="EA3" s="2038"/>
      <c r="EB3" s="2039"/>
      <c r="EC3" s="2037" t="s">
        <v>633</v>
      </c>
      <c r="ED3" s="2038"/>
      <c r="EE3" s="2038"/>
      <c r="EF3" s="2038"/>
      <c r="EG3" s="2038"/>
      <c r="EH3" s="2038"/>
      <c r="EI3" s="2038"/>
      <c r="EJ3" s="2039"/>
      <c r="EK3" s="2037" t="s">
        <v>112</v>
      </c>
      <c r="EL3" s="2038"/>
      <c r="EM3" s="2038"/>
      <c r="EN3" s="2038"/>
      <c r="EO3" s="2038"/>
      <c r="EP3" s="2038"/>
      <c r="EQ3" s="2038"/>
      <c r="ER3" s="2039"/>
      <c r="ES3" s="2037" t="s">
        <v>111</v>
      </c>
      <c r="ET3" s="2038"/>
      <c r="EU3" s="2038"/>
      <c r="EV3" s="2038"/>
      <c r="EW3" s="2038"/>
      <c r="EX3" s="2038"/>
      <c r="EY3" s="2038"/>
      <c r="EZ3" s="2039"/>
      <c r="FA3" s="2037" t="s">
        <v>634</v>
      </c>
      <c r="FB3" s="2038"/>
      <c r="FC3" s="2038"/>
      <c r="FD3" s="2038"/>
      <c r="FE3" s="2038"/>
      <c r="FF3" s="2038"/>
      <c r="FG3" s="2038"/>
      <c r="FH3" s="2039"/>
      <c r="FI3" s="2037" t="s">
        <v>183</v>
      </c>
      <c r="FJ3" s="2038"/>
      <c r="FK3" s="2038"/>
      <c r="FL3" s="2038"/>
      <c r="FM3" s="2038"/>
      <c r="FN3" s="2038"/>
      <c r="FO3" s="2038"/>
      <c r="FP3" s="2039"/>
      <c r="FQ3" s="2037" t="s">
        <v>635</v>
      </c>
      <c r="FR3" s="2038"/>
      <c r="FS3" s="2038"/>
      <c r="FT3" s="2038"/>
      <c r="FU3" s="2038"/>
      <c r="FV3" s="2038"/>
      <c r="FW3" s="2038"/>
      <c r="FX3" s="2039"/>
      <c r="FY3" s="2037" t="s">
        <v>107</v>
      </c>
      <c r="FZ3" s="2038"/>
      <c r="GA3" s="2038"/>
      <c r="GB3" s="2038"/>
      <c r="GC3" s="2038"/>
      <c r="GD3" s="2038"/>
      <c r="GE3" s="2038"/>
      <c r="GF3" s="2039"/>
      <c r="GG3" s="2037" t="s">
        <v>184</v>
      </c>
      <c r="GH3" s="2038"/>
      <c r="GI3" s="2038"/>
      <c r="GJ3" s="2038"/>
      <c r="GK3" s="2038"/>
      <c r="GL3" s="2038"/>
      <c r="GM3" s="2038"/>
      <c r="GN3" s="2039"/>
      <c r="GO3" s="2037" t="s">
        <v>105</v>
      </c>
      <c r="GP3" s="2038"/>
      <c r="GQ3" s="2038"/>
      <c r="GR3" s="2038"/>
      <c r="GS3" s="2038"/>
      <c r="GT3" s="2038"/>
      <c r="GU3" s="2038"/>
      <c r="GV3" s="2039"/>
      <c r="GW3" s="2049" t="s">
        <v>101</v>
      </c>
      <c r="GX3" s="2050"/>
      <c r="GY3" s="2050"/>
      <c r="GZ3" s="2050"/>
      <c r="HA3" s="2050"/>
      <c r="HB3" s="2050"/>
      <c r="HC3" s="2050"/>
      <c r="HD3" s="2050"/>
    </row>
    <row r="4" spans="1:212" s="1279" customFormat="1" ht="15" customHeight="1">
      <c r="A4" s="2048"/>
      <c r="B4" s="1274" t="s">
        <v>90</v>
      </c>
      <c r="C4" s="1274" t="s">
        <v>91</v>
      </c>
      <c r="D4" s="1275" t="s">
        <v>92</v>
      </c>
      <c r="E4" s="1275" t="s">
        <v>93</v>
      </c>
      <c r="F4" s="1274" t="s">
        <v>94</v>
      </c>
      <c r="G4" s="1274" t="s">
        <v>95</v>
      </c>
      <c r="H4" s="1274" t="s">
        <v>102</v>
      </c>
      <c r="I4" s="1276" t="s">
        <v>320</v>
      </c>
      <c r="J4" s="1276" t="s">
        <v>320</v>
      </c>
      <c r="K4" s="1275" t="s">
        <v>90</v>
      </c>
      <c r="L4" s="1275" t="s">
        <v>91</v>
      </c>
      <c r="M4" s="1275" t="s">
        <v>92</v>
      </c>
      <c r="N4" s="1275" t="s">
        <v>93</v>
      </c>
      <c r="O4" s="1274" t="s">
        <v>94</v>
      </c>
      <c r="P4" s="1274" t="s">
        <v>95</v>
      </c>
      <c r="Q4" s="1274" t="s">
        <v>102</v>
      </c>
      <c r="R4" s="1276" t="s">
        <v>320</v>
      </c>
      <c r="S4" s="1274" t="s">
        <v>90</v>
      </c>
      <c r="T4" s="1274" t="s">
        <v>91</v>
      </c>
      <c r="U4" s="1275" t="s">
        <v>92</v>
      </c>
      <c r="V4" s="1275" t="s">
        <v>93</v>
      </c>
      <c r="W4" s="1274" t="s">
        <v>94</v>
      </c>
      <c r="X4" s="1274" t="s">
        <v>95</v>
      </c>
      <c r="Y4" s="1274" t="s">
        <v>102</v>
      </c>
      <c r="Z4" s="1276" t="s">
        <v>320</v>
      </c>
      <c r="AA4" s="1274" t="s">
        <v>90</v>
      </c>
      <c r="AB4" s="1274" t="s">
        <v>91</v>
      </c>
      <c r="AC4" s="1275" t="s">
        <v>92</v>
      </c>
      <c r="AD4" s="1275" t="s">
        <v>93</v>
      </c>
      <c r="AE4" s="1274" t="s">
        <v>94</v>
      </c>
      <c r="AF4" s="1274" t="s">
        <v>95</v>
      </c>
      <c r="AG4" s="1274" t="s">
        <v>102</v>
      </c>
      <c r="AH4" s="1277" t="s">
        <v>320</v>
      </c>
      <c r="AI4" s="1274" t="s">
        <v>90</v>
      </c>
      <c r="AJ4" s="1274" t="s">
        <v>91</v>
      </c>
      <c r="AK4" s="1275" t="s">
        <v>92</v>
      </c>
      <c r="AL4" s="1275" t="s">
        <v>93</v>
      </c>
      <c r="AM4" s="1274" t="s">
        <v>94</v>
      </c>
      <c r="AN4" s="1274" t="s">
        <v>95</v>
      </c>
      <c r="AO4" s="1274" t="s">
        <v>102</v>
      </c>
      <c r="AP4" s="1276" t="s">
        <v>320</v>
      </c>
      <c r="AQ4" s="1276" t="s">
        <v>90</v>
      </c>
      <c r="AR4" s="1276" t="s">
        <v>91</v>
      </c>
      <c r="AS4" s="1278" t="s">
        <v>92</v>
      </c>
      <c r="AT4" s="1278" t="s">
        <v>93</v>
      </c>
      <c r="AU4" s="1276" t="s">
        <v>94</v>
      </c>
      <c r="AV4" s="1276" t="s">
        <v>95</v>
      </c>
      <c r="AW4" s="1276" t="s">
        <v>102</v>
      </c>
      <c r="AX4" s="1276" t="s">
        <v>320</v>
      </c>
      <c r="AY4" s="1274" t="s">
        <v>90</v>
      </c>
      <c r="AZ4" s="1274" t="s">
        <v>91</v>
      </c>
      <c r="BA4" s="1275" t="s">
        <v>92</v>
      </c>
      <c r="BB4" s="1275" t="s">
        <v>93</v>
      </c>
      <c r="BC4" s="1274" t="s">
        <v>94</v>
      </c>
      <c r="BD4" s="1274" t="s">
        <v>95</v>
      </c>
      <c r="BE4" s="1274" t="s">
        <v>102</v>
      </c>
      <c r="BF4" s="1276" t="s">
        <v>320</v>
      </c>
      <c r="BG4" s="1274" t="s">
        <v>90</v>
      </c>
      <c r="BH4" s="1274" t="s">
        <v>91</v>
      </c>
      <c r="BI4" s="1275" t="s">
        <v>92</v>
      </c>
      <c r="BJ4" s="1275" t="s">
        <v>93</v>
      </c>
      <c r="BK4" s="1274" t="s">
        <v>94</v>
      </c>
      <c r="BL4" s="1274" t="s">
        <v>95</v>
      </c>
      <c r="BM4" s="1274" t="s">
        <v>102</v>
      </c>
      <c r="BN4" s="1276" t="s">
        <v>320</v>
      </c>
      <c r="BO4" s="1276" t="s">
        <v>320</v>
      </c>
      <c r="BP4" s="1274" t="s">
        <v>90</v>
      </c>
      <c r="BQ4" s="1274" t="s">
        <v>91</v>
      </c>
      <c r="BR4" s="1275" t="s">
        <v>92</v>
      </c>
      <c r="BS4" s="1275" t="s">
        <v>93</v>
      </c>
      <c r="BT4" s="1274" t="s">
        <v>94</v>
      </c>
      <c r="BU4" s="1274" t="s">
        <v>95</v>
      </c>
      <c r="BV4" s="1274" t="s">
        <v>102</v>
      </c>
      <c r="BW4" s="1276" t="s">
        <v>320</v>
      </c>
      <c r="BX4" s="1276" t="s">
        <v>90</v>
      </c>
      <c r="BY4" s="1276" t="s">
        <v>91</v>
      </c>
      <c r="BZ4" s="1278" t="s">
        <v>92</v>
      </c>
      <c r="CA4" s="1278" t="s">
        <v>93</v>
      </c>
      <c r="CB4" s="1276" t="s">
        <v>94</v>
      </c>
      <c r="CC4" s="1276" t="s">
        <v>95</v>
      </c>
      <c r="CD4" s="1276" t="s">
        <v>102</v>
      </c>
      <c r="CE4" s="1276" t="s">
        <v>320</v>
      </c>
      <c r="CF4" s="1274" t="s">
        <v>90</v>
      </c>
      <c r="CG4" s="1274" t="s">
        <v>91</v>
      </c>
      <c r="CH4" s="1275" t="s">
        <v>92</v>
      </c>
      <c r="CI4" s="1275" t="s">
        <v>93</v>
      </c>
      <c r="CJ4" s="1274" t="s">
        <v>94</v>
      </c>
      <c r="CK4" s="1274" t="s">
        <v>95</v>
      </c>
      <c r="CL4" s="1274" t="s">
        <v>102</v>
      </c>
      <c r="CM4" s="1276" t="s">
        <v>320</v>
      </c>
      <c r="CN4" s="1276" t="s">
        <v>320</v>
      </c>
      <c r="CO4" s="1274" t="s">
        <v>90</v>
      </c>
      <c r="CP4" s="1274" t="s">
        <v>91</v>
      </c>
      <c r="CQ4" s="1275" t="s">
        <v>92</v>
      </c>
      <c r="CR4" s="1275" t="s">
        <v>93</v>
      </c>
      <c r="CS4" s="1274" t="s">
        <v>94</v>
      </c>
      <c r="CT4" s="1274" t="s">
        <v>95</v>
      </c>
      <c r="CU4" s="1274" t="s">
        <v>102</v>
      </c>
      <c r="CV4" s="1276" t="s">
        <v>320</v>
      </c>
      <c r="CW4" s="1274" t="s">
        <v>90</v>
      </c>
      <c r="CX4" s="1274" t="s">
        <v>91</v>
      </c>
      <c r="CY4" s="1275" t="s">
        <v>92</v>
      </c>
      <c r="CZ4" s="1275" t="s">
        <v>93</v>
      </c>
      <c r="DA4" s="1274" t="s">
        <v>94</v>
      </c>
      <c r="DB4" s="1274" t="s">
        <v>95</v>
      </c>
      <c r="DC4" s="1274" t="s">
        <v>102</v>
      </c>
      <c r="DD4" s="1276" t="s">
        <v>320</v>
      </c>
      <c r="DE4" s="1274" t="s">
        <v>90</v>
      </c>
      <c r="DF4" s="1274" t="s">
        <v>91</v>
      </c>
      <c r="DG4" s="1275" t="s">
        <v>92</v>
      </c>
      <c r="DH4" s="1275" t="s">
        <v>93</v>
      </c>
      <c r="DI4" s="1274" t="s">
        <v>94</v>
      </c>
      <c r="DJ4" s="1274" t="s">
        <v>95</v>
      </c>
      <c r="DK4" s="1274" t="s">
        <v>102</v>
      </c>
      <c r="DL4" s="1276" t="s">
        <v>320</v>
      </c>
      <c r="DM4" s="1274" t="s">
        <v>90</v>
      </c>
      <c r="DN4" s="1274" t="s">
        <v>91</v>
      </c>
      <c r="DO4" s="1275" t="s">
        <v>92</v>
      </c>
      <c r="DP4" s="1275" t="s">
        <v>93</v>
      </c>
      <c r="DQ4" s="1274" t="s">
        <v>94</v>
      </c>
      <c r="DR4" s="1274" t="s">
        <v>95</v>
      </c>
      <c r="DS4" s="1274" t="s">
        <v>102</v>
      </c>
      <c r="DT4" s="1276" t="s">
        <v>320</v>
      </c>
      <c r="DU4" s="1274" t="s">
        <v>90</v>
      </c>
      <c r="DV4" s="1274" t="s">
        <v>91</v>
      </c>
      <c r="DW4" s="1275" t="s">
        <v>92</v>
      </c>
      <c r="DX4" s="1275" t="s">
        <v>93</v>
      </c>
      <c r="DY4" s="1274" t="s">
        <v>94</v>
      </c>
      <c r="DZ4" s="1274" t="s">
        <v>95</v>
      </c>
      <c r="EA4" s="1274" t="s">
        <v>102</v>
      </c>
      <c r="EB4" s="1276" t="s">
        <v>320</v>
      </c>
      <c r="EC4" s="1274" t="s">
        <v>90</v>
      </c>
      <c r="ED4" s="1274" t="s">
        <v>91</v>
      </c>
      <c r="EE4" s="1275" t="s">
        <v>92</v>
      </c>
      <c r="EF4" s="1275" t="s">
        <v>93</v>
      </c>
      <c r="EG4" s="1274" t="s">
        <v>94</v>
      </c>
      <c r="EH4" s="1274" t="s">
        <v>95</v>
      </c>
      <c r="EI4" s="1274" t="s">
        <v>102</v>
      </c>
      <c r="EJ4" s="1276" t="s">
        <v>320</v>
      </c>
      <c r="EK4" s="1274" t="s">
        <v>90</v>
      </c>
      <c r="EL4" s="1274" t="s">
        <v>91</v>
      </c>
      <c r="EM4" s="1275" t="s">
        <v>92</v>
      </c>
      <c r="EN4" s="1275" t="s">
        <v>93</v>
      </c>
      <c r="EO4" s="1274" t="s">
        <v>94</v>
      </c>
      <c r="EP4" s="1274" t="s">
        <v>95</v>
      </c>
      <c r="EQ4" s="1274" t="s">
        <v>102</v>
      </c>
      <c r="ER4" s="1276" t="s">
        <v>320</v>
      </c>
      <c r="ES4" s="1274" t="s">
        <v>90</v>
      </c>
      <c r="ET4" s="1274" t="s">
        <v>91</v>
      </c>
      <c r="EU4" s="1275" t="s">
        <v>92</v>
      </c>
      <c r="EV4" s="1275" t="s">
        <v>93</v>
      </c>
      <c r="EW4" s="1274" t="s">
        <v>94</v>
      </c>
      <c r="EX4" s="1274" t="s">
        <v>95</v>
      </c>
      <c r="EY4" s="1274" t="s">
        <v>102</v>
      </c>
      <c r="EZ4" s="1276" t="s">
        <v>320</v>
      </c>
      <c r="FA4" s="1274" t="s">
        <v>90</v>
      </c>
      <c r="FB4" s="1274" t="s">
        <v>91</v>
      </c>
      <c r="FC4" s="1275" t="s">
        <v>92</v>
      </c>
      <c r="FD4" s="1275" t="s">
        <v>93</v>
      </c>
      <c r="FE4" s="1274" t="s">
        <v>94</v>
      </c>
      <c r="FF4" s="1274" t="s">
        <v>95</v>
      </c>
      <c r="FG4" s="1274" t="s">
        <v>102</v>
      </c>
      <c r="FH4" s="1276" t="s">
        <v>320</v>
      </c>
      <c r="FI4" s="1274" t="s">
        <v>90</v>
      </c>
      <c r="FJ4" s="1274" t="s">
        <v>91</v>
      </c>
      <c r="FK4" s="1275" t="s">
        <v>92</v>
      </c>
      <c r="FL4" s="1275" t="s">
        <v>93</v>
      </c>
      <c r="FM4" s="1274" t="s">
        <v>94</v>
      </c>
      <c r="FN4" s="1274" t="s">
        <v>95</v>
      </c>
      <c r="FO4" s="1274" t="s">
        <v>102</v>
      </c>
      <c r="FP4" s="1276" t="s">
        <v>320</v>
      </c>
      <c r="FQ4" s="1274" t="s">
        <v>90</v>
      </c>
      <c r="FR4" s="1274" t="s">
        <v>91</v>
      </c>
      <c r="FS4" s="1275" t="s">
        <v>92</v>
      </c>
      <c r="FT4" s="1275" t="s">
        <v>93</v>
      </c>
      <c r="FU4" s="1274" t="s">
        <v>94</v>
      </c>
      <c r="FV4" s="1274" t="s">
        <v>95</v>
      </c>
      <c r="FW4" s="1274" t="s">
        <v>102</v>
      </c>
      <c r="FX4" s="1276" t="s">
        <v>320</v>
      </c>
      <c r="FY4" s="1274" t="s">
        <v>90</v>
      </c>
      <c r="FZ4" s="1274" t="s">
        <v>91</v>
      </c>
      <c r="GA4" s="1275" t="s">
        <v>92</v>
      </c>
      <c r="GB4" s="1275" t="s">
        <v>93</v>
      </c>
      <c r="GC4" s="1274" t="s">
        <v>94</v>
      </c>
      <c r="GD4" s="1274" t="s">
        <v>95</v>
      </c>
      <c r="GE4" s="1274" t="s">
        <v>102</v>
      </c>
      <c r="GF4" s="1276" t="s">
        <v>320</v>
      </c>
      <c r="GG4" s="1274" t="s">
        <v>90</v>
      </c>
      <c r="GH4" s="1274" t="s">
        <v>91</v>
      </c>
      <c r="GI4" s="1275" t="s">
        <v>92</v>
      </c>
      <c r="GJ4" s="1275" t="s">
        <v>93</v>
      </c>
      <c r="GK4" s="1274" t="s">
        <v>94</v>
      </c>
      <c r="GL4" s="1274" t="s">
        <v>95</v>
      </c>
      <c r="GM4" s="1274" t="s">
        <v>102</v>
      </c>
      <c r="GN4" s="1276" t="s">
        <v>320</v>
      </c>
      <c r="GO4" s="1274" t="s">
        <v>90</v>
      </c>
      <c r="GP4" s="1274" t="s">
        <v>91</v>
      </c>
      <c r="GQ4" s="1275" t="s">
        <v>92</v>
      </c>
      <c r="GR4" s="1275" t="s">
        <v>93</v>
      </c>
      <c r="GS4" s="1274" t="s">
        <v>94</v>
      </c>
      <c r="GT4" s="1274" t="s">
        <v>95</v>
      </c>
      <c r="GU4" s="1274" t="s">
        <v>102</v>
      </c>
      <c r="GV4" s="1276" t="s">
        <v>320</v>
      </c>
      <c r="GW4" s="1274" t="s">
        <v>90</v>
      </c>
      <c r="GX4" s="1275" t="s">
        <v>91</v>
      </c>
      <c r="GY4" s="1275" t="s">
        <v>92</v>
      </c>
      <c r="GZ4" s="1275" t="s">
        <v>93</v>
      </c>
      <c r="HA4" s="1275" t="s">
        <v>94</v>
      </c>
      <c r="HB4" s="1274" t="s">
        <v>95</v>
      </c>
      <c r="HC4" s="1275" t="s">
        <v>102</v>
      </c>
      <c r="HD4" s="1276" t="s">
        <v>320</v>
      </c>
    </row>
    <row r="5" spans="1:212" ht="15" customHeight="1">
      <c r="A5" s="1280" t="s">
        <v>636</v>
      </c>
      <c r="B5" s="1281"/>
      <c r="C5" s="1281"/>
      <c r="D5" s="1281"/>
      <c r="E5" s="1281"/>
      <c r="F5" s="1281"/>
      <c r="G5" s="1282"/>
      <c r="H5" s="1282"/>
      <c r="I5" s="1277"/>
      <c r="J5" s="1277"/>
      <c r="K5" s="1283"/>
      <c r="L5" s="1283"/>
      <c r="M5" s="1283"/>
      <c r="N5" s="1283"/>
      <c r="O5" s="1283"/>
      <c r="P5" s="1282"/>
      <c r="Q5" s="1282"/>
      <c r="R5" s="1277"/>
      <c r="S5" s="1281"/>
      <c r="T5" s="1281"/>
      <c r="U5" s="1281"/>
      <c r="V5" s="1281"/>
      <c r="W5" s="1281"/>
      <c r="X5" s="1282"/>
      <c r="Y5" s="1282"/>
      <c r="Z5" s="1277"/>
      <c r="AA5" s="1281"/>
      <c r="AB5" s="1281"/>
      <c r="AC5" s="1281"/>
      <c r="AD5" s="1281"/>
      <c r="AE5" s="1281"/>
      <c r="AF5" s="1282"/>
      <c r="AG5" s="1282"/>
      <c r="AH5" s="1284"/>
      <c r="AI5" s="1281"/>
      <c r="AJ5" s="1281"/>
      <c r="AK5" s="1281"/>
      <c r="AL5" s="1281"/>
      <c r="AM5" s="1281"/>
      <c r="AN5" s="1282"/>
      <c r="AO5" s="1282"/>
      <c r="AP5" s="1277"/>
      <c r="AQ5" s="1281"/>
      <c r="AR5" s="1281"/>
      <c r="AS5" s="1281"/>
      <c r="AT5" s="1281"/>
      <c r="AU5" s="1281"/>
      <c r="AV5" s="1282"/>
      <c r="AW5" s="1282"/>
      <c r="AX5" s="1277"/>
      <c r="AY5" s="1281"/>
      <c r="AZ5" s="1281"/>
      <c r="BA5" s="1281"/>
      <c r="BB5" s="1281"/>
      <c r="BC5" s="1281"/>
      <c r="BD5" s="1282"/>
      <c r="BE5" s="1282"/>
      <c r="BF5" s="1277"/>
      <c r="BG5" s="1281"/>
      <c r="BH5" s="1281"/>
      <c r="BI5" s="1281"/>
      <c r="BJ5" s="1281"/>
      <c r="BK5" s="1281"/>
      <c r="BL5" s="1282"/>
      <c r="BM5" s="1282"/>
      <c r="BN5" s="1277"/>
      <c r="BO5" s="1277"/>
      <c r="BP5" s="1281"/>
      <c r="BQ5" s="1281"/>
      <c r="BR5" s="1281"/>
      <c r="BS5" s="1281"/>
      <c r="BT5" s="1281"/>
      <c r="BU5" s="1282"/>
      <c r="BV5" s="1282"/>
      <c r="BW5" s="1277"/>
      <c r="BX5" s="1281"/>
      <c r="BY5" s="1281"/>
      <c r="BZ5" s="1281"/>
      <c r="CA5" s="1281"/>
      <c r="CB5" s="1281"/>
      <c r="CC5" s="1282"/>
      <c r="CD5" s="1277"/>
      <c r="CE5" s="1277"/>
      <c r="CF5" s="1281"/>
      <c r="CG5" s="1281"/>
      <c r="CH5" s="1281"/>
      <c r="CI5" s="1281"/>
      <c r="CJ5" s="1281"/>
      <c r="CK5" s="1282"/>
      <c r="CL5" s="1282"/>
      <c r="CM5" s="1277"/>
      <c r="CN5" s="1277"/>
      <c r="CO5" s="1281"/>
      <c r="CP5" s="1281"/>
      <c r="CQ5" s="1281"/>
      <c r="CR5" s="1281"/>
      <c r="CS5" s="1281"/>
      <c r="CT5" s="1282"/>
      <c r="CU5" s="1282"/>
      <c r="CV5" s="1277"/>
      <c r="CW5" s="1281"/>
      <c r="CX5" s="1281"/>
      <c r="CY5" s="1281"/>
      <c r="CZ5" s="1281"/>
      <c r="DA5" s="1281"/>
      <c r="DB5" s="1282"/>
      <c r="DC5" s="1282"/>
      <c r="DD5" s="1277"/>
      <c r="DE5" s="1281"/>
      <c r="DF5" s="1281"/>
      <c r="DG5" s="1281"/>
      <c r="DH5" s="1281"/>
      <c r="DI5" s="1281"/>
      <c r="DJ5" s="1281"/>
      <c r="DK5" s="1281"/>
      <c r="DL5" s="1277"/>
      <c r="DM5" s="1281"/>
      <c r="DN5" s="1281"/>
      <c r="DO5" s="1281"/>
      <c r="DP5" s="1281"/>
      <c r="DQ5" s="1281"/>
      <c r="DR5" s="1282"/>
      <c r="DS5" s="1282"/>
      <c r="DT5" s="1277"/>
      <c r="DU5" s="1281"/>
      <c r="DV5" s="1281"/>
      <c r="DW5" s="1281"/>
      <c r="DX5" s="1281"/>
      <c r="DY5" s="1281"/>
      <c r="DZ5" s="1282"/>
      <c r="EA5" s="1282"/>
      <c r="EB5" s="1277"/>
      <c r="EC5" s="1281"/>
      <c r="ED5" s="1281"/>
      <c r="EE5" s="1281"/>
      <c r="EF5" s="1281"/>
      <c r="EG5" s="1281"/>
      <c r="EH5" s="1282"/>
      <c r="EI5" s="1282"/>
      <c r="EJ5" s="1277"/>
      <c r="EK5" s="1281"/>
      <c r="EL5" s="1281"/>
      <c r="EM5" s="1281"/>
      <c r="EN5" s="1281"/>
      <c r="EO5" s="1281"/>
      <c r="EP5" s="1282"/>
      <c r="EQ5" s="1282"/>
      <c r="ER5" s="1277"/>
      <c r="ES5" s="1281"/>
      <c r="ET5" s="1281"/>
      <c r="EU5" s="1281"/>
      <c r="EV5" s="1281"/>
      <c r="EW5" s="1281"/>
      <c r="EX5" s="1282"/>
      <c r="EY5" s="1282"/>
      <c r="EZ5" s="1277"/>
      <c r="FA5" s="1281"/>
      <c r="FB5" s="1281"/>
      <c r="FC5" s="1281"/>
      <c r="FD5" s="1281"/>
      <c r="FE5" s="1281"/>
      <c r="FF5" s="1282"/>
      <c r="FG5" s="1282"/>
      <c r="FH5" s="1277"/>
      <c r="FI5" s="1281"/>
      <c r="FJ5" s="1281"/>
      <c r="FK5" s="1281"/>
      <c r="FL5" s="1281"/>
      <c r="FM5" s="1281"/>
      <c r="FN5" s="1282"/>
      <c r="FO5" s="1282"/>
      <c r="FP5" s="1277"/>
      <c r="FQ5" s="1281"/>
      <c r="FR5" s="1281"/>
      <c r="FS5" s="1281"/>
      <c r="FT5" s="1281"/>
      <c r="FU5" s="1281"/>
      <c r="FV5" s="1282"/>
      <c r="FW5" s="1282"/>
      <c r="FX5" s="1277"/>
      <c r="FY5" s="1281"/>
      <c r="FZ5" s="1281"/>
      <c r="GA5" s="1281"/>
      <c r="GB5" s="1281"/>
      <c r="GC5" s="1281"/>
      <c r="GD5" s="1282"/>
      <c r="GE5" s="1282"/>
      <c r="GF5" s="1277"/>
      <c r="GG5" s="1281"/>
      <c r="GH5" s="1281"/>
      <c r="GI5" s="1281"/>
      <c r="GJ5" s="1281"/>
      <c r="GK5" s="1281"/>
      <c r="GL5" s="1282"/>
      <c r="GM5" s="1282"/>
      <c r="GN5" s="1277"/>
      <c r="GO5" s="1281"/>
      <c r="GP5" s="1281"/>
      <c r="GQ5" s="1281"/>
      <c r="GR5" s="1281"/>
      <c r="GS5" s="1281"/>
      <c r="GT5" s="1282"/>
      <c r="GU5" s="1282"/>
      <c r="GV5" s="1277"/>
      <c r="GW5" s="1281"/>
      <c r="GX5" s="1281"/>
      <c r="GY5" s="1281"/>
      <c r="GZ5" s="1285"/>
      <c r="HA5" s="1286"/>
      <c r="HB5" s="1282"/>
      <c r="HC5" s="1286"/>
      <c r="HD5" s="1277"/>
    </row>
    <row r="6" spans="1:212">
      <c r="A6" s="1287" t="s">
        <v>637</v>
      </c>
      <c r="B6" s="1288">
        <v>278878.071</v>
      </c>
      <c r="C6" s="1288">
        <v>280504.45999999996</v>
      </c>
      <c r="D6" s="1288">
        <v>282179.58399999997</v>
      </c>
      <c r="E6" s="1288">
        <v>282105.14600000001</v>
      </c>
      <c r="F6" s="1288">
        <v>281633.98845</v>
      </c>
      <c r="G6" s="1288">
        <v>279603.59284999996</v>
      </c>
      <c r="H6" s="1288">
        <v>274386.67245000001</v>
      </c>
      <c r="I6" s="1284">
        <v>270867.37699999998</v>
      </c>
      <c r="J6" s="1284">
        <v>0</v>
      </c>
      <c r="K6" s="1289">
        <v>862.42700000000002</v>
      </c>
      <c r="L6" s="1289">
        <v>960.61</v>
      </c>
      <c r="M6" s="1289">
        <v>993.23</v>
      </c>
      <c r="N6" s="1289">
        <v>1100.8620000000001</v>
      </c>
      <c r="O6" s="1289">
        <v>1205.693</v>
      </c>
      <c r="P6" s="1288">
        <v>1302.9580000000001</v>
      </c>
      <c r="Q6" s="1288">
        <v>1381.23</v>
      </c>
      <c r="R6" s="1284">
        <v>1495.4720000000002</v>
      </c>
      <c r="S6" s="1288">
        <v>229.27499999999998</v>
      </c>
      <c r="T6" s="1288">
        <v>249.51500000000001</v>
      </c>
      <c r="U6" s="1288">
        <v>285.97800000000001</v>
      </c>
      <c r="V6" s="1288">
        <v>305.16300000000001</v>
      </c>
      <c r="W6" s="1288">
        <v>316.35300000000001</v>
      </c>
      <c r="X6" s="1288">
        <v>310.65300000000002</v>
      </c>
      <c r="Y6" s="1288">
        <v>292.31299999999999</v>
      </c>
      <c r="Z6" s="1284">
        <v>270.58799999999997</v>
      </c>
      <c r="AA6" s="1288">
        <v>399.08</v>
      </c>
      <c r="AB6" s="1288">
        <v>449.83800000000002</v>
      </c>
      <c r="AC6" s="1288">
        <v>471.733</v>
      </c>
      <c r="AD6" s="1288">
        <v>504.291</v>
      </c>
      <c r="AE6" s="1288">
        <v>499.05700000000002</v>
      </c>
      <c r="AF6" s="1288">
        <v>485.16399999999999</v>
      </c>
      <c r="AG6" s="1288">
        <v>473.42099999999999</v>
      </c>
      <c r="AH6" s="1284">
        <v>464.25599999999997</v>
      </c>
      <c r="AI6" s="1288">
        <v>353.66800000000001</v>
      </c>
      <c r="AJ6" s="1288">
        <v>344.267</v>
      </c>
      <c r="AK6" s="1288">
        <v>354.78100000000001</v>
      </c>
      <c r="AL6" s="1288">
        <v>365.99300000000005</v>
      </c>
      <c r="AM6" s="1288">
        <v>355.01400000000001</v>
      </c>
      <c r="AN6" s="1288">
        <v>332.03399999999999</v>
      </c>
      <c r="AO6" s="1288">
        <v>324.66199999999998</v>
      </c>
      <c r="AP6" s="1284">
        <v>319.315</v>
      </c>
      <c r="AQ6" s="1288">
        <v>2177.9650000000001</v>
      </c>
      <c r="AR6" s="1288">
        <v>2169.4499999999998</v>
      </c>
      <c r="AS6" s="1288">
        <v>2217.5860000000002</v>
      </c>
      <c r="AT6" s="1288">
        <v>2265.9369999999999</v>
      </c>
      <c r="AU6" s="1288">
        <v>2339.5810000000001</v>
      </c>
      <c r="AV6" s="1288">
        <v>2449.3409999999999</v>
      </c>
      <c r="AW6" s="1288">
        <v>2474.7260000000001</v>
      </c>
      <c r="AX6" s="1284">
        <v>2589.9629999999997</v>
      </c>
      <c r="AY6" s="1288">
        <v>313.03200000000004</v>
      </c>
      <c r="AZ6" s="1288">
        <v>390.92399999999998</v>
      </c>
      <c r="BA6" s="1288">
        <v>464.63400000000001</v>
      </c>
      <c r="BB6" s="1288">
        <v>571.58399999999995</v>
      </c>
      <c r="BC6" s="1288">
        <v>635.65200000000004</v>
      </c>
      <c r="BD6" s="1288">
        <v>649.08100000000002</v>
      </c>
      <c r="BE6" s="1288">
        <v>687.11900000000003</v>
      </c>
      <c r="BF6" s="1284">
        <v>713.18599999999992</v>
      </c>
      <c r="BG6" s="1288">
        <v>89.426999999999992</v>
      </c>
      <c r="BH6" s="1288">
        <v>110.49</v>
      </c>
      <c r="BI6" s="1288">
        <v>171.63300000000001</v>
      </c>
      <c r="BJ6" s="1288">
        <v>248.315</v>
      </c>
      <c r="BK6" s="1288">
        <v>330.86099999999999</v>
      </c>
      <c r="BL6" s="1288">
        <v>442.30200000000002</v>
      </c>
      <c r="BM6" s="1288">
        <v>550.31399999999996</v>
      </c>
      <c r="BN6" s="1284">
        <v>663.73900000000003</v>
      </c>
      <c r="BO6" s="1284">
        <v>0</v>
      </c>
      <c r="BP6" s="1288">
        <v>70.917000000000002</v>
      </c>
      <c r="BQ6" s="1288">
        <v>98.411000000000001</v>
      </c>
      <c r="BR6" s="1288">
        <v>137.92399999999998</v>
      </c>
      <c r="BS6" s="1288">
        <v>186.393</v>
      </c>
      <c r="BT6" s="1288">
        <v>225.40799999999999</v>
      </c>
      <c r="BU6" s="1288">
        <v>267.95499999999998</v>
      </c>
      <c r="BV6" s="1288">
        <v>291.56200000000001</v>
      </c>
      <c r="BW6" s="1284">
        <v>315.589</v>
      </c>
      <c r="BX6" s="1288">
        <v>972.50900000000001</v>
      </c>
      <c r="BY6" s="1288">
        <v>1089.0360000000001</v>
      </c>
      <c r="BZ6" s="1288">
        <v>1217.48</v>
      </c>
      <c r="CA6" s="1288">
        <v>1349.5319999999999</v>
      </c>
      <c r="CB6" s="1288">
        <v>1454.4499999999998</v>
      </c>
      <c r="CC6" s="1288">
        <v>1487.8310000000001</v>
      </c>
      <c r="CD6" s="1284"/>
      <c r="CE6" s="1284"/>
      <c r="CF6" s="1288">
        <v>262.71500000000003</v>
      </c>
      <c r="CG6" s="1288">
        <v>268.00099999999998</v>
      </c>
      <c r="CH6" s="1288">
        <v>293.63599999999997</v>
      </c>
      <c r="CI6" s="1288">
        <v>319.40100000000001</v>
      </c>
      <c r="CJ6" s="1288">
        <v>340.54700000000003</v>
      </c>
      <c r="CK6" s="1288">
        <v>345.77800000000002</v>
      </c>
      <c r="CL6" s="1288">
        <v>347.72699999999998</v>
      </c>
      <c r="CM6" s="1284">
        <v>359.15799999999996</v>
      </c>
      <c r="CN6" s="1284">
        <v>0</v>
      </c>
      <c r="CO6" s="1288">
        <v>2486.4859999999999</v>
      </c>
      <c r="CP6" s="1288">
        <v>2802.1770000000001</v>
      </c>
      <c r="CQ6" s="1288">
        <v>3228.509</v>
      </c>
      <c r="CR6" s="1288">
        <v>3207.8059999999996</v>
      </c>
      <c r="CS6" s="1288">
        <v>3317.7369999999996</v>
      </c>
      <c r="CT6" s="1288">
        <v>3448.819</v>
      </c>
      <c r="CU6" s="1288">
        <v>5032.8970000000008</v>
      </c>
      <c r="CV6" s="1284">
        <v>5409.5670000000018</v>
      </c>
      <c r="CW6" s="1288">
        <v>1613.7809999999999</v>
      </c>
      <c r="CX6" s="1288">
        <v>1862.02</v>
      </c>
      <c r="CY6" s="1288">
        <v>2119.23</v>
      </c>
      <c r="CZ6" s="1288">
        <v>2349.46</v>
      </c>
      <c r="DA6" s="1288">
        <v>2537.2820000000002</v>
      </c>
      <c r="DB6" s="1288">
        <v>2703.4589999999998</v>
      </c>
      <c r="DC6" s="1288">
        <v>2874.2650000000003</v>
      </c>
      <c r="DD6" s="1284">
        <v>3050.5079999999998</v>
      </c>
      <c r="DE6" s="1288">
        <v>136.71100000000001</v>
      </c>
      <c r="DF6" s="1288">
        <v>212.37500000000006</v>
      </c>
      <c r="DG6" s="1288">
        <v>329.47</v>
      </c>
      <c r="DH6" s="1288">
        <v>406.91399999999999</v>
      </c>
      <c r="DI6" s="1288">
        <v>504.08000000000004</v>
      </c>
      <c r="DJ6" s="1288">
        <v>610.71299999999997</v>
      </c>
      <c r="DK6" s="1288">
        <v>781.26900000000001</v>
      </c>
      <c r="DL6" s="1284">
        <v>931.05</v>
      </c>
      <c r="DM6" s="1288">
        <v>833.96699999999998</v>
      </c>
      <c r="DN6" s="1288">
        <v>1021.5740000000001</v>
      </c>
      <c r="DO6" s="1288">
        <v>1224.7239999999999</v>
      </c>
      <c r="DP6" s="1288">
        <v>1435.0219999999999</v>
      </c>
      <c r="DQ6" s="1288">
        <v>1615.4349999999999</v>
      </c>
      <c r="DR6" s="1288">
        <v>1733.703</v>
      </c>
      <c r="DS6" s="1288">
        <v>1838.4850000000001</v>
      </c>
      <c r="DT6" s="1284">
        <v>1962.1559999999999</v>
      </c>
      <c r="DU6" s="1288">
        <v>2857.0040000000004</v>
      </c>
      <c r="DV6" s="1288">
        <v>3035.0309999999999</v>
      </c>
      <c r="DW6" s="1288">
        <v>3226.4500000000003</v>
      </c>
      <c r="DX6" s="1288">
        <v>3485.1339999999982</v>
      </c>
      <c r="DY6" s="1288">
        <v>3586.9159999999993</v>
      </c>
      <c r="DZ6" s="1288">
        <v>3793.3559999999989</v>
      </c>
      <c r="EA6" s="1288">
        <v>3980.5169999999998</v>
      </c>
      <c r="EB6" s="1284">
        <v>4162.2160000000003</v>
      </c>
      <c r="EC6" s="1288">
        <v>617.274</v>
      </c>
      <c r="ED6" s="1288">
        <v>741.41599999999994</v>
      </c>
      <c r="EE6" s="1288">
        <v>864.59900000000016</v>
      </c>
      <c r="EF6" s="1288">
        <v>963.06900000000007</v>
      </c>
      <c r="EG6" s="1288">
        <v>1057.0430000000001</v>
      </c>
      <c r="EH6" s="1288">
        <v>1186.0540000000001</v>
      </c>
      <c r="EI6" s="1288">
        <v>1336.3189999999997</v>
      </c>
      <c r="EJ6" s="1284">
        <v>1497.4760000000001</v>
      </c>
      <c r="EK6" s="1288">
        <v>167.64400000000003</v>
      </c>
      <c r="EL6" s="1288">
        <v>197.56100000000004</v>
      </c>
      <c r="EM6" s="1288">
        <v>255.89099999999999</v>
      </c>
      <c r="EN6" s="1288">
        <v>299.56</v>
      </c>
      <c r="EO6" s="1288">
        <v>305.25700000000001</v>
      </c>
      <c r="EP6" s="1288">
        <v>313.75100000000003</v>
      </c>
      <c r="EQ6" s="1288">
        <v>323.50500000000005</v>
      </c>
      <c r="ER6" s="1284">
        <v>337.11700000000002</v>
      </c>
      <c r="ES6" s="1288">
        <v>2056.9070000000002</v>
      </c>
      <c r="ET6" s="1288">
        <v>2113.6710000000003</v>
      </c>
      <c r="EU6" s="1288">
        <v>2157.5339999999997</v>
      </c>
      <c r="EV6" s="1288">
        <v>2217.0079999999998</v>
      </c>
      <c r="EW6" s="1288">
        <v>2248.2560000000003</v>
      </c>
      <c r="EX6" s="1288">
        <v>2220.1040000000003</v>
      </c>
      <c r="EY6" s="1288">
        <v>2151.1030000000001</v>
      </c>
      <c r="EZ6" s="1284">
        <v>2147.761</v>
      </c>
      <c r="FA6" s="1290">
        <v>243.34</v>
      </c>
      <c r="FB6" s="1291">
        <v>250.81</v>
      </c>
      <c r="FC6" s="1291">
        <v>243.93</v>
      </c>
      <c r="FD6" s="1291">
        <v>238.32900000000001</v>
      </c>
      <c r="FE6" s="1291">
        <v>229.506</v>
      </c>
      <c r="FF6" s="1288">
        <v>219.18099999999998</v>
      </c>
      <c r="FG6" s="1288">
        <v>204.69799999999998</v>
      </c>
      <c r="FH6" s="1284"/>
      <c r="FI6" s="1288">
        <v>2723.5940000000001</v>
      </c>
      <c r="FJ6" s="1288">
        <v>2896.4589999999998</v>
      </c>
      <c r="FK6" s="1288">
        <v>3188.9190000000003</v>
      </c>
      <c r="FL6" s="1288">
        <v>3580.4180000000001</v>
      </c>
      <c r="FM6" s="1288">
        <v>3984.1580000000004</v>
      </c>
      <c r="FN6" s="1288">
        <v>4516.2190000000001</v>
      </c>
      <c r="FO6" s="1288">
        <v>5137.973</v>
      </c>
      <c r="FP6" s="1284">
        <v>6022.3779999999997</v>
      </c>
      <c r="FQ6" s="1288">
        <v>500.38799999999998</v>
      </c>
      <c r="FR6" s="1288">
        <v>522.327</v>
      </c>
      <c r="FS6" s="1288">
        <v>631.52600000000007</v>
      </c>
      <c r="FT6" s="1288">
        <v>781.00400000000013</v>
      </c>
      <c r="FU6" s="1288">
        <v>882.74</v>
      </c>
      <c r="FV6" s="1288">
        <v>1001.2349999999999</v>
      </c>
      <c r="FW6" s="1288">
        <v>1056.9589999999998</v>
      </c>
      <c r="FX6" s="1284">
        <v>1125.307</v>
      </c>
      <c r="FY6" s="1288">
        <v>225.661</v>
      </c>
      <c r="FZ6" s="1288">
        <v>269.63499999999999</v>
      </c>
      <c r="GA6" s="1288">
        <v>312.71899999999999</v>
      </c>
      <c r="GB6" s="1288">
        <v>347.20699999999999</v>
      </c>
      <c r="GC6" s="1288">
        <v>374.11699999999996</v>
      </c>
      <c r="GD6" s="1288">
        <v>425.529</v>
      </c>
      <c r="GE6" s="1288">
        <v>484.54899999999998</v>
      </c>
      <c r="GF6" s="1284">
        <v>610.66100000000006</v>
      </c>
      <c r="GG6" s="1288">
        <v>877.779</v>
      </c>
      <c r="GH6" s="1288">
        <v>972.2360000000001</v>
      </c>
      <c r="GI6" s="1288">
        <v>1077.6289999999999</v>
      </c>
      <c r="GJ6" s="1288">
        <v>1295.9769999999999</v>
      </c>
      <c r="GK6" s="1288">
        <v>1581.348</v>
      </c>
      <c r="GL6" s="1288">
        <v>1874.1790000000001</v>
      </c>
      <c r="GM6" s="1288">
        <v>2100.6410000000001</v>
      </c>
      <c r="GN6" s="1284">
        <v>2384.2070000000003</v>
      </c>
      <c r="GO6" s="1288">
        <v>21071.550999999999</v>
      </c>
      <c r="GP6" s="1288">
        <v>23027.833999999999</v>
      </c>
      <c r="GQ6" s="1288">
        <v>25469.745000000003</v>
      </c>
      <c r="GR6" s="1288">
        <f>N6+V6+AL6+AT6+BB6+BJ6+EN6+BS6+CA6+CI6+CR6+CZ6+AD6+DH6+DP6+DX6+EF6+EV6+FD6+FL6+FT6+GB6+GJ6</f>
        <v>27824.378999999997</v>
      </c>
      <c r="GS6" s="1288">
        <f>O6+W6+AM6+AU6+BC6+BK6+BT6+CB6+CJ6+CS6+DA6+AE6+DI6+DQ6+DY6+EG6+EO6+EW6+FE6+FM6+FU6+GC6+GK6</f>
        <v>29926.491000000002</v>
      </c>
      <c r="GT6" s="1288">
        <v>32119.398999999998</v>
      </c>
      <c r="GU6" s="1288">
        <v>34126.254000000001</v>
      </c>
      <c r="GV6" s="1284">
        <v>36831.670000000006</v>
      </c>
      <c r="GW6" s="1288">
        <v>299949.62199999997</v>
      </c>
      <c r="GX6" s="1288">
        <v>303532.29399999994</v>
      </c>
      <c r="GY6" s="1288">
        <v>307649.32899999997</v>
      </c>
      <c r="GZ6" s="1292">
        <f>E6+GR6</f>
        <v>309929.52500000002</v>
      </c>
      <c r="HA6" s="1291">
        <f>GS6+F6</f>
        <v>311560.47944999998</v>
      </c>
      <c r="HB6" s="1288">
        <v>311722.99184999993</v>
      </c>
      <c r="HC6" s="1293">
        <v>308512.92645000003</v>
      </c>
      <c r="HD6" s="1284">
        <v>307699.04699999996</v>
      </c>
    </row>
    <row r="7" spans="1:212">
      <c r="A7" s="1287" t="s">
        <v>638</v>
      </c>
      <c r="B7" s="1288">
        <v>22392.773000000001</v>
      </c>
      <c r="C7" s="1288">
        <v>23867.384999999998</v>
      </c>
      <c r="D7" s="1288">
        <v>23253.554</v>
      </c>
      <c r="E7" s="1288">
        <v>23359.453999999969</v>
      </c>
      <c r="F7" s="1288">
        <v>22277.030999999999</v>
      </c>
      <c r="G7" s="1288">
        <v>22941.177</v>
      </c>
      <c r="H7" s="1288">
        <v>21452.651999999998</v>
      </c>
      <c r="I7" s="1284">
        <v>21244.258000000002</v>
      </c>
      <c r="J7" s="1284">
        <v>0.17199999999999999</v>
      </c>
      <c r="K7" s="1289">
        <v>289.13899999999995</v>
      </c>
      <c r="L7" s="1289">
        <v>217.47099999999989</v>
      </c>
      <c r="M7" s="1289">
        <v>239.07400000000001</v>
      </c>
      <c r="N7" s="1289">
        <v>220.77699999999999</v>
      </c>
      <c r="O7" s="1289">
        <v>219.11599999999999</v>
      </c>
      <c r="P7" s="1288">
        <v>185.60899999999992</v>
      </c>
      <c r="Q7" s="1288">
        <v>213.25099999999986</v>
      </c>
      <c r="R7" s="1284">
        <v>239.4790000000001</v>
      </c>
      <c r="S7" s="1288">
        <v>45.169999999999987</v>
      </c>
      <c r="T7" s="1288">
        <v>62.751999999999981</v>
      </c>
      <c r="U7" s="1288">
        <v>49.525000000000006</v>
      </c>
      <c r="V7" s="1288">
        <v>36.656999999999968</v>
      </c>
      <c r="W7" s="1288">
        <v>19.899999999999991</v>
      </c>
      <c r="X7" s="1288">
        <v>10.510999999999981</v>
      </c>
      <c r="Y7" s="1288">
        <v>4.666000000000011</v>
      </c>
      <c r="Z7" s="1284">
        <v>27.203000000000003</v>
      </c>
      <c r="AA7" s="1288">
        <v>99.09</v>
      </c>
      <c r="AB7" s="1288">
        <v>70.861000000000004</v>
      </c>
      <c r="AC7" s="1288">
        <v>72.840999999999994</v>
      </c>
      <c r="AD7" s="1288">
        <v>39.167000000000002</v>
      </c>
      <c r="AE7" s="1288">
        <v>27.998000000000001</v>
      </c>
      <c r="AF7" s="1288">
        <v>29.561</v>
      </c>
      <c r="AG7" s="1288">
        <v>32.459000000000003</v>
      </c>
      <c r="AH7" s="1284">
        <v>37.192</v>
      </c>
      <c r="AI7" s="1288">
        <v>30.775999999999996</v>
      </c>
      <c r="AJ7" s="1288">
        <v>31.389000000000003</v>
      </c>
      <c r="AK7" s="1288">
        <v>30.089000000000002</v>
      </c>
      <c r="AL7" s="1288">
        <v>19.929000000000002</v>
      </c>
      <c r="AM7" s="1288">
        <v>20.561</v>
      </c>
      <c r="AN7" s="1288">
        <v>23.402000000000001</v>
      </c>
      <c r="AO7" s="1288">
        <v>23.782000000000004</v>
      </c>
      <c r="AP7" s="1284">
        <v>21.594000000000001</v>
      </c>
      <c r="AQ7" s="1288">
        <v>192.34099999999944</v>
      </c>
      <c r="AR7" s="1288">
        <v>193.08500000000004</v>
      </c>
      <c r="AS7" s="1288">
        <v>197.602</v>
      </c>
      <c r="AT7" s="1288">
        <v>231.92</v>
      </c>
      <c r="AU7" s="1288">
        <v>334.92400000000004</v>
      </c>
      <c r="AV7" s="1288">
        <v>329.4</v>
      </c>
      <c r="AW7" s="1288">
        <v>430.75099999999998</v>
      </c>
      <c r="AX7" s="1284">
        <v>496.64499999999998</v>
      </c>
      <c r="AY7" s="1288">
        <v>126.523</v>
      </c>
      <c r="AZ7" s="1288">
        <v>132.91899999999998</v>
      </c>
      <c r="BA7" s="1288">
        <v>180.88400000000001</v>
      </c>
      <c r="BB7" s="1288">
        <v>222.75900000000001</v>
      </c>
      <c r="BC7" s="1288">
        <v>125.468</v>
      </c>
      <c r="BD7" s="1288">
        <v>130.19899999999998</v>
      </c>
      <c r="BE7" s="1288">
        <v>115.90299999999999</v>
      </c>
      <c r="BF7" s="1284">
        <v>94.394000000000005</v>
      </c>
      <c r="BG7" s="1288">
        <v>35.738</v>
      </c>
      <c r="BH7" s="1288">
        <v>77.85499999999999</v>
      </c>
      <c r="BI7" s="1288">
        <v>105.55</v>
      </c>
      <c r="BJ7" s="1288">
        <v>119.822</v>
      </c>
      <c r="BK7" s="1288">
        <v>159.559</v>
      </c>
      <c r="BL7" s="1288">
        <v>160.53800000000001</v>
      </c>
      <c r="BM7" s="1288">
        <v>167.505</v>
      </c>
      <c r="BN7" s="1284">
        <v>157.922</v>
      </c>
      <c r="BO7" s="1284">
        <v>0</v>
      </c>
      <c r="BP7" s="1288">
        <v>37.83</v>
      </c>
      <c r="BQ7" s="1288">
        <v>54.427999999999997</v>
      </c>
      <c r="BR7" s="1288">
        <v>72.396000000000001</v>
      </c>
      <c r="BS7" s="1288">
        <v>72.929000000000002</v>
      </c>
      <c r="BT7" s="1288">
        <v>82.088999999999999</v>
      </c>
      <c r="BU7" s="1288">
        <v>67.254000000000005</v>
      </c>
      <c r="BV7" s="1288">
        <v>58.719000000000001</v>
      </c>
      <c r="BW7" s="1284">
        <v>58.38</v>
      </c>
      <c r="BX7" s="1288">
        <v>195.33799999999997</v>
      </c>
      <c r="BY7" s="1288">
        <v>191.86299999999983</v>
      </c>
      <c r="BZ7" s="1288">
        <v>204.16500000000002</v>
      </c>
      <c r="CA7" s="1288">
        <v>197.63900000000001</v>
      </c>
      <c r="CB7" s="1288">
        <v>154.267</v>
      </c>
      <c r="CC7" s="1288">
        <v>132.99599999999998</v>
      </c>
      <c r="CD7" s="1284"/>
      <c r="CE7" s="1284"/>
      <c r="CF7" s="1288">
        <v>43.301000000000002</v>
      </c>
      <c r="CG7" s="1288">
        <v>62.493000000000009</v>
      </c>
      <c r="CH7" s="1288">
        <v>66.040000000000006</v>
      </c>
      <c r="CI7" s="1288">
        <v>62.720999999999997</v>
      </c>
      <c r="CJ7" s="1288">
        <v>49.652999999999999</v>
      </c>
      <c r="CK7" s="1288">
        <v>41.262</v>
      </c>
      <c r="CL7" s="1288">
        <v>44.426000000000002</v>
      </c>
      <c r="CM7" s="1284">
        <v>36.840000000000032</v>
      </c>
      <c r="CN7" s="1284">
        <v>2.7E-2</v>
      </c>
      <c r="CO7" s="1288">
        <v>608.83600000000001</v>
      </c>
      <c r="CP7" s="1288">
        <v>824.04699999999991</v>
      </c>
      <c r="CQ7" s="1288">
        <v>435</v>
      </c>
      <c r="CR7" s="1288">
        <v>561.07499999999993</v>
      </c>
      <c r="CS7" s="1288">
        <v>650.22200000000009</v>
      </c>
      <c r="CT7" s="1288">
        <v>605.69500000000005</v>
      </c>
      <c r="CU7" s="1288">
        <v>763.07999999999993</v>
      </c>
      <c r="CV7" s="1284">
        <v>755.61600000000158</v>
      </c>
      <c r="CW7" s="1288">
        <v>385.43799999999999</v>
      </c>
      <c r="CX7" s="1288">
        <v>450.80999999999995</v>
      </c>
      <c r="CY7" s="1288">
        <v>476.63900000000001</v>
      </c>
      <c r="CZ7" s="1288">
        <v>475.94999999999982</v>
      </c>
      <c r="DA7" s="1288">
        <v>417.90200000000004</v>
      </c>
      <c r="DB7" s="1288">
        <v>400.78499999999985</v>
      </c>
      <c r="DC7" s="1288">
        <v>395.18299999999977</v>
      </c>
      <c r="DD7" s="1284">
        <v>369.93800000000022</v>
      </c>
      <c r="DE7" s="1288">
        <v>106.467</v>
      </c>
      <c r="DF7" s="1288">
        <v>160.786</v>
      </c>
      <c r="DG7" s="1288">
        <v>138.142</v>
      </c>
      <c r="DH7" s="1288">
        <v>152.74199999999999</v>
      </c>
      <c r="DI7" s="1288">
        <v>168.01599999999999</v>
      </c>
      <c r="DJ7" s="1288">
        <v>226.65900000000002</v>
      </c>
      <c r="DK7" s="1288">
        <v>240.89099999999996</v>
      </c>
      <c r="DL7" s="1284">
        <v>213.03</v>
      </c>
      <c r="DM7" s="1288">
        <v>282.07499999999993</v>
      </c>
      <c r="DN7" s="1288">
        <v>311.04199999999992</v>
      </c>
      <c r="DO7" s="1288">
        <v>333.14099999999985</v>
      </c>
      <c r="DP7" s="1288">
        <v>307.17799999999988</v>
      </c>
      <c r="DQ7" s="1288">
        <v>302.5300000000002</v>
      </c>
      <c r="DR7" s="1288">
        <v>294.13599999999997</v>
      </c>
      <c r="DS7" s="1288">
        <v>307.32799999999997</v>
      </c>
      <c r="DT7" s="1284">
        <v>290.26000000000022</v>
      </c>
      <c r="DU7" s="1288">
        <v>448.48900000000003</v>
      </c>
      <c r="DV7" s="1288">
        <v>456.12900000000002</v>
      </c>
      <c r="DW7" s="1288">
        <v>532.26599999999996</v>
      </c>
      <c r="DX7" s="1288">
        <v>494.78499999999991</v>
      </c>
      <c r="DY7" s="1288">
        <v>533.20500000000004</v>
      </c>
      <c r="DZ7" s="1288">
        <v>518.40900000000011</v>
      </c>
      <c r="EA7" s="1288">
        <v>504.12199999999996</v>
      </c>
      <c r="EB7" s="1284">
        <v>573.98699999999997</v>
      </c>
      <c r="EC7" s="1288">
        <v>208.75200000000001</v>
      </c>
      <c r="ED7" s="1288">
        <v>215.59899999999999</v>
      </c>
      <c r="EE7" s="1288">
        <v>194.22199999999998</v>
      </c>
      <c r="EF7" s="1288">
        <v>175.09900000000002</v>
      </c>
      <c r="EG7" s="1288">
        <v>228.476</v>
      </c>
      <c r="EH7" s="1288">
        <v>247.59399999999997</v>
      </c>
      <c r="EI7" s="1288">
        <v>277.86800000000005</v>
      </c>
      <c r="EJ7" s="1284">
        <v>257.03300000000002</v>
      </c>
      <c r="EK7" s="1288">
        <v>65.388000000000005</v>
      </c>
      <c r="EL7" s="1288">
        <v>86.60799999999999</v>
      </c>
      <c r="EM7" s="1288">
        <v>75.831000000000003</v>
      </c>
      <c r="EN7" s="1288">
        <v>42.994000000000007</v>
      </c>
      <c r="EO7" s="1288">
        <v>30.81</v>
      </c>
      <c r="EP7" s="1288">
        <v>31.03</v>
      </c>
      <c r="EQ7" s="1288">
        <v>36.762</v>
      </c>
      <c r="ER7" s="1284">
        <v>40.44</v>
      </c>
      <c r="ES7" s="1288">
        <v>275.846</v>
      </c>
      <c r="ET7" s="1288">
        <v>223.17899999999997</v>
      </c>
      <c r="EU7" s="1288">
        <v>214.59099999999998</v>
      </c>
      <c r="EV7" s="1288">
        <v>188.74499999999998</v>
      </c>
      <c r="EW7" s="1288">
        <v>162.65800000000002</v>
      </c>
      <c r="EX7" s="1288">
        <v>144.04299999999998</v>
      </c>
      <c r="EY7" s="1288">
        <v>144.364</v>
      </c>
      <c r="EZ7" s="1284">
        <v>174.505</v>
      </c>
      <c r="FA7" s="1290">
        <v>20.95</v>
      </c>
      <c r="FB7" s="1291">
        <v>4.47</v>
      </c>
      <c r="FC7" s="1291">
        <v>1.9</v>
      </c>
      <c r="FD7" s="1291">
        <v>1.024</v>
      </c>
      <c r="FE7" s="1291">
        <v>0.251</v>
      </c>
      <c r="FF7" s="1288">
        <v>9.7000000000000003E-2</v>
      </c>
      <c r="FG7" s="1288">
        <v>1.4999999999999999E-2</v>
      </c>
      <c r="FH7" s="1284"/>
      <c r="FI7" s="1288">
        <v>660.42499999999995</v>
      </c>
      <c r="FJ7" s="1288">
        <v>728.28499999999985</v>
      </c>
      <c r="FK7" s="1288">
        <v>774.49200000000008</v>
      </c>
      <c r="FL7" s="1288">
        <v>768.73799999999994</v>
      </c>
      <c r="FM7" s="1288">
        <v>927.98599999999999</v>
      </c>
      <c r="FN7" s="1288">
        <v>1053.7340000000002</v>
      </c>
      <c r="FO7" s="1288">
        <v>1343.374</v>
      </c>
      <c r="FP7" s="1284">
        <v>1224.9970000000001</v>
      </c>
      <c r="FQ7" s="1288">
        <v>204.65299999999999</v>
      </c>
      <c r="FR7" s="1288">
        <v>260.84100000000001</v>
      </c>
      <c r="FS7" s="1288">
        <v>306.91000000000003</v>
      </c>
      <c r="FT7" s="1288">
        <v>285.47199999999998</v>
      </c>
      <c r="FU7" s="1288">
        <v>308.33199999999999</v>
      </c>
      <c r="FV7" s="1288">
        <v>283.459</v>
      </c>
      <c r="FW7" s="1288">
        <v>298.74</v>
      </c>
      <c r="FX7" s="1284">
        <v>488.62400000000002</v>
      </c>
      <c r="FY7" s="1288">
        <v>83.84</v>
      </c>
      <c r="FZ7" s="1288">
        <v>84.438000000000002</v>
      </c>
      <c r="GA7" s="1288">
        <v>79.047000000000011</v>
      </c>
      <c r="GB7" s="1288">
        <v>65.221999999999994</v>
      </c>
      <c r="GC7" s="1288">
        <v>84.93</v>
      </c>
      <c r="GD7" s="1288">
        <v>103.227</v>
      </c>
      <c r="GE7" s="1288">
        <v>175.41499999999996</v>
      </c>
      <c r="GF7" s="1284">
        <v>161.50299999999999</v>
      </c>
      <c r="GG7" s="1288">
        <v>163.10899999999998</v>
      </c>
      <c r="GH7" s="1288">
        <v>192.64</v>
      </c>
      <c r="GI7" s="1288">
        <v>306.48</v>
      </c>
      <c r="GJ7" s="1288">
        <v>445.19</v>
      </c>
      <c r="GK7" s="1288">
        <v>414.02800000000002</v>
      </c>
      <c r="GL7" s="1288">
        <v>366.83199999999999</v>
      </c>
      <c r="GM7" s="1288">
        <v>405.28199999999993</v>
      </c>
      <c r="GN7" s="1284">
        <v>439.42099999999994</v>
      </c>
      <c r="GO7" s="1288">
        <v>4609.5140000000001</v>
      </c>
      <c r="GP7" s="1288">
        <v>5093.99</v>
      </c>
      <c r="GQ7" s="1288">
        <v>5086.8269999999993</v>
      </c>
      <c r="GR7" s="1288">
        <f>N7+V7+AL7+AT7+BB7+BJ7+EN7+BS7+CA7+CI7+CR7+CZ7+AD7+DH7+DP7+DX7+EF7+EV7+FD7+FL7+FT7+GB7+GJ7</f>
        <v>5188.5339999999987</v>
      </c>
      <c r="GS7" s="1288">
        <f>O7+W7+AM7+AU7+BC7+BK7+BT7+CB7+CJ7+CS7+DA7+AE7+DI7+DQ7+DY7+EG7+EO7+EW7+FE7+FM7+FU7+GC7+GK7</f>
        <v>5422.8810000000012</v>
      </c>
      <c r="GT7" s="1288">
        <v>5386.431999999998</v>
      </c>
      <c r="GU7" s="1288">
        <v>5983.8860000000013</v>
      </c>
      <c r="GV7" s="1284">
        <v>6159.202000000002</v>
      </c>
      <c r="GW7" s="1288">
        <v>27002.287</v>
      </c>
      <c r="GX7" s="1288">
        <v>28961.375</v>
      </c>
      <c r="GY7" s="1288">
        <v>28340.381000000001</v>
      </c>
      <c r="GZ7" s="1292">
        <f>E7+GR7</f>
        <v>28547.987999999968</v>
      </c>
      <c r="HA7" s="1291">
        <f>GS7+F7</f>
        <v>27699.912</v>
      </c>
      <c r="HB7" s="1288">
        <v>28327.608999999997</v>
      </c>
      <c r="HC7" s="1293">
        <v>27436.538</v>
      </c>
      <c r="HD7" s="1284">
        <v>27403.460000000003</v>
      </c>
    </row>
    <row r="8" spans="1:212">
      <c r="A8" s="1287" t="s">
        <v>639</v>
      </c>
      <c r="B8" s="1288">
        <v>20766.383999999998</v>
      </c>
      <c r="C8" s="1288">
        <v>22192.260999999999</v>
      </c>
      <c r="D8" s="1288">
        <v>23327.991000000002</v>
      </c>
      <c r="E8" s="1288">
        <v>23830.6122</v>
      </c>
      <c r="F8" s="1288">
        <v>24307.426199999998</v>
      </c>
      <c r="G8" s="1288">
        <v>28158.097399999999</v>
      </c>
      <c r="H8" s="1288">
        <v>24971.94745</v>
      </c>
      <c r="I8" s="1284">
        <v>23752.799999999988</v>
      </c>
      <c r="J8" s="1284">
        <v>0</v>
      </c>
      <c r="K8" s="1289">
        <v>190.95600000000002</v>
      </c>
      <c r="L8" s="1289">
        <v>184.851</v>
      </c>
      <c r="M8" s="1289">
        <v>131.44200000000001</v>
      </c>
      <c r="N8" s="1289">
        <v>115.946</v>
      </c>
      <c r="O8" s="1289">
        <v>121.851</v>
      </c>
      <c r="P8" s="1288">
        <v>107.33699999999999</v>
      </c>
      <c r="Q8" s="1288">
        <v>99.008999999999986</v>
      </c>
      <c r="R8" s="1284">
        <v>126.28500000000001</v>
      </c>
      <c r="S8" s="1288">
        <v>24.93</v>
      </c>
      <c r="T8" s="1288">
        <v>26.289000000000001</v>
      </c>
      <c r="U8" s="1288">
        <v>30.340000000000003</v>
      </c>
      <c r="V8" s="1288">
        <v>25.467000000000002</v>
      </c>
      <c r="W8" s="1288">
        <v>25.599999999999998</v>
      </c>
      <c r="X8" s="1288">
        <v>28.851000000000003</v>
      </c>
      <c r="Y8" s="1288">
        <v>26.390999999999998</v>
      </c>
      <c r="Z8" s="1284">
        <v>25.608999999999998</v>
      </c>
      <c r="AA8" s="1288">
        <v>48.332000000000001</v>
      </c>
      <c r="AB8" s="1288">
        <v>48.966000000000001</v>
      </c>
      <c r="AC8" s="1288">
        <v>40.283000000000001</v>
      </c>
      <c r="AD8" s="1288">
        <v>44.401000000000003</v>
      </c>
      <c r="AE8" s="1288">
        <v>41.890999999999998</v>
      </c>
      <c r="AF8" s="1288">
        <v>41.304000000000002</v>
      </c>
      <c r="AG8" s="1288">
        <v>41.624000000000002</v>
      </c>
      <c r="AH8" s="1284">
        <v>51.906999999999996</v>
      </c>
      <c r="AI8" s="1288">
        <v>40.177000000000007</v>
      </c>
      <c r="AJ8" s="1288">
        <v>20.875</v>
      </c>
      <c r="AK8" s="1288">
        <v>18.877000000000002</v>
      </c>
      <c r="AL8" s="1288">
        <v>30.907999999999998</v>
      </c>
      <c r="AM8" s="1288">
        <v>43.540999999999997</v>
      </c>
      <c r="AN8" s="1288">
        <v>30.773999999999997</v>
      </c>
      <c r="AO8" s="1288">
        <v>29.129000000000001</v>
      </c>
      <c r="AP8" s="1284">
        <v>28.606999999999996</v>
      </c>
      <c r="AQ8" s="1288">
        <v>200.85599999999997</v>
      </c>
      <c r="AR8" s="1288">
        <v>144.94900000000001</v>
      </c>
      <c r="AS8" s="1288">
        <v>149.25100000000006</v>
      </c>
      <c r="AT8" s="1288">
        <v>158.27599999999998</v>
      </c>
      <c r="AU8" s="1288">
        <v>225.16399999999999</v>
      </c>
      <c r="AV8" s="1288">
        <v>304.01500000000004</v>
      </c>
      <c r="AW8" s="1288">
        <v>315.51399999999995</v>
      </c>
      <c r="AX8" s="1284">
        <v>299.01700000000005</v>
      </c>
      <c r="AY8" s="1288">
        <v>48.631</v>
      </c>
      <c r="AZ8" s="1288">
        <v>59.209000000000003</v>
      </c>
      <c r="BA8" s="1288">
        <v>73.933999999999997</v>
      </c>
      <c r="BB8" s="1288">
        <v>158.691</v>
      </c>
      <c r="BC8" s="1288">
        <v>112.03899999999999</v>
      </c>
      <c r="BD8" s="1288">
        <v>92.160999999999987</v>
      </c>
      <c r="BE8" s="1288">
        <v>89.835999999999984</v>
      </c>
      <c r="BF8" s="1284">
        <v>91.131</v>
      </c>
      <c r="BG8" s="1288">
        <v>14.675000000000001</v>
      </c>
      <c r="BH8" s="1288">
        <v>16.712</v>
      </c>
      <c r="BI8" s="1288">
        <v>28.867999999999999</v>
      </c>
      <c r="BJ8" s="1288">
        <v>37.275999999999996</v>
      </c>
      <c r="BK8" s="1288">
        <v>48.118000000000002</v>
      </c>
      <c r="BL8" s="1288">
        <v>52.526000000000003</v>
      </c>
      <c r="BM8" s="1288">
        <v>54.08</v>
      </c>
      <c r="BN8" s="1284">
        <v>58.970999999999997</v>
      </c>
      <c r="BO8" s="1284">
        <v>0</v>
      </c>
      <c r="BP8" s="1288">
        <v>10.335999999999999</v>
      </c>
      <c r="BQ8" s="1288">
        <v>14.914999999999999</v>
      </c>
      <c r="BR8" s="1288">
        <v>23.927</v>
      </c>
      <c r="BS8" s="1288">
        <v>33.914000000000001</v>
      </c>
      <c r="BT8" s="1288">
        <v>39.542000000000002</v>
      </c>
      <c r="BU8" s="1288">
        <v>43.647000000000006</v>
      </c>
      <c r="BV8" s="1288">
        <v>34.692</v>
      </c>
      <c r="BW8" s="1284">
        <v>40.304000000000002</v>
      </c>
      <c r="BX8" s="1288">
        <v>78.811000000000007</v>
      </c>
      <c r="BY8" s="1288">
        <v>63.418999999999997</v>
      </c>
      <c r="BZ8" s="1288">
        <v>72.113</v>
      </c>
      <c r="CA8" s="1288">
        <v>92.721000000000004</v>
      </c>
      <c r="CB8" s="1288">
        <v>120.886</v>
      </c>
      <c r="CC8" s="1288">
        <v>128.161</v>
      </c>
      <c r="CD8" s="1284"/>
      <c r="CE8" s="1284"/>
      <c r="CF8" s="1288">
        <v>38.015000000000001</v>
      </c>
      <c r="CG8" s="1288">
        <v>36.858000000000004</v>
      </c>
      <c r="CH8" s="1288">
        <v>40.274999999999999</v>
      </c>
      <c r="CI8" s="1288">
        <v>41.574999999999996</v>
      </c>
      <c r="CJ8" s="1288">
        <v>44.422000000000004</v>
      </c>
      <c r="CK8" s="1288">
        <v>39.313000000000002</v>
      </c>
      <c r="CL8" s="1288">
        <v>32.994999999999997</v>
      </c>
      <c r="CM8" s="1284">
        <v>32.793999999999997</v>
      </c>
      <c r="CN8" s="1284">
        <v>0</v>
      </c>
      <c r="CO8" s="1288">
        <v>293.14500000000004</v>
      </c>
      <c r="CP8" s="1288">
        <v>397.71499999999997</v>
      </c>
      <c r="CQ8" s="1288">
        <v>455.70300000000003</v>
      </c>
      <c r="CR8" s="1288">
        <v>451.14400000000006</v>
      </c>
      <c r="CS8" s="1288">
        <v>519.1400000000001</v>
      </c>
      <c r="CT8" s="1288">
        <v>514.28299999999967</v>
      </c>
      <c r="CU8" s="1288">
        <v>386.41000000000037</v>
      </c>
      <c r="CV8" s="1284">
        <v>490.13699999999858</v>
      </c>
      <c r="CW8" s="1288">
        <v>137.19900000000001</v>
      </c>
      <c r="CX8" s="1288">
        <v>193.6</v>
      </c>
      <c r="CY8" s="1288">
        <v>246.40899999999999</v>
      </c>
      <c r="CZ8" s="1288">
        <v>288.12800000000004</v>
      </c>
      <c r="DA8" s="1288">
        <v>251.72499999999999</v>
      </c>
      <c r="DB8" s="1288">
        <v>229.97900000000001</v>
      </c>
      <c r="DC8" s="1288">
        <v>218.94</v>
      </c>
      <c r="DD8" s="1284">
        <v>256.78499999999997</v>
      </c>
      <c r="DE8" s="1288">
        <v>30.802999999999997</v>
      </c>
      <c r="DF8" s="1288">
        <v>43.691000000000003</v>
      </c>
      <c r="DG8" s="1288">
        <v>60.698000000000008</v>
      </c>
      <c r="DH8" s="1288">
        <v>55.576000000000001</v>
      </c>
      <c r="DI8" s="1288">
        <v>61.383000000000003</v>
      </c>
      <c r="DJ8" s="1288">
        <v>56.103000000000002</v>
      </c>
      <c r="DK8" s="1288">
        <v>91.11</v>
      </c>
      <c r="DL8" s="1284">
        <v>105.33799999999999</v>
      </c>
      <c r="DM8" s="1288">
        <v>94.468000000000004</v>
      </c>
      <c r="DN8" s="1288">
        <v>107.892</v>
      </c>
      <c r="DO8" s="1288">
        <v>122.84299999999999</v>
      </c>
      <c r="DP8" s="1288">
        <v>126.765</v>
      </c>
      <c r="DQ8" s="1288">
        <v>184.26199999999997</v>
      </c>
      <c r="DR8" s="1288">
        <v>189.35400000000001</v>
      </c>
      <c r="DS8" s="1288">
        <v>183.65700000000001</v>
      </c>
      <c r="DT8" s="1284">
        <v>168.39299999999997</v>
      </c>
      <c r="DU8" s="1288">
        <v>270.4620000000001</v>
      </c>
      <c r="DV8" s="1288">
        <v>264.71000000000004</v>
      </c>
      <c r="DW8" s="1288">
        <v>273.58200000000164</v>
      </c>
      <c r="DX8" s="1288">
        <v>393.00299999999879</v>
      </c>
      <c r="DY8" s="1288">
        <v>326.76500000000021</v>
      </c>
      <c r="DZ8" s="1288">
        <v>331.24799999999999</v>
      </c>
      <c r="EA8" s="1288">
        <v>322.423</v>
      </c>
      <c r="EB8" s="1284">
        <v>329.69000000000005</v>
      </c>
      <c r="EC8" s="1288">
        <v>84.61</v>
      </c>
      <c r="ED8" s="1288">
        <v>92.415999999999997</v>
      </c>
      <c r="EE8" s="1288">
        <v>95.75200000000001</v>
      </c>
      <c r="EF8" s="1288">
        <v>81.124999999999986</v>
      </c>
      <c r="EG8" s="1288">
        <v>99.465000000000003</v>
      </c>
      <c r="EH8" s="1288">
        <v>97.329000000000008</v>
      </c>
      <c r="EI8" s="1288">
        <v>116.71100000000004</v>
      </c>
      <c r="EJ8" s="1284">
        <v>148.71700000000001</v>
      </c>
      <c r="EK8" s="1288">
        <v>35.471000000000004</v>
      </c>
      <c r="EL8" s="1288">
        <v>28.277999999999999</v>
      </c>
      <c r="EM8" s="1288">
        <v>32.161999999999999</v>
      </c>
      <c r="EN8" s="1288">
        <v>37.297000000000004</v>
      </c>
      <c r="EO8" s="1288">
        <v>22.315999999999999</v>
      </c>
      <c r="EP8" s="1288">
        <v>21.276000000000003</v>
      </c>
      <c r="EQ8" s="1288">
        <v>23.150000000000002</v>
      </c>
      <c r="ER8" s="1284">
        <v>27.259000000000004</v>
      </c>
      <c r="ES8" s="1288">
        <v>219.08200000000002</v>
      </c>
      <c r="ET8" s="1288">
        <v>179.316</v>
      </c>
      <c r="EU8" s="1288">
        <v>155.11699999999999</v>
      </c>
      <c r="EV8" s="1288">
        <v>157.49700000000001</v>
      </c>
      <c r="EW8" s="1288">
        <v>190.81</v>
      </c>
      <c r="EX8" s="1288">
        <v>213.04399999999998</v>
      </c>
      <c r="EY8" s="1288">
        <v>147.70600000000002</v>
      </c>
      <c r="EZ8" s="1284">
        <v>145.536</v>
      </c>
      <c r="FA8" s="1290">
        <v>13.48</v>
      </c>
      <c r="FB8" s="1291">
        <v>11.35</v>
      </c>
      <c r="FC8" s="1291">
        <v>7.5</v>
      </c>
      <c r="FD8" s="1291">
        <v>9.8470000000000013</v>
      </c>
      <c r="FE8" s="1291">
        <v>10.576000000000001</v>
      </c>
      <c r="FF8" s="1288">
        <v>14.58</v>
      </c>
      <c r="FG8" s="1288">
        <v>18.908000000000001</v>
      </c>
      <c r="FH8" s="1284"/>
      <c r="FI8" s="1288">
        <v>487.56</v>
      </c>
      <c r="FJ8" s="1288">
        <v>435.82499999999999</v>
      </c>
      <c r="FK8" s="1288">
        <v>382.99299999999994</v>
      </c>
      <c r="FL8" s="1288">
        <v>364.99799999999999</v>
      </c>
      <c r="FM8" s="1288">
        <v>395.92499999999995</v>
      </c>
      <c r="FN8" s="1288">
        <v>429.983</v>
      </c>
      <c r="FO8" s="1288">
        <v>458.96899999999994</v>
      </c>
      <c r="FP8" s="1284">
        <v>538.17100000000005</v>
      </c>
      <c r="FQ8" s="1288">
        <v>182.71400000000003</v>
      </c>
      <c r="FR8" s="1288">
        <v>151.64199999999997</v>
      </c>
      <c r="FS8" s="1288">
        <v>157.43200000000002</v>
      </c>
      <c r="FT8" s="1288">
        <v>183.73600000000002</v>
      </c>
      <c r="FU8" s="1288">
        <v>189.83699999999999</v>
      </c>
      <c r="FV8" s="1288">
        <v>227.73499999999996</v>
      </c>
      <c r="FW8" s="1288">
        <v>230.392</v>
      </c>
      <c r="FX8" s="1284">
        <v>199.71000000000004</v>
      </c>
      <c r="FY8" s="1288">
        <v>39.866</v>
      </c>
      <c r="FZ8" s="1288">
        <v>41.353999999999999</v>
      </c>
      <c r="GA8" s="1288">
        <v>44.558999999999997</v>
      </c>
      <c r="GB8" s="1288">
        <v>38.311999999999998</v>
      </c>
      <c r="GC8" s="1288">
        <v>33.518000000000001</v>
      </c>
      <c r="GD8" s="1288">
        <v>44.207000000000008</v>
      </c>
      <c r="GE8" s="1288">
        <v>49.302999999999997</v>
      </c>
      <c r="GF8" s="1284">
        <v>71.295000000000002</v>
      </c>
      <c r="GG8" s="1288">
        <v>68.652000000000001</v>
      </c>
      <c r="GH8" s="1288">
        <v>87.247</v>
      </c>
      <c r="GI8" s="1288">
        <v>88.131999999999991</v>
      </c>
      <c r="GJ8" s="1288">
        <v>159.81899999999999</v>
      </c>
      <c r="GK8" s="1288">
        <v>121.19699999999999</v>
      </c>
      <c r="GL8" s="1288">
        <v>140.37</v>
      </c>
      <c r="GM8" s="1288">
        <v>121.71600000000001</v>
      </c>
      <c r="GN8" s="1284">
        <v>133.917</v>
      </c>
      <c r="GO8" s="1288">
        <v>2653.2310000000002</v>
      </c>
      <c r="GP8" s="1288">
        <v>2652.0789999999993</v>
      </c>
      <c r="GQ8" s="1288">
        <v>2732.1920000000014</v>
      </c>
      <c r="GR8" s="1288">
        <f>N8+V8+AL8+AT8+BB8+BJ8+EN8+BS8+CA8+CI8+CR8+CZ8+AD8+DH8+DP8+DX8+EF8+EV8+FD8+FL8+FT8+GB8+GJ8</f>
        <v>3086.4219999999991</v>
      </c>
      <c r="GS8" s="1288">
        <f>O8+W8+AM8+AU8+BC8+BK8+BT8+CB8+CJ8+CS8+DA8+AE8+DI8+DQ8+DY8+EG8+EO8+EW8+FE8+FM8+FU8+GC8+GK8</f>
        <v>3229.9730000000004</v>
      </c>
      <c r="GT8" s="1288">
        <v>3377.5799999999995</v>
      </c>
      <c r="GU8" s="1288">
        <v>3092.6650000000004</v>
      </c>
      <c r="GV8" s="1284">
        <v>3369.572999999999</v>
      </c>
      <c r="GW8" s="1288">
        <v>23419.614999999998</v>
      </c>
      <c r="GX8" s="1288">
        <v>24844.339999999997</v>
      </c>
      <c r="GY8" s="1288">
        <v>26060.183000000005</v>
      </c>
      <c r="GZ8" s="1292">
        <f>E8+GR8</f>
        <v>26917.034199999998</v>
      </c>
      <c r="HA8" s="1291">
        <f>GS8+F8</f>
        <v>27537.3992</v>
      </c>
      <c r="HB8" s="1288">
        <v>31535.677399999997</v>
      </c>
      <c r="HC8" s="1293">
        <v>28064.612450000001</v>
      </c>
      <c r="HD8" s="1284">
        <v>27122.372999999989</v>
      </c>
    </row>
    <row r="9" spans="1:212">
      <c r="A9" s="1287" t="s">
        <v>640</v>
      </c>
      <c r="B9" s="1288">
        <v>280504.46000000002</v>
      </c>
      <c r="C9" s="1288">
        <v>282179.58399999997</v>
      </c>
      <c r="D9" s="1288">
        <v>282105.147</v>
      </c>
      <c r="E9" s="1288">
        <v>281633.9878</v>
      </c>
      <c r="F9" s="1288">
        <v>279603.59325000003</v>
      </c>
      <c r="G9" s="1288">
        <v>274386.67245000001</v>
      </c>
      <c r="H9" s="1288">
        <v>270867.37699999998</v>
      </c>
      <c r="I9" s="1284">
        <v>268358.83500000002</v>
      </c>
      <c r="J9" s="1284">
        <v>0.17199999999999999</v>
      </c>
      <c r="K9" s="1289">
        <v>960.61</v>
      </c>
      <c r="L9" s="1289">
        <v>993.2299999999999</v>
      </c>
      <c r="M9" s="1289">
        <v>1100.8620000000001</v>
      </c>
      <c r="N9" s="1289">
        <v>1205.693</v>
      </c>
      <c r="O9" s="1289">
        <v>1302.9579999999999</v>
      </c>
      <c r="P9" s="1288">
        <v>1381.23</v>
      </c>
      <c r="Q9" s="1288">
        <v>1495.4719999999998</v>
      </c>
      <c r="R9" s="1284">
        <v>1608.6660000000002</v>
      </c>
      <c r="S9" s="1288">
        <v>249.51500000000001</v>
      </c>
      <c r="T9" s="1288">
        <v>285.97800000000001</v>
      </c>
      <c r="U9" s="1288">
        <v>305.16300000000001</v>
      </c>
      <c r="V9" s="1288">
        <v>316.35300000000001</v>
      </c>
      <c r="W9" s="1288">
        <v>310.65300000000002</v>
      </c>
      <c r="X9" s="1288">
        <v>292.31299999999999</v>
      </c>
      <c r="Y9" s="1288">
        <v>270.58799999999997</v>
      </c>
      <c r="Z9" s="1284">
        <v>272.18200000000002</v>
      </c>
      <c r="AA9" s="1288">
        <v>449.83800000000002</v>
      </c>
      <c r="AB9" s="1288">
        <v>471.73300000000006</v>
      </c>
      <c r="AC9" s="1288">
        <v>504.29099999999994</v>
      </c>
      <c r="AD9" s="1288">
        <v>499.05699999999996</v>
      </c>
      <c r="AE9" s="1288">
        <v>485.16400000000004</v>
      </c>
      <c r="AF9" s="1288">
        <v>473.42100000000005</v>
      </c>
      <c r="AG9" s="1288">
        <v>464.25599999999997</v>
      </c>
      <c r="AH9" s="1284">
        <v>449.541</v>
      </c>
      <c r="AI9" s="1288">
        <v>344.267</v>
      </c>
      <c r="AJ9" s="1288">
        <v>354.78100000000001</v>
      </c>
      <c r="AK9" s="1288">
        <v>365.99299999999999</v>
      </c>
      <c r="AL9" s="1288">
        <v>355.01400000000001</v>
      </c>
      <c r="AM9" s="1288">
        <v>332.03399999999999</v>
      </c>
      <c r="AN9" s="1288">
        <v>324.66199999999998</v>
      </c>
      <c r="AO9" s="1288">
        <v>319.31499999999994</v>
      </c>
      <c r="AP9" s="1284">
        <v>312.30200000000002</v>
      </c>
      <c r="AQ9" s="1288">
        <v>2169.4499999999998</v>
      </c>
      <c r="AR9" s="1288">
        <v>2217.5860000000002</v>
      </c>
      <c r="AS9" s="1288">
        <v>2265.9369999999999</v>
      </c>
      <c r="AT9" s="1288">
        <v>2339.5809999999997</v>
      </c>
      <c r="AU9" s="1288">
        <v>2449.3409999999999</v>
      </c>
      <c r="AV9" s="1288">
        <v>2474.7259999999997</v>
      </c>
      <c r="AW9" s="1288">
        <v>2589.9629999999997</v>
      </c>
      <c r="AX9" s="1284">
        <v>2787.5910000000003</v>
      </c>
      <c r="AY9" s="1288">
        <v>390.92400000000004</v>
      </c>
      <c r="AZ9" s="1288">
        <v>464.63400000000001</v>
      </c>
      <c r="BA9" s="1288">
        <v>571.58399999999995</v>
      </c>
      <c r="BB9" s="1288">
        <v>635.65199999999982</v>
      </c>
      <c r="BC9" s="1288">
        <v>649.08100000000013</v>
      </c>
      <c r="BD9" s="1288">
        <v>687.11900000000003</v>
      </c>
      <c r="BE9" s="1288">
        <v>713.18599999999992</v>
      </c>
      <c r="BF9" s="1284">
        <v>716.44900000000007</v>
      </c>
      <c r="BG9" s="1288">
        <v>110.49000000000001</v>
      </c>
      <c r="BH9" s="1288">
        <v>171.63299999999998</v>
      </c>
      <c r="BI9" s="1288">
        <v>248.315</v>
      </c>
      <c r="BJ9" s="1288">
        <v>330.86099999999999</v>
      </c>
      <c r="BK9" s="1288">
        <v>442.30200000000002</v>
      </c>
      <c r="BL9" s="1288">
        <v>550.31399999999996</v>
      </c>
      <c r="BM9" s="1288">
        <v>663.73900000000003</v>
      </c>
      <c r="BN9" s="1284">
        <v>762.68999999999994</v>
      </c>
      <c r="BO9" s="1284">
        <v>0</v>
      </c>
      <c r="BP9" s="1288">
        <v>98.411000000000001</v>
      </c>
      <c r="BQ9" s="1288">
        <v>137.92399999999998</v>
      </c>
      <c r="BR9" s="1288">
        <v>186.393</v>
      </c>
      <c r="BS9" s="1288">
        <v>225.40799999999999</v>
      </c>
      <c r="BT9" s="1288">
        <v>267.95499999999998</v>
      </c>
      <c r="BU9" s="1288">
        <v>291.56200000000001</v>
      </c>
      <c r="BV9" s="1288">
        <v>315.589</v>
      </c>
      <c r="BW9" s="1284">
        <v>333.66499999999996</v>
      </c>
      <c r="BX9" s="1288">
        <v>1089.0360000000001</v>
      </c>
      <c r="BY9" s="1288">
        <v>1217.48</v>
      </c>
      <c r="BZ9" s="1288">
        <v>1349.5319999999999</v>
      </c>
      <c r="CA9" s="1288">
        <v>1454.4499999999998</v>
      </c>
      <c r="CB9" s="1288">
        <v>1487.8310000000001</v>
      </c>
      <c r="CC9" s="1288">
        <v>1492.6659999999999</v>
      </c>
      <c r="CD9" s="1284"/>
      <c r="CE9" s="1284"/>
      <c r="CF9" s="1288">
        <v>268.00099999999998</v>
      </c>
      <c r="CG9" s="1288">
        <v>293.63600000000002</v>
      </c>
      <c r="CH9" s="1288">
        <v>319.40100000000001</v>
      </c>
      <c r="CI9" s="1288">
        <v>340.54700000000003</v>
      </c>
      <c r="CJ9" s="1288">
        <v>345.77800000000002</v>
      </c>
      <c r="CK9" s="1288">
        <v>347.72700000000003</v>
      </c>
      <c r="CL9" s="1288">
        <v>359.15799999999996</v>
      </c>
      <c r="CM9" s="1284">
        <v>363.20400000000001</v>
      </c>
      <c r="CN9" s="1284">
        <v>2.7E-2</v>
      </c>
      <c r="CO9" s="1288">
        <v>2802.1769999999997</v>
      </c>
      <c r="CP9" s="1288">
        <v>3228.509</v>
      </c>
      <c r="CQ9" s="1288">
        <v>3207.8059999999996</v>
      </c>
      <c r="CR9" s="1288">
        <v>3317.7369999999996</v>
      </c>
      <c r="CS9" s="1288">
        <v>3448.819</v>
      </c>
      <c r="CT9" s="1288">
        <v>3540.2310000000002</v>
      </c>
      <c r="CU9" s="1288">
        <v>5409.567</v>
      </c>
      <c r="CV9" s="1284">
        <v>5675.0460000000039</v>
      </c>
      <c r="CW9" s="1288">
        <v>1862.02</v>
      </c>
      <c r="CX9" s="1288">
        <v>2119.23</v>
      </c>
      <c r="CY9" s="1288">
        <v>2349.46</v>
      </c>
      <c r="CZ9" s="1288">
        <v>2537.2820000000002</v>
      </c>
      <c r="DA9" s="1288">
        <v>2703.4589999999998</v>
      </c>
      <c r="DB9" s="1288">
        <v>2874.2650000000003</v>
      </c>
      <c r="DC9" s="1288">
        <v>3050.5079999999998</v>
      </c>
      <c r="DD9" s="1284">
        <v>3163.6610000000001</v>
      </c>
      <c r="DE9" s="1288">
        <v>212.375</v>
      </c>
      <c r="DF9" s="1288">
        <v>329.47</v>
      </c>
      <c r="DG9" s="1288">
        <v>406.91399999999999</v>
      </c>
      <c r="DH9" s="1288">
        <v>504.07999999999993</v>
      </c>
      <c r="DI9" s="1288">
        <v>610.71299999999997</v>
      </c>
      <c r="DJ9" s="1288">
        <v>781.26900000000001</v>
      </c>
      <c r="DK9" s="1288">
        <v>931.05</v>
      </c>
      <c r="DL9" s="1284">
        <v>1038.742</v>
      </c>
      <c r="DM9" s="1288">
        <v>1021.5740000000001</v>
      </c>
      <c r="DN9" s="1288">
        <v>1224.7239999999999</v>
      </c>
      <c r="DO9" s="1288">
        <v>1435.0219999999999</v>
      </c>
      <c r="DP9" s="1288">
        <v>1615.4349999999999</v>
      </c>
      <c r="DQ9" s="1288">
        <v>1733.703</v>
      </c>
      <c r="DR9" s="1288">
        <v>1838.4850000000001</v>
      </c>
      <c r="DS9" s="1288">
        <v>1962.1559999999999</v>
      </c>
      <c r="DT9" s="1284">
        <v>2084.0230000000001</v>
      </c>
      <c r="DU9" s="1288">
        <v>3035.0309999999999</v>
      </c>
      <c r="DV9" s="1288">
        <v>3226.4500000000003</v>
      </c>
      <c r="DW9" s="1288">
        <v>3485.1339999999982</v>
      </c>
      <c r="DX9" s="1288">
        <v>3586.9159999999993</v>
      </c>
      <c r="DY9" s="1288">
        <v>3793.3559999999989</v>
      </c>
      <c r="DZ9" s="1288">
        <v>3980.5169999999998</v>
      </c>
      <c r="EA9" s="1288">
        <v>4162.2160000000003</v>
      </c>
      <c r="EB9" s="1284">
        <v>4406.5129999999999</v>
      </c>
      <c r="EC9" s="1288">
        <v>741.41599999999983</v>
      </c>
      <c r="ED9" s="1288">
        <v>864.59899999999993</v>
      </c>
      <c r="EE9" s="1288">
        <v>963.06900000000007</v>
      </c>
      <c r="EF9" s="1288">
        <v>1057.0430000000001</v>
      </c>
      <c r="EG9" s="1288">
        <v>1186.0539999999999</v>
      </c>
      <c r="EH9" s="1288">
        <v>1336.3189999999997</v>
      </c>
      <c r="EI9" s="1288">
        <v>1497.4759999999997</v>
      </c>
      <c r="EJ9" s="1284">
        <v>1605.7919999999999</v>
      </c>
      <c r="EK9" s="1288">
        <v>197.56100000000004</v>
      </c>
      <c r="EL9" s="1288">
        <v>255.89100000000005</v>
      </c>
      <c r="EM9" s="1288">
        <v>299.56</v>
      </c>
      <c r="EN9" s="1288">
        <v>305.25700000000001</v>
      </c>
      <c r="EO9" s="1288">
        <v>313.75100000000003</v>
      </c>
      <c r="EP9" s="1288">
        <v>323.50500000000005</v>
      </c>
      <c r="EQ9" s="1288">
        <v>337.11700000000008</v>
      </c>
      <c r="ER9" s="1284">
        <v>350.298</v>
      </c>
      <c r="ES9" s="1288">
        <v>2113.6710000000003</v>
      </c>
      <c r="ET9" s="1288">
        <v>2157.5340000000006</v>
      </c>
      <c r="EU9" s="1288">
        <v>2217.0079999999994</v>
      </c>
      <c r="EV9" s="1288">
        <v>2248.2559999999999</v>
      </c>
      <c r="EW9" s="1288">
        <v>2220.1040000000003</v>
      </c>
      <c r="EX9" s="1288">
        <v>2151.1030000000005</v>
      </c>
      <c r="EY9" s="1288">
        <v>2147.761</v>
      </c>
      <c r="EZ9" s="1284">
        <v>2176.73</v>
      </c>
      <c r="FA9" s="1290">
        <v>250.81</v>
      </c>
      <c r="FB9" s="1291">
        <v>243.93</v>
      </c>
      <c r="FC9" s="1291">
        <v>238.33</v>
      </c>
      <c r="FD9" s="1291">
        <v>229.506</v>
      </c>
      <c r="FE9" s="1291">
        <v>219.18100000000001</v>
      </c>
      <c r="FF9" s="1288">
        <v>204.69799999999998</v>
      </c>
      <c r="FG9" s="1288">
        <v>185.80499999999995</v>
      </c>
      <c r="FH9" s="1284"/>
      <c r="FI9" s="1288">
        <v>2896.4589999999998</v>
      </c>
      <c r="FJ9" s="1288">
        <v>3188.9190000000003</v>
      </c>
      <c r="FK9" s="1288">
        <v>3580.4180000000006</v>
      </c>
      <c r="FL9" s="1288">
        <v>3984.1580000000004</v>
      </c>
      <c r="FM9" s="1288">
        <v>4516.2190000000001</v>
      </c>
      <c r="FN9" s="1288">
        <v>5139.9699999999993</v>
      </c>
      <c r="FO9" s="1288">
        <v>6022.3780000000006</v>
      </c>
      <c r="FP9" s="1284">
        <v>6709.2039999999997</v>
      </c>
      <c r="FQ9" s="1288">
        <v>522.327</v>
      </c>
      <c r="FR9" s="1288">
        <v>631.52600000000007</v>
      </c>
      <c r="FS9" s="1288">
        <v>781.00400000000013</v>
      </c>
      <c r="FT9" s="1288">
        <v>882.74</v>
      </c>
      <c r="FU9" s="1288">
        <v>1001.2349999999999</v>
      </c>
      <c r="FV9" s="1288">
        <v>1056.9589999999998</v>
      </c>
      <c r="FW9" s="1288">
        <v>1125.307</v>
      </c>
      <c r="FX9" s="1284">
        <v>1414.221</v>
      </c>
      <c r="FY9" s="1288">
        <v>269.63499999999999</v>
      </c>
      <c r="FZ9" s="1288">
        <v>312.71899999999999</v>
      </c>
      <c r="GA9" s="1288">
        <v>347.20699999999999</v>
      </c>
      <c r="GB9" s="1288">
        <v>374.11699999999996</v>
      </c>
      <c r="GC9" s="1288">
        <v>425.529</v>
      </c>
      <c r="GD9" s="1288">
        <v>484.54899999999998</v>
      </c>
      <c r="GE9" s="1288">
        <v>610.66099999999994</v>
      </c>
      <c r="GF9" s="1284">
        <v>700.86900000000003</v>
      </c>
      <c r="GG9" s="1288">
        <v>972.23599999999999</v>
      </c>
      <c r="GH9" s="1288">
        <v>1077.6289999999999</v>
      </c>
      <c r="GI9" s="1288">
        <v>1295.9769999999999</v>
      </c>
      <c r="GJ9" s="1288">
        <v>1581.348</v>
      </c>
      <c r="GK9" s="1288">
        <v>1874.1789999999999</v>
      </c>
      <c r="GL9" s="1288">
        <v>2100.6410000000001</v>
      </c>
      <c r="GM9" s="1288">
        <v>2384.2070000000003</v>
      </c>
      <c r="GN9" s="1284">
        <v>2689.7110000000002</v>
      </c>
      <c r="GO9" s="1288">
        <v>23027.833999999999</v>
      </c>
      <c r="GP9" s="1288">
        <v>25469.745000000003</v>
      </c>
      <c r="GQ9" s="1288">
        <v>27824.380000000005</v>
      </c>
      <c r="GR9" s="1288">
        <f>N9+V9+AL9+AT9+BB9+BJ9+EN9+BS9+CA9+CI9+CR9+CZ9+AD9+DH9+DP9+DX9+EF9+EV9+FD9+FL9+FT9+GB9+GJ9</f>
        <v>29926.491000000002</v>
      </c>
      <c r="GS9" s="1288">
        <f>O9+W9+AM9+AU9+BC9+BK9+BT9+CB9+CJ9+CS9+DA9+AE9+DI9+DQ9+DY9+EG9+EO9+EW9+FE9+FM9+FU9+GC9+GK9</f>
        <v>32119.399000000001</v>
      </c>
      <c r="GT9" s="1288">
        <v>34128.250999999997</v>
      </c>
      <c r="GU9" s="1288">
        <v>37017.474999999999</v>
      </c>
      <c r="GV9" s="1284">
        <v>39621.299000000006</v>
      </c>
      <c r="GW9" s="1288">
        <v>303532.29399999999</v>
      </c>
      <c r="GX9" s="1288">
        <v>307649.32899999997</v>
      </c>
      <c r="GY9" s="1288">
        <v>309929.527</v>
      </c>
      <c r="GZ9" s="1292">
        <f>E9+GR9</f>
        <v>311560.47879999998</v>
      </c>
      <c r="HA9" s="1291">
        <f>GS9+F9</f>
        <v>311722.99225000001</v>
      </c>
      <c r="HB9" s="1288">
        <v>308514.92345</v>
      </c>
      <c r="HC9" s="1293">
        <v>307884.85199999996</v>
      </c>
      <c r="HD9" s="1284">
        <v>307980.13400000002</v>
      </c>
    </row>
    <row r="10" spans="1:212" ht="13">
      <c r="A10" s="1280" t="s">
        <v>641</v>
      </c>
      <c r="B10" s="1288"/>
      <c r="C10" s="1288"/>
      <c r="D10" s="1288"/>
      <c r="E10" s="1288"/>
      <c r="F10" s="1288"/>
      <c r="G10" s="1288"/>
      <c r="H10" s="1288"/>
      <c r="I10" s="1284"/>
      <c r="J10" s="1284"/>
      <c r="K10" s="1294"/>
      <c r="L10" s="1294"/>
      <c r="M10" s="1294"/>
      <c r="N10" s="1294"/>
      <c r="O10" s="1294"/>
      <c r="P10" s="1288"/>
      <c r="Q10" s="1288"/>
      <c r="R10" s="1284"/>
      <c r="S10" s="1295"/>
      <c r="T10" s="1295"/>
      <c r="U10" s="1295"/>
      <c r="V10" s="1295"/>
      <c r="W10" s="1295"/>
      <c r="X10" s="1288"/>
      <c r="Y10" s="1288"/>
      <c r="Z10" s="1284"/>
      <c r="AA10" s="1288"/>
      <c r="AB10" s="1288"/>
      <c r="AC10" s="1288"/>
      <c r="AD10" s="1288"/>
      <c r="AE10" s="1288"/>
      <c r="AF10" s="1288"/>
      <c r="AG10" s="1288"/>
      <c r="AH10" s="1284"/>
      <c r="AI10" s="1295"/>
      <c r="AJ10" s="1295"/>
      <c r="AK10" s="1295"/>
      <c r="AL10" s="1295"/>
      <c r="AM10" s="1295"/>
      <c r="AN10" s="1288"/>
      <c r="AO10" s="1288"/>
      <c r="AP10" s="1284"/>
      <c r="AQ10" s="1295"/>
      <c r="AR10" s="1295"/>
      <c r="AS10" s="1295"/>
      <c r="AT10" s="1295"/>
      <c r="AU10" s="1295"/>
      <c r="AV10" s="1288"/>
      <c r="AW10" s="1288"/>
      <c r="AX10" s="1284"/>
      <c r="AY10" s="1295"/>
      <c r="AZ10" s="1295"/>
      <c r="BA10" s="1295"/>
      <c r="BB10" s="1295"/>
      <c r="BC10" s="1295"/>
      <c r="BD10" s="1288"/>
      <c r="BE10" s="1288"/>
      <c r="BF10" s="1284"/>
      <c r="BG10" s="1295"/>
      <c r="BH10" s="1295"/>
      <c r="BI10" s="1295"/>
      <c r="BJ10" s="1295"/>
      <c r="BK10" s="1295"/>
      <c r="BL10" s="1288"/>
      <c r="BM10" s="1288"/>
      <c r="BN10" s="1284"/>
      <c r="BO10" s="1284"/>
      <c r="BP10" s="1295" t="s">
        <v>185</v>
      </c>
      <c r="BQ10" s="1295" t="s">
        <v>185</v>
      </c>
      <c r="BR10" s="1295" t="s">
        <v>185</v>
      </c>
      <c r="BS10" s="1295"/>
      <c r="BT10" s="1295"/>
      <c r="BU10" s="1288" t="s">
        <v>185</v>
      </c>
      <c r="BV10" s="1288" t="s">
        <v>185</v>
      </c>
      <c r="BW10" s="1284" t="s">
        <v>185</v>
      </c>
      <c r="BX10" s="1295"/>
      <c r="BY10" s="1295"/>
      <c r="BZ10" s="1295"/>
      <c r="CA10" s="1295"/>
      <c r="CB10" s="1295"/>
      <c r="CC10" s="1288"/>
      <c r="CD10" s="1284"/>
      <c r="CE10" s="1284"/>
      <c r="CF10" s="1295"/>
      <c r="CG10" s="1295"/>
      <c r="CH10" s="1295"/>
      <c r="CI10" s="1295"/>
      <c r="CJ10" s="1295"/>
      <c r="CK10" s="1288"/>
      <c r="CL10" s="1288"/>
      <c r="CM10" s="1284"/>
      <c r="CN10" s="1284"/>
      <c r="CO10" s="1295"/>
      <c r="CP10" s="1295"/>
      <c r="CQ10" s="1295"/>
      <c r="CR10" s="1295"/>
      <c r="CS10" s="1295"/>
      <c r="CT10" s="1288"/>
      <c r="CU10" s="1288"/>
      <c r="CV10" s="1284"/>
      <c r="CW10" s="1295"/>
      <c r="CX10" s="1295"/>
      <c r="CY10" s="1295"/>
      <c r="CZ10" s="1295"/>
      <c r="DA10" s="1295"/>
      <c r="DB10" s="1288"/>
      <c r="DC10" s="1288"/>
      <c r="DD10" s="1284"/>
      <c r="DE10" s="1295"/>
      <c r="DF10" s="1295"/>
      <c r="DG10" s="1295"/>
      <c r="DH10" s="1295"/>
      <c r="DI10" s="1295"/>
      <c r="DJ10" s="1288"/>
      <c r="DK10" s="1288"/>
      <c r="DL10" s="1284"/>
      <c r="DM10" s="1296"/>
      <c r="DN10" s="1296"/>
      <c r="DO10" s="1296"/>
      <c r="DP10" s="1296"/>
      <c r="DQ10" s="1296"/>
      <c r="DR10" s="1288"/>
      <c r="DS10" s="1288"/>
      <c r="DT10" s="1284"/>
      <c r="DU10" s="1295"/>
      <c r="DV10" s="1295"/>
      <c r="DW10" s="1295"/>
      <c r="DX10" s="1295"/>
      <c r="DY10" s="1295"/>
      <c r="DZ10" s="1288"/>
      <c r="EA10" s="1288"/>
      <c r="EB10" s="1284"/>
      <c r="EC10" s="1295"/>
      <c r="ED10" s="1295"/>
      <c r="EE10" s="1295"/>
      <c r="EF10" s="1295"/>
      <c r="EG10" s="1295"/>
      <c r="EH10" s="1288"/>
      <c r="EI10" s="1288"/>
      <c r="EJ10" s="1284"/>
      <c r="EK10" s="1295"/>
      <c r="EL10" s="1295"/>
      <c r="EM10" s="1295"/>
      <c r="EN10" s="1295"/>
      <c r="EO10" s="1295"/>
      <c r="EP10" s="1288"/>
      <c r="EQ10" s="1288"/>
      <c r="ER10" s="1284"/>
      <c r="ES10" s="1295"/>
      <c r="ET10" s="1295"/>
      <c r="EU10" s="1295"/>
      <c r="EV10" s="1295"/>
      <c r="EW10" s="1295"/>
      <c r="EX10" s="1288"/>
      <c r="EY10" s="1288"/>
      <c r="EZ10" s="1284"/>
      <c r="FA10" s="1290"/>
      <c r="FB10" s="1291"/>
      <c r="FC10" s="1291"/>
      <c r="FD10" s="1291"/>
      <c r="FE10" s="1291"/>
      <c r="FF10" s="1288"/>
      <c r="FG10" s="1288"/>
      <c r="FH10" s="1284"/>
      <c r="FI10" s="1295"/>
      <c r="FJ10" s="1295"/>
      <c r="FK10" s="1295"/>
      <c r="FL10" s="1295"/>
      <c r="FM10" s="1295"/>
      <c r="FN10" s="1288"/>
      <c r="FO10" s="1288"/>
      <c r="FP10" s="1284"/>
      <c r="FQ10" s="1288"/>
      <c r="FR10" s="1288"/>
      <c r="FS10" s="1288"/>
      <c r="FT10" s="1288"/>
      <c r="FU10" s="1288"/>
      <c r="FV10" s="1288"/>
      <c r="FW10" s="1288"/>
      <c r="FX10" s="1284"/>
      <c r="FY10" s="1288"/>
      <c r="FZ10" s="1288"/>
      <c r="GA10" s="1288"/>
      <c r="GB10" s="1288"/>
      <c r="GC10" s="1288"/>
      <c r="GD10" s="1288"/>
      <c r="GE10" s="1288"/>
      <c r="GF10" s="1284"/>
      <c r="GG10" s="1295"/>
      <c r="GH10" s="1295"/>
      <c r="GI10" s="1295"/>
      <c r="GJ10" s="1295"/>
      <c r="GK10" s="1295"/>
      <c r="GL10" s="1288"/>
      <c r="GM10" s="1288"/>
      <c r="GN10" s="1284"/>
      <c r="GO10" s="1288"/>
      <c r="GP10" s="1288"/>
      <c r="GQ10" s="1288"/>
      <c r="GR10" s="1288"/>
      <c r="GS10" s="1288"/>
      <c r="GT10" s="1288"/>
      <c r="GU10" s="1288"/>
      <c r="GV10" s="1284"/>
      <c r="GW10" s="1288"/>
      <c r="GX10" s="1288"/>
      <c r="GY10" s="1288"/>
      <c r="GZ10" s="1292"/>
      <c r="HA10" s="1291"/>
      <c r="HB10" s="1288"/>
      <c r="HC10" s="1293"/>
      <c r="HD10" s="1284"/>
    </row>
    <row r="11" spans="1:212">
      <c r="A11" s="1287" t="s">
        <v>637</v>
      </c>
      <c r="B11" s="1288">
        <v>819.03</v>
      </c>
      <c r="C11" s="1288">
        <v>1145.8900000000001</v>
      </c>
      <c r="D11" s="1288">
        <v>1504.249</v>
      </c>
      <c r="E11" s="1288">
        <v>1820.9110000000001</v>
      </c>
      <c r="F11" s="1288">
        <v>2043.8790000000001</v>
      </c>
      <c r="G11" s="1288">
        <v>2292.1190000000001</v>
      </c>
      <c r="H11" s="1288">
        <v>2379.2150000000001</v>
      </c>
      <c r="I11" s="1284">
        <v>2501.14</v>
      </c>
      <c r="J11" s="1284">
        <v>0</v>
      </c>
      <c r="K11" s="1289">
        <v>0.73799999999999999</v>
      </c>
      <c r="L11" s="1289">
        <v>1.0329999999999999</v>
      </c>
      <c r="M11" s="1289">
        <v>1.409</v>
      </c>
      <c r="N11" s="1289">
        <v>4.3520000000000003</v>
      </c>
      <c r="O11" s="1289">
        <v>6.617</v>
      </c>
      <c r="P11" s="1288">
        <v>8.0589999999999993</v>
      </c>
      <c r="Q11" s="1288">
        <v>9.7910000000000004</v>
      </c>
      <c r="R11" s="1284">
        <v>13.106</v>
      </c>
      <c r="S11" s="1288">
        <v>0</v>
      </c>
      <c r="T11" s="1288">
        <v>7.0000000000000001E-3</v>
      </c>
      <c r="U11" s="1288">
        <v>8.0000000000000002E-3</v>
      </c>
      <c r="V11" s="1288">
        <v>8.0000000000000002E-3</v>
      </c>
      <c r="W11" s="1288">
        <v>8.0000000000000002E-3</v>
      </c>
      <c r="X11" s="1288">
        <v>8.0000000000000002E-3</v>
      </c>
      <c r="Y11" s="1288">
        <v>0.01</v>
      </c>
      <c r="Z11" s="1284">
        <v>8.9999999999999993E-3</v>
      </c>
      <c r="AA11" s="1288">
        <v>0</v>
      </c>
      <c r="AB11" s="1288">
        <v>0</v>
      </c>
      <c r="AC11" s="1288">
        <v>0</v>
      </c>
      <c r="AD11" s="1288">
        <v>0</v>
      </c>
      <c r="AE11" s="1288">
        <v>0.11600000000000001</v>
      </c>
      <c r="AF11" s="1288">
        <v>0.749</v>
      </c>
      <c r="AG11" s="1288">
        <v>1.052</v>
      </c>
      <c r="AH11" s="1284">
        <v>1.218</v>
      </c>
      <c r="AI11" s="1288">
        <v>2.0150000000000001</v>
      </c>
      <c r="AJ11" s="1288">
        <v>2.0750000000000002</v>
      </c>
      <c r="AK11" s="1288">
        <v>2.121</v>
      </c>
      <c r="AL11" s="1288">
        <v>2.2149999999999999</v>
      </c>
      <c r="AM11" s="1288">
        <v>2.3450000000000002</v>
      </c>
      <c r="AN11" s="1288">
        <v>2.4569999999999999</v>
      </c>
      <c r="AO11" s="1288">
        <v>2.58</v>
      </c>
      <c r="AP11" s="1284">
        <v>2.6819999999999999</v>
      </c>
      <c r="AQ11" s="1288">
        <v>9.4619999999999997</v>
      </c>
      <c r="AR11" s="1288">
        <v>9.4600000000000009</v>
      </c>
      <c r="AS11" s="1288">
        <v>10.134</v>
      </c>
      <c r="AT11" s="1288">
        <v>10.866</v>
      </c>
      <c r="AU11" s="1288">
        <v>10.81</v>
      </c>
      <c r="AV11" s="1288">
        <v>12.766</v>
      </c>
      <c r="AW11" s="1288">
        <v>41.817</v>
      </c>
      <c r="AX11" s="1284">
        <v>61.808</v>
      </c>
      <c r="AY11" s="1288">
        <v>0</v>
      </c>
      <c r="AZ11" s="1288">
        <v>0</v>
      </c>
      <c r="BA11" s="1288">
        <v>0</v>
      </c>
      <c r="BB11" s="1288">
        <v>0</v>
      </c>
      <c r="BC11" s="1288">
        <v>0</v>
      </c>
      <c r="BD11" s="1288">
        <v>0</v>
      </c>
      <c r="BE11" s="1288">
        <v>0</v>
      </c>
      <c r="BF11" s="1284">
        <v>0.53500000000000003</v>
      </c>
      <c r="BG11" s="1288">
        <v>0.13900000000000001</v>
      </c>
      <c r="BH11" s="1288">
        <v>0.17</v>
      </c>
      <c r="BI11" s="1288">
        <v>0.18</v>
      </c>
      <c r="BJ11" s="1288">
        <v>0.29699999999999999</v>
      </c>
      <c r="BK11" s="1288">
        <v>0.81599999999999995</v>
      </c>
      <c r="BL11" s="1288">
        <v>4.0389999999999997</v>
      </c>
      <c r="BM11" s="1288">
        <v>6.1470000000000011</v>
      </c>
      <c r="BN11" s="1284">
        <v>6.8150000000000013</v>
      </c>
      <c r="BO11" s="1284">
        <v>0</v>
      </c>
      <c r="BP11" s="1288">
        <v>6.7000000000000004E-2</v>
      </c>
      <c r="BQ11" s="1288">
        <v>0.20799999999999999</v>
      </c>
      <c r="BR11" s="1288">
        <v>0.312</v>
      </c>
      <c r="BS11" s="1288">
        <v>0.38900000000000001</v>
      </c>
      <c r="BT11" s="1288">
        <v>0.45500000000000002</v>
      </c>
      <c r="BU11" s="1288">
        <v>0.47699999999999998</v>
      </c>
      <c r="BV11" s="1288">
        <v>0.71899999999999997</v>
      </c>
      <c r="BW11" s="1284">
        <v>0.83699999999999997</v>
      </c>
      <c r="BX11" s="1288">
        <v>2.7</v>
      </c>
      <c r="BY11" s="1288">
        <v>2.7010000000000001</v>
      </c>
      <c r="BZ11" s="1288">
        <v>2.7080000000000002</v>
      </c>
      <c r="CA11" s="1288">
        <v>3.0339999999999998</v>
      </c>
      <c r="CB11" s="1288">
        <v>3.5190000000000001</v>
      </c>
      <c r="CC11" s="1288">
        <v>4.3179999999999996</v>
      </c>
      <c r="CD11" s="1284"/>
      <c r="CE11" s="1284"/>
      <c r="CF11" s="1288">
        <v>0.437</v>
      </c>
      <c r="CG11" s="1288">
        <v>0.63600000000000001</v>
      </c>
      <c r="CH11" s="1288">
        <v>0.73899999999999999</v>
      </c>
      <c r="CI11" s="1288">
        <v>0.81100000000000005</v>
      </c>
      <c r="CJ11" s="1288">
        <v>0.94599999999999995</v>
      </c>
      <c r="CK11" s="1288">
        <v>1.0569999999999999</v>
      </c>
      <c r="CL11" s="1288">
        <v>1.1599999999999999</v>
      </c>
      <c r="CM11" s="1284">
        <v>1.236</v>
      </c>
      <c r="CN11" s="1284">
        <v>0</v>
      </c>
      <c r="CO11" s="1288">
        <v>23.574999999999999</v>
      </c>
      <c r="CP11" s="1288">
        <v>29.994</v>
      </c>
      <c r="CQ11" s="1288">
        <v>45.106999999999999</v>
      </c>
      <c r="CR11" s="1288">
        <v>80.793999999999997</v>
      </c>
      <c r="CS11" s="1288">
        <v>111.822</v>
      </c>
      <c r="CT11" s="1288">
        <v>151.11500000000001</v>
      </c>
      <c r="CU11" s="1288">
        <v>199.11500000000001</v>
      </c>
      <c r="CV11" s="1284">
        <v>254.71299999999997</v>
      </c>
      <c r="CW11" s="1288">
        <v>46.442</v>
      </c>
      <c r="CX11" s="1288">
        <v>51.253999999999998</v>
      </c>
      <c r="CY11" s="1288">
        <v>55.564</v>
      </c>
      <c r="CZ11" s="1288">
        <v>64.616</v>
      </c>
      <c r="DA11" s="1288">
        <v>76.491</v>
      </c>
      <c r="DB11" s="1288">
        <v>96.111000000000004</v>
      </c>
      <c r="DC11" s="1288">
        <v>120.67699999999999</v>
      </c>
      <c r="DD11" s="1284">
        <v>152.69300000000001</v>
      </c>
      <c r="DE11" s="1288">
        <v>0</v>
      </c>
      <c r="DF11" s="1288">
        <v>4.0000000000000001E-3</v>
      </c>
      <c r="DG11" s="1288">
        <v>3.0000000000000001E-3</v>
      </c>
      <c r="DH11" s="1288">
        <v>1.2E-2</v>
      </c>
      <c r="DI11" s="1288">
        <v>3.4999999999999996E-2</v>
      </c>
      <c r="DJ11" s="1288">
        <v>9.6999999999999989E-2</v>
      </c>
      <c r="DK11" s="1288">
        <v>0.31900000000000001</v>
      </c>
      <c r="DL11" s="1284">
        <v>20.834999999999997</v>
      </c>
      <c r="DM11" s="1288">
        <v>0.92600000000000005</v>
      </c>
      <c r="DN11" s="1288">
        <v>1.423</v>
      </c>
      <c r="DO11" s="1288">
        <v>1.9339999999999999</v>
      </c>
      <c r="DP11" s="1288">
        <v>2.766</v>
      </c>
      <c r="DQ11" s="1288">
        <v>4.9610000000000003</v>
      </c>
      <c r="DR11" s="1288">
        <v>7.8879999999999999</v>
      </c>
      <c r="DS11" s="1288">
        <v>11.974</v>
      </c>
      <c r="DT11" s="1284">
        <v>31.332000000000001</v>
      </c>
      <c r="DU11" s="1288">
        <v>0.97400000000000009</v>
      </c>
      <c r="DV11" s="1288">
        <v>1.2360000000000002</v>
      </c>
      <c r="DW11" s="1288">
        <v>1.4500000000000002</v>
      </c>
      <c r="DX11" s="1288">
        <v>1.8520000000000003</v>
      </c>
      <c r="DY11" s="1288">
        <v>3.4160000000000004</v>
      </c>
      <c r="DZ11" s="1288">
        <v>7.8970000000000002</v>
      </c>
      <c r="EA11" s="1288">
        <v>13.879999999999999</v>
      </c>
      <c r="EB11" s="1284">
        <v>31.09</v>
      </c>
      <c r="EC11" s="1288">
        <v>6.7000000000000004E-2</v>
      </c>
      <c r="ED11" s="1288">
        <v>0.24099999999999999</v>
      </c>
      <c r="EE11" s="1288">
        <v>0.41199999999999998</v>
      </c>
      <c r="EF11" s="1288">
        <v>0.61199999999999999</v>
      </c>
      <c r="EG11" s="1288">
        <v>0.88</v>
      </c>
      <c r="EH11" s="1288">
        <v>2.12</v>
      </c>
      <c r="EI11" s="1288">
        <v>3.5880000000000001</v>
      </c>
      <c r="EJ11" s="1284">
        <v>6.6310000000000002</v>
      </c>
      <c r="EK11" s="1288">
        <v>0</v>
      </c>
      <c r="EL11" s="1288">
        <v>0</v>
      </c>
      <c r="EM11" s="1288">
        <v>0</v>
      </c>
      <c r="EN11" s="1288">
        <v>0</v>
      </c>
      <c r="EO11" s="1288">
        <v>0</v>
      </c>
      <c r="EP11" s="1288">
        <v>0</v>
      </c>
      <c r="EQ11" s="1288">
        <v>1.7999999999999999E-2</v>
      </c>
      <c r="ER11" s="1284">
        <v>3.0000000000000002E-2</v>
      </c>
      <c r="ES11" s="1288">
        <v>0.77700000000000002</v>
      </c>
      <c r="ET11" s="1288">
        <v>0.93700000000000006</v>
      </c>
      <c r="EU11" s="1288">
        <v>1.0489999999999999</v>
      </c>
      <c r="EV11" s="1288">
        <v>1.6040000000000001</v>
      </c>
      <c r="EW11" s="1288">
        <v>2.6510000000000002</v>
      </c>
      <c r="EX11" s="1288">
        <v>3.6500000000000004</v>
      </c>
      <c r="EY11" s="1288">
        <v>4.4780000000000006</v>
      </c>
      <c r="EZ11" s="1284">
        <v>4.9970000000000008</v>
      </c>
      <c r="FA11" s="1290">
        <v>0</v>
      </c>
      <c r="FB11" s="1291">
        <v>0</v>
      </c>
      <c r="FC11" s="1291">
        <v>0</v>
      </c>
      <c r="FD11" s="1291">
        <v>0</v>
      </c>
      <c r="FE11" s="1291">
        <v>0</v>
      </c>
      <c r="FF11" s="1288">
        <v>0</v>
      </c>
      <c r="FG11" s="1288">
        <v>0</v>
      </c>
      <c r="FH11" s="1284"/>
      <c r="FI11" s="1288">
        <v>17.771999999999998</v>
      </c>
      <c r="FJ11" s="1288">
        <v>19.703999999999997</v>
      </c>
      <c r="FK11" s="1288">
        <v>21.336000000000002</v>
      </c>
      <c r="FL11" s="1288">
        <v>23.424999999999997</v>
      </c>
      <c r="FM11" s="1288">
        <v>32.591999999999999</v>
      </c>
      <c r="FN11" s="1288">
        <v>47.944000000000003</v>
      </c>
      <c r="FO11" s="1288">
        <v>67.447000000000003</v>
      </c>
      <c r="FP11" s="1284">
        <v>105.709</v>
      </c>
      <c r="FQ11" s="1288">
        <v>3.9999999999999994E-2</v>
      </c>
      <c r="FR11" s="1288">
        <v>6.8999999999999992E-2</v>
      </c>
      <c r="FS11" s="1288">
        <v>0.10599999999999998</v>
      </c>
      <c r="FT11" s="1288">
        <v>0.12399999999999997</v>
      </c>
      <c r="FU11" s="1288">
        <v>0.16199999999999998</v>
      </c>
      <c r="FV11" s="1288">
        <v>0.55800000000000005</v>
      </c>
      <c r="FW11" s="1288">
        <v>1.1060000000000001</v>
      </c>
      <c r="FX11" s="1284">
        <v>1.2870000000000001</v>
      </c>
      <c r="FY11" s="1288">
        <v>0.73799999999999999</v>
      </c>
      <c r="FZ11" s="1288">
        <v>1.0409999999999999</v>
      </c>
      <c r="GA11" s="1288">
        <v>1.1879999999999999</v>
      </c>
      <c r="GB11" s="1288">
        <v>1.226</v>
      </c>
      <c r="GC11" s="1288">
        <v>1.92</v>
      </c>
      <c r="GD11" s="1288">
        <v>3.5249999999999999</v>
      </c>
      <c r="GE11" s="1288">
        <v>4.2149999999999999</v>
      </c>
      <c r="GF11" s="1284">
        <v>4.4649999999999999</v>
      </c>
      <c r="GG11" s="1288">
        <v>1.19</v>
      </c>
      <c r="GH11" s="1288">
        <v>1.169</v>
      </c>
      <c r="GI11" s="1288">
        <v>1.1479999999999999</v>
      </c>
      <c r="GJ11" s="1288">
        <v>2.2770000000000001</v>
      </c>
      <c r="GK11" s="1288">
        <v>4.3130000000000006</v>
      </c>
      <c r="GL11" s="1288">
        <v>7.0150000000000006</v>
      </c>
      <c r="GM11" s="1288">
        <v>20.577999999999999</v>
      </c>
      <c r="GN11" s="1284">
        <v>49.094000000000001</v>
      </c>
      <c r="GO11" s="1288">
        <v>108.05899999999998</v>
      </c>
      <c r="GP11" s="1288">
        <v>123.36200000000001</v>
      </c>
      <c r="GQ11" s="1288">
        <v>146.90799999999999</v>
      </c>
      <c r="GR11" s="1288">
        <f>N11+V11+AL11+AT11+BB11+BJ11+EN11+BS11+CA11+CI11+CR11+CZ11+AD11+DH11+DP11+DX11+EF11+EV11+FD11+FL11+FT11+GB11+GJ11</f>
        <v>201.28</v>
      </c>
      <c r="GS11" s="1288">
        <f>O11+W11+AM11+AU11+BC11+BK11+BT11+CB11+CJ11+CS11+DA11+AE11+DI11+DQ11+DY11+EG11+EO11+EW11+FE11+FM11+FU11+GC11+GK11</f>
        <v>264.875</v>
      </c>
      <c r="GT11" s="1288">
        <v>361.84999999999997</v>
      </c>
      <c r="GU11" s="1288">
        <v>510.67100000000005</v>
      </c>
      <c r="GV11" s="1284">
        <v>751.12199999999984</v>
      </c>
      <c r="GW11" s="1288">
        <v>927.08899999999994</v>
      </c>
      <c r="GX11" s="1288">
        <v>1269.2520000000002</v>
      </c>
      <c r="GY11" s="1288">
        <v>1651.1569999999999</v>
      </c>
      <c r="GZ11" s="1292">
        <f>E11+GR11</f>
        <v>2022.191</v>
      </c>
      <c r="HA11" s="1291">
        <f>GS11+F11</f>
        <v>2308.7539999999999</v>
      </c>
      <c r="HB11" s="1288">
        <v>2653.9690000000001</v>
      </c>
      <c r="HC11" s="1293">
        <v>2889.8860000000004</v>
      </c>
      <c r="HD11" s="1284">
        <v>3252.2619999999997</v>
      </c>
    </row>
    <row r="12" spans="1:212">
      <c r="A12" s="1287" t="s">
        <v>638</v>
      </c>
      <c r="B12" s="1288">
        <v>418.75400000000013</v>
      </c>
      <c r="C12" s="1288">
        <v>418.47300000000001</v>
      </c>
      <c r="D12" s="1288">
        <v>370.78699999999998</v>
      </c>
      <c r="E12" s="1288">
        <v>281.42299999999977</v>
      </c>
      <c r="F12" s="1288">
        <v>318.79300000000001</v>
      </c>
      <c r="G12" s="1288">
        <v>255.41800000000001</v>
      </c>
      <c r="H12" s="1288">
        <v>259.34699999999998</v>
      </c>
      <c r="I12" s="1284">
        <v>309.947</v>
      </c>
      <c r="J12" s="1284">
        <v>0</v>
      </c>
      <c r="K12" s="1289">
        <v>0.32899999999999996</v>
      </c>
      <c r="L12" s="1289">
        <v>0.39999999999999991</v>
      </c>
      <c r="M12" s="1289">
        <v>2.9889999999999999</v>
      </c>
      <c r="N12" s="1289">
        <v>2.359</v>
      </c>
      <c r="O12" s="1289">
        <v>1.5439999999999996</v>
      </c>
      <c r="P12" s="1288">
        <v>1.9320000000000004</v>
      </c>
      <c r="Q12" s="1288">
        <v>3.5630000000000006</v>
      </c>
      <c r="R12" s="1284">
        <v>5.5030000000000019</v>
      </c>
      <c r="S12" s="1288">
        <v>7.0000000000000001E-3</v>
      </c>
      <c r="T12" s="1288">
        <v>1E-3</v>
      </c>
      <c r="U12" s="1288">
        <v>0</v>
      </c>
      <c r="V12" s="1288">
        <v>0</v>
      </c>
      <c r="W12" s="1288">
        <v>0</v>
      </c>
      <c r="X12" s="1288">
        <v>2E-3</v>
      </c>
      <c r="Y12" s="1288">
        <v>0</v>
      </c>
      <c r="Z12" s="1284">
        <v>9.9999999999999915E-4</v>
      </c>
      <c r="AA12" s="1288">
        <v>0</v>
      </c>
      <c r="AB12" s="1288">
        <v>0</v>
      </c>
      <c r="AC12" s="1288">
        <v>0</v>
      </c>
      <c r="AD12" s="1288">
        <v>0.11600000000000001</v>
      </c>
      <c r="AE12" s="1288">
        <v>0.65200000000000002</v>
      </c>
      <c r="AF12" s="1288">
        <v>0.33</v>
      </c>
      <c r="AG12" s="1288">
        <v>0.20399999999999999</v>
      </c>
      <c r="AH12" s="1284">
        <v>0.105</v>
      </c>
      <c r="AI12" s="1288">
        <v>8.5999999999999993E-2</v>
      </c>
      <c r="AJ12" s="1288">
        <v>6.2E-2</v>
      </c>
      <c r="AK12" s="1288">
        <v>0.106</v>
      </c>
      <c r="AL12" s="1288">
        <v>0.14699999999999999</v>
      </c>
      <c r="AM12" s="1288">
        <v>0.122</v>
      </c>
      <c r="AN12" s="1288">
        <v>0.13900000000000001</v>
      </c>
      <c r="AO12" s="1288">
        <v>0.124</v>
      </c>
      <c r="AP12" s="1284">
        <v>0.152</v>
      </c>
      <c r="AQ12" s="1288">
        <v>0.12899999999999956</v>
      </c>
      <c r="AR12" s="1288">
        <v>0.7840000000000007</v>
      </c>
      <c r="AS12" s="1288">
        <v>0.873</v>
      </c>
      <c r="AT12" s="1288">
        <v>0.112</v>
      </c>
      <c r="AU12" s="1288">
        <v>2.133</v>
      </c>
      <c r="AV12" s="1288">
        <v>30.605</v>
      </c>
      <c r="AW12" s="1288">
        <v>23.489000000000001</v>
      </c>
      <c r="AX12" s="1284">
        <v>24.02</v>
      </c>
      <c r="AY12" s="1288">
        <v>0</v>
      </c>
      <c r="AZ12" s="1288">
        <v>0</v>
      </c>
      <c r="BA12" s="1288">
        <v>0</v>
      </c>
      <c r="BB12" s="1288">
        <v>0</v>
      </c>
      <c r="BC12" s="1288">
        <v>0</v>
      </c>
      <c r="BD12" s="1288">
        <v>0</v>
      </c>
      <c r="BE12" s="1288">
        <v>0.56699999999999995</v>
      </c>
      <c r="BF12" s="1284">
        <v>0.248</v>
      </c>
      <c r="BG12" s="1288">
        <v>3.2000000000000001E-2</v>
      </c>
      <c r="BH12" s="1288">
        <v>1.2999999999999999E-2</v>
      </c>
      <c r="BI12" s="1288">
        <v>0.11799999999999999</v>
      </c>
      <c r="BJ12" s="1288">
        <v>0.52500000000000002</v>
      </c>
      <c r="BK12" s="1288">
        <v>3.2549999999999999</v>
      </c>
      <c r="BL12" s="1288">
        <v>2.3079999999999998</v>
      </c>
      <c r="BM12" s="1288">
        <v>0.93499999999999939</v>
      </c>
      <c r="BN12" s="1284">
        <v>10.483000000000001</v>
      </c>
      <c r="BO12" s="1284">
        <v>0</v>
      </c>
      <c r="BP12" s="1288">
        <v>0.14599999999999999</v>
      </c>
      <c r="BQ12" s="1288">
        <v>0.11799999999999999</v>
      </c>
      <c r="BR12" s="1288">
        <v>8.4000000000000005E-2</v>
      </c>
      <c r="BS12" s="1288">
        <v>8.1000000000000003E-2</v>
      </c>
      <c r="BT12" s="1288">
        <v>3.2000000000000001E-2</v>
      </c>
      <c r="BU12" s="1288">
        <v>0.29199999999999998</v>
      </c>
      <c r="BV12" s="1288">
        <v>0.13900000000000001</v>
      </c>
      <c r="BW12" s="1284">
        <v>0.115</v>
      </c>
      <c r="BX12" s="1288">
        <v>9.5999999999999641E-2</v>
      </c>
      <c r="BY12" s="1288">
        <v>5.8999999999999719E-2</v>
      </c>
      <c r="BZ12" s="1288">
        <v>0.44900000000000001</v>
      </c>
      <c r="CA12" s="1288">
        <v>0.73299999999999998</v>
      </c>
      <c r="CB12" s="1288">
        <v>1.198</v>
      </c>
      <c r="CC12" s="1288">
        <v>1.0390000000000006</v>
      </c>
      <c r="CD12" s="1284"/>
      <c r="CE12" s="1284"/>
      <c r="CF12" s="1288">
        <v>0.2</v>
      </c>
      <c r="CG12" s="1288">
        <v>0.105</v>
      </c>
      <c r="CH12" s="1288">
        <v>7.3999999999999996E-2</v>
      </c>
      <c r="CI12" s="1288">
        <v>0.14399999999999999</v>
      </c>
      <c r="CJ12" s="1288">
        <v>0.11899999999999999</v>
      </c>
      <c r="CK12" s="1288">
        <v>0.11600000000000001</v>
      </c>
      <c r="CL12" s="1288">
        <v>8.2000000000000003E-2</v>
      </c>
      <c r="CM12" s="1284">
        <v>6.4000000000000057E-2</v>
      </c>
      <c r="CN12" s="1284">
        <v>0</v>
      </c>
      <c r="CO12" s="1288">
        <v>6.6099999999999985</v>
      </c>
      <c r="CP12" s="1288">
        <v>15.427999999999999</v>
      </c>
      <c r="CQ12" s="1288">
        <v>36.172000000000004</v>
      </c>
      <c r="CR12" s="1288">
        <v>31.943000000000005</v>
      </c>
      <c r="CS12" s="1288">
        <v>40.876999999999995</v>
      </c>
      <c r="CT12" s="1288">
        <v>46.123000000000005</v>
      </c>
      <c r="CU12" s="1288">
        <v>59.067999999999998</v>
      </c>
      <c r="CV12" s="1284">
        <v>51.228999999999999</v>
      </c>
      <c r="CW12" s="1288">
        <v>5.0860000000000003</v>
      </c>
      <c r="CX12" s="1288">
        <v>4.605000000000004</v>
      </c>
      <c r="CY12" s="1288">
        <v>9.365000000000002</v>
      </c>
      <c r="CZ12" s="1288">
        <v>12.234999999999999</v>
      </c>
      <c r="DA12" s="1288">
        <v>20.201000000000008</v>
      </c>
      <c r="DB12" s="1288">
        <v>25.790999999999997</v>
      </c>
      <c r="DC12" s="1288">
        <v>33.656000000000006</v>
      </c>
      <c r="DD12" s="1284">
        <v>37.410999999999994</v>
      </c>
      <c r="DE12" s="1288">
        <v>5.0000000000000001E-3</v>
      </c>
      <c r="DF12" s="1288">
        <v>0</v>
      </c>
      <c r="DG12" s="1288">
        <v>8.9999999999999993E-3</v>
      </c>
      <c r="DH12" s="1288">
        <v>3.2000000000000001E-2</v>
      </c>
      <c r="DI12" s="1288">
        <v>7.4999999999999997E-2</v>
      </c>
      <c r="DJ12" s="1288">
        <v>0.26900000000000002</v>
      </c>
      <c r="DK12" s="1288">
        <v>21.591999999999999</v>
      </c>
      <c r="DL12" s="1284">
        <v>14.452000000000002</v>
      </c>
      <c r="DM12" s="1288">
        <v>0.51100000000000001</v>
      </c>
      <c r="DN12" s="1288">
        <v>0.53900000000000015</v>
      </c>
      <c r="DO12" s="1288">
        <v>0.85499999999999976</v>
      </c>
      <c r="DP12" s="1288">
        <v>2.2450000000000001</v>
      </c>
      <c r="DQ12" s="1288">
        <v>3.043000000000001</v>
      </c>
      <c r="DR12" s="1288">
        <v>4.2530000000000001</v>
      </c>
      <c r="DS12" s="1288">
        <v>19.806000000000001</v>
      </c>
      <c r="DT12" s="1284">
        <v>16.380999999999993</v>
      </c>
      <c r="DU12" s="1288">
        <v>0.30099999999999999</v>
      </c>
      <c r="DV12" s="1288">
        <v>0.24199999999999999</v>
      </c>
      <c r="DW12" s="1288">
        <v>0.44700000000000001</v>
      </c>
      <c r="DX12" s="1288">
        <v>1.633</v>
      </c>
      <c r="DY12" s="1288">
        <v>4.6929999999999996</v>
      </c>
      <c r="DZ12" s="1288">
        <v>6.46</v>
      </c>
      <c r="EA12" s="1288">
        <v>18.689</v>
      </c>
      <c r="EB12" s="1284">
        <v>26.488</v>
      </c>
      <c r="EC12" s="1288">
        <v>0.182</v>
      </c>
      <c r="ED12" s="1288">
        <v>0.186</v>
      </c>
      <c r="EE12" s="1288">
        <v>0.21</v>
      </c>
      <c r="EF12" s="1288">
        <v>0.28699999999999998</v>
      </c>
      <c r="EG12" s="1288">
        <v>1.369</v>
      </c>
      <c r="EH12" s="1288">
        <v>1.577</v>
      </c>
      <c r="EI12" s="1288">
        <v>3.2549999999999999</v>
      </c>
      <c r="EJ12" s="1284">
        <v>2.9630000000000001</v>
      </c>
      <c r="EK12" s="1288">
        <v>0</v>
      </c>
      <c r="EL12" s="1288">
        <v>0</v>
      </c>
      <c r="EM12" s="1288">
        <v>0</v>
      </c>
      <c r="EN12" s="1288">
        <v>0</v>
      </c>
      <c r="EO12" s="1288">
        <v>0</v>
      </c>
      <c r="EP12" s="1288">
        <v>1.7999999999999999E-2</v>
      </c>
      <c r="EQ12" s="1288">
        <v>1.6E-2</v>
      </c>
      <c r="ER12" s="1284">
        <v>0.01</v>
      </c>
      <c r="ES12" s="1288">
        <v>0.18099999999999999</v>
      </c>
      <c r="ET12" s="1288">
        <v>0.129</v>
      </c>
      <c r="EU12" s="1288">
        <v>0.57199999999999995</v>
      </c>
      <c r="EV12" s="1288">
        <v>1.077</v>
      </c>
      <c r="EW12" s="1288">
        <v>1.032</v>
      </c>
      <c r="EX12" s="1288">
        <v>0.91700000000000004</v>
      </c>
      <c r="EY12" s="1288">
        <v>0.58499999999999996</v>
      </c>
      <c r="EZ12" s="1284">
        <v>0.53200000000000003</v>
      </c>
      <c r="FA12" s="1290">
        <v>0</v>
      </c>
      <c r="FB12" s="1291">
        <v>0</v>
      </c>
      <c r="FC12" s="1291">
        <v>0</v>
      </c>
      <c r="FD12" s="1291">
        <v>0</v>
      </c>
      <c r="FE12" s="1291">
        <v>0</v>
      </c>
      <c r="FF12" s="1288">
        <v>0</v>
      </c>
      <c r="FG12" s="1288">
        <v>0</v>
      </c>
      <c r="FH12" s="1284"/>
      <c r="FI12" s="1288">
        <v>2.1890000000000001</v>
      </c>
      <c r="FJ12" s="1288">
        <v>2.1</v>
      </c>
      <c r="FK12" s="1288">
        <v>2.4369999999999998</v>
      </c>
      <c r="FL12" s="1288">
        <v>9.7960000000000012</v>
      </c>
      <c r="FM12" s="1288">
        <v>16.247</v>
      </c>
      <c r="FN12" s="1288">
        <v>21.268999999999998</v>
      </c>
      <c r="FO12" s="1288">
        <v>39.756</v>
      </c>
      <c r="FP12" s="1284">
        <v>47.948999999999998</v>
      </c>
      <c r="FQ12" s="1288">
        <v>0.03</v>
      </c>
      <c r="FR12" s="1288">
        <v>3.9E-2</v>
      </c>
      <c r="FS12" s="1288">
        <v>2.5999999999999999E-2</v>
      </c>
      <c r="FT12" s="1288">
        <v>4.2999999999999997E-2</v>
      </c>
      <c r="FU12" s="1288">
        <v>0.4</v>
      </c>
      <c r="FV12" s="1288">
        <v>0.57099999999999995</v>
      </c>
      <c r="FW12" s="1288">
        <v>0.19700000000000001</v>
      </c>
      <c r="FX12" s="1284">
        <v>0.29099999999999998</v>
      </c>
      <c r="FY12" s="1288">
        <v>0.36399999999999999</v>
      </c>
      <c r="FZ12" s="1288">
        <v>0.19700000000000001</v>
      </c>
      <c r="GA12" s="1288">
        <v>0.111</v>
      </c>
      <c r="GB12" s="1288">
        <v>0.78400000000000003</v>
      </c>
      <c r="GC12" s="1288">
        <v>1.8009999999999999</v>
      </c>
      <c r="GD12" s="1288">
        <v>0.94799999999999995</v>
      </c>
      <c r="GE12" s="1288">
        <v>0.46</v>
      </c>
      <c r="GF12" s="1284">
        <v>0.20899999999999999</v>
      </c>
      <c r="GG12" s="1288">
        <v>0</v>
      </c>
      <c r="GH12" s="1288">
        <v>0</v>
      </c>
      <c r="GI12" s="1288">
        <v>1.147</v>
      </c>
      <c r="GJ12" s="1288">
        <v>2.0990000000000002</v>
      </c>
      <c r="GK12" s="1288">
        <v>2.8239999999999998</v>
      </c>
      <c r="GL12" s="1288">
        <v>13.756</v>
      </c>
      <c r="GM12" s="1288">
        <v>29.797000000000001</v>
      </c>
      <c r="GN12" s="1284">
        <v>38.028999999999996</v>
      </c>
      <c r="GO12" s="1288">
        <v>16.483999999999998</v>
      </c>
      <c r="GP12" s="1288">
        <v>25.007000000000009</v>
      </c>
      <c r="GQ12" s="1288">
        <v>56.043999999999997</v>
      </c>
      <c r="GR12" s="1288">
        <f>N12+V12+AL12+AT12+BB12+BJ12+EN12+BS12+CA12+CI12+CR12+CZ12+AD12+DH12+DP12+DX12+EF12+EV12+FD12+FL12+FT12+GB12+GJ12</f>
        <v>66.391000000000005</v>
      </c>
      <c r="GS12" s="1288">
        <f>O12+W12+AM12+AU12+BC12+BK12+BT12+CB12+CJ12+CS12+DA12+AE12+DI12+DQ12+DY12+EG12+EO12+EW12+FE12+FM12+FU12+GC12+GK12</f>
        <v>101.617</v>
      </c>
      <c r="GT12" s="1288">
        <v>158.71500000000003</v>
      </c>
      <c r="GU12" s="1288">
        <v>255.98000000000005</v>
      </c>
      <c r="GV12" s="1284">
        <v>276.63499999999993</v>
      </c>
      <c r="GW12" s="1288">
        <v>435.23800000000011</v>
      </c>
      <c r="GX12" s="1288">
        <v>443.48</v>
      </c>
      <c r="GY12" s="1288">
        <v>426.83099999999996</v>
      </c>
      <c r="GZ12" s="1292">
        <f>E12+GR12</f>
        <v>347.81399999999979</v>
      </c>
      <c r="HA12" s="1291">
        <f>GS12+F12</f>
        <v>420.41</v>
      </c>
      <c r="HB12" s="1288">
        <v>414.13300000000004</v>
      </c>
      <c r="HC12" s="1293">
        <v>515.327</v>
      </c>
      <c r="HD12" s="1284">
        <v>586.58199999999988</v>
      </c>
    </row>
    <row r="13" spans="1:212">
      <c r="A13" s="1287" t="s">
        <v>639</v>
      </c>
      <c r="B13" s="1288">
        <v>91.894000000000005</v>
      </c>
      <c r="C13" s="1288">
        <v>60.113999999999997</v>
      </c>
      <c r="D13" s="1288">
        <v>54.125</v>
      </c>
      <c r="E13" s="1288">
        <v>58.454999999999998</v>
      </c>
      <c r="F13" s="1288">
        <v>70.552999999999997</v>
      </c>
      <c r="G13" s="1288">
        <v>168.322</v>
      </c>
      <c r="H13" s="1288">
        <v>137.422</v>
      </c>
      <c r="I13" s="1284">
        <v>187.61500000000001</v>
      </c>
      <c r="J13" s="1284">
        <v>0</v>
      </c>
      <c r="K13" s="1289">
        <v>0.15300000000000002</v>
      </c>
      <c r="L13" s="1289">
        <v>2.4E-2</v>
      </c>
      <c r="M13" s="1289">
        <v>4.5999999999999999E-2</v>
      </c>
      <c r="N13" s="1289">
        <v>9.4E-2</v>
      </c>
      <c r="O13" s="1289">
        <v>0.10199999999999999</v>
      </c>
      <c r="P13" s="1288">
        <v>0.2</v>
      </c>
      <c r="Q13" s="1288">
        <v>0.248</v>
      </c>
      <c r="R13" s="1284">
        <v>0.57499999999999996</v>
      </c>
      <c r="S13" s="1288">
        <v>0</v>
      </c>
      <c r="T13" s="1288">
        <v>0</v>
      </c>
      <c r="U13" s="1288">
        <v>0</v>
      </c>
      <c r="V13" s="1288">
        <v>0</v>
      </c>
      <c r="W13" s="1288">
        <v>0</v>
      </c>
      <c r="X13" s="1288">
        <v>0</v>
      </c>
      <c r="Y13" s="1288">
        <v>1E-3</v>
      </c>
      <c r="Z13" s="1284">
        <v>0</v>
      </c>
      <c r="AA13" s="1288">
        <v>0</v>
      </c>
      <c r="AB13" s="1288">
        <v>0</v>
      </c>
      <c r="AC13" s="1288">
        <v>0</v>
      </c>
      <c r="AD13" s="1288">
        <v>0</v>
      </c>
      <c r="AE13" s="1288">
        <v>1.9E-2</v>
      </c>
      <c r="AF13" s="1288">
        <v>2.7E-2</v>
      </c>
      <c r="AG13" s="1288">
        <v>3.7999999999999999E-2</v>
      </c>
      <c r="AH13" s="1284">
        <v>5.0999999999999997E-2</v>
      </c>
      <c r="AI13" s="1288">
        <v>2.6000000000000002E-2</v>
      </c>
      <c r="AJ13" s="1288">
        <v>1.6E-2</v>
      </c>
      <c r="AK13" s="1288">
        <v>1.2E-2</v>
      </c>
      <c r="AL13" s="1288">
        <v>1.7000000000000001E-2</v>
      </c>
      <c r="AM13" s="1288">
        <v>9.9999999999999985E-3</v>
      </c>
      <c r="AN13" s="1288">
        <v>1.6E-2</v>
      </c>
      <c r="AO13" s="1288">
        <v>2.1999999999999999E-2</v>
      </c>
      <c r="AP13" s="1284">
        <v>1.4999999999999999E-2</v>
      </c>
      <c r="AQ13" s="1288">
        <v>0.13100000000000001</v>
      </c>
      <c r="AR13" s="1288">
        <v>0.11</v>
      </c>
      <c r="AS13" s="1288">
        <v>0.14100000000000001</v>
      </c>
      <c r="AT13" s="1288">
        <v>0.16800000000000001</v>
      </c>
      <c r="AU13" s="1288">
        <v>0.17699999999999999</v>
      </c>
      <c r="AV13" s="1288">
        <v>1.5539999999999998</v>
      </c>
      <c r="AW13" s="1288">
        <v>3.4979999999999998</v>
      </c>
      <c r="AX13" s="1284">
        <v>4.3040000000000003</v>
      </c>
      <c r="AY13" s="1288">
        <v>0</v>
      </c>
      <c r="AZ13" s="1288">
        <v>0</v>
      </c>
      <c r="BA13" s="1288">
        <v>0</v>
      </c>
      <c r="BB13" s="1288">
        <v>0</v>
      </c>
      <c r="BC13" s="1288">
        <v>0</v>
      </c>
      <c r="BD13" s="1288">
        <v>0</v>
      </c>
      <c r="BE13" s="1288">
        <v>3.2000000000000001E-2</v>
      </c>
      <c r="BF13" s="1284">
        <v>0.105</v>
      </c>
      <c r="BG13" s="1288">
        <v>1E-3</v>
      </c>
      <c r="BH13" s="1288">
        <v>3.0000000000000001E-3</v>
      </c>
      <c r="BI13" s="1288">
        <v>1E-3</v>
      </c>
      <c r="BJ13" s="1288">
        <v>6.0000000000000001E-3</v>
      </c>
      <c r="BK13" s="1288">
        <v>3.2000000000000001E-2</v>
      </c>
      <c r="BL13" s="1288">
        <v>0.2</v>
      </c>
      <c r="BM13" s="1288">
        <v>0.26700000000000002</v>
      </c>
      <c r="BN13" s="1284">
        <v>0.35900000000000182</v>
      </c>
      <c r="BO13" s="1284">
        <v>0</v>
      </c>
      <c r="BP13" s="1288">
        <v>5.0000000000000001E-3</v>
      </c>
      <c r="BQ13" s="1288">
        <v>1.4E-2</v>
      </c>
      <c r="BR13" s="1288">
        <v>7.0000000000000001E-3</v>
      </c>
      <c r="BS13" s="1288">
        <v>1.4999999999999999E-2</v>
      </c>
      <c r="BT13" s="1288">
        <v>0.01</v>
      </c>
      <c r="BU13" s="1288">
        <v>0.05</v>
      </c>
      <c r="BV13" s="1288">
        <v>2.1000000000000001E-2</v>
      </c>
      <c r="BW13" s="1284">
        <v>2.4E-2</v>
      </c>
      <c r="BX13" s="1288">
        <v>9.5000000000000001E-2</v>
      </c>
      <c r="BY13" s="1288">
        <v>5.1999999999999998E-2</v>
      </c>
      <c r="BZ13" s="1288">
        <v>0.123</v>
      </c>
      <c r="CA13" s="1288">
        <v>0.248</v>
      </c>
      <c r="CB13" s="1288">
        <v>0.39900000000000002</v>
      </c>
      <c r="CC13" s="1288">
        <v>0.36199999999999999</v>
      </c>
      <c r="CD13" s="1284"/>
      <c r="CE13" s="1284"/>
      <c r="CF13" s="1288">
        <v>1E-3</v>
      </c>
      <c r="CG13" s="1288">
        <v>2E-3</v>
      </c>
      <c r="CH13" s="1288">
        <v>2E-3</v>
      </c>
      <c r="CI13" s="1288">
        <v>8.9999999999999993E-3</v>
      </c>
      <c r="CJ13" s="1288">
        <v>8.0000000000000002E-3</v>
      </c>
      <c r="CK13" s="1288">
        <v>1.2999999999999999E-2</v>
      </c>
      <c r="CL13" s="1288">
        <v>6.0000000000000001E-3</v>
      </c>
      <c r="CM13" s="1284">
        <v>2.1000000000000001E-2</v>
      </c>
      <c r="CN13" s="1284">
        <v>0</v>
      </c>
      <c r="CO13" s="1288">
        <v>0.191</v>
      </c>
      <c r="CP13" s="1288">
        <v>0.31499999999999995</v>
      </c>
      <c r="CQ13" s="1288">
        <v>0.48500000000000004</v>
      </c>
      <c r="CR13" s="1288">
        <v>0.91500000000000004</v>
      </c>
      <c r="CS13" s="1288">
        <v>1.5840000000000001</v>
      </c>
      <c r="CT13" s="1288">
        <v>3.1179999999999999</v>
      </c>
      <c r="CU13" s="1288">
        <v>3.4699999999999998</v>
      </c>
      <c r="CV13" s="1284">
        <v>6.7890000000000237</v>
      </c>
      <c r="CW13" s="1288">
        <v>0.27400000000000002</v>
      </c>
      <c r="CX13" s="1288">
        <v>0.29499999999999998</v>
      </c>
      <c r="CY13" s="1288">
        <v>0.313</v>
      </c>
      <c r="CZ13" s="1288">
        <v>0.36</v>
      </c>
      <c r="DA13" s="1288">
        <v>0.58099999999999996</v>
      </c>
      <c r="DB13" s="1288">
        <v>1.2250000000000001</v>
      </c>
      <c r="DC13" s="1288">
        <v>1.64</v>
      </c>
      <c r="DD13" s="1284">
        <v>2.2759999999999998</v>
      </c>
      <c r="DE13" s="1288">
        <v>1E-3</v>
      </c>
      <c r="DF13" s="1288">
        <v>1E-3</v>
      </c>
      <c r="DG13" s="1288">
        <v>0</v>
      </c>
      <c r="DH13" s="1288">
        <v>8.9999999999999993E-3</v>
      </c>
      <c r="DI13" s="1288">
        <v>1.3000000000000001E-2</v>
      </c>
      <c r="DJ13" s="1288">
        <v>4.7E-2</v>
      </c>
      <c r="DK13" s="1288">
        <v>1.0759999999999998</v>
      </c>
      <c r="DL13" s="1284">
        <v>3.226</v>
      </c>
      <c r="DM13" s="1288">
        <v>1.4E-2</v>
      </c>
      <c r="DN13" s="1288">
        <v>2.8000000000000001E-2</v>
      </c>
      <c r="DO13" s="1288">
        <v>2.3E-2</v>
      </c>
      <c r="DP13" s="1288">
        <v>0.05</v>
      </c>
      <c r="DQ13" s="1288">
        <v>0.11600000000000001</v>
      </c>
      <c r="DR13" s="1288">
        <v>0.16699999999999998</v>
      </c>
      <c r="DS13" s="1288">
        <v>0.44800000000000001</v>
      </c>
      <c r="DT13" s="1284">
        <v>1.5070000000000001</v>
      </c>
      <c r="DU13" s="1288">
        <v>3.9E-2</v>
      </c>
      <c r="DV13" s="1288">
        <v>2.7999999999999997E-2</v>
      </c>
      <c r="DW13" s="1288">
        <v>4.4999999999999998E-2</v>
      </c>
      <c r="DX13" s="1288">
        <v>6.8999999999999992E-2</v>
      </c>
      <c r="DY13" s="1288">
        <v>0.21199999999999999</v>
      </c>
      <c r="DZ13" s="1288">
        <v>0.47699999999999998</v>
      </c>
      <c r="EA13" s="1288">
        <v>1.4790000000000001</v>
      </c>
      <c r="EB13" s="1284">
        <v>2.7279999999999998</v>
      </c>
      <c r="EC13" s="1288">
        <v>8.0000000000000002E-3</v>
      </c>
      <c r="ED13" s="1288">
        <v>1.4999999999999999E-2</v>
      </c>
      <c r="EE13" s="1288">
        <v>0.01</v>
      </c>
      <c r="EF13" s="1288">
        <v>1.9E-2</v>
      </c>
      <c r="EG13" s="1288">
        <v>0.129</v>
      </c>
      <c r="EH13" s="1288">
        <v>0.109</v>
      </c>
      <c r="EI13" s="1288">
        <v>0.21200000000000002</v>
      </c>
      <c r="EJ13" s="1284">
        <v>0.56999999999999995</v>
      </c>
      <c r="EK13" s="1288">
        <v>0</v>
      </c>
      <c r="EL13" s="1288">
        <v>0</v>
      </c>
      <c r="EM13" s="1288">
        <v>0</v>
      </c>
      <c r="EN13" s="1288">
        <v>0</v>
      </c>
      <c r="EO13" s="1288">
        <v>0</v>
      </c>
      <c r="EP13" s="1288">
        <v>0</v>
      </c>
      <c r="EQ13" s="1288">
        <v>4.0000000000000001E-3</v>
      </c>
      <c r="ER13" s="1284">
        <v>1E-3</v>
      </c>
      <c r="ES13" s="1288">
        <v>2.0999999999999998E-2</v>
      </c>
      <c r="ET13" s="1288">
        <v>1.7000000000000001E-2</v>
      </c>
      <c r="EU13" s="1288">
        <v>1.7000000000000001E-2</v>
      </c>
      <c r="EV13" s="1288">
        <v>0.03</v>
      </c>
      <c r="EW13" s="1288">
        <v>3.3000000000000002E-2</v>
      </c>
      <c r="EX13" s="1288">
        <v>8.900000000000001E-2</v>
      </c>
      <c r="EY13" s="1288">
        <v>6.6000000000000003E-2</v>
      </c>
      <c r="EZ13" s="1284">
        <v>5.6000000000000001E-2</v>
      </c>
      <c r="FA13" s="1290">
        <v>0</v>
      </c>
      <c r="FB13" s="1291">
        <v>0</v>
      </c>
      <c r="FC13" s="1291">
        <v>0</v>
      </c>
      <c r="FD13" s="1291">
        <v>0</v>
      </c>
      <c r="FE13" s="1291">
        <v>0</v>
      </c>
      <c r="FF13" s="1288">
        <v>0</v>
      </c>
      <c r="FG13" s="1288">
        <v>0</v>
      </c>
      <c r="FH13" s="1284"/>
      <c r="FI13" s="1288">
        <v>0.25700000000000001</v>
      </c>
      <c r="FJ13" s="1288">
        <v>0.46800000000000003</v>
      </c>
      <c r="FK13" s="1288">
        <v>0.34799999999999998</v>
      </c>
      <c r="FL13" s="1288">
        <v>0.629</v>
      </c>
      <c r="FM13" s="1288">
        <v>0.89500000000000002</v>
      </c>
      <c r="FN13" s="1288">
        <v>1.417</v>
      </c>
      <c r="FO13" s="1288">
        <v>1.494</v>
      </c>
      <c r="FP13" s="1284">
        <v>2.5499999999999998</v>
      </c>
      <c r="FQ13" s="1288">
        <v>1E-3</v>
      </c>
      <c r="FR13" s="1288">
        <v>2E-3</v>
      </c>
      <c r="FS13" s="1288">
        <v>8.0000000000000002E-3</v>
      </c>
      <c r="FT13" s="1288">
        <v>5.0000000000000001E-3</v>
      </c>
      <c r="FU13" s="1288">
        <v>4.0000000000000001E-3</v>
      </c>
      <c r="FV13" s="1288">
        <v>2.3E-2</v>
      </c>
      <c r="FW13" s="1288">
        <v>1.6E-2</v>
      </c>
      <c r="FX13" s="1284">
        <v>2.4E-2</v>
      </c>
      <c r="FY13" s="1288">
        <v>6.0999999999999999E-2</v>
      </c>
      <c r="FZ13" s="1288">
        <v>0.05</v>
      </c>
      <c r="GA13" s="1288">
        <v>7.2999999999999995E-2</v>
      </c>
      <c r="GB13" s="1288">
        <v>0.09</v>
      </c>
      <c r="GC13" s="1288">
        <v>0.19600000000000001</v>
      </c>
      <c r="GD13" s="1288">
        <v>0.25800000000000001</v>
      </c>
      <c r="GE13" s="1288">
        <v>0.21000000000000002</v>
      </c>
      <c r="GF13" s="1284">
        <v>0.23099999999999998</v>
      </c>
      <c r="GG13" s="1288">
        <v>2.1000000000000001E-2</v>
      </c>
      <c r="GH13" s="1288">
        <v>2.1000000000000001E-2</v>
      </c>
      <c r="GI13" s="1288">
        <v>1.7999999999999999E-2</v>
      </c>
      <c r="GJ13" s="1288">
        <v>6.3E-2</v>
      </c>
      <c r="GK13" s="1288">
        <v>0.122</v>
      </c>
      <c r="GL13" s="1288">
        <v>0.193</v>
      </c>
      <c r="GM13" s="1288">
        <v>1.2809999999999999</v>
      </c>
      <c r="GN13" s="1284">
        <v>3.9489999999999998</v>
      </c>
      <c r="GO13" s="1288">
        <v>1.2999999999999998</v>
      </c>
      <c r="GP13" s="1288">
        <v>1.4610000000000001</v>
      </c>
      <c r="GQ13" s="1288">
        <v>1.6719999999999997</v>
      </c>
      <c r="GR13" s="1288">
        <f>N13+V13+AL13+AT13+BB13+BJ13+EN13+BS13+CA13+CI13+CR13+CZ13+AD13+DH13+DP13+DX13+EF13+EV13+FD13+FL13+FT13+GB13+GJ13</f>
        <v>2.7959999999999994</v>
      </c>
      <c r="GS13" s="1288">
        <f>O13+W13+AM13+AU13+BC13+BK13+BT13+CB13+CJ13+CS13+DA13+AE13+DI13+DQ13+DY13+EG13+EO13+EW13+FE13+FM13+FU13+GC13+GK13</f>
        <v>4.6419999999999995</v>
      </c>
      <c r="GT13" s="1288">
        <v>9.5449999999999999</v>
      </c>
      <c r="GU13" s="1288">
        <v>15.529000000000002</v>
      </c>
      <c r="GV13" s="1284">
        <v>29.361000000000029</v>
      </c>
      <c r="GW13" s="1288">
        <v>93.194000000000003</v>
      </c>
      <c r="GX13" s="1288">
        <v>61.574999999999996</v>
      </c>
      <c r="GY13" s="1288">
        <v>55.796999999999997</v>
      </c>
      <c r="GZ13" s="1292">
        <f>E13+GR13</f>
        <v>61.250999999999998</v>
      </c>
      <c r="HA13" s="1291">
        <f>GS13+F13</f>
        <v>75.194999999999993</v>
      </c>
      <c r="HB13" s="1288">
        <v>177.86699999999999</v>
      </c>
      <c r="HC13" s="1293">
        <v>152.95099999999999</v>
      </c>
      <c r="HD13" s="1284">
        <v>216.97600000000003</v>
      </c>
    </row>
    <row r="14" spans="1:212">
      <c r="A14" s="1287" t="s">
        <v>642</v>
      </c>
      <c r="B14" s="1288">
        <v>1145.8900000000001</v>
      </c>
      <c r="C14" s="1288">
        <v>1504.249</v>
      </c>
      <c r="D14" s="1288">
        <v>1820.9110000000001</v>
      </c>
      <c r="E14" s="1288">
        <v>2043.8789999999999</v>
      </c>
      <c r="F14" s="1288">
        <v>2292.1190000000001</v>
      </c>
      <c r="G14" s="1288">
        <v>2379.2150000000001</v>
      </c>
      <c r="H14" s="1288">
        <v>2501.14</v>
      </c>
      <c r="I14" s="1284">
        <v>2623.4720000000002</v>
      </c>
      <c r="J14" s="1284">
        <v>0</v>
      </c>
      <c r="K14" s="1289">
        <v>1.0329999999999999</v>
      </c>
      <c r="L14" s="1289">
        <v>1.4089999999999998</v>
      </c>
      <c r="M14" s="1289">
        <v>4.3519999999999994</v>
      </c>
      <c r="N14" s="1289">
        <v>6.617</v>
      </c>
      <c r="O14" s="1289">
        <v>8.0589999999999993</v>
      </c>
      <c r="P14" s="1288">
        <v>9.7910000000000004</v>
      </c>
      <c r="Q14" s="1288">
        <v>13.106000000000002</v>
      </c>
      <c r="R14" s="1284">
        <v>18.034000000000002</v>
      </c>
      <c r="S14" s="1288">
        <v>7.0000000000000001E-3</v>
      </c>
      <c r="T14" s="1288">
        <v>8.0000000000000002E-3</v>
      </c>
      <c r="U14" s="1288">
        <v>8.0000000000000002E-3</v>
      </c>
      <c r="V14" s="1288">
        <v>8.0000000000000002E-3</v>
      </c>
      <c r="W14" s="1288">
        <v>8.0000000000000002E-3</v>
      </c>
      <c r="X14" s="1288">
        <v>0.01</v>
      </c>
      <c r="Y14" s="1288">
        <v>8.9999999999999993E-3</v>
      </c>
      <c r="Z14" s="1284">
        <v>0.01</v>
      </c>
      <c r="AA14" s="1288">
        <v>0</v>
      </c>
      <c r="AB14" s="1288">
        <v>0</v>
      </c>
      <c r="AC14" s="1288">
        <v>0</v>
      </c>
      <c r="AD14" s="1288">
        <v>0.11600000000000001</v>
      </c>
      <c r="AE14" s="1288">
        <v>0.749</v>
      </c>
      <c r="AF14" s="1288">
        <v>1.052</v>
      </c>
      <c r="AG14" s="1288">
        <v>1.218</v>
      </c>
      <c r="AH14" s="1284">
        <v>1.272</v>
      </c>
      <c r="AI14" s="1288">
        <v>2.0750000000000002</v>
      </c>
      <c r="AJ14" s="1288">
        <v>2.121</v>
      </c>
      <c r="AK14" s="1288">
        <v>2.2149999999999999</v>
      </c>
      <c r="AL14" s="1288">
        <v>2.3449999999999998</v>
      </c>
      <c r="AM14" s="1288">
        <v>2.4570000000000003</v>
      </c>
      <c r="AN14" s="1288">
        <v>2.58</v>
      </c>
      <c r="AO14" s="1288">
        <v>2.6820000000000004</v>
      </c>
      <c r="AP14" s="1284">
        <v>2.819</v>
      </c>
      <c r="AQ14" s="1288">
        <v>9.4599999999999991</v>
      </c>
      <c r="AR14" s="1288">
        <v>10.134000000000002</v>
      </c>
      <c r="AS14" s="1288">
        <v>10.866</v>
      </c>
      <c r="AT14" s="1288">
        <v>10.81</v>
      </c>
      <c r="AU14" s="1288">
        <v>12.766000000000002</v>
      </c>
      <c r="AV14" s="1288">
        <v>41.817</v>
      </c>
      <c r="AW14" s="1288">
        <v>61.808000000000014</v>
      </c>
      <c r="AX14" s="1284">
        <v>81.524000000000001</v>
      </c>
      <c r="AY14" s="1288">
        <v>0</v>
      </c>
      <c r="AZ14" s="1288">
        <v>0</v>
      </c>
      <c r="BA14" s="1288">
        <v>0</v>
      </c>
      <c r="BB14" s="1288">
        <v>0</v>
      </c>
      <c r="BC14" s="1288">
        <v>0</v>
      </c>
      <c r="BD14" s="1288">
        <v>0</v>
      </c>
      <c r="BE14" s="1288">
        <v>0.53499999999999992</v>
      </c>
      <c r="BF14" s="1284">
        <v>0.67800000000000005</v>
      </c>
      <c r="BG14" s="1288">
        <v>0.17</v>
      </c>
      <c r="BH14" s="1288">
        <v>0.18000000000000002</v>
      </c>
      <c r="BI14" s="1288">
        <v>0.29699999999999999</v>
      </c>
      <c r="BJ14" s="1288">
        <v>0.81599999999999995</v>
      </c>
      <c r="BK14" s="1288">
        <v>4.0389999999999997</v>
      </c>
      <c r="BL14" s="1288">
        <v>6.1470000000000002</v>
      </c>
      <c r="BM14" s="1288">
        <v>6.8150000000000013</v>
      </c>
      <c r="BN14" s="1284">
        <v>16.939</v>
      </c>
      <c r="BO14" s="1284">
        <v>0</v>
      </c>
      <c r="BP14" s="1288">
        <v>0.20799999999999999</v>
      </c>
      <c r="BQ14" s="1288">
        <v>0.312</v>
      </c>
      <c r="BR14" s="1288">
        <v>0.38900000000000001</v>
      </c>
      <c r="BS14" s="1288">
        <v>0.45500000000000002</v>
      </c>
      <c r="BT14" s="1288">
        <v>0.47699999999999998</v>
      </c>
      <c r="BU14" s="1288">
        <v>0.71899999999999997</v>
      </c>
      <c r="BV14" s="1288">
        <v>0.83699999999999997</v>
      </c>
      <c r="BW14" s="1284">
        <v>0.92800000000000005</v>
      </c>
      <c r="BX14" s="1288">
        <v>2.7010000000000001</v>
      </c>
      <c r="BY14" s="1288">
        <v>2.7080000000000002</v>
      </c>
      <c r="BZ14" s="1288">
        <v>3.0339999999999998</v>
      </c>
      <c r="CA14" s="1288">
        <v>3.5190000000000001</v>
      </c>
      <c r="CB14" s="1288">
        <v>4.3179999999999996</v>
      </c>
      <c r="CC14" s="1288">
        <v>4.9950000000000001</v>
      </c>
      <c r="CD14" s="1284"/>
      <c r="CE14" s="1284"/>
      <c r="CF14" s="1288">
        <v>0.63600000000000001</v>
      </c>
      <c r="CG14" s="1288">
        <v>0.73899999999999999</v>
      </c>
      <c r="CH14" s="1288">
        <v>0.81100000000000005</v>
      </c>
      <c r="CI14" s="1288">
        <v>0.94600000000000006</v>
      </c>
      <c r="CJ14" s="1288">
        <v>1.0569999999999999</v>
      </c>
      <c r="CK14" s="1288">
        <v>1.1600000000000001</v>
      </c>
      <c r="CL14" s="1288">
        <v>1.236</v>
      </c>
      <c r="CM14" s="1284">
        <v>1.2790000000000001</v>
      </c>
      <c r="CN14" s="1284">
        <v>0</v>
      </c>
      <c r="CO14" s="1288">
        <v>29.994</v>
      </c>
      <c r="CP14" s="1288">
        <v>45.106999999999999</v>
      </c>
      <c r="CQ14" s="1288">
        <v>80.793999999999997</v>
      </c>
      <c r="CR14" s="1288">
        <v>111.822</v>
      </c>
      <c r="CS14" s="1288">
        <v>151.11500000000001</v>
      </c>
      <c r="CT14" s="1288">
        <v>194.12</v>
      </c>
      <c r="CU14" s="1288">
        <v>254.71299999999997</v>
      </c>
      <c r="CV14" s="1284">
        <v>299.15299999999996</v>
      </c>
      <c r="CW14" s="1288">
        <v>51.253999999999998</v>
      </c>
      <c r="CX14" s="1288">
        <v>55.564</v>
      </c>
      <c r="CY14" s="1288">
        <v>64.616</v>
      </c>
      <c r="CZ14" s="1288">
        <v>76.491</v>
      </c>
      <c r="DA14" s="1288">
        <v>96.111000000000004</v>
      </c>
      <c r="DB14" s="1288">
        <v>120.67699999999999</v>
      </c>
      <c r="DC14" s="1288">
        <v>152.69300000000001</v>
      </c>
      <c r="DD14" s="1284">
        <v>187.828</v>
      </c>
      <c r="DE14" s="1288">
        <v>4.0000000000000001E-3</v>
      </c>
      <c r="DF14" s="1288">
        <v>3.0000000000000001E-3</v>
      </c>
      <c r="DG14" s="1288">
        <v>1.2E-2</v>
      </c>
      <c r="DH14" s="1288">
        <v>3.4999999999999996E-2</v>
      </c>
      <c r="DI14" s="1288">
        <v>9.6999999999999989E-2</v>
      </c>
      <c r="DJ14" s="1288">
        <v>0.31900000000000001</v>
      </c>
      <c r="DK14" s="1288">
        <v>20.834999999999997</v>
      </c>
      <c r="DL14" s="1284">
        <v>32.061</v>
      </c>
      <c r="DM14" s="1288">
        <v>1.423</v>
      </c>
      <c r="DN14" s="1288">
        <v>1.9340000000000002</v>
      </c>
      <c r="DO14" s="1288">
        <v>2.7659999999999996</v>
      </c>
      <c r="DP14" s="1288">
        <v>4.9610000000000003</v>
      </c>
      <c r="DQ14" s="1288">
        <v>7.8880000000000017</v>
      </c>
      <c r="DR14" s="1288">
        <v>11.974</v>
      </c>
      <c r="DS14" s="1288">
        <v>31.332000000000001</v>
      </c>
      <c r="DT14" s="1284">
        <v>46.205999999999996</v>
      </c>
      <c r="DU14" s="1288">
        <v>1.2360000000000002</v>
      </c>
      <c r="DV14" s="1288">
        <v>1.4500000000000002</v>
      </c>
      <c r="DW14" s="1288">
        <v>1.8520000000000003</v>
      </c>
      <c r="DX14" s="1288">
        <v>3.4160000000000004</v>
      </c>
      <c r="DY14" s="1288">
        <v>7.8970000000000002</v>
      </c>
      <c r="DZ14" s="1288">
        <v>13.879999999999999</v>
      </c>
      <c r="EA14" s="1288">
        <v>31.09</v>
      </c>
      <c r="EB14" s="1284">
        <v>54.849999999999994</v>
      </c>
      <c r="EC14" s="1288">
        <v>0.24099999999999999</v>
      </c>
      <c r="ED14" s="1288">
        <v>0.41199999999999998</v>
      </c>
      <c r="EE14" s="1288">
        <v>0.61199999999999999</v>
      </c>
      <c r="EF14" s="1288">
        <v>0.88</v>
      </c>
      <c r="EG14" s="1288">
        <v>2.12</v>
      </c>
      <c r="EH14" s="1288">
        <v>3.5880000000000001</v>
      </c>
      <c r="EI14" s="1288">
        <v>6.6310000000000002</v>
      </c>
      <c r="EJ14" s="1284">
        <v>9.0239999999999991</v>
      </c>
      <c r="EK14" s="1288">
        <v>0</v>
      </c>
      <c r="EL14" s="1288">
        <v>0</v>
      </c>
      <c r="EM14" s="1288">
        <v>0</v>
      </c>
      <c r="EN14" s="1288">
        <v>0</v>
      </c>
      <c r="EO14" s="1288">
        <v>0</v>
      </c>
      <c r="EP14" s="1288">
        <v>1.7999999999999999E-2</v>
      </c>
      <c r="EQ14" s="1288">
        <v>3.0000000000000002E-2</v>
      </c>
      <c r="ER14" s="1284">
        <v>3.9E-2</v>
      </c>
      <c r="ES14" s="1288">
        <v>0.93699999999999994</v>
      </c>
      <c r="ET14" s="1288">
        <v>1.0490000000000002</v>
      </c>
      <c r="EU14" s="1288">
        <v>1.6040000000000001</v>
      </c>
      <c r="EV14" s="1288">
        <v>2.6510000000000002</v>
      </c>
      <c r="EW14" s="1288">
        <v>3.6500000000000004</v>
      </c>
      <c r="EX14" s="1288">
        <v>4.4779999999999998</v>
      </c>
      <c r="EY14" s="1288">
        <v>4.9970000000000008</v>
      </c>
      <c r="EZ14" s="1284">
        <v>5.4730000000000008</v>
      </c>
      <c r="FA14" s="1290">
        <v>0</v>
      </c>
      <c r="FB14" s="1291">
        <v>0</v>
      </c>
      <c r="FC14" s="1291">
        <v>0</v>
      </c>
      <c r="FD14" s="1291">
        <v>0</v>
      </c>
      <c r="FE14" s="1291">
        <v>0</v>
      </c>
      <c r="FF14" s="1288">
        <v>0</v>
      </c>
      <c r="FG14" s="1288">
        <v>0</v>
      </c>
      <c r="FH14" s="1284"/>
      <c r="FI14" s="1288">
        <v>19.703999999999997</v>
      </c>
      <c r="FJ14" s="1288">
        <v>21.335999999999999</v>
      </c>
      <c r="FK14" s="1288">
        <v>23.425000000000001</v>
      </c>
      <c r="FL14" s="1288">
        <v>32.591999999999999</v>
      </c>
      <c r="FM14" s="1288">
        <v>47.943999999999996</v>
      </c>
      <c r="FN14" s="1288">
        <v>67.796000000000006</v>
      </c>
      <c r="FO14" s="1288">
        <v>105.709</v>
      </c>
      <c r="FP14" s="1284">
        <v>151.108</v>
      </c>
      <c r="FQ14" s="1288">
        <v>6.8999999999999992E-2</v>
      </c>
      <c r="FR14" s="1288">
        <v>0.10599999999999998</v>
      </c>
      <c r="FS14" s="1288">
        <v>0.12399999999999997</v>
      </c>
      <c r="FT14" s="1288">
        <v>0.16199999999999998</v>
      </c>
      <c r="FU14" s="1288">
        <v>0.55800000000000005</v>
      </c>
      <c r="FV14" s="1288">
        <v>1.1060000000000001</v>
      </c>
      <c r="FW14" s="1288">
        <v>1.2870000000000001</v>
      </c>
      <c r="FX14" s="1284">
        <v>1.554</v>
      </c>
      <c r="FY14" s="1288">
        <v>1.0409999999999999</v>
      </c>
      <c r="FZ14" s="1288">
        <v>1.1879999999999999</v>
      </c>
      <c r="GA14" s="1288">
        <v>1.226</v>
      </c>
      <c r="GB14" s="1288">
        <v>1.9199999999999997</v>
      </c>
      <c r="GC14" s="1288">
        <v>3.5249999999999999</v>
      </c>
      <c r="GD14" s="1288">
        <v>4.2149999999999999</v>
      </c>
      <c r="GE14" s="1288">
        <v>4.4649999999999999</v>
      </c>
      <c r="GF14" s="1284">
        <v>4.4429999999999996</v>
      </c>
      <c r="GG14" s="1288">
        <v>1.169</v>
      </c>
      <c r="GH14" s="1288">
        <v>1.1480000000000001</v>
      </c>
      <c r="GI14" s="1288">
        <v>2.2770000000000001</v>
      </c>
      <c r="GJ14" s="1288">
        <v>4.3129999999999997</v>
      </c>
      <c r="GK14" s="1288">
        <v>7.0150000000000006</v>
      </c>
      <c r="GL14" s="1288">
        <v>20.577999999999999</v>
      </c>
      <c r="GM14" s="1288">
        <v>49.094000000000001</v>
      </c>
      <c r="GN14" s="1284">
        <v>83.174000000000007</v>
      </c>
      <c r="GO14" s="1288">
        <v>123.36199999999999</v>
      </c>
      <c r="GP14" s="1288">
        <v>146.90799999999999</v>
      </c>
      <c r="GQ14" s="1288">
        <v>201.28</v>
      </c>
      <c r="GR14" s="1288">
        <f>N14+V14+AL14+AT14+BB14+BJ14+EN14+BS14+CA14+CI14+CR14+CZ14+AD14+DH14+DP14+DX14+EF14+EV14+FD14+FL14+FT14+GB14+GJ14</f>
        <v>264.875</v>
      </c>
      <c r="GS14" s="1288">
        <f>O14+W14+AM14+AU14+BC14+BK14+BT14+CB14+CJ14+CS14+DA14+AE14+DI14+DQ14+DY14+EG14+EO14+EW14+FE14+FM14+FU14+GC14+GK14</f>
        <v>361.84999999999997</v>
      </c>
      <c r="GT14" s="1288">
        <v>511.02</v>
      </c>
      <c r="GU14" s="1288">
        <v>751.12199999999984</v>
      </c>
      <c r="GV14" s="1284">
        <v>998.39600000000007</v>
      </c>
      <c r="GW14" s="1288">
        <v>1269.2520000000002</v>
      </c>
      <c r="GX14" s="1288">
        <v>1651.1569999999999</v>
      </c>
      <c r="GY14" s="1288">
        <v>2022.191</v>
      </c>
      <c r="GZ14" s="1292">
        <f>E14+GR14</f>
        <v>2308.7539999999999</v>
      </c>
      <c r="HA14" s="1291">
        <f>GS14+F14</f>
        <v>2653.9690000000001</v>
      </c>
      <c r="HB14" s="1288">
        <v>2890.2350000000001</v>
      </c>
      <c r="HC14" s="1293">
        <v>3252.2619999999997</v>
      </c>
      <c r="HD14" s="1284">
        <v>3621.8680000000004</v>
      </c>
    </row>
    <row r="15" spans="1:212" ht="13">
      <c r="A15" s="1280" t="s">
        <v>643</v>
      </c>
      <c r="B15" s="1288"/>
      <c r="C15" s="1288"/>
      <c r="D15" s="1288"/>
      <c r="E15" s="1288"/>
      <c r="F15" s="1288"/>
      <c r="G15" s="1288"/>
      <c r="H15" s="1288"/>
      <c r="I15" s="1284"/>
      <c r="J15" s="1284"/>
      <c r="K15" s="1294"/>
      <c r="L15" s="1294"/>
      <c r="M15" s="1294"/>
      <c r="N15" s="1294"/>
      <c r="O15" s="1294"/>
      <c r="P15" s="1288"/>
      <c r="Q15" s="1288"/>
      <c r="R15" s="1284"/>
      <c r="S15" s="1295"/>
      <c r="T15" s="1295"/>
      <c r="U15" s="1295"/>
      <c r="V15" s="1295"/>
      <c r="W15" s="1295"/>
      <c r="X15" s="1288"/>
      <c r="Y15" s="1288"/>
      <c r="Z15" s="1284"/>
      <c r="AA15" s="1288"/>
      <c r="AB15" s="1288"/>
      <c r="AC15" s="1288"/>
      <c r="AD15" s="1288"/>
      <c r="AE15" s="1288"/>
      <c r="AF15" s="1288"/>
      <c r="AG15" s="1288"/>
      <c r="AH15" s="1284"/>
      <c r="AI15" s="1295"/>
      <c r="AJ15" s="1295"/>
      <c r="AK15" s="1295"/>
      <c r="AL15" s="1295"/>
      <c r="AM15" s="1295"/>
      <c r="AN15" s="1288"/>
      <c r="AO15" s="1288"/>
      <c r="AP15" s="1284"/>
      <c r="AQ15" s="1295"/>
      <c r="AR15" s="1295"/>
      <c r="AS15" s="1295"/>
      <c r="AT15" s="1295"/>
      <c r="AU15" s="1295"/>
      <c r="AV15" s="1288"/>
      <c r="AW15" s="1288"/>
      <c r="AX15" s="1284"/>
      <c r="AY15" s="1295"/>
      <c r="AZ15" s="1295"/>
      <c r="BA15" s="1295"/>
      <c r="BB15" s="1295"/>
      <c r="BC15" s="1295"/>
      <c r="BD15" s="1288"/>
      <c r="BE15" s="1288"/>
      <c r="BF15" s="1284"/>
      <c r="BG15" s="1295"/>
      <c r="BH15" s="1295"/>
      <c r="BI15" s="1295"/>
      <c r="BJ15" s="1295"/>
      <c r="BK15" s="1295"/>
      <c r="BL15" s="1288"/>
      <c r="BM15" s="1288"/>
      <c r="BN15" s="1284"/>
      <c r="BO15" s="1284"/>
      <c r="BP15" s="1295" t="s">
        <v>185</v>
      </c>
      <c r="BQ15" s="1295" t="s">
        <v>185</v>
      </c>
      <c r="BR15" s="1295" t="s">
        <v>185</v>
      </c>
      <c r="BS15" s="1295"/>
      <c r="BT15" s="1295"/>
      <c r="BU15" s="1288" t="s">
        <v>185</v>
      </c>
      <c r="BV15" s="1288" t="s">
        <v>185</v>
      </c>
      <c r="BW15" s="1284" t="s">
        <v>185</v>
      </c>
      <c r="BX15" s="1295"/>
      <c r="BY15" s="1295"/>
      <c r="BZ15" s="1295"/>
      <c r="CA15" s="1295"/>
      <c r="CB15" s="1295"/>
      <c r="CC15" s="1288"/>
      <c r="CD15" s="1284"/>
      <c r="CE15" s="1284"/>
      <c r="CF15" s="1295"/>
      <c r="CG15" s="1295"/>
      <c r="CH15" s="1295"/>
      <c r="CI15" s="1295"/>
      <c r="CJ15" s="1295"/>
      <c r="CK15" s="1288"/>
      <c r="CL15" s="1288"/>
      <c r="CM15" s="1284"/>
      <c r="CN15" s="1284"/>
      <c r="CO15" s="1295"/>
      <c r="CP15" s="1295"/>
      <c r="CQ15" s="1295"/>
      <c r="CR15" s="1295"/>
      <c r="CS15" s="1295"/>
      <c r="CT15" s="1288"/>
      <c r="CU15" s="1288"/>
      <c r="CV15" s="1284"/>
      <c r="CW15" s="1295"/>
      <c r="CX15" s="1295"/>
      <c r="CY15" s="1295"/>
      <c r="CZ15" s="1295"/>
      <c r="DA15" s="1295"/>
      <c r="DB15" s="1288"/>
      <c r="DC15" s="1288"/>
      <c r="DD15" s="1284"/>
      <c r="DE15" s="1295"/>
      <c r="DF15" s="1295"/>
      <c r="DG15" s="1295"/>
      <c r="DH15" s="1295"/>
      <c r="DI15" s="1295"/>
      <c r="DJ15" s="1288"/>
      <c r="DK15" s="1288"/>
      <c r="DL15" s="1284"/>
      <c r="DM15" s="1296"/>
      <c r="DN15" s="1296"/>
      <c r="DO15" s="1296"/>
      <c r="DP15" s="1296"/>
      <c r="DQ15" s="1296"/>
      <c r="DR15" s="1288"/>
      <c r="DS15" s="1288"/>
      <c r="DT15" s="1284"/>
      <c r="DU15" s="1295"/>
      <c r="DV15" s="1295"/>
      <c r="DW15" s="1295"/>
      <c r="DX15" s="1295"/>
      <c r="DY15" s="1295"/>
      <c r="DZ15" s="1288"/>
      <c r="EA15" s="1288"/>
      <c r="EB15" s="1284"/>
      <c r="EC15" s="1295"/>
      <c r="ED15" s="1295"/>
      <c r="EE15" s="1295"/>
      <c r="EF15" s="1295"/>
      <c r="EG15" s="1295"/>
      <c r="EH15" s="1288"/>
      <c r="EI15" s="1288"/>
      <c r="EJ15" s="1284"/>
      <c r="EK15" s="1295"/>
      <c r="EL15" s="1295"/>
      <c r="EM15" s="1295"/>
      <c r="EN15" s="1295"/>
      <c r="EO15" s="1295"/>
      <c r="EP15" s="1288"/>
      <c r="EQ15" s="1288"/>
      <c r="ER15" s="1284"/>
      <c r="ES15" s="1295"/>
      <c r="ET15" s="1295"/>
      <c r="EU15" s="1295"/>
      <c r="EV15" s="1295"/>
      <c r="EW15" s="1295"/>
      <c r="EX15" s="1288"/>
      <c r="EY15" s="1288"/>
      <c r="EZ15" s="1284"/>
      <c r="FA15" s="1290"/>
      <c r="FB15" s="1291"/>
      <c r="FC15" s="1291"/>
      <c r="FD15" s="1291"/>
      <c r="FE15" s="1291"/>
      <c r="FF15" s="1288"/>
      <c r="FG15" s="1288"/>
      <c r="FH15" s="1284"/>
      <c r="FI15" s="1295"/>
      <c r="FJ15" s="1295"/>
      <c r="FK15" s="1295"/>
      <c r="FL15" s="1295"/>
      <c r="FM15" s="1295"/>
      <c r="FN15" s="1288"/>
      <c r="FO15" s="1288"/>
      <c r="FP15" s="1284"/>
      <c r="FQ15" s="1288"/>
      <c r="FR15" s="1288"/>
      <c r="FS15" s="1288"/>
      <c r="FT15" s="1288"/>
      <c r="FU15" s="1288"/>
      <c r="FV15" s="1288"/>
      <c r="FW15" s="1288"/>
      <c r="FX15" s="1284"/>
      <c r="FY15" s="1288"/>
      <c r="FZ15" s="1288"/>
      <c r="GA15" s="1288"/>
      <c r="GB15" s="1288"/>
      <c r="GC15" s="1288"/>
      <c r="GD15" s="1288"/>
      <c r="GE15" s="1288"/>
      <c r="GF15" s="1284"/>
      <c r="GG15" s="1295"/>
      <c r="GH15" s="1295"/>
      <c r="GI15" s="1295"/>
      <c r="GJ15" s="1295"/>
      <c r="GK15" s="1295"/>
      <c r="GL15" s="1288"/>
      <c r="GM15" s="1288"/>
      <c r="GN15" s="1284"/>
      <c r="GO15" s="1288"/>
      <c r="GP15" s="1288"/>
      <c r="GQ15" s="1288"/>
      <c r="GR15" s="1288"/>
      <c r="GS15" s="1288"/>
      <c r="GT15" s="1288"/>
      <c r="GU15" s="1288"/>
      <c r="GV15" s="1284"/>
      <c r="GW15" s="1288"/>
      <c r="GX15" s="1288"/>
      <c r="GY15" s="1288"/>
      <c r="GZ15" s="1292"/>
      <c r="HA15" s="1291"/>
      <c r="HB15" s="1288"/>
      <c r="HC15" s="1293"/>
      <c r="HD15" s="1284"/>
    </row>
    <row r="16" spans="1:212">
      <c r="A16" s="1287" t="s">
        <v>637</v>
      </c>
      <c r="B16" s="1288">
        <v>1610.2660000000001</v>
      </c>
      <c r="C16" s="1288">
        <v>1588.4490000000001</v>
      </c>
      <c r="D16" s="1288">
        <v>1564.6510000000001</v>
      </c>
      <c r="E16" s="1288">
        <v>1541.6489999999999</v>
      </c>
      <c r="F16" s="1288">
        <v>1515.607</v>
      </c>
      <c r="G16" s="1288">
        <v>1484.182</v>
      </c>
      <c r="H16" s="1288">
        <v>1450.36</v>
      </c>
      <c r="I16" s="1284">
        <v>1421.672</v>
      </c>
      <c r="J16" s="1284">
        <v>0</v>
      </c>
      <c r="K16" s="1289">
        <v>0.81899999999999995</v>
      </c>
      <c r="L16" s="1289">
        <v>0.70199999999999996</v>
      </c>
      <c r="M16" s="1289">
        <v>0.64600000000000002</v>
      </c>
      <c r="N16" s="1289">
        <v>0.59</v>
      </c>
      <c r="O16" s="1289">
        <v>0.50900000000000001</v>
      </c>
      <c r="P16" s="1288">
        <v>0.40100000000000002</v>
      </c>
      <c r="Q16" s="1288">
        <v>0.27</v>
      </c>
      <c r="R16" s="1284">
        <v>0.20399999999999999</v>
      </c>
      <c r="S16" s="1288">
        <v>0.26800000000000002</v>
      </c>
      <c r="T16" s="1288">
        <v>0.19400000000000001</v>
      </c>
      <c r="U16" s="1288">
        <v>0.184</v>
      </c>
      <c r="V16" s="1288">
        <v>0.16900000000000001</v>
      </c>
      <c r="W16" s="1288">
        <v>0.16400000000000001</v>
      </c>
      <c r="X16" s="1288">
        <v>0.13800000000000001</v>
      </c>
      <c r="Y16" s="1288">
        <v>0.11600000000000001</v>
      </c>
      <c r="Z16" s="1284">
        <v>0.114</v>
      </c>
      <c r="AA16" s="1288">
        <v>0.8</v>
      </c>
      <c r="AB16" s="1288">
        <v>0.76100000000000001</v>
      </c>
      <c r="AC16" s="1288">
        <v>0.72399999999999998</v>
      </c>
      <c r="AD16" s="1288">
        <v>0.70299999999999996</v>
      </c>
      <c r="AE16" s="1288">
        <v>0.67500000000000004</v>
      </c>
      <c r="AF16" s="1288">
        <v>0.443</v>
      </c>
      <c r="AG16" s="1288">
        <v>0.17</v>
      </c>
      <c r="AH16" s="1284">
        <v>0.161</v>
      </c>
      <c r="AI16" s="1288">
        <v>3.177</v>
      </c>
      <c r="AJ16" s="1288">
        <v>2.831</v>
      </c>
      <c r="AK16" s="1288">
        <v>2.6510000000000002</v>
      </c>
      <c r="AL16" s="1288">
        <v>2.597</v>
      </c>
      <c r="AM16" s="1288">
        <v>2.5379999999999998</v>
      </c>
      <c r="AN16" s="1288">
        <v>2.6539999999999999</v>
      </c>
      <c r="AO16" s="1288">
        <v>2.6720000000000002</v>
      </c>
      <c r="AP16" s="1284">
        <v>2.54</v>
      </c>
      <c r="AQ16" s="1288">
        <v>3.5649999999999999</v>
      </c>
      <c r="AR16" s="1288">
        <v>3.3340000000000001</v>
      </c>
      <c r="AS16" s="1288">
        <v>3.1480000000000001</v>
      </c>
      <c r="AT16" s="1288">
        <v>2.673</v>
      </c>
      <c r="AU16" s="1288">
        <v>2.2249999999999996</v>
      </c>
      <c r="AV16" s="1288">
        <v>1.9550000000000001</v>
      </c>
      <c r="AW16" s="1288">
        <v>1.736</v>
      </c>
      <c r="AX16" s="1284">
        <v>1.575</v>
      </c>
      <c r="AY16" s="1288">
        <v>0.21099999999999999</v>
      </c>
      <c r="AZ16" s="1288">
        <v>0.193</v>
      </c>
      <c r="BA16" s="1288">
        <v>0.17399999999999999</v>
      </c>
      <c r="BB16" s="1288">
        <v>0.16800000000000001</v>
      </c>
      <c r="BC16" s="1288">
        <v>0.14599999999999999</v>
      </c>
      <c r="BD16" s="1288">
        <v>0.104</v>
      </c>
      <c r="BE16" s="1288">
        <v>4.0999999999999995E-2</v>
      </c>
      <c r="BF16" s="1284">
        <v>3.7999999999999999E-2</v>
      </c>
      <c r="BG16" s="1288">
        <v>0</v>
      </c>
      <c r="BH16" s="1288">
        <v>0</v>
      </c>
      <c r="BI16" s="1288">
        <v>0</v>
      </c>
      <c r="BJ16" s="1288">
        <v>0</v>
      </c>
      <c r="BK16" s="1288">
        <v>0</v>
      </c>
      <c r="BL16" s="1288">
        <v>0</v>
      </c>
      <c r="BM16" s="1288">
        <v>0</v>
      </c>
      <c r="BN16" s="1284">
        <v>0</v>
      </c>
      <c r="BO16" s="1284">
        <v>0</v>
      </c>
      <c r="BP16" s="1288">
        <v>1.347</v>
      </c>
      <c r="BQ16" s="1288">
        <v>1.921</v>
      </c>
      <c r="BR16" s="1288">
        <v>2.4510000000000001</v>
      </c>
      <c r="BS16" s="1288">
        <v>2.383</v>
      </c>
      <c r="BT16" s="1288">
        <v>2.2789999999999999</v>
      </c>
      <c r="BU16" s="1288">
        <v>2.1880000000000002</v>
      </c>
      <c r="BV16" s="1288">
        <v>2.0419999999999998</v>
      </c>
      <c r="BW16" s="1284">
        <v>1.921</v>
      </c>
      <c r="BX16" s="1288">
        <v>67.745999999999995</v>
      </c>
      <c r="BY16" s="1288">
        <v>50.003999999999998</v>
      </c>
      <c r="BZ16" s="1288">
        <v>44.372</v>
      </c>
      <c r="CA16" s="1288">
        <v>41.117000000000004</v>
      </c>
      <c r="CB16" s="1288">
        <v>37.592000000000006</v>
      </c>
      <c r="CC16" s="1288">
        <v>33.218000000000004</v>
      </c>
      <c r="CD16" s="1284"/>
      <c r="CE16" s="1284"/>
      <c r="CF16" s="1288">
        <v>4.5439999999999996</v>
      </c>
      <c r="CG16" s="1288">
        <v>4.3479999999999999</v>
      </c>
      <c r="CH16" s="1288">
        <v>4.0759999999999996</v>
      </c>
      <c r="CI16" s="1288">
        <v>2.69</v>
      </c>
      <c r="CJ16" s="1288">
        <v>2.4319999999999999</v>
      </c>
      <c r="CK16" s="1288">
        <v>2.141</v>
      </c>
      <c r="CL16" s="1288">
        <v>1.8440000000000001</v>
      </c>
      <c r="CM16" s="1284">
        <v>1.6679999999999999</v>
      </c>
      <c r="CN16" s="1284">
        <v>0</v>
      </c>
      <c r="CO16" s="1288">
        <v>81.228999999999999</v>
      </c>
      <c r="CP16" s="1288">
        <v>86.12700000000001</v>
      </c>
      <c r="CQ16" s="1288">
        <v>87.834000000000003</v>
      </c>
      <c r="CR16" s="1288">
        <v>83.694000000000017</v>
      </c>
      <c r="CS16" s="1288">
        <v>77.725000000000023</v>
      </c>
      <c r="CT16" s="1288">
        <v>71.311000000000007</v>
      </c>
      <c r="CU16" s="1288">
        <v>90.759000000000015</v>
      </c>
      <c r="CV16" s="1284">
        <v>81.621000000000009</v>
      </c>
      <c r="CW16" s="1288">
        <v>30.719000000000001</v>
      </c>
      <c r="CX16" s="1288">
        <v>28.329000000000001</v>
      </c>
      <c r="CY16" s="1288">
        <v>25.029</v>
      </c>
      <c r="CZ16" s="1288">
        <v>22.347999999999999</v>
      </c>
      <c r="DA16" s="1288">
        <v>20.146000000000001</v>
      </c>
      <c r="DB16" s="1288">
        <v>18.431000000000001</v>
      </c>
      <c r="DC16" s="1288">
        <v>14.987</v>
      </c>
      <c r="DD16" s="1284">
        <v>12.473000000000001</v>
      </c>
      <c r="DE16" s="1288">
        <v>2.407</v>
      </c>
      <c r="DF16" s="1288">
        <v>7.3739999999999997</v>
      </c>
      <c r="DG16" s="1288">
        <v>11.893000000000001</v>
      </c>
      <c r="DH16" s="1288">
        <v>16.491</v>
      </c>
      <c r="DI16" s="1288">
        <v>19.418999999999997</v>
      </c>
      <c r="DJ16" s="1288">
        <v>19.728999999999999</v>
      </c>
      <c r="DK16" s="1288">
        <v>19.037000000000003</v>
      </c>
      <c r="DL16" s="1284">
        <v>18.505000000000003</v>
      </c>
      <c r="DM16" s="1288">
        <v>4.4279999999999999</v>
      </c>
      <c r="DN16" s="1288">
        <v>4.0229999999999997</v>
      </c>
      <c r="DO16" s="1288">
        <v>3.8040000000000003</v>
      </c>
      <c r="DP16" s="1288">
        <v>3.6849999999999996</v>
      </c>
      <c r="DQ16" s="1288">
        <v>3.7330000000000001</v>
      </c>
      <c r="DR16" s="1288">
        <v>4.1920000000000002</v>
      </c>
      <c r="DS16" s="1288">
        <v>4.3580000000000005</v>
      </c>
      <c r="DT16" s="1284">
        <v>4.2510000000000003</v>
      </c>
      <c r="DU16" s="1288">
        <v>4.5359999999999996</v>
      </c>
      <c r="DV16" s="1288">
        <v>4.1929999999999996</v>
      </c>
      <c r="DW16" s="1288">
        <v>3.8319999999999999</v>
      </c>
      <c r="DX16" s="1288">
        <v>2.2909999999999999</v>
      </c>
      <c r="DY16" s="1288">
        <v>1.9890000000000001</v>
      </c>
      <c r="DZ16" s="1288">
        <v>1.72</v>
      </c>
      <c r="EA16" s="1288">
        <v>1.5009999999999999</v>
      </c>
      <c r="EB16" s="1284">
        <v>1.268</v>
      </c>
      <c r="EC16" s="1288">
        <v>0.88400000000000001</v>
      </c>
      <c r="ED16" s="1288">
        <v>2.3650000000000002</v>
      </c>
      <c r="EE16" s="1288">
        <v>3.5</v>
      </c>
      <c r="EF16" s="1288">
        <v>3.8580000000000001</v>
      </c>
      <c r="EG16" s="1288">
        <v>4.1210000000000004</v>
      </c>
      <c r="EH16" s="1288">
        <v>4.3159999999999998</v>
      </c>
      <c r="EI16" s="1288">
        <v>4.2050000000000001</v>
      </c>
      <c r="EJ16" s="1284">
        <v>4.1120000000000001</v>
      </c>
      <c r="EK16" s="1288">
        <v>0</v>
      </c>
      <c r="EL16" s="1288">
        <v>0</v>
      </c>
      <c r="EM16" s="1288">
        <v>0</v>
      </c>
      <c r="EN16" s="1288">
        <v>0</v>
      </c>
      <c r="EO16" s="1288">
        <v>0</v>
      </c>
      <c r="EP16" s="1288">
        <v>0</v>
      </c>
      <c r="EQ16" s="1288"/>
      <c r="ER16" s="1284"/>
      <c r="ES16" s="1288">
        <v>0</v>
      </c>
      <c r="ET16" s="1288">
        <v>0.80500000000000005</v>
      </c>
      <c r="EU16" s="1288">
        <v>1.0680000000000001</v>
      </c>
      <c r="EV16" s="1288">
        <v>1.47</v>
      </c>
      <c r="EW16" s="1288">
        <v>1.8399999999999999</v>
      </c>
      <c r="EX16" s="1288">
        <v>1.7309999999999997</v>
      </c>
      <c r="EY16" s="1288">
        <v>1.6309999999999996</v>
      </c>
      <c r="EZ16" s="1284">
        <v>1.5829999999999995</v>
      </c>
      <c r="FA16" s="1290">
        <v>0.32</v>
      </c>
      <c r="FB16" s="1291">
        <v>0.3</v>
      </c>
      <c r="FC16" s="1291">
        <v>0.28999999999999998</v>
      </c>
      <c r="FD16" s="1291">
        <v>0.27300000000000002</v>
      </c>
      <c r="FE16" s="1291">
        <v>0.24199999999999999</v>
      </c>
      <c r="FF16" s="1288">
        <v>0.21199999999999999</v>
      </c>
      <c r="FG16" s="1288">
        <v>0.182</v>
      </c>
      <c r="FH16" s="1284"/>
      <c r="FI16" s="1288">
        <v>95.225999999999999</v>
      </c>
      <c r="FJ16" s="1288">
        <v>82.259999999999991</v>
      </c>
      <c r="FK16" s="1288">
        <v>80.425000000000011</v>
      </c>
      <c r="FL16" s="1288">
        <v>77.091999999999999</v>
      </c>
      <c r="FM16" s="1288">
        <v>74.12</v>
      </c>
      <c r="FN16" s="1288">
        <v>71.334000000000003</v>
      </c>
      <c r="FO16" s="1288">
        <v>65.075000000000003</v>
      </c>
      <c r="FP16" s="1284">
        <v>62.322000000000003</v>
      </c>
      <c r="FQ16" s="1288">
        <v>0</v>
      </c>
      <c r="FR16" s="1288">
        <v>0</v>
      </c>
      <c r="FS16" s="1288">
        <v>0</v>
      </c>
      <c r="FT16" s="1288">
        <v>0</v>
      </c>
      <c r="FU16" s="1288">
        <v>0</v>
      </c>
      <c r="FV16" s="1288">
        <v>0</v>
      </c>
      <c r="FW16" s="1288">
        <v>0</v>
      </c>
      <c r="FX16" s="1284">
        <v>0</v>
      </c>
      <c r="FY16" s="1288">
        <v>0</v>
      </c>
      <c r="FZ16" s="1288">
        <v>9.4730000000000008</v>
      </c>
      <c r="GA16" s="1288">
        <v>17.460999999999999</v>
      </c>
      <c r="GB16" s="1288">
        <v>18.364000000000001</v>
      </c>
      <c r="GC16" s="1288">
        <v>22.843</v>
      </c>
      <c r="GD16" s="1288">
        <v>28.388000000000002</v>
      </c>
      <c r="GE16" s="1288">
        <v>36.017000000000003</v>
      </c>
      <c r="GF16" s="1284">
        <v>42.338000000000001</v>
      </c>
      <c r="GG16" s="1288">
        <v>14.422000000000001</v>
      </c>
      <c r="GH16" s="1288">
        <v>13.571999999999999</v>
      </c>
      <c r="GI16" s="1288">
        <v>12.747999999999999</v>
      </c>
      <c r="GJ16" s="1288">
        <v>11.977</v>
      </c>
      <c r="GK16" s="1288">
        <v>11.185</v>
      </c>
      <c r="GL16" s="1288">
        <v>10.433999999999999</v>
      </c>
      <c r="GM16" s="1288">
        <v>9.7140000000000004</v>
      </c>
      <c r="GN16" s="1284">
        <v>8.9700000000000006</v>
      </c>
      <c r="GO16" s="1288">
        <v>316.64800000000002</v>
      </c>
      <c r="GP16" s="1288">
        <v>303.10900000000004</v>
      </c>
      <c r="GQ16" s="1288">
        <v>306.31</v>
      </c>
      <c r="GR16" s="1288">
        <f>N16+V16+AL16+AT16+BB16+BJ16+EN16+BS16+CA16+CI16+CR16+CZ16+AD16+DH16+DP16+DX16+EF16+EV16+FD16+FL16+FT16+GB16+GJ16</f>
        <v>294.63299999999998</v>
      </c>
      <c r="GS16" s="1288">
        <f>O16+W16+AM16+AU16+BC16+BK16+BT16+CB16+CJ16+CS16+DA16+AE16+DI16+DQ16+DY16+EG16+EO16+EW16+FE16+FM16+FU16+GC16+GK16</f>
        <v>285.92300000000006</v>
      </c>
      <c r="GT16" s="1288">
        <v>275.04000000000002</v>
      </c>
      <c r="GU16" s="1288">
        <v>256.35700000000008</v>
      </c>
      <c r="GV16" s="1284">
        <v>245.66400000000002</v>
      </c>
      <c r="GW16" s="1288">
        <v>1926.9140000000002</v>
      </c>
      <c r="GX16" s="1288">
        <v>1891.558</v>
      </c>
      <c r="GY16" s="1288">
        <v>1870.961</v>
      </c>
      <c r="GZ16" s="1292">
        <f>E16+GR16</f>
        <v>1836.2819999999999</v>
      </c>
      <c r="HA16" s="1291">
        <f>GS16+F16</f>
        <v>1801.53</v>
      </c>
      <c r="HB16" s="1288">
        <v>1759.222</v>
      </c>
      <c r="HC16" s="1293">
        <v>1706.7170000000001</v>
      </c>
      <c r="HD16" s="1284">
        <v>1667.336</v>
      </c>
    </row>
    <row r="17" spans="1:212">
      <c r="A17" s="1287" t="s">
        <v>638</v>
      </c>
      <c r="B17" s="1288">
        <v>80.005999999999858</v>
      </c>
      <c r="C17" s="1288">
        <v>68.914000000000001</v>
      </c>
      <c r="D17" s="1288">
        <v>67.242999999999995</v>
      </c>
      <c r="E17" s="1288">
        <v>61.967000000000098</v>
      </c>
      <c r="F17" s="1288">
        <v>53.814999999999998</v>
      </c>
      <c r="G17" s="1288">
        <v>50.018000000000001</v>
      </c>
      <c r="H17" s="1288">
        <v>41.97</v>
      </c>
      <c r="I17" s="1284">
        <v>38.265999999999998</v>
      </c>
      <c r="J17" s="1284">
        <v>0</v>
      </c>
      <c r="K17" s="1289">
        <v>2.0000000000000018E-3</v>
      </c>
      <c r="L17" s="1289">
        <v>1.0000000000000009E-3</v>
      </c>
      <c r="M17" s="1289">
        <v>5.0000000000000044E-3</v>
      </c>
      <c r="N17" s="1289">
        <v>0</v>
      </c>
      <c r="O17" s="1289">
        <v>0</v>
      </c>
      <c r="P17" s="1288">
        <v>0</v>
      </c>
      <c r="Q17" s="1288">
        <v>0</v>
      </c>
      <c r="R17" s="1284">
        <v>0.55300000000000005</v>
      </c>
      <c r="S17" s="1288">
        <v>0</v>
      </c>
      <c r="T17" s="1288">
        <v>1.0000000000000009E-3</v>
      </c>
      <c r="U17" s="1288">
        <v>0</v>
      </c>
      <c r="V17" s="1288">
        <v>0</v>
      </c>
      <c r="W17" s="1288">
        <v>0</v>
      </c>
      <c r="X17" s="1288">
        <v>0</v>
      </c>
      <c r="Y17" s="1288">
        <v>0</v>
      </c>
      <c r="Z17" s="1284">
        <v>0</v>
      </c>
      <c r="AA17" s="1288">
        <v>0</v>
      </c>
      <c r="AB17" s="1288">
        <v>0</v>
      </c>
      <c r="AC17" s="1288">
        <v>0</v>
      </c>
      <c r="AD17" s="1288">
        <v>0</v>
      </c>
      <c r="AE17" s="1288">
        <v>0</v>
      </c>
      <c r="AF17" s="1288">
        <v>0</v>
      </c>
      <c r="AG17" s="1288">
        <v>0</v>
      </c>
      <c r="AH17" s="1284">
        <v>0</v>
      </c>
      <c r="AI17" s="1288">
        <v>0.25600000000000001</v>
      </c>
      <c r="AJ17" s="1288">
        <v>0.26700000000000002</v>
      </c>
      <c r="AK17" s="1288">
        <v>0.29599999999999999</v>
      </c>
      <c r="AL17" s="1288">
        <v>0.24099999999999999</v>
      </c>
      <c r="AM17" s="1288">
        <v>0.32700000000000001</v>
      </c>
      <c r="AN17" s="1288">
        <v>0.28899999999999998</v>
      </c>
      <c r="AO17" s="1288">
        <v>0.221</v>
      </c>
      <c r="AP17" s="1284">
        <v>0.129</v>
      </c>
      <c r="AQ17" s="1288">
        <v>0</v>
      </c>
      <c r="AR17" s="1288">
        <v>0</v>
      </c>
      <c r="AS17" s="1288">
        <v>0</v>
      </c>
      <c r="AT17" s="1288">
        <v>0</v>
      </c>
      <c r="AU17" s="1288">
        <v>0</v>
      </c>
      <c r="AV17" s="1288">
        <v>0</v>
      </c>
      <c r="AW17" s="1288">
        <v>0</v>
      </c>
      <c r="AX17" s="1284">
        <v>0</v>
      </c>
      <c r="AY17" s="1288">
        <v>0</v>
      </c>
      <c r="AZ17" s="1288">
        <v>0</v>
      </c>
      <c r="BA17" s="1288">
        <v>1E-3</v>
      </c>
      <c r="BB17" s="1288">
        <v>0</v>
      </c>
      <c r="BC17" s="1288">
        <v>0</v>
      </c>
      <c r="BD17" s="1288">
        <v>0</v>
      </c>
      <c r="BE17" s="1288">
        <v>0</v>
      </c>
      <c r="BF17" s="1284">
        <v>0</v>
      </c>
      <c r="BG17" s="1288">
        <v>0</v>
      </c>
      <c r="BH17" s="1288">
        <v>0</v>
      </c>
      <c r="BI17" s="1288">
        <v>0</v>
      </c>
      <c r="BJ17" s="1288">
        <v>0</v>
      </c>
      <c r="BK17" s="1288">
        <v>0</v>
      </c>
      <c r="BL17" s="1288">
        <v>0</v>
      </c>
      <c r="BM17" s="1288">
        <v>0</v>
      </c>
      <c r="BN17" s="1284">
        <v>0</v>
      </c>
      <c r="BO17" s="1284">
        <v>0</v>
      </c>
      <c r="BP17" s="1288">
        <v>0.83</v>
      </c>
      <c r="BQ17" s="1288">
        <v>0.79</v>
      </c>
      <c r="BR17" s="1288">
        <v>0.16600000000000001</v>
      </c>
      <c r="BS17" s="1288">
        <v>1.0999999999999999E-2</v>
      </c>
      <c r="BT17" s="1288">
        <v>3.0000000000000001E-3</v>
      </c>
      <c r="BU17" s="1288">
        <v>0</v>
      </c>
      <c r="BV17" s="1288">
        <v>0</v>
      </c>
      <c r="BW17" s="1284">
        <v>0</v>
      </c>
      <c r="BX17" s="1288">
        <v>5.900000000001171E-2</v>
      </c>
      <c r="BY17" s="1288">
        <v>1.5000000000000568E-2</v>
      </c>
      <c r="BZ17" s="1288">
        <v>0.995</v>
      </c>
      <c r="CA17" s="1288">
        <v>3.1E-2</v>
      </c>
      <c r="CB17" s="1288">
        <v>9.0000000000000011E-3</v>
      </c>
      <c r="CC17" s="1288">
        <v>3.9999999999977831E-3</v>
      </c>
      <c r="CD17" s="1284"/>
      <c r="CE17" s="1284"/>
      <c r="CF17" s="1288">
        <v>0.92300000000000004</v>
      </c>
      <c r="CG17" s="1288">
        <v>0.20699999999999999</v>
      </c>
      <c r="CH17" s="1288">
        <v>0.152</v>
      </c>
      <c r="CI17" s="1288">
        <v>6.6000000000000003E-2</v>
      </c>
      <c r="CJ17" s="1288">
        <v>8.9999999999999993E-3</v>
      </c>
      <c r="CK17" s="1288">
        <v>4.0000000000000001E-3</v>
      </c>
      <c r="CL17" s="1288">
        <v>0</v>
      </c>
      <c r="CM17" s="1284">
        <v>0</v>
      </c>
      <c r="CN17" s="1284">
        <v>0</v>
      </c>
      <c r="CO17" s="1288">
        <v>11.722999999999995</v>
      </c>
      <c r="CP17" s="1288">
        <v>9.7839999999999989</v>
      </c>
      <c r="CQ17" s="1288">
        <v>4.4320000000000004</v>
      </c>
      <c r="CR17" s="1288">
        <v>1.2989999999999999</v>
      </c>
      <c r="CS17" s="1288">
        <v>0.56400000000000006</v>
      </c>
      <c r="CT17" s="1288">
        <v>0.51300000000000001</v>
      </c>
      <c r="CU17" s="1288">
        <v>0.66</v>
      </c>
      <c r="CV17" s="1284">
        <v>10.518999999999998</v>
      </c>
      <c r="CW17" s="1288">
        <v>1E-3</v>
      </c>
      <c r="CX17" s="1288">
        <v>0</v>
      </c>
      <c r="CY17" s="1288">
        <v>0</v>
      </c>
      <c r="CZ17" s="1288">
        <v>0</v>
      </c>
      <c r="DA17" s="1288">
        <v>9.9999999999766942E-4</v>
      </c>
      <c r="DB17" s="1288">
        <v>0</v>
      </c>
      <c r="DC17" s="1288">
        <v>7.9999999999991189E-3</v>
      </c>
      <c r="DD17" s="1284">
        <v>0.2629999999999999</v>
      </c>
      <c r="DE17" s="1288">
        <v>5.4669999999999996</v>
      </c>
      <c r="DF17" s="1288">
        <v>5.7459999999999996</v>
      </c>
      <c r="DG17" s="1288">
        <v>6.0460000000000003</v>
      </c>
      <c r="DH17" s="1288">
        <v>4.2629999999999999</v>
      </c>
      <c r="DI17" s="1288">
        <v>1.365</v>
      </c>
      <c r="DJ17" s="1288">
        <v>0.16799999999999998</v>
      </c>
      <c r="DK17" s="1288">
        <v>4.8000000000000001E-2</v>
      </c>
      <c r="DL17" s="1284">
        <v>1.3999999999999999E-2</v>
      </c>
      <c r="DM17" s="1288">
        <v>0.23399999999999999</v>
      </c>
      <c r="DN17" s="1288">
        <v>0.22900000000000009</v>
      </c>
      <c r="DO17" s="1288">
        <v>0.31700000000000017</v>
      </c>
      <c r="DP17" s="1288">
        <v>0.4300000000000006</v>
      </c>
      <c r="DQ17" s="1288">
        <v>0.86499999999999977</v>
      </c>
      <c r="DR17" s="1288">
        <v>0.53399999999999892</v>
      </c>
      <c r="DS17" s="1288">
        <v>0.29299999999999926</v>
      </c>
      <c r="DT17" s="1284">
        <v>0.10699999999999932</v>
      </c>
      <c r="DU17" s="1288">
        <v>2.7E-2</v>
      </c>
      <c r="DV17" s="1288">
        <v>8.0000000000000002E-3</v>
      </c>
      <c r="DW17" s="1288">
        <v>1.2999999999999999E-2</v>
      </c>
      <c r="DX17" s="1288">
        <v>6.7000000000000046E-2</v>
      </c>
      <c r="DY17" s="1288">
        <v>1E-3</v>
      </c>
      <c r="DZ17" s="1288">
        <v>8.9999999999999993E-3</v>
      </c>
      <c r="EA17" s="1288">
        <v>8.0000000000000002E-3</v>
      </c>
      <c r="EB17" s="1284">
        <v>1.2E-2</v>
      </c>
      <c r="EC17" s="1288">
        <v>1.637</v>
      </c>
      <c r="ED17" s="1288">
        <v>1.627</v>
      </c>
      <c r="EE17" s="1288">
        <v>0.88800000000000001</v>
      </c>
      <c r="EF17" s="1288">
        <v>0.67300000000000004</v>
      </c>
      <c r="EG17" s="1288">
        <v>0.625</v>
      </c>
      <c r="EH17" s="1288">
        <v>0.35400000000000004</v>
      </c>
      <c r="EI17" s="1288">
        <v>0.29800000000000004</v>
      </c>
      <c r="EJ17" s="1284">
        <v>0.61499999999999999</v>
      </c>
      <c r="EK17" s="1288">
        <v>0</v>
      </c>
      <c r="EL17" s="1288">
        <v>0</v>
      </c>
      <c r="EM17" s="1288">
        <v>0</v>
      </c>
      <c r="EN17" s="1288">
        <v>0</v>
      </c>
      <c r="EO17" s="1288">
        <v>0</v>
      </c>
      <c r="EP17" s="1288">
        <v>0</v>
      </c>
      <c r="EQ17" s="1288"/>
      <c r="ER17" s="1284"/>
      <c r="ES17" s="1288">
        <v>0.81100000000000005</v>
      </c>
      <c r="ET17" s="1288">
        <v>0.435</v>
      </c>
      <c r="EU17" s="1288">
        <v>0.52</v>
      </c>
      <c r="EV17" s="1288">
        <v>0.48500000000000004</v>
      </c>
      <c r="EW17" s="1288">
        <v>7.0000000000000001E-3</v>
      </c>
      <c r="EX17" s="1288">
        <v>8.9999999999999993E-3</v>
      </c>
      <c r="EY17" s="1288">
        <v>8.0000000000000002E-3</v>
      </c>
      <c r="EZ17" s="1284">
        <v>1E-3</v>
      </c>
      <c r="FA17" s="1290">
        <v>0</v>
      </c>
      <c r="FB17" s="1291">
        <v>0</v>
      </c>
      <c r="FC17" s="1291">
        <v>0</v>
      </c>
      <c r="FD17" s="1291">
        <v>0</v>
      </c>
      <c r="FE17" s="1291">
        <v>0</v>
      </c>
      <c r="FF17" s="1288">
        <v>0</v>
      </c>
      <c r="FG17" s="1288">
        <v>0</v>
      </c>
      <c r="FH17" s="1284"/>
      <c r="FI17" s="1288">
        <v>3.0549999999999997</v>
      </c>
      <c r="FJ17" s="1288">
        <v>8.391</v>
      </c>
      <c r="FK17" s="1288">
        <v>5.891</v>
      </c>
      <c r="FL17" s="1288">
        <v>4.8789999999999996</v>
      </c>
      <c r="FM17" s="1288">
        <v>4.9820000000000002</v>
      </c>
      <c r="FN17" s="1288">
        <v>2.9170000000000003</v>
      </c>
      <c r="FO17" s="1288">
        <v>3.2880000000000003</v>
      </c>
      <c r="FP17" s="1284">
        <v>2.5920000000000001</v>
      </c>
      <c r="FQ17" s="1288">
        <v>0</v>
      </c>
      <c r="FR17" s="1288">
        <v>0</v>
      </c>
      <c r="FS17" s="1288">
        <v>0</v>
      </c>
      <c r="FT17" s="1288">
        <v>0</v>
      </c>
      <c r="FU17" s="1288">
        <v>0</v>
      </c>
      <c r="FV17" s="1288">
        <v>0</v>
      </c>
      <c r="FW17" s="1288">
        <v>0</v>
      </c>
      <c r="FX17" s="1284">
        <v>0</v>
      </c>
      <c r="FY17" s="1288">
        <v>9.7200000000000006</v>
      </c>
      <c r="FZ17" s="1288">
        <v>10.157</v>
      </c>
      <c r="GA17" s="1288">
        <v>3.9279999999999999</v>
      </c>
      <c r="GB17" s="1288">
        <v>5.7299999999999995</v>
      </c>
      <c r="GC17" s="1288">
        <v>7.1979999999999995</v>
      </c>
      <c r="GD17" s="1288">
        <v>9.9540000000000006</v>
      </c>
      <c r="GE17" s="1288">
        <v>9.0549999999999997</v>
      </c>
      <c r="GF17" s="1284">
        <v>5.7509999999999994</v>
      </c>
      <c r="GG17" s="1288">
        <v>1E-3</v>
      </c>
      <c r="GH17" s="1288">
        <v>2E-3</v>
      </c>
      <c r="GI17" s="1288">
        <v>1E-3</v>
      </c>
      <c r="GJ17" s="1288">
        <v>1E-3</v>
      </c>
      <c r="GK17" s="1288">
        <v>0</v>
      </c>
      <c r="GL17" s="1288">
        <v>0</v>
      </c>
      <c r="GM17" s="1288">
        <v>0</v>
      </c>
      <c r="GN17" s="1284">
        <v>8.8729999999999993</v>
      </c>
      <c r="GO17" s="1288">
        <v>34.746000000000002</v>
      </c>
      <c r="GP17" s="1288">
        <v>37.660000000000004</v>
      </c>
      <c r="GQ17" s="1288">
        <v>23.651</v>
      </c>
      <c r="GR17" s="1288">
        <f>N17+V17+AL17+AT17+BB17+BJ17+EN17+BS17+CA17+CI17+CR17+CZ17+AD17+DH17+DP17+DX17+EF17+EV17+FD17+FL17+FT17+GB17+GJ17</f>
        <v>18.176000000000002</v>
      </c>
      <c r="GS17" s="1288">
        <f>O17+W17+AM17+AU17+BC17+BK17+BT17+CB17+CJ17+CS17+DA17+AE17+DI17+DQ17+DY17+EG17+EO17+EW17+FE17+FM17+FU17+GC17+GK17</f>
        <v>15.955999999999996</v>
      </c>
      <c r="GT17" s="1288">
        <v>14.754999999999997</v>
      </c>
      <c r="GU17" s="1288">
        <v>13.886999999999999</v>
      </c>
      <c r="GV17" s="1284">
        <v>29.428999999999995</v>
      </c>
      <c r="GW17" s="1288">
        <v>114.75199999999987</v>
      </c>
      <c r="GX17" s="1288">
        <v>106.57400000000001</v>
      </c>
      <c r="GY17" s="1288">
        <v>90.893999999999991</v>
      </c>
      <c r="GZ17" s="1292">
        <f>E17+GR17</f>
        <v>80.1430000000001</v>
      </c>
      <c r="HA17" s="1291">
        <f>GS17+F17</f>
        <v>69.770999999999987</v>
      </c>
      <c r="HB17" s="1288">
        <v>64.772999999999996</v>
      </c>
      <c r="HC17" s="1293">
        <v>55.856999999999999</v>
      </c>
      <c r="HD17" s="1284">
        <v>67.694999999999993</v>
      </c>
    </row>
    <row r="18" spans="1:212">
      <c r="A18" s="1287" t="s">
        <v>639</v>
      </c>
      <c r="B18" s="1288">
        <v>101.82299999999999</v>
      </c>
      <c r="C18" s="1288">
        <v>92.712000000000003</v>
      </c>
      <c r="D18" s="1288">
        <v>90.245000000000005</v>
      </c>
      <c r="E18" s="1288">
        <v>88.009</v>
      </c>
      <c r="F18" s="1288">
        <v>85.24</v>
      </c>
      <c r="G18" s="1288">
        <v>83.84</v>
      </c>
      <c r="H18" s="1288">
        <v>70.658000000000001</v>
      </c>
      <c r="I18" s="1284">
        <v>65.533000000000001</v>
      </c>
      <c r="J18" s="1284">
        <v>0</v>
      </c>
      <c r="K18" s="1289">
        <v>0.11900000000000001</v>
      </c>
      <c r="L18" s="1289">
        <v>5.7000000000000002E-2</v>
      </c>
      <c r="M18" s="1289">
        <v>6.0999999999999999E-2</v>
      </c>
      <c r="N18" s="1289">
        <v>8.0999999999999989E-2</v>
      </c>
      <c r="O18" s="1289">
        <v>0.10800000000000001</v>
      </c>
      <c r="P18" s="1288">
        <v>0.13100000000000001</v>
      </c>
      <c r="Q18" s="1288">
        <v>6.6000000000000003E-2</v>
      </c>
      <c r="R18" s="1284">
        <v>7.6999999999999999E-2</v>
      </c>
      <c r="S18" s="1288">
        <v>7.3999999999999996E-2</v>
      </c>
      <c r="T18" s="1288">
        <v>1.0999999999999999E-2</v>
      </c>
      <c r="U18" s="1288">
        <v>1.4999999999999999E-2</v>
      </c>
      <c r="V18" s="1288">
        <v>5.0000000000000001E-3</v>
      </c>
      <c r="W18" s="1288">
        <v>2.5999999999999999E-2</v>
      </c>
      <c r="X18" s="1288">
        <v>2.1999999999999999E-2</v>
      </c>
      <c r="Y18" s="1288">
        <v>2E-3</v>
      </c>
      <c r="Z18" s="1284">
        <v>2E-3</v>
      </c>
      <c r="AA18" s="1288">
        <v>3.9E-2</v>
      </c>
      <c r="AB18" s="1288">
        <v>3.6999999999999998E-2</v>
      </c>
      <c r="AC18" s="1288">
        <v>2.1000000000000001E-2</v>
      </c>
      <c r="AD18" s="1288">
        <v>2.8000000000000001E-2</v>
      </c>
      <c r="AE18" s="1288">
        <v>0.23200000000000001</v>
      </c>
      <c r="AF18" s="1288">
        <v>0.27300000000000002</v>
      </c>
      <c r="AG18" s="1288">
        <v>8.9999999999999993E-3</v>
      </c>
      <c r="AH18" s="1284">
        <v>3.0000000000000001E-3</v>
      </c>
      <c r="AI18" s="1288">
        <v>0.60199999999999998</v>
      </c>
      <c r="AJ18" s="1288">
        <v>0.44700000000000001</v>
      </c>
      <c r="AK18" s="1288">
        <v>0.35</v>
      </c>
      <c r="AL18" s="1288">
        <v>0.30000000000000004</v>
      </c>
      <c r="AM18" s="1288">
        <v>0.21100000000000002</v>
      </c>
      <c r="AN18" s="1288">
        <v>0.27100000000000002</v>
      </c>
      <c r="AO18" s="1288">
        <v>0.35300000000000004</v>
      </c>
      <c r="AP18" s="1284">
        <v>0.376</v>
      </c>
      <c r="AQ18" s="1288">
        <v>0.23100000000000001</v>
      </c>
      <c r="AR18" s="1288">
        <v>0.186</v>
      </c>
      <c r="AS18" s="1288">
        <v>0.47500000000000003</v>
      </c>
      <c r="AT18" s="1288">
        <v>0.44800000000000001</v>
      </c>
      <c r="AU18" s="1288">
        <v>0.26999999999999952</v>
      </c>
      <c r="AV18" s="1288">
        <v>0.219</v>
      </c>
      <c r="AW18" s="1288">
        <v>0.161</v>
      </c>
      <c r="AX18" s="1284">
        <v>0.35300000000000004</v>
      </c>
      <c r="AY18" s="1288">
        <v>1.8000000000000002E-2</v>
      </c>
      <c r="AZ18" s="1288">
        <v>1.9E-2</v>
      </c>
      <c r="BA18" s="1288">
        <v>7.0000000000000001E-3</v>
      </c>
      <c r="BB18" s="1288">
        <v>2.1999999999999999E-2</v>
      </c>
      <c r="BC18" s="1288">
        <v>4.2000000000000003E-2</v>
      </c>
      <c r="BD18" s="1288">
        <v>6.3E-2</v>
      </c>
      <c r="BE18" s="1288">
        <v>3.0000000000000001E-3</v>
      </c>
      <c r="BF18" s="1284">
        <v>2E-3</v>
      </c>
      <c r="BG18" s="1288">
        <v>0</v>
      </c>
      <c r="BH18" s="1288">
        <v>0</v>
      </c>
      <c r="BI18" s="1288">
        <v>0</v>
      </c>
      <c r="BJ18" s="1288">
        <v>0</v>
      </c>
      <c r="BK18" s="1288">
        <v>0</v>
      </c>
      <c r="BL18" s="1288">
        <v>0</v>
      </c>
      <c r="BM18" s="1288">
        <v>0</v>
      </c>
      <c r="BN18" s="1284">
        <v>0</v>
      </c>
      <c r="BO18" s="1284">
        <v>0</v>
      </c>
      <c r="BP18" s="1288">
        <v>0.25600000000000001</v>
      </c>
      <c r="BQ18" s="1288">
        <v>0.26</v>
      </c>
      <c r="BR18" s="1288">
        <v>0.23400000000000001</v>
      </c>
      <c r="BS18" s="1288">
        <v>0.115</v>
      </c>
      <c r="BT18" s="1288">
        <v>9.4E-2</v>
      </c>
      <c r="BU18" s="1288">
        <v>0.14599999999999999</v>
      </c>
      <c r="BV18" s="1288">
        <v>0.121</v>
      </c>
      <c r="BW18" s="1284">
        <v>0.187</v>
      </c>
      <c r="BX18" s="1288">
        <v>17.800999999999998</v>
      </c>
      <c r="BY18" s="1288">
        <v>5.6470000000000002</v>
      </c>
      <c r="BZ18" s="1288">
        <v>4.25</v>
      </c>
      <c r="CA18" s="1288">
        <v>3.556</v>
      </c>
      <c r="CB18" s="1288">
        <v>4.383</v>
      </c>
      <c r="CC18" s="1288">
        <v>3.9249999999999998</v>
      </c>
      <c r="CD18" s="1284"/>
      <c r="CE18" s="1284"/>
      <c r="CF18" s="1288">
        <v>1.119</v>
      </c>
      <c r="CG18" s="1288">
        <v>0.47899999999999998</v>
      </c>
      <c r="CH18" s="1288">
        <v>1.538</v>
      </c>
      <c r="CI18" s="1288">
        <v>0.32400000000000001</v>
      </c>
      <c r="CJ18" s="1288">
        <v>0.30000000000000004</v>
      </c>
      <c r="CK18" s="1288">
        <v>0.30099999999999999</v>
      </c>
      <c r="CL18" s="1288">
        <v>0.17599999999999999</v>
      </c>
      <c r="CM18" s="1284">
        <v>0.27</v>
      </c>
      <c r="CN18" s="1284">
        <v>0</v>
      </c>
      <c r="CO18" s="1288">
        <v>6.8250000000000002</v>
      </c>
      <c r="CP18" s="1288">
        <v>8.077</v>
      </c>
      <c r="CQ18" s="1288">
        <v>8.5719999999999992</v>
      </c>
      <c r="CR18" s="1288">
        <v>7.2680000000000007</v>
      </c>
      <c r="CS18" s="1288">
        <v>6.9779999999999998</v>
      </c>
      <c r="CT18" s="1288">
        <v>10.362</v>
      </c>
      <c r="CU18" s="1288">
        <v>9.798</v>
      </c>
      <c r="CV18" s="1284">
        <v>14.795000000000016</v>
      </c>
      <c r="CW18" s="1288">
        <v>2.391</v>
      </c>
      <c r="CX18" s="1288">
        <v>3.3</v>
      </c>
      <c r="CY18" s="1288">
        <v>2.681</v>
      </c>
      <c r="CZ18" s="1288">
        <v>2.202</v>
      </c>
      <c r="DA18" s="1288">
        <v>1.716</v>
      </c>
      <c r="DB18" s="1288">
        <v>3.444</v>
      </c>
      <c r="DC18" s="1288">
        <v>2.5219999999999998</v>
      </c>
      <c r="DD18" s="1284">
        <v>1.738</v>
      </c>
      <c r="DE18" s="1288">
        <v>0.5</v>
      </c>
      <c r="DF18" s="1288">
        <v>1.2270000000000001</v>
      </c>
      <c r="DG18" s="1288">
        <v>1.448</v>
      </c>
      <c r="DH18" s="1288">
        <v>1.3350000000000002</v>
      </c>
      <c r="DI18" s="1288">
        <v>1.0549999999999999</v>
      </c>
      <c r="DJ18" s="1288">
        <v>0.8600000000000001</v>
      </c>
      <c r="DK18" s="1288">
        <v>0.58000000000000007</v>
      </c>
      <c r="DL18" s="1284">
        <v>0.61199999999999999</v>
      </c>
      <c r="DM18" s="1288">
        <v>0.63900000000000001</v>
      </c>
      <c r="DN18" s="1288">
        <v>0.44800000000000001</v>
      </c>
      <c r="DO18" s="1288">
        <v>0.436</v>
      </c>
      <c r="DP18" s="1288">
        <v>0.38200000000000001</v>
      </c>
      <c r="DQ18" s="1288">
        <v>0.40599999999999997</v>
      </c>
      <c r="DR18" s="1288">
        <v>0.36799999999999999</v>
      </c>
      <c r="DS18" s="1288">
        <v>0.4</v>
      </c>
      <c r="DT18" s="1284">
        <v>0.47699999999999998</v>
      </c>
      <c r="DU18" s="1288">
        <v>0.37</v>
      </c>
      <c r="DV18" s="1288">
        <v>0.36899999999999999</v>
      </c>
      <c r="DW18" s="1288">
        <v>1.5539999999999998</v>
      </c>
      <c r="DX18" s="1288">
        <v>0.36899999999999999</v>
      </c>
      <c r="DY18" s="1288">
        <v>0.27000000000000007</v>
      </c>
      <c r="DZ18" s="1288">
        <v>0.22799999999999998</v>
      </c>
      <c r="EA18" s="1288">
        <v>0.24100000000000002</v>
      </c>
      <c r="EB18" s="1284">
        <v>0.253</v>
      </c>
      <c r="EC18" s="1288">
        <v>0.156</v>
      </c>
      <c r="ED18" s="1288">
        <v>0.49199999999999999</v>
      </c>
      <c r="EE18" s="1288">
        <v>0.52999999999999992</v>
      </c>
      <c r="EF18" s="1288">
        <v>0.41</v>
      </c>
      <c r="EG18" s="1288">
        <v>0.43</v>
      </c>
      <c r="EH18" s="1288">
        <v>0.46499999999999997</v>
      </c>
      <c r="EI18" s="1288">
        <v>0.39100000000000001</v>
      </c>
      <c r="EJ18" s="1284">
        <v>0.41699999999999998</v>
      </c>
      <c r="EK18" s="1288">
        <v>0</v>
      </c>
      <c r="EL18" s="1288">
        <v>0</v>
      </c>
      <c r="EM18" s="1288">
        <v>0</v>
      </c>
      <c r="EN18" s="1288">
        <v>0</v>
      </c>
      <c r="EO18" s="1288">
        <v>0</v>
      </c>
      <c r="EP18" s="1288">
        <v>0</v>
      </c>
      <c r="EQ18" s="1288"/>
      <c r="ER18" s="1284"/>
      <c r="ES18" s="1288">
        <v>6.0000000000000001E-3</v>
      </c>
      <c r="ET18" s="1288">
        <v>0.17199999999999999</v>
      </c>
      <c r="EU18" s="1288">
        <v>0.11800000000000001</v>
      </c>
      <c r="EV18" s="1288">
        <v>0.11500000000000002</v>
      </c>
      <c r="EW18" s="1288">
        <v>0.11600000000000001</v>
      </c>
      <c r="EX18" s="1288">
        <v>0.109</v>
      </c>
      <c r="EY18" s="1288">
        <v>5.6000000000000008E-2</v>
      </c>
      <c r="EZ18" s="1284">
        <v>5.7999999999999996E-2</v>
      </c>
      <c r="FA18" s="1290">
        <v>0.02</v>
      </c>
      <c r="FB18" s="1291">
        <v>0.02</v>
      </c>
      <c r="FC18" s="1291">
        <v>0.01</v>
      </c>
      <c r="FD18" s="1291">
        <v>3.1E-2</v>
      </c>
      <c r="FE18" s="1291">
        <v>0.03</v>
      </c>
      <c r="FF18" s="1288">
        <v>0.03</v>
      </c>
      <c r="FG18" s="1288">
        <v>1.2E-2</v>
      </c>
      <c r="FH18" s="1284"/>
      <c r="FI18" s="1288">
        <v>16.021000000000001</v>
      </c>
      <c r="FJ18" s="1288">
        <v>10.225999999999999</v>
      </c>
      <c r="FK18" s="1288">
        <v>9.2240000000000002</v>
      </c>
      <c r="FL18" s="1288">
        <v>7.851</v>
      </c>
      <c r="FM18" s="1288">
        <v>7.7679999999999989</v>
      </c>
      <c r="FN18" s="1288">
        <v>9.1750000000000007</v>
      </c>
      <c r="FO18" s="1288">
        <v>6.0410000000000004</v>
      </c>
      <c r="FP18" s="1284">
        <v>8.2850000000000001</v>
      </c>
      <c r="FQ18" s="1288">
        <v>0</v>
      </c>
      <c r="FR18" s="1288">
        <v>0</v>
      </c>
      <c r="FS18" s="1288">
        <v>0</v>
      </c>
      <c r="FT18" s="1288">
        <v>0</v>
      </c>
      <c r="FU18" s="1288">
        <v>0</v>
      </c>
      <c r="FV18" s="1288">
        <v>0</v>
      </c>
      <c r="FW18" s="1288">
        <v>0</v>
      </c>
      <c r="FX18" s="1284">
        <v>0</v>
      </c>
      <c r="FY18" s="1288">
        <v>0.247</v>
      </c>
      <c r="FZ18" s="1288">
        <v>2.169</v>
      </c>
      <c r="GA18" s="1288">
        <v>3.0249999999999999</v>
      </c>
      <c r="GB18" s="1288">
        <v>1.2509999999999999</v>
      </c>
      <c r="GC18" s="1288">
        <v>1.653</v>
      </c>
      <c r="GD18" s="1288">
        <v>2.3250000000000002</v>
      </c>
      <c r="GE18" s="1288">
        <v>2.734</v>
      </c>
      <c r="GF18" s="1284">
        <v>2.4990000000000001</v>
      </c>
      <c r="GG18" s="1288">
        <v>0.85100000000000009</v>
      </c>
      <c r="GH18" s="1288">
        <v>0.82600000000000007</v>
      </c>
      <c r="GI18" s="1288">
        <v>0.77200000000000002</v>
      </c>
      <c r="GJ18" s="1288">
        <v>0.79300000000000004</v>
      </c>
      <c r="GK18" s="1288">
        <v>0.751</v>
      </c>
      <c r="GL18" s="1288">
        <v>0.72</v>
      </c>
      <c r="GM18" s="1288">
        <v>0.74399999999999999</v>
      </c>
      <c r="GN18" s="1284">
        <v>0.75900000000000001</v>
      </c>
      <c r="GO18" s="1288">
        <v>48.284999999999997</v>
      </c>
      <c r="GP18" s="1288">
        <v>34.469000000000001</v>
      </c>
      <c r="GQ18" s="1288">
        <v>35.321000000000005</v>
      </c>
      <c r="GR18" s="1288">
        <f>N18+V18+AL18+AT18+BB18+BJ18+EN18+BS18+CA18+CI18+CR18+CZ18+AD18+DH18+DP18+DX18+EF18+EV18+FD18+FL18+FT18+GB18+GJ18</f>
        <v>26.885999999999999</v>
      </c>
      <c r="GS18" s="1288">
        <f>O18+W18+AM18+AU18+BC18+BK18+BT18+CB18+CJ18+CS18+DA18+AE18+DI18+DQ18+DY18+EG18+EO18+EW18+FE18+FM18+FU18+GC18+GK18</f>
        <v>26.838999999999995</v>
      </c>
      <c r="GT18" s="1288">
        <v>33.436999999999998</v>
      </c>
      <c r="GU18" s="1288">
        <v>24.409999999999989</v>
      </c>
      <c r="GV18" s="1284">
        <v>31.163000000000018</v>
      </c>
      <c r="GW18" s="1288">
        <v>150.108</v>
      </c>
      <c r="GX18" s="1288">
        <v>127.18100000000001</v>
      </c>
      <c r="GY18" s="1288">
        <v>125.566</v>
      </c>
      <c r="GZ18" s="1292">
        <f>E18+GR18</f>
        <v>114.895</v>
      </c>
      <c r="HA18" s="1291">
        <f>GS18+F18</f>
        <v>112.07899999999999</v>
      </c>
      <c r="HB18" s="1288">
        <v>117.277</v>
      </c>
      <c r="HC18" s="1293">
        <v>95.067999999999984</v>
      </c>
      <c r="HD18" s="1284">
        <v>96.696000000000026</v>
      </c>
    </row>
    <row r="19" spans="1:212">
      <c r="A19" s="1287" t="s">
        <v>644</v>
      </c>
      <c r="B19" s="1288">
        <v>1588.4490000000001</v>
      </c>
      <c r="C19" s="1288">
        <v>1564.6510000000001</v>
      </c>
      <c r="D19" s="1288">
        <v>1541.6489999999999</v>
      </c>
      <c r="E19" s="1288">
        <v>1515.607</v>
      </c>
      <c r="F19" s="1288">
        <v>1484.182</v>
      </c>
      <c r="G19" s="1288">
        <v>1450.36</v>
      </c>
      <c r="H19" s="1288">
        <v>1421.672</v>
      </c>
      <c r="I19" s="1284">
        <v>1394.405</v>
      </c>
      <c r="J19" s="1284">
        <v>0</v>
      </c>
      <c r="K19" s="1289">
        <v>0.70199999999999996</v>
      </c>
      <c r="L19" s="1289">
        <v>0.64599999999999991</v>
      </c>
      <c r="M19" s="1289">
        <v>0.59000000000000008</v>
      </c>
      <c r="N19" s="1289">
        <v>0.50900000000000001</v>
      </c>
      <c r="O19" s="1289">
        <v>0.40100000000000002</v>
      </c>
      <c r="P19" s="1288">
        <v>0.27</v>
      </c>
      <c r="Q19" s="1288">
        <v>0.20400000000000001</v>
      </c>
      <c r="R19" s="1284">
        <v>0.68</v>
      </c>
      <c r="S19" s="1288">
        <v>0.19400000000000001</v>
      </c>
      <c r="T19" s="1288">
        <v>0.184</v>
      </c>
      <c r="U19" s="1288">
        <v>0.16900000000000001</v>
      </c>
      <c r="V19" s="1288">
        <v>0.16400000000000001</v>
      </c>
      <c r="W19" s="1288">
        <v>0.13800000000000001</v>
      </c>
      <c r="X19" s="1288">
        <v>0.11600000000000001</v>
      </c>
      <c r="Y19" s="1288">
        <v>0.114</v>
      </c>
      <c r="Z19" s="1284">
        <v>0.112</v>
      </c>
      <c r="AA19" s="1288">
        <v>0.76100000000000001</v>
      </c>
      <c r="AB19" s="1288">
        <v>0.72399999999999998</v>
      </c>
      <c r="AC19" s="1288">
        <v>0.70299999999999996</v>
      </c>
      <c r="AD19" s="1288">
        <v>0.67499999999999993</v>
      </c>
      <c r="AE19" s="1288">
        <v>0.44300000000000006</v>
      </c>
      <c r="AF19" s="1288">
        <v>0.16999999999999998</v>
      </c>
      <c r="AG19" s="1288">
        <v>0.161</v>
      </c>
      <c r="AH19" s="1284">
        <v>0.158</v>
      </c>
      <c r="AI19" s="1288">
        <v>2.831</v>
      </c>
      <c r="AJ19" s="1288">
        <v>2.6509999999999998</v>
      </c>
      <c r="AK19" s="1288">
        <v>2.597</v>
      </c>
      <c r="AL19" s="1288">
        <v>2.5380000000000003</v>
      </c>
      <c r="AM19" s="1288">
        <v>2.6539999999999999</v>
      </c>
      <c r="AN19" s="1288">
        <v>2.6720000000000002</v>
      </c>
      <c r="AO19" s="1288">
        <v>2.54</v>
      </c>
      <c r="AP19" s="1284">
        <v>2.2930000000000001</v>
      </c>
      <c r="AQ19" s="1288">
        <v>3.3340000000000001</v>
      </c>
      <c r="AR19" s="1288">
        <v>3.1480000000000001</v>
      </c>
      <c r="AS19" s="1288">
        <v>2.673</v>
      </c>
      <c r="AT19" s="1288">
        <v>2.2250000000000001</v>
      </c>
      <c r="AU19" s="1288">
        <v>1.9550000000000001</v>
      </c>
      <c r="AV19" s="1288">
        <v>1.736</v>
      </c>
      <c r="AW19" s="1288">
        <v>1.575</v>
      </c>
      <c r="AX19" s="1284">
        <v>1.222</v>
      </c>
      <c r="AY19" s="1288">
        <v>0.193</v>
      </c>
      <c r="AZ19" s="1288">
        <v>0.17399999999999999</v>
      </c>
      <c r="BA19" s="1288">
        <v>0.16800000000000001</v>
      </c>
      <c r="BB19" s="1288">
        <v>0.14600000000000002</v>
      </c>
      <c r="BC19" s="1288">
        <v>0.10399999999999998</v>
      </c>
      <c r="BD19" s="1288">
        <v>4.0999999999999995E-2</v>
      </c>
      <c r="BE19" s="1288">
        <v>3.7999999999999999E-2</v>
      </c>
      <c r="BF19" s="1284">
        <v>3.5999999999999997E-2</v>
      </c>
      <c r="BG19" s="1288">
        <v>0</v>
      </c>
      <c r="BH19" s="1288">
        <v>0</v>
      </c>
      <c r="BI19" s="1288">
        <v>0</v>
      </c>
      <c r="BJ19" s="1288">
        <v>0</v>
      </c>
      <c r="BK19" s="1288">
        <v>0</v>
      </c>
      <c r="BL19" s="1288">
        <v>0</v>
      </c>
      <c r="BM19" s="1288">
        <v>0</v>
      </c>
      <c r="BN19" s="1284">
        <v>0</v>
      </c>
      <c r="BO19" s="1284">
        <v>0</v>
      </c>
      <c r="BP19" s="1288">
        <v>1.921</v>
      </c>
      <c r="BQ19" s="1288">
        <v>2.4510000000000001</v>
      </c>
      <c r="BR19" s="1288">
        <v>2.383</v>
      </c>
      <c r="BS19" s="1288">
        <v>2.2789999999999999</v>
      </c>
      <c r="BT19" s="1288">
        <v>2.1880000000000002</v>
      </c>
      <c r="BU19" s="1288">
        <v>2.0419999999999998</v>
      </c>
      <c r="BV19" s="1288">
        <v>1.921</v>
      </c>
      <c r="BW19" s="1284">
        <v>1.734</v>
      </c>
      <c r="BX19" s="1288">
        <v>50.003999999999998</v>
      </c>
      <c r="BY19" s="1288">
        <v>44.372</v>
      </c>
      <c r="BZ19" s="1288">
        <v>41.117000000000004</v>
      </c>
      <c r="CA19" s="1288">
        <v>37.592000000000006</v>
      </c>
      <c r="CB19" s="1288">
        <v>33.218000000000004</v>
      </c>
      <c r="CC19" s="1288">
        <v>29.297000000000001</v>
      </c>
      <c r="CD19" s="1284"/>
      <c r="CE19" s="1284"/>
      <c r="CF19" s="1288">
        <v>4.3479999999999999</v>
      </c>
      <c r="CG19" s="1288">
        <v>4.0759999999999996</v>
      </c>
      <c r="CH19" s="1288">
        <v>2.6899999999999995</v>
      </c>
      <c r="CI19" s="1288">
        <v>2.4319999999999999</v>
      </c>
      <c r="CJ19" s="1288">
        <v>2.141</v>
      </c>
      <c r="CK19" s="1288">
        <v>1.8440000000000001</v>
      </c>
      <c r="CL19" s="1288">
        <v>1.6680000000000001</v>
      </c>
      <c r="CM19" s="1284">
        <v>1.3979999999999999</v>
      </c>
      <c r="CN19" s="1284">
        <v>0</v>
      </c>
      <c r="CO19" s="1288">
        <v>86.126999999999981</v>
      </c>
      <c r="CP19" s="1288">
        <v>87.834000000000003</v>
      </c>
      <c r="CQ19" s="1288">
        <v>83.694000000000017</v>
      </c>
      <c r="CR19" s="1288">
        <v>77.725000000000023</v>
      </c>
      <c r="CS19" s="1288">
        <v>71.311000000000007</v>
      </c>
      <c r="CT19" s="1288">
        <v>61.462000000000018</v>
      </c>
      <c r="CU19" s="1288">
        <v>81.621000000000009</v>
      </c>
      <c r="CV19" s="1284">
        <v>77.345000000000013</v>
      </c>
      <c r="CW19" s="1288">
        <v>28.329000000000001</v>
      </c>
      <c r="CX19" s="1288">
        <v>25.029</v>
      </c>
      <c r="CY19" s="1288">
        <v>22.347999999999999</v>
      </c>
      <c r="CZ19" s="1288">
        <v>20.146000000000001</v>
      </c>
      <c r="DA19" s="1288">
        <v>18.431000000000001</v>
      </c>
      <c r="DB19" s="1288">
        <v>14.987</v>
      </c>
      <c r="DC19" s="1288">
        <v>12.473000000000001</v>
      </c>
      <c r="DD19" s="1284">
        <v>10.997999999999999</v>
      </c>
      <c r="DE19" s="1288">
        <v>7.3739999999999997</v>
      </c>
      <c r="DF19" s="1288">
        <v>11.892999999999999</v>
      </c>
      <c r="DG19" s="1288">
        <v>16.491</v>
      </c>
      <c r="DH19" s="1288">
        <v>19.418999999999997</v>
      </c>
      <c r="DI19" s="1288">
        <v>19.728999999999996</v>
      </c>
      <c r="DJ19" s="1288">
        <v>19.036999999999999</v>
      </c>
      <c r="DK19" s="1288">
        <v>18.505000000000003</v>
      </c>
      <c r="DL19" s="1284">
        <v>17.907000000000004</v>
      </c>
      <c r="DM19" s="1288">
        <v>4.0229999999999997</v>
      </c>
      <c r="DN19" s="1288">
        <v>3.8040000000000003</v>
      </c>
      <c r="DO19" s="1288">
        <v>3.6850000000000005</v>
      </c>
      <c r="DP19" s="1288">
        <v>3.7329999999999997</v>
      </c>
      <c r="DQ19" s="1288">
        <v>4.1920000000000002</v>
      </c>
      <c r="DR19" s="1288">
        <v>4.3579999999999997</v>
      </c>
      <c r="DS19" s="1288">
        <v>4.2510000000000003</v>
      </c>
      <c r="DT19" s="1284">
        <v>3.8809999999999998</v>
      </c>
      <c r="DU19" s="1288">
        <v>4.1929999999999996</v>
      </c>
      <c r="DV19" s="1288">
        <v>3.8319999999999999</v>
      </c>
      <c r="DW19" s="1288">
        <v>2.2909999999999999</v>
      </c>
      <c r="DX19" s="1288">
        <v>1.9890000000000001</v>
      </c>
      <c r="DY19" s="1288">
        <v>1.72</v>
      </c>
      <c r="DZ19" s="1288">
        <v>1.5009999999999999</v>
      </c>
      <c r="EA19" s="1288">
        <v>1.268</v>
      </c>
      <c r="EB19" s="1284">
        <v>1.0269999999999999</v>
      </c>
      <c r="EC19" s="1288">
        <v>2.3649999999999998</v>
      </c>
      <c r="ED19" s="1288">
        <v>3.5</v>
      </c>
      <c r="EE19" s="1288">
        <v>3.8580000000000001</v>
      </c>
      <c r="EF19" s="1288">
        <v>4.1210000000000004</v>
      </c>
      <c r="EG19" s="1288">
        <v>4.3160000000000007</v>
      </c>
      <c r="EH19" s="1288">
        <v>4.2050000000000001</v>
      </c>
      <c r="EI19" s="1288">
        <v>4.1120000000000001</v>
      </c>
      <c r="EJ19" s="1284">
        <v>4.3099999999999996</v>
      </c>
      <c r="EK19" s="1288">
        <v>0</v>
      </c>
      <c r="EL19" s="1288">
        <v>0</v>
      </c>
      <c r="EM19" s="1288">
        <v>0</v>
      </c>
      <c r="EN19" s="1288">
        <v>0</v>
      </c>
      <c r="EO19" s="1288">
        <v>0</v>
      </c>
      <c r="EP19" s="1288">
        <v>0</v>
      </c>
      <c r="EQ19" s="1288"/>
      <c r="ER19" s="1284"/>
      <c r="ES19" s="1288">
        <v>0.80500000000000005</v>
      </c>
      <c r="ET19" s="1288">
        <v>1.0680000000000001</v>
      </c>
      <c r="EU19" s="1288">
        <v>1.47</v>
      </c>
      <c r="EV19" s="1288">
        <v>1.84</v>
      </c>
      <c r="EW19" s="1288">
        <v>1.7309999999999997</v>
      </c>
      <c r="EX19" s="1288">
        <v>1.6309999999999996</v>
      </c>
      <c r="EY19" s="1288">
        <v>1.5829999999999995</v>
      </c>
      <c r="EZ19" s="1284">
        <v>1.5259999999999994</v>
      </c>
      <c r="FA19" s="1290">
        <v>0.3</v>
      </c>
      <c r="FB19" s="1291">
        <v>0.28999999999999998</v>
      </c>
      <c r="FC19" s="1291">
        <v>0.27</v>
      </c>
      <c r="FD19" s="1291">
        <v>0.24200000000000002</v>
      </c>
      <c r="FE19" s="1291">
        <v>0.21199999999999999</v>
      </c>
      <c r="FF19" s="1288">
        <v>0.182</v>
      </c>
      <c r="FG19" s="1288">
        <v>0.16999999999999998</v>
      </c>
      <c r="FH19" s="1284"/>
      <c r="FI19" s="1288">
        <v>82.259999999999991</v>
      </c>
      <c r="FJ19" s="1288">
        <v>80.425000000000011</v>
      </c>
      <c r="FK19" s="1288">
        <v>77.091999999999999</v>
      </c>
      <c r="FL19" s="1288">
        <v>74.12</v>
      </c>
      <c r="FM19" s="1288">
        <v>71.334000000000003</v>
      </c>
      <c r="FN19" s="1288">
        <v>65.076000000000008</v>
      </c>
      <c r="FO19" s="1288">
        <v>62.321999999999996</v>
      </c>
      <c r="FP19" s="1284">
        <v>56.628999999999998</v>
      </c>
      <c r="FQ19" s="1288">
        <v>0</v>
      </c>
      <c r="FR19" s="1288">
        <v>0</v>
      </c>
      <c r="FS19" s="1288">
        <v>0</v>
      </c>
      <c r="FT19" s="1288">
        <v>0</v>
      </c>
      <c r="FU19" s="1288">
        <v>0</v>
      </c>
      <c r="FV19" s="1288">
        <v>0</v>
      </c>
      <c r="FW19" s="1288">
        <v>0</v>
      </c>
      <c r="FX19" s="1284">
        <v>0</v>
      </c>
      <c r="FY19" s="1288">
        <v>9.4730000000000008</v>
      </c>
      <c r="FZ19" s="1288">
        <v>17.461000000000002</v>
      </c>
      <c r="GA19" s="1288">
        <v>18.364000000000001</v>
      </c>
      <c r="GB19" s="1288">
        <v>22.843</v>
      </c>
      <c r="GC19" s="1288">
        <v>28.388000000000002</v>
      </c>
      <c r="GD19" s="1288">
        <v>36.016999999999996</v>
      </c>
      <c r="GE19" s="1288">
        <v>42.338000000000001</v>
      </c>
      <c r="GF19" s="1284">
        <v>45.589999999999996</v>
      </c>
      <c r="GG19" s="1288">
        <v>13.571999999999999</v>
      </c>
      <c r="GH19" s="1288">
        <v>12.747999999999999</v>
      </c>
      <c r="GI19" s="1288">
        <v>11.976999999999999</v>
      </c>
      <c r="GJ19" s="1288">
        <v>11.185</v>
      </c>
      <c r="GK19" s="1288">
        <v>10.434000000000001</v>
      </c>
      <c r="GL19" s="1288">
        <v>9.7139999999999986</v>
      </c>
      <c r="GM19" s="1288">
        <v>8.9700000000000006</v>
      </c>
      <c r="GN19" s="1284">
        <v>17.084</v>
      </c>
      <c r="GO19" s="1288">
        <v>303.10899999999998</v>
      </c>
      <c r="GP19" s="1288">
        <v>306.31</v>
      </c>
      <c r="GQ19" s="1288">
        <v>294.62999999999994</v>
      </c>
      <c r="GR19" s="1288">
        <f>N19+V19+AL19+AT19+BB19+BJ19+EN19+BS19+CA19+CI19+CR19+CZ19+AD19+DH19+DP19+DX19+EF19+EV19+FD19+FL19+FT19+GB19+GJ19</f>
        <v>285.92300000000006</v>
      </c>
      <c r="GS19" s="1288">
        <f>O19+W19+AM19+AU19+BC19+BK19+BT19+CB19+CJ19+CS19+DA19+AE19+DI19+DQ19+DY19+EG19+EO19+EW19+FE19+FM19+FU19+GC19+GK19</f>
        <v>275.04000000000002</v>
      </c>
      <c r="GT19" s="1288">
        <v>256.35800000000012</v>
      </c>
      <c r="GU19" s="1288">
        <v>245.834</v>
      </c>
      <c r="GV19" s="1284">
        <v>243.93</v>
      </c>
      <c r="GW19" s="1288">
        <v>1891.558</v>
      </c>
      <c r="GX19" s="1288">
        <v>1870.961</v>
      </c>
      <c r="GY19" s="1288">
        <v>1836.2789999999998</v>
      </c>
      <c r="GZ19" s="1292">
        <f>E19+GR19</f>
        <v>1801.53</v>
      </c>
      <c r="HA19" s="1291">
        <f>GS19+F19</f>
        <v>1759.222</v>
      </c>
      <c r="HB19" s="1288">
        <v>1706.7180000000001</v>
      </c>
      <c r="HC19" s="1293">
        <v>1667.5060000000001</v>
      </c>
      <c r="HD19" s="1284">
        <v>1638.335</v>
      </c>
    </row>
    <row r="20" spans="1:212" ht="13">
      <c r="A20" s="1280" t="s">
        <v>645</v>
      </c>
      <c r="B20" s="1288"/>
      <c r="C20" s="1288"/>
      <c r="D20" s="1288"/>
      <c r="E20" s="1288"/>
      <c r="F20" s="1288"/>
      <c r="G20" s="1288"/>
      <c r="H20" s="1288"/>
      <c r="I20" s="1284"/>
      <c r="J20" s="1284"/>
      <c r="K20" s="1294"/>
      <c r="L20" s="1294"/>
      <c r="M20" s="1294"/>
      <c r="N20" s="1294"/>
      <c r="O20" s="1294"/>
      <c r="P20" s="1288"/>
      <c r="Q20" s="1288"/>
      <c r="R20" s="1284"/>
      <c r="S20" s="1295"/>
      <c r="T20" s="1295"/>
      <c r="U20" s="1295"/>
      <c r="V20" s="1295"/>
      <c r="W20" s="1295"/>
      <c r="X20" s="1288"/>
      <c r="Y20" s="1288"/>
      <c r="Z20" s="1284"/>
      <c r="AA20" s="1288"/>
      <c r="AB20" s="1288"/>
      <c r="AC20" s="1288"/>
      <c r="AD20" s="1288"/>
      <c r="AE20" s="1288"/>
      <c r="AF20" s="1288"/>
      <c r="AG20" s="1288"/>
      <c r="AH20" s="1284"/>
      <c r="AI20" s="1295"/>
      <c r="AJ20" s="1295"/>
      <c r="AK20" s="1295"/>
      <c r="AL20" s="1295"/>
      <c r="AM20" s="1295"/>
      <c r="AN20" s="1288"/>
      <c r="AO20" s="1288"/>
      <c r="AP20" s="1284"/>
      <c r="AQ20" s="1295"/>
      <c r="AR20" s="1295"/>
      <c r="AS20" s="1295"/>
      <c r="AT20" s="1295"/>
      <c r="AU20" s="1295"/>
      <c r="AV20" s="1288"/>
      <c r="AW20" s="1288"/>
      <c r="AX20" s="1284"/>
      <c r="AY20" s="1295"/>
      <c r="AZ20" s="1295"/>
      <c r="BA20" s="1295"/>
      <c r="BB20" s="1295"/>
      <c r="BC20" s="1295"/>
      <c r="BD20" s="1288"/>
      <c r="BE20" s="1288"/>
      <c r="BF20" s="1284"/>
      <c r="BG20" s="1295"/>
      <c r="BH20" s="1295"/>
      <c r="BI20" s="1295"/>
      <c r="BJ20" s="1295"/>
      <c r="BK20" s="1295"/>
      <c r="BL20" s="1288"/>
      <c r="BM20" s="1288"/>
      <c r="BN20" s="1284"/>
      <c r="BO20" s="1284"/>
      <c r="BP20" s="1295" t="s">
        <v>185</v>
      </c>
      <c r="BQ20" s="1295" t="s">
        <v>185</v>
      </c>
      <c r="BR20" s="1295" t="s">
        <v>185</v>
      </c>
      <c r="BS20" s="1295" t="s">
        <v>185</v>
      </c>
      <c r="BT20" s="1295"/>
      <c r="BU20" s="1288" t="s">
        <v>185</v>
      </c>
      <c r="BV20" s="1288" t="s">
        <v>185</v>
      </c>
      <c r="BW20" s="1284" t="s">
        <v>185</v>
      </c>
      <c r="BX20" s="1295"/>
      <c r="BY20" s="1295"/>
      <c r="BZ20" s="1295"/>
      <c r="CA20" s="1295"/>
      <c r="CB20" s="1295"/>
      <c r="CC20" s="1288"/>
      <c r="CD20" s="1284"/>
      <c r="CE20" s="1284"/>
      <c r="CF20" s="1295"/>
      <c r="CG20" s="1295"/>
      <c r="CH20" s="1295"/>
      <c r="CI20" s="1295"/>
      <c r="CJ20" s="1295"/>
      <c r="CK20" s="1288"/>
      <c r="CL20" s="1288"/>
      <c r="CM20" s="1284"/>
      <c r="CN20" s="1284"/>
      <c r="CO20" s="1295"/>
      <c r="CP20" s="1295"/>
      <c r="CQ20" s="1295"/>
      <c r="CR20" s="1295"/>
      <c r="CS20" s="1295"/>
      <c r="CT20" s="1288"/>
      <c r="CU20" s="1288"/>
      <c r="CV20" s="1284"/>
      <c r="CW20" s="1295"/>
      <c r="CX20" s="1295"/>
      <c r="CY20" s="1295"/>
      <c r="CZ20" s="1295"/>
      <c r="DA20" s="1295"/>
      <c r="DB20" s="1288"/>
      <c r="DC20" s="1288"/>
      <c r="DD20" s="1284"/>
      <c r="DE20" s="1295"/>
      <c r="DF20" s="1295"/>
      <c r="DG20" s="1295"/>
      <c r="DH20" s="1295"/>
      <c r="DI20" s="1295"/>
      <c r="DJ20" s="1288"/>
      <c r="DK20" s="1288"/>
      <c r="DL20" s="1284"/>
      <c r="DM20" s="1296"/>
      <c r="DN20" s="1296"/>
      <c r="DO20" s="1296"/>
      <c r="DP20" s="1296"/>
      <c r="DQ20" s="1296"/>
      <c r="DR20" s="1288"/>
      <c r="DS20" s="1288"/>
      <c r="DT20" s="1284"/>
      <c r="DU20" s="1295"/>
      <c r="DV20" s="1295"/>
      <c r="DW20" s="1295"/>
      <c r="DX20" s="1295"/>
      <c r="DY20" s="1295"/>
      <c r="DZ20" s="1288"/>
      <c r="EA20" s="1288"/>
      <c r="EB20" s="1284"/>
      <c r="EC20" s="1295"/>
      <c r="ED20" s="1295"/>
      <c r="EE20" s="1295"/>
      <c r="EF20" s="1295"/>
      <c r="EG20" s="1295"/>
      <c r="EH20" s="1288"/>
      <c r="EI20" s="1288"/>
      <c r="EJ20" s="1284"/>
      <c r="EK20" s="1295"/>
      <c r="EL20" s="1295"/>
      <c r="EM20" s="1295"/>
      <c r="EN20" s="1295"/>
      <c r="EO20" s="1295"/>
      <c r="EP20" s="1288"/>
      <c r="EQ20" s="1288"/>
      <c r="ER20" s="1284"/>
      <c r="ES20" s="1295"/>
      <c r="ET20" s="1295"/>
      <c r="EU20" s="1295"/>
      <c r="EV20" s="1295"/>
      <c r="EW20" s="1295"/>
      <c r="EX20" s="1288"/>
      <c r="EY20" s="1288"/>
      <c r="EZ20" s="1284"/>
      <c r="FA20" s="1290"/>
      <c r="FB20" s="1291"/>
      <c r="FC20" s="1291"/>
      <c r="FD20" s="1291"/>
      <c r="FE20" s="1291"/>
      <c r="FF20" s="1288"/>
      <c r="FG20" s="1288"/>
      <c r="FH20" s="1284"/>
      <c r="FI20" s="1295"/>
      <c r="FJ20" s="1295"/>
      <c r="FK20" s="1295"/>
      <c r="FL20" s="1295"/>
      <c r="FM20" s="1295"/>
      <c r="FN20" s="1288"/>
      <c r="FO20" s="1288"/>
      <c r="FP20" s="1284"/>
      <c r="FQ20" s="1288"/>
      <c r="FR20" s="1288"/>
      <c r="FS20" s="1288"/>
      <c r="FT20" s="1288"/>
      <c r="FU20" s="1288"/>
      <c r="FV20" s="1288"/>
      <c r="FW20" s="1288"/>
      <c r="FX20" s="1284"/>
      <c r="FY20" s="1288"/>
      <c r="FZ20" s="1288"/>
      <c r="GA20" s="1288"/>
      <c r="GB20" s="1288"/>
      <c r="GC20" s="1288"/>
      <c r="GD20" s="1288"/>
      <c r="GE20" s="1288"/>
      <c r="GF20" s="1284"/>
      <c r="GG20" s="1295"/>
      <c r="GH20" s="1295"/>
      <c r="GI20" s="1295"/>
      <c r="GJ20" s="1295"/>
      <c r="GK20" s="1295"/>
      <c r="GL20" s="1288"/>
      <c r="GM20" s="1288"/>
      <c r="GN20" s="1284"/>
      <c r="GO20" s="1288"/>
      <c r="GP20" s="1288"/>
      <c r="GQ20" s="1288"/>
      <c r="GR20" s="1288"/>
      <c r="GS20" s="1288"/>
      <c r="GT20" s="1288"/>
      <c r="GU20" s="1288"/>
      <c r="GV20" s="1284"/>
      <c r="GW20" s="1288"/>
      <c r="GX20" s="1288"/>
      <c r="GY20" s="1288"/>
      <c r="GZ20" s="1292"/>
      <c r="HA20" s="1291"/>
      <c r="HB20" s="1288"/>
      <c r="HC20" s="1293"/>
      <c r="HD20" s="1284"/>
    </row>
    <row r="21" spans="1:212">
      <c r="A21" s="1287" t="s">
        <v>637</v>
      </c>
      <c r="B21" s="1288">
        <v>397.125</v>
      </c>
      <c r="C21" s="1288">
        <v>389.23</v>
      </c>
      <c r="D21" s="1288">
        <v>461.84500000000008</v>
      </c>
      <c r="E21" s="1288">
        <v>570.66899999999998</v>
      </c>
      <c r="F21" s="1288">
        <v>633.54499999999996</v>
      </c>
      <c r="G21" s="1288">
        <v>717.60500000000002</v>
      </c>
      <c r="H21" s="1288">
        <v>710.82299999999998</v>
      </c>
      <c r="I21" s="1284">
        <v>682.91600000000005</v>
      </c>
      <c r="J21" s="1284">
        <v>0</v>
      </c>
      <c r="K21" s="1289">
        <v>2.1230000000000002</v>
      </c>
      <c r="L21" s="1289">
        <v>18.128</v>
      </c>
      <c r="M21" s="1289">
        <v>21.544</v>
      </c>
      <c r="N21" s="1289">
        <v>20.102</v>
      </c>
      <c r="O21" s="1289">
        <v>21.033999999999999</v>
      </c>
      <c r="P21" s="1288">
        <v>17.361999999999998</v>
      </c>
      <c r="Q21" s="1288">
        <v>15.603</v>
      </c>
      <c r="R21" s="1284">
        <v>15.064</v>
      </c>
      <c r="S21" s="1288">
        <v>2.1030000000000002</v>
      </c>
      <c r="T21" s="1288">
        <v>1.93</v>
      </c>
      <c r="U21" s="1288">
        <v>1.7450000000000001</v>
      </c>
      <c r="V21" s="1288">
        <v>1.5449999999999999</v>
      </c>
      <c r="W21" s="1288">
        <v>1.361</v>
      </c>
      <c r="X21" s="1288">
        <v>1.2170000000000001</v>
      </c>
      <c r="Y21" s="1288">
        <v>1.099</v>
      </c>
      <c r="Z21" s="1284">
        <v>0.99</v>
      </c>
      <c r="AA21" s="1288">
        <v>0.309</v>
      </c>
      <c r="AB21" s="1288">
        <v>0.247</v>
      </c>
      <c r="AC21" s="1288">
        <v>0.21299999999999999</v>
      </c>
      <c r="AD21" s="1288">
        <v>0.17699999999999999</v>
      </c>
      <c r="AE21" s="1288">
        <v>0.45900000000000002</v>
      </c>
      <c r="AF21" s="1288">
        <v>0.93899999999999995</v>
      </c>
      <c r="AG21" s="1288">
        <v>0.54400000000000004</v>
      </c>
      <c r="AH21" s="1284">
        <v>1.216</v>
      </c>
      <c r="AI21" s="1288">
        <v>8.69</v>
      </c>
      <c r="AJ21" s="1288">
        <v>11.818</v>
      </c>
      <c r="AK21" s="1288">
        <v>12.097</v>
      </c>
      <c r="AL21" s="1288">
        <v>9.8149999999999995</v>
      </c>
      <c r="AM21" s="1288">
        <v>8.9049999999999994</v>
      </c>
      <c r="AN21" s="1288">
        <v>8.0939999999999994</v>
      </c>
      <c r="AO21" s="1288">
        <v>7.673</v>
      </c>
      <c r="AP21" s="1284">
        <v>7.3689999999999998</v>
      </c>
      <c r="AQ21" s="1288">
        <v>15.983000000000001</v>
      </c>
      <c r="AR21" s="1288">
        <v>12.275</v>
      </c>
      <c r="AS21" s="1288">
        <v>9.452</v>
      </c>
      <c r="AT21" s="1288">
        <v>8.6790000000000003</v>
      </c>
      <c r="AU21" s="1288">
        <v>7.36</v>
      </c>
      <c r="AV21" s="1288">
        <v>6.0350000000000001</v>
      </c>
      <c r="AW21" s="1288">
        <v>4.9260000000000002</v>
      </c>
      <c r="AX21" s="1284">
        <v>4.2119999999999997</v>
      </c>
      <c r="AY21" s="1288">
        <v>9.3320000000000007</v>
      </c>
      <c r="AZ21" s="1288">
        <v>7.8689999999999998</v>
      </c>
      <c r="BA21" s="1288">
        <v>7.48</v>
      </c>
      <c r="BB21" s="1288">
        <v>7.2009999999999996</v>
      </c>
      <c r="BC21" s="1288">
        <v>6.0039999999999996</v>
      </c>
      <c r="BD21" s="1288">
        <v>5.38</v>
      </c>
      <c r="BE21" s="1288">
        <v>4.9550000000000001</v>
      </c>
      <c r="BF21" s="1284">
        <v>4.6230000000000002</v>
      </c>
      <c r="BG21" s="1288">
        <v>0</v>
      </c>
      <c r="BH21" s="1288">
        <v>0</v>
      </c>
      <c r="BI21" s="1288">
        <v>0</v>
      </c>
      <c r="BJ21" s="1288">
        <v>3.0960000000000001</v>
      </c>
      <c r="BK21" s="1288">
        <v>18.286999999999999</v>
      </c>
      <c r="BL21" s="1288">
        <v>23.398</v>
      </c>
      <c r="BM21" s="1288">
        <v>19.843</v>
      </c>
      <c r="BN21" s="1284">
        <v>17.942</v>
      </c>
      <c r="BO21" s="1284">
        <v>0</v>
      </c>
      <c r="BP21" s="1288">
        <v>0.86099999999999999</v>
      </c>
      <c r="BQ21" s="1288">
        <v>1.367</v>
      </c>
      <c r="BR21" s="1288">
        <v>1.9359999999999999</v>
      </c>
      <c r="BS21" s="1288">
        <v>2.629</v>
      </c>
      <c r="BT21" s="1288">
        <v>4.2030000000000003</v>
      </c>
      <c r="BU21" s="1288">
        <v>3.5089999999999999</v>
      </c>
      <c r="BV21" s="1288">
        <v>3.17</v>
      </c>
      <c r="BW21" s="1284">
        <v>2.91</v>
      </c>
      <c r="BX21" s="1288">
        <v>0</v>
      </c>
      <c r="BY21" s="1288">
        <v>6.1870000000000003</v>
      </c>
      <c r="BZ21" s="1288">
        <v>5.1959999999999997</v>
      </c>
      <c r="CA21" s="1288">
        <v>4.3650000000000002</v>
      </c>
      <c r="CB21" s="1288">
        <v>3.1320000000000001</v>
      </c>
      <c r="CC21" s="1288">
        <v>2.3769999999999998</v>
      </c>
      <c r="CD21" s="1284"/>
      <c r="CE21" s="1284"/>
      <c r="CF21" s="1288">
        <v>0</v>
      </c>
      <c r="CG21" s="1288">
        <v>1.2689999999999999</v>
      </c>
      <c r="CH21" s="1288">
        <v>17.577000000000002</v>
      </c>
      <c r="CI21" s="1288">
        <v>12.263</v>
      </c>
      <c r="CJ21" s="1288">
        <v>12.711</v>
      </c>
      <c r="CK21" s="1288">
        <v>15.07</v>
      </c>
      <c r="CL21" s="1288">
        <v>12.622</v>
      </c>
      <c r="CM21" s="1284">
        <v>11.381</v>
      </c>
      <c r="CN21" s="1284">
        <v>0</v>
      </c>
      <c r="CO21" s="1288">
        <v>189.91399999999999</v>
      </c>
      <c r="CP21" s="1288">
        <v>216.03199999999998</v>
      </c>
      <c r="CQ21" s="1288">
        <v>257.99</v>
      </c>
      <c r="CR21" s="1288">
        <v>265.35500000000008</v>
      </c>
      <c r="CS21" s="1288">
        <v>193.97800000000001</v>
      </c>
      <c r="CT21" s="1288">
        <v>155.49300000000002</v>
      </c>
      <c r="CU21" s="1288">
        <v>137.81700000000001</v>
      </c>
      <c r="CV21" s="1284">
        <v>121.81800000000001</v>
      </c>
      <c r="CW21" s="1288">
        <v>25.908000000000001</v>
      </c>
      <c r="CX21" s="1288">
        <v>22.05</v>
      </c>
      <c r="CY21" s="1288">
        <v>55.606999999999999</v>
      </c>
      <c r="CZ21" s="1288">
        <v>58.137</v>
      </c>
      <c r="DA21" s="1288">
        <v>62.719000000000001</v>
      </c>
      <c r="DB21" s="1288">
        <v>75.105999999999995</v>
      </c>
      <c r="DC21" s="1288">
        <v>73.751000000000005</v>
      </c>
      <c r="DD21" s="1284">
        <v>69.846999999999994</v>
      </c>
      <c r="DE21" s="1288">
        <v>1.9019999999999984</v>
      </c>
      <c r="DF21" s="1288">
        <v>1.4129999999999985</v>
      </c>
      <c r="DG21" s="1288">
        <v>1.0249999999999986</v>
      </c>
      <c r="DH21" s="1288">
        <v>0.24699999999999855</v>
      </c>
      <c r="DI21" s="1288">
        <v>8.599999999999855E-2</v>
      </c>
      <c r="DJ21" s="1288">
        <v>1.2999999999999999E-2</v>
      </c>
      <c r="DK21" s="1288">
        <v>-1.4589024432964948E-15</v>
      </c>
      <c r="DL21" s="1284">
        <v>-1.4589024432964948E-15</v>
      </c>
      <c r="DM21" s="1288">
        <v>0</v>
      </c>
      <c r="DN21" s="1288">
        <v>0</v>
      </c>
      <c r="DO21" s="1288">
        <v>0</v>
      </c>
      <c r="DP21" s="1288"/>
      <c r="DQ21" s="1288">
        <v>0</v>
      </c>
      <c r="DR21" s="1288">
        <v>8.8170000000000002</v>
      </c>
      <c r="DS21" s="1288">
        <v>17.527999999999999</v>
      </c>
      <c r="DT21" s="1284">
        <v>11.741</v>
      </c>
      <c r="DU21" s="1288">
        <v>6.4620000000000015</v>
      </c>
      <c r="DV21" s="1288">
        <v>25.923000000000002</v>
      </c>
      <c r="DW21" s="1288">
        <v>43.132000000000005</v>
      </c>
      <c r="DX21" s="1288">
        <v>54.804000000000016</v>
      </c>
      <c r="DY21" s="1288">
        <v>68.873999999999995</v>
      </c>
      <c r="DZ21" s="1288">
        <v>59.075999999999993</v>
      </c>
      <c r="EA21" s="1288">
        <v>39.305999999999997</v>
      </c>
      <c r="EB21" s="1284">
        <v>32.222000000000001</v>
      </c>
      <c r="EC21" s="1288">
        <v>31.27</v>
      </c>
      <c r="ED21" s="1288">
        <v>37.892000000000003</v>
      </c>
      <c r="EE21" s="1288">
        <v>33.223999999999997</v>
      </c>
      <c r="EF21" s="1288">
        <v>31.332000000000001</v>
      </c>
      <c r="EG21" s="1288">
        <v>30.645</v>
      </c>
      <c r="EH21" s="1288">
        <v>29.718</v>
      </c>
      <c r="EI21" s="1288">
        <v>28.78</v>
      </c>
      <c r="EJ21" s="1284">
        <v>27.884</v>
      </c>
      <c r="EK21" s="1288">
        <v>0</v>
      </c>
      <c r="EL21" s="1288">
        <v>3.0270000000000001</v>
      </c>
      <c r="EM21" s="1288">
        <v>10.512</v>
      </c>
      <c r="EN21" s="1288">
        <v>12.045</v>
      </c>
      <c r="EO21" s="1288">
        <v>11.565</v>
      </c>
      <c r="EP21" s="1288">
        <v>12.726999999999999</v>
      </c>
      <c r="EQ21" s="1288">
        <v>10.066999999999998</v>
      </c>
      <c r="ER21" s="1284">
        <v>2.2059999999999995</v>
      </c>
      <c r="ES21" s="1288">
        <v>20.201000000000001</v>
      </c>
      <c r="ET21" s="1288">
        <v>11.882999999999999</v>
      </c>
      <c r="EU21" s="1288">
        <v>8.4369999999999994</v>
      </c>
      <c r="EV21" s="1288">
        <v>6.2649999999999997</v>
      </c>
      <c r="EW21" s="1288">
        <v>9.3600000000000012</v>
      </c>
      <c r="EX21" s="1288">
        <v>15.196000000000002</v>
      </c>
      <c r="EY21" s="1288">
        <v>17.153000000000002</v>
      </c>
      <c r="EZ21" s="1284">
        <v>14.238</v>
      </c>
      <c r="FA21" s="1290">
        <v>0</v>
      </c>
      <c r="FB21" s="1291">
        <v>0</v>
      </c>
      <c r="FC21" s="1291">
        <v>0</v>
      </c>
      <c r="FD21" s="1291">
        <v>0</v>
      </c>
      <c r="FE21" s="1291">
        <v>0</v>
      </c>
      <c r="FF21" s="1288">
        <v>0</v>
      </c>
      <c r="FG21" s="1288">
        <v>0</v>
      </c>
      <c r="FH21" s="1284"/>
      <c r="FI21" s="1288">
        <v>1.083</v>
      </c>
      <c r="FJ21" s="1288">
        <v>0.61099999999999999</v>
      </c>
      <c r="FK21" s="1288">
        <v>25.908000000000001</v>
      </c>
      <c r="FL21" s="1288">
        <v>39.005000000000003</v>
      </c>
      <c r="FM21" s="1288">
        <v>41.819000000000003</v>
      </c>
      <c r="FN21" s="1288">
        <v>44.488999999999997</v>
      </c>
      <c r="FO21" s="1288">
        <v>59.278999999999982</v>
      </c>
      <c r="FP21" s="1284">
        <v>52.86</v>
      </c>
      <c r="FQ21" s="1288">
        <v>0</v>
      </c>
      <c r="FR21" s="1288">
        <v>0</v>
      </c>
      <c r="FS21" s="1288">
        <v>2.1</v>
      </c>
      <c r="FT21" s="1288">
        <v>3.5169999999999999</v>
      </c>
      <c r="FU21" s="1288">
        <v>4.258</v>
      </c>
      <c r="FV21" s="1288">
        <v>2.359</v>
      </c>
      <c r="FW21" s="1288">
        <v>1.569</v>
      </c>
      <c r="FX21" s="1284">
        <v>1.3079999999999998</v>
      </c>
      <c r="FY21" s="1288">
        <v>2.597</v>
      </c>
      <c r="FZ21" s="1288">
        <v>20.788</v>
      </c>
      <c r="GA21" s="1288">
        <v>22.286999999999999</v>
      </c>
      <c r="GB21" s="1288">
        <v>22.667999999999999</v>
      </c>
      <c r="GC21" s="1288">
        <v>20.131</v>
      </c>
      <c r="GD21" s="1288">
        <v>19.544</v>
      </c>
      <c r="GE21" s="1288">
        <v>19.055</v>
      </c>
      <c r="GF21" s="1284">
        <v>18.695</v>
      </c>
      <c r="GG21" s="1288">
        <v>13.978</v>
      </c>
      <c r="GH21" s="1288">
        <v>12.574999999999999</v>
      </c>
      <c r="GI21" s="1288">
        <v>11.377000000000001</v>
      </c>
      <c r="GJ21" s="1288">
        <v>10.245999999999999</v>
      </c>
      <c r="GK21" s="1288">
        <v>9.5169999999999995</v>
      </c>
      <c r="GL21" s="1288">
        <v>8.7520000000000007</v>
      </c>
      <c r="GM21" s="1288">
        <v>8.1639999999999997</v>
      </c>
      <c r="GN21" s="1284">
        <v>7.6360000000000001</v>
      </c>
      <c r="GO21" s="1288">
        <v>332.71600000000001</v>
      </c>
      <c r="GP21" s="1288">
        <v>413.28399999999999</v>
      </c>
      <c r="GQ21" s="1288">
        <v>548.83900000000006</v>
      </c>
      <c r="GR21" s="1288">
        <f>N21+V21+AL21+AT21+BB21+BJ21+EN21+BS21+CA21+CI21+CR21+CZ21+AD21+DH21+DP21+DX21+EF21+EV21+FD21+FL21+FT21+GB21+GJ21</f>
        <v>573.49300000000017</v>
      </c>
      <c r="GS21" s="1288">
        <f>O21+W21+AM21+AU21+BC21+BK21+BT21+CB21+CJ21+CS21+DA21+AE21+DI21+DQ21+DY21+EG21+EO21+EW21+FE21+FM21+FU21+GC21+GK21</f>
        <v>536.40800000000013</v>
      </c>
      <c r="GT21" s="1288">
        <v>514.67099999999994</v>
      </c>
      <c r="GU21" s="1288">
        <v>482.90400000000011</v>
      </c>
      <c r="GV21" s="1284">
        <v>426.16200000000003</v>
      </c>
      <c r="GW21" s="1288">
        <v>729.84100000000001</v>
      </c>
      <c r="GX21" s="1288">
        <v>802.51400000000001</v>
      </c>
      <c r="GY21" s="1288">
        <v>1010.6840000000002</v>
      </c>
      <c r="GZ21" s="1292">
        <f>E21+GR21</f>
        <v>1144.1620000000003</v>
      </c>
      <c r="HA21" s="1291">
        <f>GS21+F21</f>
        <v>1169.953</v>
      </c>
      <c r="HB21" s="1288">
        <v>1232.2759999999998</v>
      </c>
      <c r="HC21" s="1293">
        <v>1193.7270000000001</v>
      </c>
      <c r="HD21" s="1284">
        <v>1109.078</v>
      </c>
    </row>
    <row r="22" spans="1:212">
      <c r="A22" s="1287" t="s">
        <v>638</v>
      </c>
      <c r="B22" s="1288">
        <v>135.12299999999999</v>
      </c>
      <c r="C22" s="1288">
        <v>204.709</v>
      </c>
      <c r="D22" s="1288">
        <v>267.35599999999999</v>
      </c>
      <c r="E22" s="1288">
        <v>288.24099999999999</v>
      </c>
      <c r="F22" s="1288">
        <v>333.03700000000003</v>
      </c>
      <c r="G22" s="1288">
        <v>261.91699999999997</v>
      </c>
      <c r="H22" s="1288">
        <v>244.916</v>
      </c>
      <c r="I22" s="1284">
        <v>49.448999999999998</v>
      </c>
      <c r="J22" s="1284">
        <v>0</v>
      </c>
      <c r="K22" s="1289">
        <v>18.287000000000003</v>
      </c>
      <c r="L22" s="1289">
        <v>16.558999999999997</v>
      </c>
      <c r="M22" s="1289">
        <v>13.413</v>
      </c>
      <c r="N22" s="1289">
        <v>12.209</v>
      </c>
      <c r="O22" s="1289">
        <v>4.8610000000000007</v>
      </c>
      <c r="P22" s="1288">
        <v>3.338000000000001</v>
      </c>
      <c r="Q22" s="1288">
        <v>3.3529999999999998</v>
      </c>
      <c r="R22" s="1284">
        <v>4.3490000000000002</v>
      </c>
      <c r="S22" s="1288">
        <v>0.24099999999999966</v>
      </c>
      <c r="T22" s="1288">
        <v>0.31799999999999939</v>
      </c>
      <c r="U22" s="1288">
        <v>8.3999999999999853E-2</v>
      </c>
      <c r="V22" s="1288">
        <v>3.2999999999999918E-2</v>
      </c>
      <c r="W22" s="1288">
        <v>1.0999999999999899E-2</v>
      </c>
      <c r="X22" s="1288">
        <v>6.9999999999998952E-3</v>
      </c>
      <c r="Y22" s="1288">
        <v>2.9999999999998916E-3</v>
      </c>
      <c r="Z22" s="1284">
        <v>5.0000000000000044E-3</v>
      </c>
      <c r="AA22" s="1288">
        <v>2E-3</v>
      </c>
      <c r="AB22" s="1288">
        <v>1E-3</v>
      </c>
      <c r="AC22" s="1288">
        <v>2E-3</v>
      </c>
      <c r="AD22" s="1288">
        <v>0.29699999999999999</v>
      </c>
      <c r="AE22" s="1288">
        <v>0.622</v>
      </c>
      <c r="AF22" s="1288">
        <v>0.13400000000000001</v>
      </c>
      <c r="AG22" s="1288">
        <v>0.88600000000000001</v>
      </c>
      <c r="AH22" s="1284">
        <v>0.45500000000000002</v>
      </c>
      <c r="AI22" s="1288">
        <v>4.2759999999999998</v>
      </c>
      <c r="AJ22" s="1288">
        <v>2.9459999999999997</v>
      </c>
      <c r="AK22" s="1288">
        <v>0.46300000000000002</v>
      </c>
      <c r="AL22" s="1288">
        <v>0.16400000000000001</v>
      </c>
      <c r="AM22" s="1288">
        <v>6.8000000000000005E-2</v>
      </c>
      <c r="AN22" s="1288">
        <v>8.5999999999999993E-2</v>
      </c>
      <c r="AO22" s="1288">
        <v>3.3000000000000002E-2</v>
      </c>
      <c r="AP22" s="1284">
        <v>2.4E-2</v>
      </c>
      <c r="AQ22" s="1288">
        <v>0.15800000000000125</v>
      </c>
      <c r="AR22" s="1288">
        <v>6.0999999999999943E-2</v>
      </c>
      <c r="AS22" s="1288">
        <v>1.5579999999999996</v>
      </c>
      <c r="AT22" s="1288">
        <v>0.82899999999999996</v>
      </c>
      <c r="AU22" s="1288">
        <v>0.51500000000000001</v>
      </c>
      <c r="AV22" s="1288">
        <v>0.20200000000000001</v>
      </c>
      <c r="AW22" s="1288">
        <v>0.17899999999999999</v>
      </c>
      <c r="AX22" s="1284">
        <v>9.5000000000000001E-2</v>
      </c>
      <c r="AY22" s="1288">
        <v>1.3340000000000001</v>
      </c>
      <c r="AZ22" s="1288">
        <v>1.2309999999999999</v>
      </c>
      <c r="BA22" s="1288">
        <v>1.1739999999999999</v>
      </c>
      <c r="BB22" s="1288">
        <v>0.14699999999999999</v>
      </c>
      <c r="BC22" s="1288">
        <v>0.109</v>
      </c>
      <c r="BD22" s="1288">
        <v>7.9000000000000001E-2</v>
      </c>
      <c r="BE22" s="1288">
        <v>6.4000000000000001E-2</v>
      </c>
      <c r="BF22" s="1284">
        <v>5.2999999999999999E-2</v>
      </c>
      <c r="BG22" s="1288">
        <v>0</v>
      </c>
      <c r="BH22" s="1288">
        <v>0</v>
      </c>
      <c r="BI22" s="1288">
        <v>3.1320000000000001</v>
      </c>
      <c r="BJ22" s="1288">
        <v>16.056000000000001</v>
      </c>
      <c r="BK22" s="1288">
        <v>9.4429999999999996</v>
      </c>
      <c r="BL22" s="1288">
        <v>2.4740000000000002</v>
      </c>
      <c r="BM22" s="1288">
        <v>1.4140000000000001</v>
      </c>
      <c r="BN22" s="1284">
        <v>0.46399999999999997</v>
      </c>
      <c r="BO22" s="1284">
        <v>0</v>
      </c>
      <c r="BP22" s="1288">
        <v>0.72399999999999998</v>
      </c>
      <c r="BQ22" s="1288">
        <v>0.82599999999999996</v>
      </c>
      <c r="BR22" s="1288">
        <v>0.98699999999999999</v>
      </c>
      <c r="BS22" s="1288">
        <v>2.1419999999999999</v>
      </c>
      <c r="BT22" s="1288">
        <v>0.222</v>
      </c>
      <c r="BU22" s="1288">
        <v>0.115</v>
      </c>
      <c r="BV22" s="1288">
        <v>4.7E-2</v>
      </c>
      <c r="BW22" s="1284">
        <v>1.0999999999999999E-2</v>
      </c>
      <c r="BX22" s="1288">
        <v>6.2229999999999999</v>
      </c>
      <c r="BY22" s="1288">
        <v>2.4630000000000001</v>
      </c>
      <c r="BZ22" s="1288">
        <v>1.5780000000000001</v>
      </c>
      <c r="CA22" s="1288">
        <v>0.53400000000000003</v>
      </c>
      <c r="CB22" s="1288">
        <v>0.42199999999999999</v>
      </c>
      <c r="CC22" s="1288">
        <v>0.16700000000000026</v>
      </c>
      <c r="CD22" s="1284"/>
      <c r="CE22" s="1284"/>
      <c r="CF22" s="1288">
        <v>1.2809999999999999</v>
      </c>
      <c r="CG22" s="1288">
        <v>16.98</v>
      </c>
      <c r="CH22" s="1288">
        <v>6.0679999999999996</v>
      </c>
      <c r="CI22" s="1288">
        <v>6.3419999999999996</v>
      </c>
      <c r="CJ22" s="1288">
        <v>6.4370000000000003</v>
      </c>
      <c r="CK22" s="1288">
        <v>0.60299999999999998</v>
      </c>
      <c r="CL22" s="1288">
        <v>0.46099999999999997</v>
      </c>
      <c r="CM22" s="1284">
        <v>0.33999999999999986</v>
      </c>
      <c r="CN22" s="1284">
        <v>0</v>
      </c>
      <c r="CO22" s="1288">
        <v>144.279</v>
      </c>
      <c r="CP22" s="1288">
        <v>155.25099999999998</v>
      </c>
      <c r="CQ22" s="1288">
        <v>126.21</v>
      </c>
      <c r="CR22" s="1288">
        <v>35.312999999999974</v>
      </c>
      <c r="CS22" s="1288">
        <v>10.411000000000017</v>
      </c>
      <c r="CT22" s="1288">
        <v>5.1019999999999985</v>
      </c>
      <c r="CU22" s="1288">
        <v>4.5910000000000002</v>
      </c>
      <c r="CV22" s="1284">
        <v>4.5629999999999997</v>
      </c>
      <c r="CW22" s="1288">
        <v>0.14399999999999999</v>
      </c>
      <c r="CX22" s="1288">
        <v>39.879000000000005</v>
      </c>
      <c r="CY22" s="1288">
        <v>23.268000000000001</v>
      </c>
      <c r="CZ22" s="1288">
        <v>23.018000000000001</v>
      </c>
      <c r="DA22" s="1288">
        <v>31.758999999999993</v>
      </c>
      <c r="DB22" s="1288">
        <v>20.01400000000001</v>
      </c>
      <c r="DC22" s="1288">
        <v>11.097999999999999</v>
      </c>
      <c r="DD22" s="1284">
        <v>9.5490000000000066</v>
      </c>
      <c r="DE22" s="1288">
        <v>0.125</v>
      </c>
      <c r="DF22" s="1288">
        <v>0</v>
      </c>
      <c r="DG22" s="1288">
        <v>0</v>
      </c>
      <c r="DH22" s="1288">
        <v>0</v>
      </c>
      <c r="DI22" s="1288">
        <v>0</v>
      </c>
      <c r="DJ22" s="1288">
        <v>1E-3</v>
      </c>
      <c r="DK22" s="1288">
        <v>0</v>
      </c>
      <c r="DL22" s="1284">
        <v>1.45890244329649E-15</v>
      </c>
      <c r="DM22" s="1288">
        <v>0</v>
      </c>
      <c r="DN22" s="1288">
        <v>0</v>
      </c>
      <c r="DO22" s="1288">
        <v>0</v>
      </c>
      <c r="DP22" s="1288"/>
      <c r="DQ22" s="1288">
        <v>8.8320000000000007</v>
      </c>
      <c r="DR22" s="1288">
        <v>12.148</v>
      </c>
      <c r="DS22" s="1288">
        <v>3.4989999999999988</v>
      </c>
      <c r="DT22" s="1284">
        <v>5.1999999999999602E-2</v>
      </c>
      <c r="DU22" s="1288">
        <v>21.912000000000003</v>
      </c>
      <c r="DV22" s="1288">
        <v>25.862000000000002</v>
      </c>
      <c r="DW22" s="1288">
        <v>27.442</v>
      </c>
      <c r="DX22" s="1288">
        <v>33.806999999999967</v>
      </c>
      <c r="DY22" s="1288">
        <v>17.849</v>
      </c>
      <c r="DZ22" s="1288">
        <v>3.4649999999999999</v>
      </c>
      <c r="EA22" s="1288">
        <v>3.1150000000000002</v>
      </c>
      <c r="EB22" s="1284">
        <v>1.73</v>
      </c>
      <c r="EC22" s="1288">
        <v>14.815999999999999</v>
      </c>
      <c r="ED22" s="1288">
        <v>3.3530000000000002</v>
      </c>
      <c r="EE22" s="1288">
        <v>1.393</v>
      </c>
      <c r="EF22" s="1288">
        <v>0.56599999999999995</v>
      </c>
      <c r="EG22" s="1288">
        <v>0.06</v>
      </c>
      <c r="EH22" s="1288">
        <v>1.7000000000000001E-2</v>
      </c>
      <c r="EI22" s="1288">
        <v>2.6999999999999996E-2</v>
      </c>
      <c r="EJ22" s="1284">
        <v>6.0000000000000001E-3</v>
      </c>
      <c r="EK22" s="1288">
        <v>3.0329999999999999</v>
      </c>
      <c r="EL22" s="1288">
        <v>8.8109999999999999</v>
      </c>
      <c r="EM22" s="1288">
        <v>2.4279999999999999</v>
      </c>
      <c r="EN22" s="1288">
        <v>0.35599999999999998</v>
      </c>
      <c r="EO22" s="1288">
        <v>2.141</v>
      </c>
      <c r="EP22" s="1288">
        <v>1.7000000000000001E-2</v>
      </c>
      <c r="EQ22" s="1288">
        <v>1.7000000000000001E-2</v>
      </c>
      <c r="ER22" s="1284">
        <v>6.4000000000000001E-2</v>
      </c>
      <c r="ES22" s="1288">
        <v>1.6300000000000001</v>
      </c>
      <c r="ET22" s="1288">
        <v>7.3999999999999996E-2</v>
      </c>
      <c r="EU22" s="1288">
        <v>1.4179999999999999</v>
      </c>
      <c r="EV22" s="1288">
        <v>4.8809999999999993</v>
      </c>
      <c r="EW22" s="1288">
        <v>8.4489999999999981</v>
      </c>
      <c r="EX22" s="1288">
        <v>6.8650000000000002</v>
      </c>
      <c r="EY22" s="1288">
        <v>2.84</v>
      </c>
      <c r="EZ22" s="1284">
        <v>0.66300000000000003</v>
      </c>
      <c r="FA22" s="1290">
        <v>0</v>
      </c>
      <c r="FB22" s="1291">
        <v>0</v>
      </c>
      <c r="FC22" s="1291">
        <v>0</v>
      </c>
      <c r="FD22" s="1291">
        <v>0</v>
      </c>
      <c r="FE22" s="1291">
        <v>0</v>
      </c>
      <c r="FF22" s="1288">
        <v>0</v>
      </c>
      <c r="FG22" s="1288">
        <v>0</v>
      </c>
      <c r="FH22" s="1284"/>
      <c r="FI22" s="1288">
        <v>2E-3</v>
      </c>
      <c r="FJ22" s="1288">
        <v>27.823</v>
      </c>
      <c r="FK22" s="1288">
        <v>26.262999999999998</v>
      </c>
      <c r="FL22" s="1288">
        <v>17.558999999999997</v>
      </c>
      <c r="FM22" s="1288">
        <v>13.667</v>
      </c>
      <c r="FN22" s="1288">
        <v>38.775999999999996</v>
      </c>
      <c r="FO22" s="1288">
        <v>17.448</v>
      </c>
      <c r="FP22" s="1284">
        <v>20.428999999999998</v>
      </c>
      <c r="FQ22" s="1288">
        <v>0</v>
      </c>
      <c r="FR22" s="1288">
        <v>2.1040000000000001</v>
      </c>
      <c r="FS22" s="1288">
        <v>2.36</v>
      </c>
      <c r="FT22" s="1288">
        <v>1.6629999999999998</v>
      </c>
      <c r="FU22" s="1288">
        <v>0.372</v>
      </c>
      <c r="FV22" s="1288">
        <v>5.7000000000000002E-2</v>
      </c>
      <c r="FW22" s="1288">
        <v>9.5000000000000001E-2</v>
      </c>
      <c r="FX22" s="1284">
        <v>0.03</v>
      </c>
      <c r="FY22" s="1288">
        <v>18.596</v>
      </c>
      <c r="FZ22" s="1288">
        <v>7.6290000000000004</v>
      </c>
      <c r="GA22" s="1288">
        <v>4.6109999999999998</v>
      </c>
      <c r="GB22" s="1288">
        <v>0.38</v>
      </c>
      <c r="GC22" s="1288">
        <v>0.251</v>
      </c>
      <c r="GD22" s="1288">
        <v>0.09</v>
      </c>
      <c r="GE22" s="1288">
        <v>1.7999999999999999E-2</v>
      </c>
      <c r="GF22" s="1284">
        <v>1.331</v>
      </c>
      <c r="GG22" s="1288">
        <v>0.253</v>
      </c>
      <c r="GH22" s="1288">
        <v>0.192</v>
      </c>
      <c r="GI22" s="1288">
        <v>0.24199999999999999</v>
      </c>
      <c r="GJ22" s="1288">
        <v>0.192</v>
      </c>
      <c r="GK22" s="1288">
        <v>3.2000000000000001E-2</v>
      </c>
      <c r="GL22" s="1288">
        <v>0.02</v>
      </c>
      <c r="GM22" s="1288">
        <v>4.9000000000000002E-2</v>
      </c>
      <c r="GN22" s="1284">
        <v>1.4E-2</v>
      </c>
      <c r="GO22" s="1288">
        <v>237.31600000000003</v>
      </c>
      <c r="GP22" s="1288">
        <v>312.363</v>
      </c>
      <c r="GQ22" s="1288">
        <v>244.09400000000002</v>
      </c>
      <c r="GR22" s="1288">
        <f>N22+V22+AL22+AT22+BB22+BJ22+EN22+BS22+CA22+CI22+CR22+CZ22+AD22+DH22+DP22+DX22+EF22+EV22+FD22+FL22+FT22+GB22+GJ22</f>
        <v>156.48799999999994</v>
      </c>
      <c r="GS22" s="1288">
        <f>O22+W22+AM22+AU22+BC22+BK22+BT22+CB22+CJ22+CS22+DA22+AE22+DI22+DQ22+DY22+EG22+EO22+EW22+FE22+FM22+FU22+GC22+GK22</f>
        <v>116.53300000000003</v>
      </c>
      <c r="GT22" s="1288">
        <v>93.777000000000001</v>
      </c>
      <c r="GU22" s="1288">
        <v>49.237000000000002</v>
      </c>
      <c r="GV22" s="1284">
        <v>44.226999999999997</v>
      </c>
      <c r="GW22" s="1288">
        <v>372.43900000000002</v>
      </c>
      <c r="GX22" s="1288">
        <v>517.072</v>
      </c>
      <c r="GY22" s="1288">
        <v>511.45000000000005</v>
      </c>
      <c r="GZ22" s="1292">
        <f>E22+GR22</f>
        <v>444.72899999999993</v>
      </c>
      <c r="HA22" s="1291">
        <f>GS22+F22</f>
        <v>449.57000000000005</v>
      </c>
      <c r="HB22" s="1288">
        <v>355.69399999999996</v>
      </c>
      <c r="HC22" s="1293">
        <v>294.15300000000002</v>
      </c>
      <c r="HD22" s="1284">
        <v>93.675999999999988</v>
      </c>
    </row>
    <row r="23" spans="1:212">
      <c r="A23" s="1287" t="s">
        <v>639</v>
      </c>
      <c r="B23" s="1288">
        <v>143.018</v>
      </c>
      <c r="C23" s="1288">
        <v>132.09399999999999</v>
      </c>
      <c r="D23" s="1288">
        <v>158.53200000000001</v>
      </c>
      <c r="E23" s="1288">
        <v>225.36500000000001</v>
      </c>
      <c r="F23" s="1288">
        <v>248.977</v>
      </c>
      <c r="G23" s="1288">
        <v>268.69900000000001</v>
      </c>
      <c r="H23" s="1288">
        <v>272.82299999999998</v>
      </c>
      <c r="I23" s="1284">
        <v>143.72800000000001</v>
      </c>
      <c r="J23" s="1284">
        <v>0</v>
      </c>
      <c r="K23" s="1289">
        <v>2.282</v>
      </c>
      <c r="L23" s="1289">
        <v>13.143000000000001</v>
      </c>
      <c r="M23" s="1289">
        <v>14.855</v>
      </c>
      <c r="N23" s="1289">
        <v>11.276999999999999</v>
      </c>
      <c r="O23" s="1289">
        <v>8.5330000000000013</v>
      </c>
      <c r="P23" s="1288">
        <v>5.0970000000000004</v>
      </c>
      <c r="Q23" s="1288">
        <v>3.8919999999999999</v>
      </c>
      <c r="R23" s="1284">
        <v>3.27</v>
      </c>
      <c r="S23" s="1288">
        <v>0.41399999999999998</v>
      </c>
      <c r="T23" s="1288">
        <v>0.503</v>
      </c>
      <c r="U23" s="1288">
        <v>0.28400000000000003</v>
      </c>
      <c r="V23" s="1288">
        <v>0.21700000000000003</v>
      </c>
      <c r="W23" s="1288">
        <v>0.155</v>
      </c>
      <c r="X23" s="1288">
        <v>0.125</v>
      </c>
      <c r="Y23" s="1288">
        <v>0.11200000000000002</v>
      </c>
      <c r="Z23" s="1284">
        <v>0.249</v>
      </c>
      <c r="AA23" s="1288">
        <v>6.4000000000000001E-2</v>
      </c>
      <c r="AB23" s="1288">
        <v>3.5000000000000003E-2</v>
      </c>
      <c r="AC23" s="1288">
        <v>3.7999999999999999E-2</v>
      </c>
      <c r="AD23" s="1288">
        <v>1.4999999999999999E-2</v>
      </c>
      <c r="AE23" s="1288">
        <v>0.14199999999999999</v>
      </c>
      <c r="AF23" s="1288">
        <v>0.52900000000000003</v>
      </c>
      <c r="AG23" s="1288">
        <v>0.214</v>
      </c>
      <c r="AH23" s="1284">
        <v>0.46100000000000002</v>
      </c>
      <c r="AI23" s="1288">
        <v>1.1479999999999999</v>
      </c>
      <c r="AJ23" s="1288">
        <v>2.6669999999999998</v>
      </c>
      <c r="AK23" s="1288">
        <v>2.7449999999999997</v>
      </c>
      <c r="AL23" s="1288">
        <v>1.0739999999999998</v>
      </c>
      <c r="AM23" s="1288">
        <v>0.879</v>
      </c>
      <c r="AN23" s="1288">
        <v>0.50700000000000001</v>
      </c>
      <c r="AO23" s="1288">
        <v>0.33699999999999997</v>
      </c>
      <c r="AP23" s="1284">
        <v>0.22900000000000001</v>
      </c>
      <c r="AQ23" s="1288">
        <v>3.8660000000000001</v>
      </c>
      <c r="AR23" s="1288">
        <v>2.8839999999999999</v>
      </c>
      <c r="AS23" s="1288">
        <v>2.3309999999999995</v>
      </c>
      <c r="AT23" s="1288">
        <v>2.1479999999999997</v>
      </c>
      <c r="AU23" s="1288">
        <v>1.8399999999999999</v>
      </c>
      <c r="AV23" s="1288">
        <v>1.3109999999999999</v>
      </c>
      <c r="AW23" s="1288">
        <v>0.89300000000000024</v>
      </c>
      <c r="AX23" s="1284">
        <v>0.70400000000000007</v>
      </c>
      <c r="AY23" s="1288">
        <v>2.7970000000000002</v>
      </c>
      <c r="AZ23" s="1288">
        <v>1.6199999999999999</v>
      </c>
      <c r="BA23" s="1288">
        <v>1.4530000000000001</v>
      </c>
      <c r="BB23" s="1288">
        <v>1.3439999999999999</v>
      </c>
      <c r="BC23" s="1288">
        <v>0.73299999999999998</v>
      </c>
      <c r="BD23" s="1288">
        <v>0.504</v>
      </c>
      <c r="BE23" s="1288">
        <v>0.39600000000000002</v>
      </c>
      <c r="BF23" s="1284">
        <v>0.255</v>
      </c>
      <c r="BG23" s="1288">
        <v>0</v>
      </c>
      <c r="BH23" s="1288">
        <v>0</v>
      </c>
      <c r="BI23" s="1288">
        <v>3.5999999999999997E-2</v>
      </c>
      <c r="BJ23" s="1288">
        <v>0.86499999999999999</v>
      </c>
      <c r="BK23" s="1288">
        <v>4.3319999999999999</v>
      </c>
      <c r="BL23" s="1288">
        <v>6.0289999999999999</v>
      </c>
      <c r="BM23" s="1288">
        <v>3.3149999999999999</v>
      </c>
      <c r="BN23" s="1284">
        <v>2.44</v>
      </c>
      <c r="BO23" s="1284">
        <v>0</v>
      </c>
      <c r="BP23" s="1288">
        <v>0.218</v>
      </c>
      <c r="BQ23" s="1288">
        <v>0.25700000000000001</v>
      </c>
      <c r="BR23" s="1288">
        <v>0.29399999999999998</v>
      </c>
      <c r="BS23" s="1288">
        <v>0.56799999999999995</v>
      </c>
      <c r="BT23" s="1288">
        <v>0.91600000000000004</v>
      </c>
      <c r="BU23" s="1288">
        <v>0.45400000000000001</v>
      </c>
      <c r="BV23" s="1288">
        <v>0.307</v>
      </c>
      <c r="BW23" s="1284">
        <v>0.28000000000000003</v>
      </c>
      <c r="BX23" s="1288">
        <v>3.5999999999999997E-2</v>
      </c>
      <c r="BY23" s="1288">
        <v>3.4540000000000002</v>
      </c>
      <c r="BZ23" s="1288">
        <v>2.4089999999999998</v>
      </c>
      <c r="CA23" s="1288">
        <v>1.7669999999999999</v>
      </c>
      <c r="CB23" s="1288">
        <v>1.177</v>
      </c>
      <c r="CC23" s="1288">
        <v>0.71599999999999997</v>
      </c>
      <c r="CD23" s="1284"/>
      <c r="CE23" s="1284"/>
      <c r="CF23" s="1288">
        <v>1.2E-2</v>
      </c>
      <c r="CG23" s="1288">
        <v>0.67199999999999993</v>
      </c>
      <c r="CH23" s="1288">
        <v>11.382000000000001</v>
      </c>
      <c r="CI23" s="1288">
        <v>5.8940000000000001</v>
      </c>
      <c r="CJ23" s="1288">
        <v>4.0780000000000003</v>
      </c>
      <c r="CK23" s="1288">
        <v>3.0510000000000002</v>
      </c>
      <c r="CL23" s="1288">
        <v>1.702</v>
      </c>
      <c r="CM23" s="1284">
        <v>1.0049999999999999</v>
      </c>
      <c r="CN23" s="1284">
        <v>0</v>
      </c>
      <c r="CO23" s="1288">
        <v>118.161</v>
      </c>
      <c r="CP23" s="1288">
        <v>113.29299999999999</v>
      </c>
      <c r="CQ23" s="1288">
        <v>118.84499999999996</v>
      </c>
      <c r="CR23" s="1288">
        <v>106.69000000000001</v>
      </c>
      <c r="CS23" s="1288">
        <v>48.896000000000001</v>
      </c>
      <c r="CT23" s="1288">
        <v>24.605999999999998</v>
      </c>
      <c r="CU23" s="1288">
        <v>20.590000000000003</v>
      </c>
      <c r="CV23" s="1284">
        <v>13.804000000000016</v>
      </c>
      <c r="CW23" s="1288">
        <v>4.0019999999999998</v>
      </c>
      <c r="CX23" s="1288">
        <v>6.3220000000000001</v>
      </c>
      <c r="CY23" s="1288">
        <v>20.738</v>
      </c>
      <c r="CZ23" s="1288">
        <v>18.436</v>
      </c>
      <c r="DA23" s="1288">
        <v>19.372</v>
      </c>
      <c r="DB23" s="1288">
        <v>21.369</v>
      </c>
      <c r="DC23" s="1288">
        <v>15.002000000000001</v>
      </c>
      <c r="DD23" s="1284">
        <v>10.125</v>
      </c>
      <c r="DE23" s="1288">
        <v>0.61399999999999999</v>
      </c>
      <c r="DF23" s="1288">
        <v>0.38800000000000001</v>
      </c>
      <c r="DG23" s="1288">
        <v>0.77800000000000002</v>
      </c>
      <c r="DH23" s="1288">
        <v>0.161</v>
      </c>
      <c r="DI23" s="1288">
        <v>7.3000000000000009E-2</v>
      </c>
      <c r="DJ23" s="1288">
        <v>1.4E-2</v>
      </c>
      <c r="DK23" s="1288">
        <v>0</v>
      </c>
      <c r="DL23" s="1284">
        <v>0</v>
      </c>
      <c r="DM23" s="1288">
        <v>0</v>
      </c>
      <c r="DN23" s="1288">
        <v>0</v>
      </c>
      <c r="DO23" s="1288">
        <v>0</v>
      </c>
      <c r="DP23" s="1288"/>
      <c r="DQ23" s="1288">
        <v>1.4999999999999999E-2</v>
      </c>
      <c r="DR23" s="1288">
        <v>3.4370000000000003</v>
      </c>
      <c r="DS23" s="1288">
        <v>9.2859999999999996</v>
      </c>
      <c r="DT23" s="1284">
        <v>4.601</v>
      </c>
      <c r="DU23" s="1288">
        <v>2.4509999999999996</v>
      </c>
      <c r="DV23" s="1288">
        <v>8.6530000000000005</v>
      </c>
      <c r="DW23" s="1288">
        <v>15.77</v>
      </c>
      <c r="DX23" s="1288">
        <v>19.736999999999998</v>
      </c>
      <c r="DY23" s="1288">
        <v>27.647000000000002</v>
      </c>
      <c r="DZ23" s="1288">
        <v>23.234999999999999</v>
      </c>
      <c r="EA23" s="1288">
        <v>10.199</v>
      </c>
      <c r="EB23" s="1284">
        <v>6.4039999999999999</v>
      </c>
      <c r="EC23" s="1288">
        <v>8.1940000000000008</v>
      </c>
      <c r="ED23" s="1288">
        <v>8.0210000000000008</v>
      </c>
      <c r="EE23" s="1288">
        <v>3.2850000000000001</v>
      </c>
      <c r="EF23" s="1288">
        <v>1.2529999999999999</v>
      </c>
      <c r="EG23" s="1288">
        <v>0.98699999999999988</v>
      </c>
      <c r="EH23" s="1288">
        <v>0.95500000000000007</v>
      </c>
      <c r="EI23" s="1288">
        <v>0.92300000000000004</v>
      </c>
      <c r="EJ23" s="1284">
        <v>1.097</v>
      </c>
      <c r="EK23" s="1288">
        <v>6.0000000000000001E-3</v>
      </c>
      <c r="EL23" s="1288">
        <v>1.3259999999999998</v>
      </c>
      <c r="EM23" s="1288">
        <v>0.89500000000000002</v>
      </c>
      <c r="EN23" s="1288">
        <v>0.83599999999999997</v>
      </c>
      <c r="EO23" s="1288">
        <v>0.97899999999999998</v>
      </c>
      <c r="EP23" s="1288">
        <v>2.677</v>
      </c>
      <c r="EQ23" s="1288">
        <v>7.8780000000000001</v>
      </c>
      <c r="ER23" s="1284">
        <v>1.6239999999999999</v>
      </c>
      <c r="ES23" s="1288">
        <v>9.9480000000000004</v>
      </c>
      <c r="ET23" s="1288">
        <v>3.52</v>
      </c>
      <c r="EU23" s="1288">
        <v>3.59</v>
      </c>
      <c r="EV23" s="1288">
        <v>1.786</v>
      </c>
      <c r="EW23" s="1288">
        <v>2.613</v>
      </c>
      <c r="EX23" s="1288">
        <v>4.9080000000000004</v>
      </c>
      <c r="EY23" s="1288">
        <v>5.7549999999999999</v>
      </c>
      <c r="EZ23" s="1284">
        <v>3.9689999999999994</v>
      </c>
      <c r="FA23" s="1290">
        <v>0</v>
      </c>
      <c r="FB23" s="1291">
        <v>0</v>
      </c>
      <c r="FC23" s="1291">
        <v>0</v>
      </c>
      <c r="FD23" s="1291">
        <v>0</v>
      </c>
      <c r="FE23" s="1291">
        <v>0</v>
      </c>
      <c r="FF23" s="1288">
        <v>0</v>
      </c>
      <c r="FG23" s="1288">
        <v>0</v>
      </c>
      <c r="FH23" s="1284"/>
      <c r="FI23" s="1288">
        <v>0.47399999999999998</v>
      </c>
      <c r="FJ23" s="1288">
        <v>2.5259999999999998</v>
      </c>
      <c r="FK23" s="1288">
        <v>13.166</v>
      </c>
      <c r="FL23" s="1288">
        <v>14.745000000000001</v>
      </c>
      <c r="FM23" s="1288">
        <v>10.997000000000002</v>
      </c>
      <c r="FN23" s="1288">
        <v>23.986000000000001</v>
      </c>
      <c r="FO23" s="1288">
        <v>23.867000000000001</v>
      </c>
      <c r="FP23" s="1284">
        <v>10.255000000000001</v>
      </c>
      <c r="FQ23" s="1288">
        <v>0</v>
      </c>
      <c r="FR23" s="1288">
        <v>4.0000000000000001E-3</v>
      </c>
      <c r="FS23" s="1288">
        <v>0.94299999999999995</v>
      </c>
      <c r="FT23" s="1288">
        <v>0.92200000000000004</v>
      </c>
      <c r="FU23" s="1288">
        <v>2.2709999999999999</v>
      </c>
      <c r="FV23" s="1288">
        <v>0.84699999999999998</v>
      </c>
      <c r="FW23" s="1288">
        <v>0.35599999999999998</v>
      </c>
      <c r="FX23" s="1284">
        <v>0.25800000000000001</v>
      </c>
      <c r="FY23" s="1288">
        <v>0.40500000000000003</v>
      </c>
      <c r="FZ23" s="1288">
        <v>6.13</v>
      </c>
      <c r="GA23" s="1288">
        <v>4.2300000000000004</v>
      </c>
      <c r="GB23" s="1288">
        <v>2.9170000000000003</v>
      </c>
      <c r="GC23" s="1288">
        <v>0.83800000000000008</v>
      </c>
      <c r="GD23" s="1288">
        <v>0.57900000000000007</v>
      </c>
      <c r="GE23" s="1288">
        <v>0.378</v>
      </c>
      <c r="GF23" s="1284">
        <v>0.40900000000000003</v>
      </c>
      <c r="GG23" s="1288">
        <v>1.6559999999999999</v>
      </c>
      <c r="GH23" s="1288">
        <v>1.39</v>
      </c>
      <c r="GI23" s="1288">
        <v>1.373</v>
      </c>
      <c r="GJ23" s="1288">
        <v>0.92099999999999993</v>
      </c>
      <c r="GK23" s="1288">
        <v>0.79699999999999993</v>
      </c>
      <c r="GL23" s="1288">
        <v>0.60799999999999998</v>
      </c>
      <c r="GM23" s="1288">
        <v>0.57699999999999996</v>
      </c>
      <c r="GN23" s="1284">
        <v>0.92100000000000004</v>
      </c>
      <c r="GO23" s="1288">
        <v>156.74799999999999</v>
      </c>
      <c r="GP23" s="1288">
        <v>176.80799999999999</v>
      </c>
      <c r="GQ23" s="1288">
        <v>219.43999999999997</v>
      </c>
      <c r="GR23" s="1288">
        <f>N23+V23+AL23+AT23+BB23+BJ23+EN23+BS23+CA23+CI23+CR23+CZ23+AD23+DH23+DP23+DX23+EF23+EV23+FD23+FL23+FT23+GB23+GJ23</f>
        <v>193.57299999999998</v>
      </c>
      <c r="GS23" s="1288">
        <f>O23+W23+AM23+AU23+BC23+BK23+BT23+CB23+CJ23+CS23+DA23+AE23+DI23+DQ23+DY23+EG23+EO23+EW23+FE23+FM23+FU23+GC23+GK23</f>
        <v>138.26999999999998</v>
      </c>
      <c r="GT23" s="1288">
        <v>125.54399999999998</v>
      </c>
      <c r="GU23" s="1288">
        <v>105.979</v>
      </c>
      <c r="GV23" s="1284">
        <v>62.360000000000021</v>
      </c>
      <c r="GW23" s="1288">
        <v>299.76599999999996</v>
      </c>
      <c r="GX23" s="1288">
        <v>308.90199999999999</v>
      </c>
      <c r="GY23" s="1288">
        <v>377.97199999999998</v>
      </c>
      <c r="GZ23" s="1292">
        <f>E23+GR23</f>
        <v>418.93799999999999</v>
      </c>
      <c r="HA23" s="1291">
        <f>GS23+F23</f>
        <v>387.24699999999996</v>
      </c>
      <c r="HB23" s="1288">
        <v>394.24299999999999</v>
      </c>
      <c r="HC23" s="1293">
        <v>378.80199999999996</v>
      </c>
      <c r="HD23" s="1284">
        <v>206.08800000000002</v>
      </c>
    </row>
    <row r="24" spans="1:212">
      <c r="A24" s="1287" t="s">
        <v>646</v>
      </c>
      <c r="B24" s="1288">
        <v>389.23</v>
      </c>
      <c r="C24" s="1288">
        <v>461.84500000000008</v>
      </c>
      <c r="D24" s="1288">
        <v>570.66899999999998</v>
      </c>
      <c r="E24" s="1288">
        <v>633.54499999999996</v>
      </c>
      <c r="F24" s="1288">
        <v>717.60500000000002</v>
      </c>
      <c r="G24" s="1288">
        <v>710.82299999999998</v>
      </c>
      <c r="H24" s="1288">
        <v>682.91600000000005</v>
      </c>
      <c r="I24" s="1284">
        <v>588.63699999999994</v>
      </c>
      <c r="J24" s="1284">
        <v>0</v>
      </c>
      <c r="K24" s="1289">
        <v>18.128000000000004</v>
      </c>
      <c r="L24" s="1289">
        <v>21.543999999999997</v>
      </c>
      <c r="M24" s="1289">
        <v>20.102</v>
      </c>
      <c r="N24" s="1289">
        <v>21.033999999999999</v>
      </c>
      <c r="O24" s="1289">
        <v>17.361999999999998</v>
      </c>
      <c r="P24" s="1288">
        <v>15.602999999999998</v>
      </c>
      <c r="Q24" s="1288">
        <v>15.064</v>
      </c>
      <c r="R24" s="1284">
        <v>16.143000000000001</v>
      </c>
      <c r="S24" s="1288">
        <v>1.93</v>
      </c>
      <c r="T24" s="1288">
        <v>1.7450000000000001</v>
      </c>
      <c r="U24" s="1288">
        <v>1.5449999999999999</v>
      </c>
      <c r="V24" s="1288">
        <v>1.361</v>
      </c>
      <c r="W24" s="1288">
        <v>1.2170000000000001</v>
      </c>
      <c r="X24" s="1288">
        <v>1.099</v>
      </c>
      <c r="Y24" s="1288">
        <v>0.99</v>
      </c>
      <c r="Z24" s="1284">
        <v>0.746</v>
      </c>
      <c r="AA24" s="1288">
        <v>0.247</v>
      </c>
      <c r="AB24" s="1288">
        <v>0.21299999999999999</v>
      </c>
      <c r="AC24" s="1288">
        <v>0.17699999999999999</v>
      </c>
      <c r="AD24" s="1288">
        <v>0.45899999999999996</v>
      </c>
      <c r="AE24" s="1288">
        <v>0.93899999999999995</v>
      </c>
      <c r="AF24" s="1288">
        <v>0.54399999999999993</v>
      </c>
      <c r="AG24" s="1288">
        <v>1.2160000000000002</v>
      </c>
      <c r="AH24" s="1284">
        <v>1.21</v>
      </c>
      <c r="AI24" s="1288">
        <v>11.818</v>
      </c>
      <c r="AJ24" s="1288">
        <v>12.097</v>
      </c>
      <c r="AK24" s="1288">
        <v>9.8149999999999995</v>
      </c>
      <c r="AL24" s="1288">
        <v>8.9049999999999994</v>
      </c>
      <c r="AM24" s="1288">
        <v>8.0939999999999994</v>
      </c>
      <c r="AN24" s="1288">
        <v>7.673</v>
      </c>
      <c r="AO24" s="1288">
        <v>7.3690000000000007</v>
      </c>
      <c r="AP24" s="1284">
        <v>7.1639999999999997</v>
      </c>
      <c r="AQ24" s="1288">
        <v>12.275000000000002</v>
      </c>
      <c r="AR24" s="1288">
        <v>9.452</v>
      </c>
      <c r="AS24" s="1288">
        <v>8.6789999999999985</v>
      </c>
      <c r="AT24" s="1288">
        <v>7.3599999999999994</v>
      </c>
      <c r="AU24" s="1288">
        <v>6.035000000000001</v>
      </c>
      <c r="AV24" s="1288">
        <v>4.9260000000000002</v>
      </c>
      <c r="AW24" s="1288">
        <v>4.2119999999999997</v>
      </c>
      <c r="AX24" s="1284">
        <v>3.6029999999999993</v>
      </c>
      <c r="AY24" s="1288">
        <v>7.8690000000000015</v>
      </c>
      <c r="AZ24" s="1288">
        <v>7.48</v>
      </c>
      <c r="BA24" s="1288">
        <v>7.2009999999999996</v>
      </c>
      <c r="BB24" s="1288">
        <v>6.0039999999999996</v>
      </c>
      <c r="BC24" s="1288">
        <v>5.38</v>
      </c>
      <c r="BD24" s="1288">
        <v>4.9550000000000001</v>
      </c>
      <c r="BE24" s="1288">
        <v>4.6230000000000002</v>
      </c>
      <c r="BF24" s="1284">
        <v>4.4210000000000003</v>
      </c>
      <c r="BG24" s="1288">
        <v>0</v>
      </c>
      <c r="BH24" s="1288">
        <v>0</v>
      </c>
      <c r="BI24" s="1288">
        <v>3.0960000000000001</v>
      </c>
      <c r="BJ24" s="1288">
        <v>18.287000000000003</v>
      </c>
      <c r="BK24" s="1288">
        <v>23.397999999999996</v>
      </c>
      <c r="BL24" s="1288">
        <v>19.843</v>
      </c>
      <c r="BM24" s="1288">
        <v>17.942</v>
      </c>
      <c r="BN24" s="1284">
        <v>15.965999999999999</v>
      </c>
      <c r="BO24" s="1284">
        <v>0</v>
      </c>
      <c r="BP24" s="1288">
        <v>1.367</v>
      </c>
      <c r="BQ24" s="1288">
        <v>1.9359999999999999</v>
      </c>
      <c r="BR24" s="1288">
        <v>2.629</v>
      </c>
      <c r="BS24" s="1288">
        <v>4.2030000000000003</v>
      </c>
      <c r="BT24" s="1288">
        <v>3.5089999999999999</v>
      </c>
      <c r="BU24" s="1288">
        <v>3.17</v>
      </c>
      <c r="BV24" s="1288">
        <v>2.91</v>
      </c>
      <c r="BW24" s="1284">
        <v>2.641</v>
      </c>
      <c r="BX24" s="1288">
        <v>6.1870000000000003</v>
      </c>
      <c r="BY24" s="1288">
        <v>5.1959999999999997</v>
      </c>
      <c r="BZ24" s="1288">
        <v>4.3650000000000002</v>
      </c>
      <c r="CA24" s="1288">
        <v>3.1320000000000001</v>
      </c>
      <c r="CB24" s="1288">
        <v>2.3769999999999998</v>
      </c>
      <c r="CC24" s="1288">
        <v>1.8280000000000001</v>
      </c>
      <c r="CD24" s="1284"/>
      <c r="CE24" s="1284"/>
      <c r="CF24" s="1288">
        <v>1.2689999999999999</v>
      </c>
      <c r="CG24" s="1288">
        <v>17.576999999999998</v>
      </c>
      <c r="CH24" s="1288">
        <v>12.263000000000002</v>
      </c>
      <c r="CI24" s="1288">
        <v>12.711</v>
      </c>
      <c r="CJ24" s="1288">
        <v>15.07</v>
      </c>
      <c r="CK24" s="1288">
        <v>12.622</v>
      </c>
      <c r="CL24" s="1288">
        <v>11.381</v>
      </c>
      <c r="CM24" s="1284">
        <v>10.716000000000001</v>
      </c>
      <c r="CN24" s="1284">
        <v>0</v>
      </c>
      <c r="CO24" s="1288">
        <v>216.03199999999998</v>
      </c>
      <c r="CP24" s="1288">
        <v>257.99</v>
      </c>
      <c r="CQ24" s="1288">
        <v>265.35500000000008</v>
      </c>
      <c r="CR24" s="1288">
        <v>193.97800000000001</v>
      </c>
      <c r="CS24" s="1288">
        <v>155.49300000000002</v>
      </c>
      <c r="CT24" s="1288">
        <v>135.989</v>
      </c>
      <c r="CU24" s="1288">
        <v>121.81800000000001</v>
      </c>
      <c r="CV24" s="1284">
        <v>112.577</v>
      </c>
      <c r="CW24" s="1288">
        <v>22.05</v>
      </c>
      <c r="CX24" s="1288">
        <v>55.606999999999999</v>
      </c>
      <c r="CY24" s="1288">
        <v>58.137</v>
      </c>
      <c r="CZ24" s="1288">
        <v>62.719000000000001</v>
      </c>
      <c r="DA24" s="1288">
        <v>75.105999999999995</v>
      </c>
      <c r="DB24" s="1288">
        <v>73.751000000000005</v>
      </c>
      <c r="DC24" s="1288">
        <v>69.846999999999994</v>
      </c>
      <c r="DD24" s="1284">
        <v>69.271000000000001</v>
      </c>
      <c r="DE24" s="1288">
        <v>1.4129999999999985</v>
      </c>
      <c r="DF24" s="1288">
        <v>1.0249999999999986</v>
      </c>
      <c r="DG24" s="1288">
        <v>0.24699999999999855</v>
      </c>
      <c r="DH24" s="1288">
        <v>8.599999999999855E-2</v>
      </c>
      <c r="DI24" s="1288">
        <v>1.2999999999998541E-2</v>
      </c>
      <c r="DJ24" s="1288">
        <v>0</v>
      </c>
      <c r="DK24" s="1288">
        <v>0</v>
      </c>
      <c r="DL24" s="1284">
        <v>0</v>
      </c>
      <c r="DM24" s="1288">
        <v>0</v>
      </c>
      <c r="DN24" s="1288">
        <v>0</v>
      </c>
      <c r="DO24" s="1288">
        <v>0</v>
      </c>
      <c r="DP24" s="1288"/>
      <c r="DQ24" s="1288">
        <v>8.8170000000000002</v>
      </c>
      <c r="DR24" s="1288">
        <v>17.527999999999999</v>
      </c>
      <c r="DS24" s="1288">
        <v>11.740999999999998</v>
      </c>
      <c r="DT24" s="1284">
        <v>7.1919999999999993</v>
      </c>
      <c r="DU24" s="1288">
        <v>25.923000000000002</v>
      </c>
      <c r="DV24" s="1288">
        <v>43.132000000000005</v>
      </c>
      <c r="DW24" s="1288">
        <v>54.804000000000016</v>
      </c>
      <c r="DX24" s="1288">
        <v>68.873999999999995</v>
      </c>
      <c r="DY24" s="1288">
        <v>59.075999999999993</v>
      </c>
      <c r="DZ24" s="1288">
        <v>39.305999999999997</v>
      </c>
      <c r="EA24" s="1288">
        <v>32.222000000000001</v>
      </c>
      <c r="EB24" s="1284">
        <v>27.547999999999998</v>
      </c>
      <c r="EC24" s="1288">
        <v>37.891999999999996</v>
      </c>
      <c r="ED24" s="1288">
        <v>33.224000000000004</v>
      </c>
      <c r="EE24" s="1288">
        <v>31.331999999999997</v>
      </c>
      <c r="EF24" s="1288">
        <v>30.645</v>
      </c>
      <c r="EG24" s="1288">
        <v>29.718</v>
      </c>
      <c r="EH24" s="1288">
        <v>28.78</v>
      </c>
      <c r="EI24" s="1288">
        <v>27.884</v>
      </c>
      <c r="EJ24" s="1284">
        <v>26.792999999999999</v>
      </c>
      <c r="EK24" s="1288">
        <v>3.0270000000000001</v>
      </c>
      <c r="EL24" s="1288">
        <v>10.512</v>
      </c>
      <c r="EM24" s="1288">
        <v>12.045</v>
      </c>
      <c r="EN24" s="1288">
        <v>11.565</v>
      </c>
      <c r="EO24" s="1288">
        <v>12.727</v>
      </c>
      <c r="EP24" s="1288">
        <v>10.066999999999998</v>
      </c>
      <c r="EQ24" s="1288">
        <v>2.2059999999999977</v>
      </c>
      <c r="ER24" s="1284">
        <v>0.64599999999999969</v>
      </c>
      <c r="ES24" s="1288">
        <v>11.882999999999999</v>
      </c>
      <c r="ET24" s="1288">
        <v>8.4369999999999994</v>
      </c>
      <c r="EU24" s="1288">
        <v>6.2649999999999988</v>
      </c>
      <c r="EV24" s="1288">
        <v>9.36</v>
      </c>
      <c r="EW24" s="1288">
        <v>15.195999999999998</v>
      </c>
      <c r="EX24" s="1288">
        <v>17.152999999999999</v>
      </c>
      <c r="EY24" s="1288">
        <v>14.238000000000003</v>
      </c>
      <c r="EZ24" s="1284">
        <v>10.932</v>
      </c>
      <c r="FA24" s="1290">
        <v>0</v>
      </c>
      <c r="FB24" s="1291">
        <v>0</v>
      </c>
      <c r="FC24" s="1291">
        <v>0</v>
      </c>
      <c r="FD24" s="1291">
        <v>0</v>
      </c>
      <c r="FE24" s="1291">
        <v>0</v>
      </c>
      <c r="FF24" s="1288">
        <v>0</v>
      </c>
      <c r="FG24" s="1288">
        <v>0</v>
      </c>
      <c r="FH24" s="1284"/>
      <c r="FI24" s="1288">
        <v>0.61099999999999999</v>
      </c>
      <c r="FJ24" s="1288">
        <v>25.908000000000001</v>
      </c>
      <c r="FK24" s="1288">
        <v>39.005000000000003</v>
      </c>
      <c r="FL24" s="1288">
        <v>41.819000000000003</v>
      </c>
      <c r="FM24" s="1288">
        <v>44.489000000000004</v>
      </c>
      <c r="FN24" s="1288">
        <v>59.278999999999982</v>
      </c>
      <c r="FO24" s="1288">
        <v>52.859999999999971</v>
      </c>
      <c r="FP24" s="1284">
        <v>63.033999999999999</v>
      </c>
      <c r="FQ24" s="1288">
        <v>0</v>
      </c>
      <c r="FR24" s="1288">
        <v>2.1</v>
      </c>
      <c r="FS24" s="1288">
        <v>3.5169999999999999</v>
      </c>
      <c r="FT24" s="1288">
        <v>4.258</v>
      </c>
      <c r="FU24" s="1288">
        <v>2.359</v>
      </c>
      <c r="FV24" s="1288">
        <v>1.569</v>
      </c>
      <c r="FW24" s="1288">
        <v>1.3079999999999998</v>
      </c>
      <c r="FX24" s="1284">
        <v>1.0799999999999998</v>
      </c>
      <c r="FY24" s="1288">
        <v>20.788</v>
      </c>
      <c r="FZ24" s="1288">
        <v>22.287000000000003</v>
      </c>
      <c r="GA24" s="1288">
        <v>22.667999999999999</v>
      </c>
      <c r="GB24" s="1288">
        <v>20.130999999999997</v>
      </c>
      <c r="GC24" s="1288">
        <v>19.544</v>
      </c>
      <c r="GD24" s="1288">
        <v>19.055</v>
      </c>
      <c r="GE24" s="1288">
        <v>18.695</v>
      </c>
      <c r="GF24" s="1284">
        <v>19.617000000000001</v>
      </c>
      <c r="GG24" s="1288">
        <v>12.574999999999999</v>
      </c>
      <c r="GH24" s="1288">
        <v>11.376999999999999</v>
      </c>
      <c r="GI24" s="1288">
        <v>10.246</v>
      </c>
      <c r="GJ24" s="1288">
        <v>9.5169999999999995</v>
      </c>
      <c r="GK24" s="1288">
        <v>8.7519999999999989</v>
      </c>
      <c r="GL24" s="1288">
        <v>8.1639999999999997</v>
      </c>
      <c r="GM24" s="1288">
        <v>7.6359999999999992</v>
      </c>
      <c r="GN24" s="1284">
        <v>6.7290000000000001</v>
      </c>
      <c r="GO24" s="1288">
        <v>413.28399999999999</v>
      </c>
      <c r="GP24" s="1288">
        <v>548.83899999999994</v>
      </c>
      <c r="GQ24" s="1288">
        <v>573.49300000000017</v>
      </c>
      <c r="GR24" s="1288">
        <f>N24+V24+AL24+AT24+BB24+BJ24+EN24+BS24+CA24+CI24+CR24+CZ24+AD24+DH24+DP24+DX24+EF24+EV24+FD24+FL24+FT24+GB24+GJ24</f>
        <v>536.40800000000002</v>
      </c>
      <c r="GS24" s="1288">
        <f>O24+W24+AM24+AU24+BC24+BK24+BT24+CB24+CJ24+CS24+DA24+AE24+DI24+DQ24+DY24+EG24+EO24+EW24+FE24+FM24+FU24+GC24+GK24</f>
        <v>514.67099999999994</v>
      </c>
      <c r="GT24" s="1288">
        <v>482.90400000000011</v>
      </c>
      <c r="GU24" s="1288">
        <v>426.16200000000003</v>
      </c>
      <c r="GV24" s="1284">
        <v>408.029</v>
      </c>
      <c r="GW24" s="1288">
        <v>802.51400000000001</v>
      </c>
      <c r="GX24" s="1288">
        <v>1010.684</v>
      </c>
      <c r="GY24" s="1288">
        <v>1144.1620000000003</v>
      </c>
      <c r="GZ24" s="1292">
        <f>E24+GR24</f>
        <v>1169.953</v>
      </c>
      <c r="HA24" s="1291">
        <f>GS24+F24</f>
        <v>1232.2759999999998</v>
      </c>
      <c r="HB24" s="1288">
        <v>1193.7270000000001</v>
      </c>
      <c r="HC24" s="1293">
        <v>1109.078</v>
      </c>
      <c r="HD24" s="1284">
        <v>996.66599999999994</v>
      </c>
    </row>
    <row r="25" spans="1:212" ht="13">
      <c r="A25" s="1280" t="s">
        <v>647</v>
      </c>
      <c r="B25" s="1288"/>
      <c r="C25" s="1288"/>
      <c r="D25" s="1288"/>
      <c r="E25" s="1288"/>
      <c r="F25" s="1288"/>
      <c r="G25" s="1288"/>
      <c r="H25" s="1288"/>
      <c r="I25" s="1284"/>
      <c r="J25" s="1284"/>
      <c r="K25" s="1294"/>
      <c r="L25" s="1294"/>
      <c r="M25" s="1294"/>
      <c r="N25" s="1294"/>
      <c r="O25" s="1294"/>
      <c r="P25" s="1288"/>
      <c r="Q25" s="1288"/>
      <c r="R25" s="1284"/>
      <c r="S25" s="1295"/>
      <c r="T25" s="1295"/>
      <c r="U25" s="1295"/>
      <c r="V25" s="1295"/>
      <c r="W25" s="1295"/>
      <c r="X25" s="1288"/>
      <c r="Y25" s="1288"/>
      <c r="Z25" s="1284"/>
      <c r="AA25" s="1288"/>
      <c r="AB25" s="1288"/>
      <c r="AC25" s="1288"/>
      <c r="AD25" s="1288"/>
      <c r="AE25" s="1288"/>
      <c r="AF25" s="1288"/>
      <c r="AG25" s="1288"/>
      <c r="AH25" s="1284"/>
      <c r="AI25" s="1295"/>
      <c r="AJ25" s="1295"/>
      <c r="AK25" s="1295"/>
      <c r="AL25" s="1295"/>
      <c r="AM25" s="1295"/>
      <c r="AN25" s="1288"/>
      <c r="AO25" s="1288"/>
      <c r="AP25" s="1284"/>
      <c r="AQ25" s="1295"/>
      <c r="AR25" s="1295"/>
      <c r="AS25" s="1295"/>
      <c r="AT25" s="1295"/>
      <c r="AU25" s="1295"/>
      <c r="AV25" s="1288"/>
      <c r="AW25" s="1288"/>
      <c r="AX25" s="1284"/>
      <c r="AY25" s="1295"/>
      <c r="AZ25" s="1295"/>
      <c r="BA25" s="1295"/>
      <c r="BB25" s="1295"/>
      <c r="BC25" s="1295"/>
      <c r="BD25" s="1288"/>
      <c r="BE25" s="1288"/>
      <c r="BF25" s="1284"/>
      <c r="BG25" s="1295"/>
      <c r="BH25" s="1295"/>
      <c r="BI25" s="1295"/>
      <c r="BJ25" s="1295"/>
      <c r="BK25" s="1295"/>
      <c r="BL25" s="1288"/>
      <c r="BM25" s="1288"/>
      <c r="BN25" s="1284"/>
      <c r="BO25" s="1284"/>
      <c r="BP25" s="1295" t="s">
        <v>185</v>
      </c>
      <c r="BQ25" s="1295" t="s">
        <v>185</v>
      </c>
      <c r="BR25" s="1295" t="s">
        <v>185</v>
      </c>
      <c r="BS25" s="1295" t="s">
        <v>185</v>
      </c>
      <c r="BT25" s="1295"/>
      <c r="BU25" s="1288" t="s">
        <v>185</v>
      </c>
      <c r="BV25" s="1288" t="s">
        <v>185</v>
      </c>
      <c r="BW25" s="1284" t="s">
        <v>185</v>
      </c>
      <c r="BX25" s="1295"/>
      <c r="BY25" s="1295"/>
      <c r="BZ25" s="1295"/>
      <c r="CA25" s="1295"/>
      <c r="CB25" s="1295"/>
      <c r="CC25" s="1288"/>
      <c r="CD25" s="1284"/>
      <c r="CE25" s="1284"/>
      <c r="CF25" s="1295"/>
      <c r="CG25" s="1295"/>
      <c r="CH25" s="1295"/>
      <c r="CI25" s="1295"/>
      <c r="CJ25" s="1295"/>
      <c r="CK25" s="1288"/>
      <c r="CL25" s="1288"/>
      <c r="CM25" s="1284"/>
      <c r="CN25" s="1284"/>
      <c r="CO25" s="1295"/>
      <c r="CP25" s="1295"/>
      <c r="CQ25" s="1295"/>
      <c r="CR25" s="1295"/>
      <c r="CS25" s="1295"/>
      <c r="CT25" s="1288"/>
      <c r="CU25" s="1288"/>
      <c r="CV25" s="1284"/>
      <c r="CW25" s="1295"/>
      <c r="CX25" s="1295"/>
      <c r="CY25" s="1295"/>
      <c r="CZ25" s="1295"/>
      <c r="DA25" s="1295"/>
      <c r="DB25" s="1288"/>
      <c r="DC25" s="1288"/>
      <c r="DD25" s="1284"/>
      <c r="DE25" s="1295"/>
      <c r="DF25" s="1295"/>
      <c r="DG25" s="1295"/>
      <c r="DH25" s="1295"/>
      <c r="DI25" s="1295"/>
      <c r="DJ25" s="1288"/>
      <c r="DK25" s="1288"/>
      <c r="DL25" s="1284"/>
      <c r="DM25" s="1296"/>
      <c r="DN25" s="1296"/>
      <c r="DO25" s="1296"/>
      <c r="DP25" s="1296"/>
      <c r="DQ25" s="1296"/>
      <c r="DR25" s="1288"/>
      <c r="DS25" s="1288"/>
      <c r="DT25" s="1284"/>
      <c r="DU25" s="1295"/>
      <c r="DV25" s="1295"/>
      <c r="DW25" s="1295"/>
      <c r="DX25" s="1295"/>
      <c r="DY25" s="1295"/>
      <c r="DZ25" s="1288"/>
      <c r="EA25" s="1288"/>
      <c r="EB25" s="1284"/>
      <c r="EC25" s="1295"/>
      <c r="ED25" s="1295"/>
      <c r="EE25" s="1295"/>
      <c r="EF25" s="1295"/>
      <c r="EG25" s="1295"/>
      <c r="EH25" s="1288"/>
      <c r="EI25" s="1288"/>
      <c r="EJ25" s="1284"/>
      <c r="EK25" s="1295"/>
      <c r="EL25" s="1295"/>
      <c r="EM25" s="1295"/>
      <c r="EN25" s="1295"/>
      <c r="EO25" s="1295"/>
      <c r="EP25" s="1288"/>
      <c r="EQ25" s="1288"/>
      <c r="ER25" s="1284"/>
      <c r="ES25" s="1295"/>
      <c r="ET25" s="1295"/>
      <c r="EU25" s="1295"/>
      <c r="EV25" s="1295"/>
      <c r="EW25" s="1295"/>
      <c r="EX25" s="1288"/>
      <c r="EY25" s="1288"/>
      <c r="EZ25" s="1284"/>
      <c r="FA25" s="1290"/>
      <c r="FB25" s="1291"/>
      <c r="FC25" s="1291"/>
      <c r="FD25" s="1291"/>
      <c r="FE25" s="1291"/>
      <c r="FF25" s="1288"/>
      <c r="FG25" s="1288"/>
      <c r="FH25" s="1284"/>
      <c r="FI25" s="1295"/>
      <c r="FJ25" s="1295"/>
      <c r="FK25" s="1295"/>
      <c r="FL25" s="1295"/>
      <c r="FM25" s="1295"/>
      <c r="FN25" s="1288"/>
      <c r="FO25" s="1288"/>
      <c r="FP25" s="1284"/>
      <c r="FQ25" s="1288"/>
      <c r="FR25" s="1288"/>
      <c r="FS25" s="1288"/>
      <c r="FT25" s="1288"/>
      <c r="FU25" s="1288"/>
      <c r="FV25" s="1288"/>
      <c r="FW25" s="1288"/>
      <c r="FX25" s="1284"/>
      <c r="FY25" s="1288"/>
      <c r="FZ25" s="1288"/>
      <c r="GA25" s="1288"/>
      <c r="GB25" s="1288"/>
      <c r="GC25" s="1288"/>
      <c r="GD25" s="1288"/>
      <c r="GE25" s="1288"/>
      <c r="GF25" s="1284"/>
      <c r="GG25" s="1295"/>
      <c r="GH25" s="1295"/>
      <c r="GI25" s="1295"/>
      <c r="GJ25" s="1295"/>
      <c r="GK25" s="1295"/>
      <c r="GL25" s="1288"/>
      <c r="GM25" s="1288"/>
      <c r="GN25" s="1284"/>
      <c r="GO25" s="1288"/>
      <c r="GP25" s="1288"/>
      <c r="GQ25" s="1288"/>
      <c r="GR25" s="1288"/>
      <c r="GS25" s="1288"/>
      <c r="GT25" s="1288"/>
      <c r="GU25" s="1288"/>
      <c r="GV25" s="1284"/>
      <c r="GW25" s="1288"/>
      <c r="GX25" s="1288"/>
      <c r="GY25" s="1288"/>
      <c r="GZ25" s="1292"/>
      <c r="HA25" s="1291"/>
      <c r="HB25" s="1288"/>
      <c r="HC25" s="1293"/>
      <c r="HD25" s="1284"/>
    </row>
    <row r="26" spans="1:212">
      <c r="A26" s="1287" t="s">
        <v>637</v>
      </c>
      <c r="B26" s="1288">
        <v>4724.2470000000003</v>
      </c>
      <c r="C26" s="1288">
        <v>3798.6729999999998</v>
      </c>
      <c r="D26" s="1288">
        <v>3258.9229999999998</v>
      </c>
      <c r="E26" s="1288">
        <v>3014.6559999999999</v>
      </c>
      <c r="F26" s="1288">
        <v>1981.0889999999999</v>
      </c>
      <c r="G26" s="1288">
        <v>1027.2339999999999</v>
      </c>
      <c r="H26" s="1288">
        <v>861.42100000000005</v>
      </c>
      <c r="I26" s="1284">
        <v>1028.27</v>
      </c>
      <c r="J26" s="1284">
        <v>0</v>
      </c>
      <c r="K26" s="1289">
        <v>976.875</v>
      </c>
      <c r="L26" s="1289">
        <v>844.95800000000008</v>
      </c>
      <c r="M26" s="1289">
        <v>759.61400000000003</v>
      </c>
      <c r="N26" s="1289">
        <v>717.64100000000008</v>
      </c>
      <c r="O26" s="1289">
        <v>655.85799999999995</v>
      </c>
      <c r="P26" s="1288">
        <v>615.53</v>
      </c>
      <c r="Q26" s="1288">
        <v>578.91599999999994</v>
      </c>
      <c r="R26" s="1284">
        <v>543.447</v>
      </c>
      <c r="S26" s="1288">
        <v>45.040999999999997</v>
      </c>
      <c r="T26" s="1288">
        <v>37.92</v>
      </c>
      <c r="U26" s="1288">
        <v>36.308999999999997</v>
      </c>
      <c r="V26" s="1288">
        <v>33.842999999999996</v>
      </c>
      <c r="W26" s="1288">
        <v>29.837999999999997</v>
      </c>
      <c r="X26" s="1288">
        <v>22.670999999999999</v>
      </c>
      <c r="Y26" s="1288">
        <v>17.515999999999998</v>
      </c>
      <c r="Z26" s="1284">
        <v>14.54</v>
      </c>
      <c r="AA26" s="1288">
        <v>91.376000000000005</v>
      </c>
      <c r="AB26" s="1288">
        <v>103.8</v>
      </c>
      <c r="AC26" s="1288">
        <v>141.83500000000001</v>
      </c>
      <c r="AD26" s="1288">
        <v>154.80799999999999</v>
      </c>
      <c r="AE26" s="1288">
        <v>142.48400000000001</v>
      </c>
      <c r="AF26" s="1288">
        <v>133.601</v>
      </c>
      <c r="AG26" s="1288">
        <v>130.316</v>
      </c>
      <c r="AH26" s="1284">
        <v>119.178</v>
      </c>
      <c r="AI26" s="1288">
        <v>166.803</v>
      </c>
      <c r="AJ26" s="1288">
        <v>144.02500000000001</v>
      </c>
      <c r="AK26" s="1288">
        <v>112.95700000000001</v>
      </c>
      <c r="AL26" s="1288">
        <v>92.412000000000006</v>
      </c>
      <c r="AM26" s="1288">
        <v>69.158999999999992</v>
      </c>
      <c r="AN26" s="1288">
        <v>59.332999999999998</v>
      </c>
      <c r="AO26" s="1288">
        <v>53.832999999999998</v>
      </c>
      <c r="AP26" s="1284">
        <v>51.366</v>
      </c>
      <c r="AQ26" s="1288">
        <v>2154.3980000000001</v>
      </c>
      <c r="AR26" s="1288">
        <v>1846.471</v>
      </c>
      <c r="AS26" s="1288">
        <v>1614.1740000000002</v>
      </c>
      <c r="AT26" s="1288">
        <v>1500.8130000000001</v>
      </c>
      <c r="AU26" s="1288">
        <v>1273.6690000000001</v>
      </c>
      <c r="AV26" s="1288">
        <v>1221.252</v>
      </c>
      <c r="AW26" s="1288">
        <v>1152.5759999999996</v>
      </c>
      <c r="AX26" s="1284">
        <v>1147.52</v>
      </c>
      <c r="AY26" s="1288">
        <v>62.521000000000001</v>
      </c>
      <c r="AZ26" s="1288">
        <v>45.134</v>
      </c>
      <c r="BA26" s="1288">
        <v>33.000999999999998</v>
      </c>
      <c r="BB26" s="1288">
        <v>26.456000000000003</v>
      </c>
      <c r="BC26" s="1288">
        <v>23.881</v>
      </c>
      <c r="BD26" s="1288">
        <v>24.831</v>
      </c>
      <c r="BE26" s="1288">
        <v>26.400000000000002</v>
      </c>
      <c r="BF26" s="1284">
        <v>28.869</v>
      </c>
      <c r="BG26" s="1288">
        <v>201.57300000000001</v>
      </c>
      <c r="BH26" s="1288">
        <v>225.28799999999998</v>
      </c>
      <c r="BI26" s="1288">
        <v>217.57600000000002</v>
      </c>
      <c r="BJ26" s="1288">
        <v>208.62100000000001</v>
      </c>
      <c r="BK26" s="1288">
        <v>200.554</v>
      </c>
      <c r="BL26" s="1288">
        <v>187.22499999999999</v>
      </c>
      <c r="BM26" s="1288">
        <v>179.00500000000002</v>
      </c>
      <c r="BN26" s="1284">
        <v>176.20700000000002</v>
      </c>
      <c r="BO26" s="1284">
        <v>0</v>
      </c>
      <c r="BP26" s="1288">
        <v>7.5439999999999996</v>
      </c>
      <c r="BQ26" s="1288">
        <v>13.968</v>
      </c>
      <c r="BR26" s="1288">
        <v>23.899000000000001</v>
      </c>
      <c r="BS26" s="1288">
        <v>33.067999999999998</v>
      </c>
      <c r="BT26" s="1288">
        <v>38.716000000000001</v>
      </c>
      <c r="BU26" s="1288">
        <v>37.192999999999998</v>
      </c>
      <c r="BV26" s="1288">
        <v>37.665999999999997</v>
      </c>
      <c r="BW26" s="1284">
        <v>36.097000000000001</v>
      </c>
      <c r="BX26" s="1288">
        <v>132.01</v>
      </c>
      <c r="BY26" s="1288">
        <v>124.56700000000001</v>
      </c>
      <c r="BZ26" s="1288">
        <v>101.91799999999999</v>
      </c>
      <c r="CA26" s="1288">
        <v>81.790000000000006</v>
      </c>
      <c r="CB26" s="1288">
        <v>71.905000000000001</v>
      </c>
      <c r="CC26" s="1288">
        <v>63.335000000000001</v>
      </c>
      <c r="CD26" s="1284"/>
      <c r="CE26" s="1284"/>
      <c r="CF26" s="1288">
        <v>64.247</v>
      </c>
      <c r="CG26" s="1288">
        <v>55.100999999999999</v>
      </c>
      <c r="CH26" s="1288">
        <v>46.369</v>
      </c>
      <c r="CI26" s="1288">
        <v>31.884999999999998</v>
      </c>
      <c r="CJ26" s="1288">
        <v>25.753999999999998</v>
      </c>
      <c r="CK26" s="1288">
        <v>17.808</v>
      </c>
      <c r="CL26" s="1288">
        <v>15.446999999999999</v>
      </c>
      <c r="CM26" s="1284">
        <v>13.583</v>
      </c>
      <c r="CN26" s="1284">
        <v>0</v>
      </c>
      <c r="CO26" s="1288">
        <v>1627.1390000000001</v>
      </c>
      <c r="CP26" s="1288">
        <v>1683.1089999999999</v>
      </c>
      <c r="CQ26" s="1288">
        <v>1845.1120000000001</v>
      </c>
      <c r="CR26" s="1288">
        <v>1985.5920000000003</v>
      </c>
      <c r="CS26" s="1288">
        <v>1933.6860000000001</v>
      </c>
      <c r="CT26" s="1288">
        <v>1816.8780000000004</v>
      </c>
      <c r="CU26" s="1288">
        <v>1823.2320000000002</v>
      </c>
      <c r="CV26" s="1284">
        <v>1750.143</v>
      </c>
      <c r="CW26" s="1288">
        <v>2212.5070000000001</v>
      </c>
      <c r="CX26" s="1288">
        <v>2165.232</v>
      </c>
      <c r="CY26" s="1288">
        <v>2134.3789999999999</v>
      </c>
      <c r="CZ26" s="1288">
        <v>2219.7689999999998</v>
      </c>
      <c r="DA26" s="1288">
        <v>2132.7799999999997</v>
      </c>
      <c r="DB26" s="1288">
        <v>1972.693</v>
      </c>
      <c r="DC26" s="1288">
        <v>1879.7940000000001</v>
      </c>
      <c r="DD26" s="1284">
        <v>1755.288</v>
      </c>
      <c r="DE26" s="1288">
        <v>244.92400000000006</v>
      </c>
      <c r="DF26" s="1288">
        <v>213.31900000000007</v>
      </c>
      <c r="DG26" s="1288">
        <v>199.20300000000006</v>
      </c>
      <c r="DH26" s="1288">
        <v>210.84200000000007</v>
      </c>
      <c r="DI26" s="1288">
        <v>220.28500000000005</v>
      </c>
      <c r="DJ26" s="1288">
        <v>218.17900000000006</v>
      </c>
      <c r="DK26" s="1288">
        <v>234.25100000000003</v>
      </c>
      <c r="DL26" s="1284">
        <v>259.524</v>
      </c>
      <c r="DM26" s="1288">
        <v>359.54399999999998</v>
      </c>
      <c r="DN26" s="1288">
        <v>337.61699999999996</v>
      </c>
      <c r="DO26" s="1288">
        <v>324.17</v>
      </c>
      <c r="DP26" s="1288">
        <v>299.50800000000004</v>
      </c>
      <c r="DQ26" s="1288">
        <v>268.67199999999997</v>
      </c>
      <c r="DR26" s="1288">
        <v>261.99900000000002</v>
      </c>
      <c r="DS26" s="1288">
        <v>270.53700000000003</v>
      </c>
      <c r="DT26" s="1284">
        <v>268.37700000000001</v>
      </c>
      <c r="DU26" s="1288">
        <v>802.37599999999998</v>
      </c>
      <c r="DV26" s="1288">
        <v>767.69500000000005</v>
      </c>
      <c r="DW26" s="1288">
        <v>740.69200000000001</v>
      </c>
      <c r="DX26" s="1288">
        <v>716.42700000000013</v>
      </c>
      <c r="DY26" s="1288">
        <v>677.25100000000009</v>
      </c>
      <c r="DZ26" s="1288">
        <v>682.34000000000015</v>
      </c>
      <c r="EA26" s="1288">
        <v>702.75800000000004</v>
      </c>
      <c r="EB26" s="1284">
        <v>697.30200000000002</v>
      </c>
      <c r="EC26" s="1288">
        <v>386.87599999999998</v>
      </c>
      <c r="ED26" s="1288">
        <v>320.80700000000002</v>
      </c>
      <c r="EE26" s="1288">
        <v>270.20600000000002</v>
      </c>
      <c r="EF26" s="1288">
        <v>256.67700000000002</v>
      </c>
      <c r="EG26" s="1288">
        <v>236.37699999999998</v>
      </c>
      <c r="EH26" s="1288">
        <v>217.464</v>
      </c>
      <c r="EI26" s="1288">
        <v>193.07</v>
      </c>
      <c r="EJ26" s="1284">
        <v>190.03299999999999</v>
      </c>
      <c r="EK26" s="1288">
        <v>12.289000000000001</v>
      </c>
      <c r="EL26" s="1288">
        <v>11.887</v>
      </c>
      <c r="EM26" s="1288">
        <v>13.316000000000001</v>
      </c>
      <c r="EN26" s="1288">
        <v>13.381</v>
      </c>
      <c r="EO26" s="1288">
        <v>12.123000000000001</v>
      </c>
      <c r="EP26" s="1288">
        <v>10.582000000000003</v>
      </c>
      <c r="EQ26" s="1288">
        <v>8.8720000000000034</v>
      </c>
      <c r="ER26" s="1284">
        <v>7.7880000000000038</v>
      </c>
      <c r="ES26" s="1288">
        <v>492.15400000000102</v>
      </c>
      <c r="ET26" s="1288">
        <v>393.02700000000095</v>
      </c>
      <c r="EU26" s="1288">
        <v>318.13600000000093</v>
      </c>
      <c r="EV26" s="1288">
        <v>277.65300000000087</v>
      </c>
      <c r="EW26" s="1288">
        <v>235.52400000000088</v>
      </c>
      <c r="EX26" s="1288">
        <v>219.51500000000087</v>
      </c>
      <c r="EY26" s="1288">
        <v>185.26800000000085</v>
      </c>
      <c r="EZ26" s="1284">
        <v>161.79700000000085</v>
      </c>
      <c r="FA26" s="1290">
        <v>29.83</v>
      </c>
      <c r="FB26" s="1291">
        <v>20.03</v>
      </c>
      <c r="FC26" s="1291">
        <v>14.73</v>
      </c>
      <c r="FD26" s="1291">
        <v>11.837</v>
      </c>
      <c r="FE26" s="1291">
        <v>9.8379999999999992</v>
      </c>
      <c r="FF26" s="1288">
        <v>7.782</v>
      </c>
      <c r="FG26" s="1288">
        <v>5.7409999999999997</v>
      </c>
      <c r="FH26" s="1284"/>
      <c r="FI26" s="1288">
        <v>2049.2180000000003</v>
      </c>
      <c r="FJ26" s="1288">
        <v>2402.9049999999997</v>
      </c>
      <c r="FK26" s="1288">
        <v>2812.942</v>
      </c>
      <c r="FL26" s="1288">
        <v>3197.6410000000001</v>
      </c>
      <c r="FM26" s="1288">
        <v>3087.0590000000002</v>
      </c>
      <c r="FN26" s="1288">
        <v>3132.1979999999999</v>
      </c>
      <c r="FO26" s="1288">
        <v>3252.1410000000001</v>
      </c>
      <c r="FP26" s="1284">
        <v>3487.7440000000001</v>
      </c>
      <c r="FQ26" s="1288">
        <v>78.910000000000011</v>
      </c>
      <c r="FR26" s="1288">
        <v>61.783999999999992</v>
      </c>
      <c r="FS26" s="1288">
        <v>48.922999999999995</v>
      </c>
      <c r="FT26" s="1288">
        <v>42.283000000000001</v>
      </c>
      <c r="FU26" s="1288">
        <v>39.033000000000001</v>
      </c>
      <c r="FV26" s="1288">
        <v>32.631</v>
      </c>
      <c r="FW26" s="1288">
        <v>27.21</v>
      </c>
      <c r="FX26" s="1284">
        <v>24.369</v>
      </c>
      <c r="FY26" s="1288">
        <v>166.90899999999999</v>
      </c>
      <c r="FZ26" s="1288">
        <v>128.03399999999999</v>
      </c>
      <c r="GA26" s="1288">
        <v>114.19799999999999</v>
      </c>
      <c r="GB26" s="1288">
        <v>105.6</v>
      </c>
      <c r="GC26" s="1288">
        <v>97.834000000000003</v>
      </c>
      <c r="GD26" s="1288">
        <v>87.811999999999998</v>
      </c>
      <c r="GE26" s="1288">
        <v>85.938000000000002</v>
      </c>
      <c r="GF26" s="1284">
        <v>84.347999999999999</v>
      </c>
      <c r="GG26" s="1288">
        <v>294.25900000000001</v>
      </c>
      <c r="GH26" s="1288">
        <v>240.06799999999998</v>
      </c>
      <c r="GI26" s="1288">
        <v>235.08199999999999</v>
      </c>
      <c r="GJ26" s="1288">
        <v>250.732</v>
      </c>
      <c r="GK26" s="1288">
        <v>249.50700000000001</v>
      </c>
      <c r="GL26" s="1288">
        <v>266.54200000000003</v>
      </c>
      <c r="GM26" s="1288">
        <v>386.42599999999999</v>
      </c>
      <c r="GN26" s="1284">
        <v>549.81499999999994</v>
      </c>
      <c r="GO26" s="1288">
        <v>12659.323000000002</v>
      </c>
      <c r="GP26" s="1288">
        <v>12186.746000000003</v>
      </c>
      <c r="GQ26" s="1288">
        <v>12158.741</v>
      </c>
      <c r="GR26" s="1288">
        <f>N26+V26+AL26+AT26+BB26+BJ26+EN26+BS26+CA26+CI26+CR26+CZ26+AD26+DH26+DP26+DX26+EF26+EV26+FD26+FL26+FT26+GB26+GJ26</f>
        <v>12469.278999999999</v>
      </c>
      <c r="GS26" s="1288">
        <f>O26+W26+AM26+AU26+BC26+BK26+BT26+CB26+CJ26+CS26+DA26+AE26+DI26+DQ26+DY26+EG26+EO26+EW26+FE26+FM26+FU26+GC26+GK26</f>
        <v>11731.787</v>
      </c>
      <c r="GT26" s="1288">
        <v>11309.394000000002</v>
      </c>
      <c r="GU26" s="1288">
        <v>11246.912999999999</v>
      </c>
      <c r="GV26" s="1284">
        <v>11367.335000000003</v>
      </c>
      <c r="GW26" s="1288">
        <v>17383.570000000003</v>
      </c>
      <c r="GX26" s="1288">
        <v>15985.419000000002</v>
      </c>
      <c r="GY26" s="1288">
        <v>15417.664000000001</v>
      </c>
      <c r="GZ26" s="1292">
        <f>E26+GR26</f>
        <v>15483.934999999998</v>
      </c>
      <c r="HA26" s="1291">
        <f>GS26+F26</f>
        <v>13712.876</v>
      </c>
      <c r="HB26" s="1288">
        <v>12336.628000000002</v>
      </c>
      <c r="HC26" s="1293">
        <v>12108.333999999999</v>
      </c>
      <c r="HD26" s="1284">
        <v>12395.605000000003</v>
      </c>
    </row>
    <row r="27" spans="1:212">
      <c r="A27" s="1287" t="s">
        <v>638</v>
      </c>
      <c r="B27" s="1288">
        <v>6.08</v>
      </c>
      <c r="C27" s="1288">
        <v>26.506</v>
      </c>
      <c r="D27" s="1288">
        <v>7.5369999999999999</v>
      </c>
      <c r="E27" s="1288">
        <v>79.326000000000022</v>
      </c>
      <c r="F27" s="1288">
        <v>108.38</v>
      </c>
      <c r="G27" s="1288">
        <v>214.71700000000001</v>
      </c>
      <c r="H27" s="1288">
        <v>274.661</v>
      </c>
      <c r="I27" s="1284">
        <v>380.51499999999999</v>
      </c>
      <c r="J27" s="1284">
        <v>0</v>
      </c>
      <c r="K27" s="1289">
        <v>30.51400000000001</v>
      </c>
      <c r="L27" s="1289">
        <v>40.366000000000042</v>
      </c>
      <c r="M27" s="1289">
        <v>53.41900000000004</v>
      </c>
      <c r="N27" s="1289">
        <v>48.113999999999976</v>
      </c>
      <c r="O27" s="1289">
        <v>50.878000000000043</v>
      </c>
      <c r="P27" s="1288">
        <v>53.415999999999997</v>
      </c>
      <c r="Q27" s="1288">
        <v>41.65500000000003</v>
      </c>
      <c r="R27" s="1284">
        <v>51.447000000000003</v>
      </c>
      <c r="S27" s="1288">
        <v>5.402000000000001</v>
      </c>
      <c r="T27" s="1288">
        <v>8.4229999999999983</v>
      </c>
      <c r="U27" s="1288">
        <v>5.397000000000002</v>
      </c>
      <c r="V27" s="1288">
        <v>2.6810000000000009</v>
      </c>
      <c r="W27" s="1288">
        <v>0.75600000000000023</v>
      </c>
      <c r="X27" s="1288">
        <v>0.15300000000000225</v>
      </c>
      <c r="Y27" s="1288">
        <v>0.12199999999999989</v>
      </c>
      <c r="Z27" s="1284">
        <v>5.1999999999999602E-2</v>
      </c>
      <c r="AA27" s="1288">
        <v>26.917000000000002</v>
      </c>
      <c r="AB27" s="1288">
        <v>51.094999999999999</v>
      </c>
      <c r="AC27" s="1288">
        <v>34.436999999999998</v>
      </c>
      <c r="AD27" s="1288">
        <v>12.266999999999999</v>
      </c>
      <c r="AE27" s="1288">
        <v>15.773999999999999</v>
      </c>
      <c r="AF27" s="1288">
        <v>17.518000000000001</v>
      </c>
      <c r="AG27" s="1288">
        <v>15.71</v>
      </c>
      <c r="AH27" s="1284">
        <v>21.942</v>
      </c>
      <c r="AI27" s="1288">
        <v>22.358999999999984</v>
      </c>
      <c r="AJ27" s="1288">
        <v>3.5429999999999855</v>
      </c>
      <c r="AK27" s="1288">
        <v>2.6229999999999998</v>
      </c>
      <c r="AL27" s="1288">
        <v>1.7769999999999999</v>
      </c>
      <c r="AM27" s="1288">
        <v>2.089</v>
      </c>
      <c r="AN27" s="1288">
        <v>3.0730000000000004</v>
      </c>
      <c r="AO27" s="1288">
        <v>5.6350000000000007</v>
      </c>
      <c r="AP27" s="1284">
        <v>7.7720000000000002</v>
      </c>
      <c r="AQ27" s="1288">
        <v>98.436000000000149</v>
      </c>
      <c r="AR27" s="1288">
        <v>133.02300000000014</v>
      </c>
      <c r="AS27" s="1288">
        <v>122.47200000000001</v>
      </c>
      <c r="AT27" s="1288">
        <v>88.899999999999991</v>
      </c>
      <c r="AU27" s="1288">
        <v>103.176</v>
      </c>
      <c r="AV27" s="1288">
        <v>142.33100000000002</v>
      </c>
      <c r="AW27" s="1288">
        <v>161.97200000000001</v>
      </c>
      <c r="AX27" s="1284">
        <v>222.47300000000001</v>
      </c>
      <c r="AY27" s="1288">
        <v>0.71200000000000163</v>
      </c>
      <c r="AZ27" s="1288">
        <v>0.64799999999999991</v>
      </c>
      <c r="BA27" s="1288">
        <v>1.1309999999999998</v>
      </c>
      <c r="BB27" s="1288">
        <v>2.0759999999999996</v>
      </c>
      <c r="BC27" s="1288">
        <v>6.0730000000000004</v>
      </c>
      <c r="BD27" s="1288">
        <v>5.5049999999999999</v>
      </c>
      <c r="BE27" s="1288">
        <v>6.782</v>
      </c>
      <c r="BF27" s="1284">
        <v>8.3189999999999991</v>
      </c>
      <c r="BG27" s="1288">
        <v>59.042999999999999</v>
      </c>
      <c r="BH27" s="1288">
        <v>29.757000000000001</v>
      </c>
      <c r="BI27" s="1288">
        <v>22.878</v>
      </c>
      <c r="BJ27" s="1288">
        <v>18.425999999999998</v>
      </c>
      <c r="BK27" s="1288">
        <v>14.613</v>
      </c>
      <c r="BL27" s="1288">
        <v>21.001999999999999</v>
      </c>
      <c r="BM27" s="1288">
        <v>25.23</v>
      </c>
      <c r="BN27" s="1284">
        <v>27.134</v>
      </c>
      <c r="BO27" s="1284">
        <v>0</v>
      </c>
      <c r="BP27" s="1288">
        <v>7.649</v>
      </c>
      <c r="BQ27" s="1288">
        <v>12.329000000000001</v>
      </c>
      <c r="BR27" s="1288">
        <v>13.343999999999999</v>
      </c>
      <c r="BS27" s="1288">
        <v>12.15</v>
      </c>
      <c r="BT27" s="1288">
        <v>5.5460000000000003</v>
      </c>
      <c r="BU27" s="1288">
        <v>4.915</v>
      </c>
      <c r="BV27" s="1288">
        <v>4.1870000000000003</v>
      </c>
      <c r="BW27" s="1284">
        <v>5.1790000000000003</v>
      </c>
      <c r="BX27" s="1288">
        <v>17.146000000000015</v>
      </c>
      <c r="BY27" s="1288">
        <v>8.9259999999999877</v>
      </c>
      <c r="BZ27" s="1288">
        <v>4.3220000000000001</v>
      </c>
      <c r="CA27" s="1288">
        <v>2.73</v>
      </c>
      <c r="CB27" s="1288">
        <v>1.857</v>
      </c>
      <c r="CC27" s="1288">
        <v>3.6970000000000027</v>
      </c>
      <c r="CD27" s="1284"/>
      <c r="CE27" s="1284"/>
      <c r="CF27" s="1288">
        <v>33.548000000000002</v>
      </c>
      <c r="CG27" s="1288">
        <v>4.8140000000000001</v>
      </c>
      <c r="CH27" s="1288">
        <v>4.9420000000000002</v>
      </c>
      <c r="CI27" s="1288">
        <v>2.7869999999999999</v>
      </c>
      <c r="CJ27" s="1288">
        <v>1.3569999999999998</v>
      </c>
      <c r="CK27" s="1288">
        <v>1.3489999999999998</v>
      </c>
      <c r="CL27" s="1288">
        <v>1.1409999999999998</v>
      </c>
      <c r="CM27" s="1284">
        <v>2.0079999999999991</v>
      </c>
      <c r="CN27" s="1284">
        <v>0</v>
      </c>
      <c r="CO27" s="1288">
        <v>323.99800000000005</v>
      </c>
      <c r="CP27" s="1288">
        <v>436.58499999999998</v>
      </c>
      <c r="CQ27" s="1288">
        <v>392.36099999999902</v>
      </c>
      <c r="CR27" s="1288">
        <v>254.91200000000001</v>
      </c>
      <c r="CS27" s="1288">
        <v>278.18399999999997</v>
      </c>
      <c r="CT27" s="1288">
        <v>279.83499999999998</v>
      </c>
      <c r="CU27" s="1288">
        <v>252.27399999999997</v>
      </c>
      <c r="CV27" s="1284">
        <v>389.36999999999915</v>
      </c>
      <c r="CW27" s="1288">
        <v>333.05799999999999</v>
      </c>
      <c r="CX27" s="1288">
        <v>356.7199999999998</v>
      </c>
      <c r="CY27" s="1288">
        <v>393.66100000000017</v>
      </c>
      <c r="CZ27" s="1288">
        <v>265.19300000000021</v>
      </c>
      <c r="DA27" s="1288">
        <v>205.72100000000046</v>
      </c>
      <c r="DB27" s="1288">
        <v>236.42699999999991</v>
      </c>
      <c r="DC27" s="1288">
        <v>180.23499999999984</v>
      </c>
      <c r="DD27" s="1284">
        <v>224.26499999999999</v>
      </c>
      <c r="DE27" s="1288">
        <v>15.914999999999999</v>
      </c>
      <c r="DF27" s="1288">
        <v>20.358999999999998</v>
      </c>
      <c r="DG27" s="1288">
        <v>39.304000000000002</v>
      </c>
      <c r="DH27" s="1288">
        <v>41.587000000000003</v>
      </c>
      <c r="DI27" s="1288">
        <v>35.821000000000005</v>
      </c>
      <c r="DJ27" s="1288">
        <v>48.764000000000003</v>
      </c>
      <c r="DK27" s="1288">
        <v>63.670999999999999</v>
      </c>
      <c r="DL27" s="1284">
        <v>34.03</v>
      </c>
      <c r="DM27" s="1288">
        <v>24.624000000000024</v>
      </c>
      <c r="DN27" s="1288">
        <v>35.521000000000072</v>
      </c>
      <c r="DO27" s="1288">
        <v>23.02600000000001</v>
      </c>
      <c r="DP27" s="1288">
        <v>17.632999999999981</v>
      </c>
      <c r="DQ27" s="1288">
        <v>32.52800000000002</v>
      </c>
      <c r="DR27" s="1288">
        <v>40.138999999999953</v>
      </c>
      <c r="DS27" s="1288">
        <v>30.216999999999985</v>
      </c>
      <c r="DT27" s="1284">
        <v>50.20799999999997</v>
      </c>
      <c r="DU27" s="1288">
        <v>88.526999999999987</v>
      </c>
      <c r="DV27" s="1288">
        <v>122.22</v>
      </c>
      <c r="DW27" s="1288">
        <v>126.13200000000001</v>
      </c>
      <c r="DX27" s="1288">
        <v>110.51199999999996</v>
      </c>
      <c r="DY27" s="1288">
        <v>135.59899999999999</v>
      </c>
      <c r="DZ27" s="1288">
        <v>126.688</v>
      </c>
      <c r="EA27" s="1288">
        <v>126.38900000000001</v>
      </c>
      <c r="EB27" s="1284">
        <v>181.11599999999999</v>
      </c>
      <c r="EC27" s="1288">
        <v>9.370000000000001</v>
      </c>
      <c r="ED27" s="1288">
        <v>17.082000000000001</v>
      </c>
      <c r="EE27" s="1288">
        <v>34.652999999999999</v>
      </c>
      <c r="EF27" s="1288">
        <v>34.68</v>
      </c>
      <c r="EG27" s="1288">
        <v>32.887</v>
      </c>
      <c r="EH27" s="1288">
        <v>22.855999999999998</v>
      </c>
      <c r="EI27" s="1288">
        <v>33.519999999999996</v>
      </c>
      <c r="EJ27" s="1284">
        <v>46.593000000000004</v>
      </c>
      <c r="EK27" s="1288">
        <v>3.5649999999999999</v>
      </c>
      <c r="EL27" s="1288">
        <v>3.83</v>
      </c>
      <c r="EM27" s="1288">
        <v>2.157</v>
      </c>
      <c r="EN27" s="1288">
        <v>0.94400000000000006</v>
      </c>
      <c r="EO27" s="1288">
        <v>0.73599999999999999</v>
      </c>
      <c r="EP27" s="1288">
        <v>0.56800000000000006</v>
      </c>
      <c r="EQ27" s="1288">
        <v>0.73000000000000009</v>
      </c>
      <c r="ER27" s="1284">
        <v>1.446</v>
      </c>
      <c r="ES27" s="1288">
        <v>28.375000000000004</v>
      </c>
      <c r="ET27" s="1288">
        <v>23.286000000000001</v>
      </c>
      <c r="EU27" s="1288">
        <v>27.157000000000004</v>
      </c>
      <c r="EV27" s="1288">
        <v>23.082000000000001</v>
      </c>
      <c r="EW27" s="1288">
        <v>28.718999999999998</v>
      </c>
      <c r="EX27" s="1288">
        <v>14.823999999999998</v>
      </c>
      <c r="EY27" s="1288">
        <v>8.5879999999999992</v>
      </c>
      <c r="EZ27" s="1284">
        <v>10.156000000000001</v>
      </c>
      <c r="FA27" s="1290">
        <v>0.49</v>
      </c>
      <c r="FB27" s="1291">
        <v>0.05</v>
      </c>
      <c r="FC27" s="1291">
        <v>0.01</v>
      </c>
      <c r="FD27" s="1291">
        <v>3.0000000000000001E-3</v>
      </c>
      <c r="FE27" s="1291">
        <v>5.0000000000000001E-3</v>
      </c>
      <c r="FF27" s="1288">
        <v>2E-3</v>
      </c>
      <c r="FG27" s="1288">
        <v>0</v>
      </c>
      <c r="FH27" s="1284"/>
      <c r="FI27" s="1288">
        <v>617.42899999999986</v>
      </c>
      <c r="FJ27" s="1288">
        <v>624.18299999999988</v>
      </c>
      <c r="FK27" s="1288">
        <v>670.12700000000007</v>
      </c>
      <c r="FL27" s="1288">
        <v>689.97399999999993</v>
      </c>
      <c r="FM27" s="1288">
        <v>549.89499999999987</v>
      </c>
      <c r="FN27" s="1288">
        <v>666.66899999999998</v>
      </c>
      <c r="FO27" s="1288">
        <v>660.79300000000001</v>
      </c>
      <c r="FP27" s="1284">
        <v>868.69799999999998</v>
      </c>
      <c r="FQ27" s="1288">
        <v>5.8520000000000003</v>
      </c>
      <c r="FR27" s="1288">
        <v>4.18</v>
      </c>
      <c r="FS27" s="1288">
        <v>3.883</v>
      </c>
      <c r="FT27" s="1288">
        <v>3.996</v>
      </c>
      <c r="FU27" s="1288">
        <v>3.0549999999999997</v>
      </c>
      <c r="FV27" s="1288">
        <v>2.5590000000000002</v>
      </c>
      <c r="FW27" s="1288">
        <v>4.0030000000000001</v>
      </c>
      <c r="FX27" s="1284">
        <v>7.798</v>
      </c>
      <c r="FY27" s="1288">
        <v>11.298</v>
      </c>
      <c r="FZ27" s="1288">
        <v>17.111000000000001</v>
      </c>
      <c r="GA27" s="1288">
        <v>16.452000000000002</v>
      </c>
      <c r="GB27" s="1288">
        <v>15.346</v>
      </c>
      <c r="GC27" s="1288">
        <v>14.218999999999999</v>
      </c>
      <c r="GD27" s="1288">
        <v>22.079000000000001</v>
      </c>
      <c r="GE27" s="1288">
        <v>21.602</v>
      </c>
      <c r="GF27" s="1284">
        <v>29.308999999999997</v>
      </c>
      <c r="GG27" s="1288">
        <v>23.805</v>
      </c>
      <c r="GH27" s="1288">
        <v>33.045000000000002</v>
      </c>
      <c r="GI27" s="1288">
        <v>44.623999999999995</v>
      </c>
      <c r="GJ27" s="1288">
        <v>34.458999999999996</v>
      </c>
      <c r="GK27" s="1288">
        <v>49.999000000000002</v>
      </c>
      <c r="GL27" s="1288">
        <v>157.126</v>
      </c>
      <c r="GM27" s="1288">
        <v>227.155</v>
      </c>
      <c r="GN27" s="1284">
        <v>288.916</v>
      </c>
      <c r="GO27" s="1288">
        <v>1788.0320000000002</v>
      </c>
      <c r="GP27" s="1288">
        <v>1987.096</v>
      </c>
      <c r="GQ27" s="1288">
        <v>2038.5119999999995</v>
      </c>
      <c r="GR27" s="1288">
        <f>N27+V27+AL27+AT27+BB27+BJ27+EN27+BS27+CA27+CI27+CR27+CZ27+AD27+DH27+DP27+DX27+EF27+EV27+FD27+FL27+FT27+GB27+GJ27</f>
        <v>1684.229</v>
      </c>
      <c r="GS27" s="1288">
        <f>O27+W27+AM27+AU27+BC27+BK27+BT27+CB27+CJ27+CS27+DA27+AE27+DI27+DQ27+DY27+EG27+EO27+EW27+FE27+FM27+FU27+GC27+GK27</f>
        <v>1569.4870000000005</v>
      </c>
      <c r="GT27" s="1288">
        <v>1871.4949999999994</v>
      </c>
      <c r="GU27" s="1288">
        <v>1871.6110000000001</v>
      </c>
      <c r="GV27" s="1284">
        <v>2478.2309999999993</v>
      </c>
      <c r="GW27" s="1288">
        <v>1794.1120000000001</v>
      </c>
      <c r="GX27" s="1288">
        <v>2013.6020000000001</v>
      </c>
      <c r="GY27" s="1288">
        <v>2046.0489999999995</v>
      </c>
      <c r="GZ27" s="1292">
        <f>E27+GR27</f>
        <v>1763.5550000000001</v>
      </c>
      <c r="HA27" s="1291">
        <f>GS27+F27</f>
        <v>1677.8670000000006</v>
      </c>
      <c r="HB27" s="1288">
        <v>2086.2119999999995</v>
      </c>
      <c r="HC27" s="1293">
        <v>2146.2719999999999</v>
      </c>
      <c r="HD27" s="1284">
        <v>2858.7459999999992</v>
      </c>
    </row>
    <row r="28" spans="1:212">
      <c r="A28" s="1287" t="s">
        <v>639</v>
      </c>
      <c r="B28" s="1288">
        <v>931.654</v>
      </c>
      <c r="C28" s="1288">
        <v>566.25599999999997</v>
      </c>
      <c r="D28" s="1288">
        <v>251.804</v>
      </c>
      <c r="E28" s="1288">
        <v>1112.893</v>
      </c>
      <c r="F28" s="1288">
        <v>1062.2350000000001</v>
      </c>
      <c r="G28" s="1288">
        <v>380.53</v>
      </c>
      <c r="H28" s="1288">
        <v>107.812</v>
      </c>
      <c r="I28" s="1284">
        <v>107.444</v>
      </c>
      <c r="J28" s="1284">
        <v>0</v>
      </c>
      <c r="K28" s="1289">
        <v>162.43099999999998</v>
      </c>
      <c r="L28" s="1289">
        <v>125.71</v>
      </c>
      <c r="M28" s="1289">
        <v>95.391999999999996</v>
      </c>
      <c r="N28" s="1289">
        <v>109.89700000000002</v>
      </c>
      <c r="O28" s="1289">
        <v>91.206000000000017</v>
      </c>
      <c r="P28" s="1288">
        <v>90.03</v>
      </c>
      <c r="Q28" s="1288">
        <v>77.123999999999995</v>
      </c>
      <c r="R28" s="1284">
        <v>73.785999999999987</v>
      </c>
      <c r="S28" s="1288">
        <v>12.523</v>
      </c>
      <c r="T28" s="1288">
        <v>10.033999999999999</v>
      </c>
      <c r="U28" s="1288">
        <v>7.8629999999999995</v>
      </c>
      <c r="V28" s="1288">
        <v>6.6859999999999999</v>
      </c>
      <c r="W28" s="1288">
        <v>7.923</v>
      </c>
      <c r="X28" s="1288">
        <v>5.3079999999999998</v>
      </c>
      <c r="Y28" s="1288">
        <v>3.0979999999999999</v>
      </c>
      <c r="Z28" s="1284">
        <v>2.581</v>
      </c>
      <c r="AA28" s="1288">
        <v>14.493</v>
      </c>
      <c r="AB28" s="1288">
        <v>13.06</v>
      </c>
      <c r="AC28" s="1288">
        <v>21.463999999999999</v>
      </c>
      <c r="AD28" s="1288">
        <v>24.591000000000001</v>
      </c>
      <c r="AE28" s="1288">
        <v>24.657</v>
      </c>
      <c r="AF28" s="1288">
        <v>20.803000000000001</v>
      </c>
      <c r="AG28" s="1288">
        <v>26.847999999999999</v>
      </c>
      <c r="AH28" s="1284">
        <v>27.783000000000001</v>
      </c>
      <c r="AI28" s="1288">
        <v>45.137</v>
      </c>
      <c r="AJ28" s="1288">
        <v>34.611000000000004</v>
      </c>
      <c r="AK28" s="1288">
        <v>23.167999999999999</v>
      </c>
      <c r="AL28" s="1288">
        <v>25.03</v>
      </c>
      <c r="AM28" s="1288">
        <v>11.914999999999999</v>
      </c>
      <c r="AN28" s="1288">
        <v>8.5730000000000004</v>
      </c>
      <c r="AO28" s="1288">
        <v>8.1020000000000003</v>
      </c>
      <c r="AP28" s="1284">
        <v>7.5310000000000006</v>
      </c>
      <c r="AQ28" s="1288">
        <v>406.363</v>
      </c>
      <c r="AR28" s="1288">
        <v>365.32</v>
      </c>
      <c r="AS28" s="1288">
        <v>235.8330000000006</v>
      </c>
      <c r="AT28" s="1288">
        <v>316.04399999999998</v>
      </c>
      <c r="AU28" s="1288">
        <v>155.59300000000002</v>
      </c>
      <c r="AV28" s="1288">
        <v>211.00700000000003</v>
      </c>
      <c r="AW28" s="1288">
        <v>167.02799999999976</v>
      </c>
      <c r="AX28" s="1284">
        <v>173.82599999999999</v>
      </c>
      <c r="AY28" s="1288">
        <v>18.099</v>
      </c>
      <c r="AZ28" s="1288">
        <v>12.780999999999999</v>
      </c>
      <c r="BA28" s="1288">
        <v>7.676000000000001</v>
      </c>
      <c r="BB28" s="1288">
        <v>4.6510000000000007</v>
      </c>
      <c r="BC28" s="1288">
        <v>5.1230000000000002</v>
      </c>
      <c r="BD28" s="1288">
        <v>3.9359999999999999</v>
      </c>
      <c r="BE28" s="1288">
        <v>4.3130000000000006</v>
      </c>
      <c r="BF28" s="1284">
        <v>5.2570000000000006</v>
      </c>
      <c r="BG28" s="1288">
        <v>35.328000000000003</v>
      </c>
      <c r="BH28" s="1288">
        <v>37.468999999999994</v>
      </c>
      <c r="BI28" s="1288">
        <v>31.832999999999998</v>
      </c>
      <c r="BJ28" s="1288">
        <v>26.493000000000006</v>
      </c>
      <c r="BK28" s="1288">
        <v>27.942</v>
      </c>
      <c r="BL28" s="1288">
        <v>29.222000000000001</v>
      </c>
      <c r="BM28" s="1288">
        <v>28.027999999999999</v>
      </c>
      <c r="BN28" s="1284">
        <v>23.355</v>
      </c>
      <c r="BO28" s="1284">
        <v>0</v>
      </c>
      <c r="BP28" s="1288">
        <v>1.2250000000000001</v>
      </c>
      <c r="BQ28" s="1288">
        <v>2.3980000000000001</v>
      </c>
      <c r="BR28" s="1288">
        <v>4.1749999999999998</v>
      </c>
      <c r="BS28" s="1288">
        <v>6.5019999999999998</v>
      </c>
      <c r="BT28" s="1288">
        <v>7.069</v>
      </c>
      <c r="BU28" s="1288">
        <v>4.4420000000000002</v>
      </c>
      <c r="BV28" s="1288">
        <v>5.7560000000000002</v>
      </c>
      <c r="BW28" s="1284">
        <v>7.8140000000000001</v>
      </c>
      <c r="BX28" s="1288">
        <v>24.588999999999999</v>
      </c>
      <c r="BY28" s="1288">
        <v>31.574999999999999</v>
      </c>
      <c r="BZ28" s="1288">
        <v>17.490000000000002</v>
      </c>
      <c r="CA28" s="1288">
        <v>12.615</v>
      </c>
      <c r="CB28" s="1288">
        <v>10.427</v>
      </c>
      <c r="CC28" s="1288">
        <v>9.6690000000000005</v>
      </c>
      <c r="CD28" s="1284"/>
      <c r="CE28" s="1284"/>
      <c r="CF28" s="1288">
        <v>42.693999999999988</v>
      </c>
      <c r="CG28" s="1288">
        <v>13.545999999999999</v>
      </c>
      <c r="CH28" s="1288">
        <v>12.574</v>
      </c>
      <c r="CI28" s="1288">
        <v>8.918000000000001</v>
      </c>
      <c r="CJ28" s="1288">
        <v>9.3030000000000008</v>
      </c>
      <c r="CK28" s="1288">
        <v>3.71</v>
      </c>
      <c r="CL28" s="1288">
        <v>3.0049999999999999</v>
      </c>
      <c r="CM28" s="1284">
        <v>3.07</v>
      </c>
      <c r="CN28" s="1284">
        <v>0</v>
      </c>
      <c r="CO28" s="1288">
        <v>268.02800000000002</v>
      </c>
      <c r="CP28" s="1288">
        <v>274.58199999999999</v>
      </c>
      <c r="CQ28" s="1288">
        <v>251.88099999999864</v>
      </c>
      <c r="CR28" s="1288">
        <v>306.81799999999998</v>
      </c>
      <c r="CS28" s="1288">
        <v>394.99200000000002</v>
      </c>
      <c r="CT28" s="1288">
        <v>330.84400000000028</v>
      </c>
      <c r="CU28" s="1288">
        <v>325.36300000000017</v>
      </c>
      <c r="CV28" s="1284">
        <v>330.50499999999988</v>
      </c>
      <c r="CW28" s="1288">
        <v>380.33299999999997</v>
      </c>
      <c r="CX28" s="1288">
        <v>387.57300000000004</v>
      </c>
      <c r="CY28" s="1288">
        <v>308.27100000000002</v>
      </c>
      <c r="CZ28" s="1288">
        <v>352.18200000000002</v>
      </c>
      <c r="DA28" s="1288">
        <v>365.80799999999999</v>
      </c>
      <c r="DB28" s="1288">
        <v>329.32600000000002</v>
      </c>
      <c r="DC28" s="1288">
        <v>304.74099999999999</v>
      </c>
      <c r="DD28" s="1284">
        <v>324.34999999999997</v>
      </c>
      <c r="DE28" s="1288">
        <v>47.519999999999996</v>
      </c>
      <c r="DF28" s="1288">
        <v>34.475000000000001</v>
      </c>
      <c r="DG28" s="1288">
        <v>27.664999999999999</v>
      </c>
      <c r="DH28" s="1288">
        <v>32.143999999999998</v>
      </c>
      <c r="DI28" s="1288">
        <v>37.927</v>
      </c>
      <c r="DJ28" s="1288">
        <v>32.692</v>
      </c>
      <c r="DK28" s="1288">
        <v>38.397999999999996</v>
      </c>
      <c r="DL28" s="1284">
        <v>45.767000000000003</v>
      </c>
      <c r="DM28" s="1288">
        <v>46.551000000000002</v>
      </c>
      <c r="DN28" s="1288">
        <v>48.967999999999989</v>
      </c>
      <c r="DO28" s="1288">
        <v>47.688000000000002</v>
      </c>
      <c r="DP28" s="1288">
        <v>48.468999999999994</v>
      </c>
      <c r="DQ28" s="1288">
        <v>39.201000000000008</v>
      </c>
      <c r="DR28" s="1288">
        <v>31.600999999999999</v>
      </c>
      <c r="DS28" s="1288">
        <v>32.376999999999995</v>
      </c>
      <c r="DT28" s="1284">
        <v>55.181999999999995</v>
      </c>
      <c r="DU28" s="1288">
        <v>123.20799999999998</v>
      </c>
      <c r="DV28" s="1288">
        <v>149.2230000000001</v>
      </c>
      <c r="DW28" s="1288">
        <v>150.39699999999999</v>
      </c>
      <c r="DX28" s="1288">
        <v>149.68799999999999</v>
      </c>
      <c r="DY28" s="1288">
        <v>130.51</v>
      </c>
      <c r="DZ28" s="1288">
        <v>106.27000000000001</v>
      </c>
      <c r="EA28" s="1288">
        <v>131.845</v>
      </c>
      <c r="EB28" s="1284">
        <v>135.815</v>
      </c>
      <c r="EC28" s="1288">
        <v>75.438999999999993</v>
      </c>
      <c r="ED28" s="1288">
        <v>67.682999999999993</v>
      </c>
      <c r="EE28" s="1288">
        <v>48.182000000000002</v>
      </c>
      <c r="EF28" s="1288">
        <v>54.980000000000004</v>
      </c>
      <c r="EG28" s="1288">
        <v>51.8</v>
      </c>
      <c r="EH28" s="1288">
        <v>47.250000000000007</v>
      </c>
      <c r="EI28" s="1288">
        <v>36.557000000000002</v>
      </c>
      <c r="EJ28" s="1284">
        <v>34.651000000000003</v>
      </c>
      <c r="EK28" s="1288">
        <v>3.9669999999999996</v>
      </c>
      <c r="EL28" s="1288">
        <v>2.4009999999999998</v>
      </c>
      <c r="EM28" s="1288">
        <v>2.0920000000000001</v>
      </c>
      <c r="EN28" s="1288">
        <v>2.202</v>
      </c>
      <c r="EO28" s="1288">
        <v>2.2769999999999997</v>
      </c>
      <c r="EP28" s="1288">
        <v>2.2779999999999996</v>
      </c>
      <c r="EQ28" s="1288">
        <v>1.8140000000000001</v>
      </c>
      <c r="ER28" s="1284">
        <v>1.7150000000000001</v>
      </c>
      <c r="ES28" s="1288">
        <v>127.50200000000001</v>
      </c>
      <c r="ET28" s="1288">
        <v>98.176999999999992</v>
      </c>
      <c r="EU28" s="1288">
        <v>67.64</v>
      </c>
      <c r="EV28" s="1288">
        <v>65.210999999999999</v>
      </c>
      <c r="EW28" s="1288">
        <v>44.728000000000002</v>
      </c>
      <c r="EX28" s="1288">
        <v>49.070999999999998</v>
      </c>
      <c r="EY28" s="1288">
        <v>32.058999999999997</v>
      </c>
      <c r="EZ28" s="1284">
        <v>32.736000000000004</v>
      </c>
      <c r="FA28" s="1290">
        <v>10.29</v>
      </c>
      <c r="FB28" s="1291">
        <v>5.35</v>
      </c>
      <c r="FC28" s="1291">
        <v>2.9</v>
      </c>
      <c r="FD28" s="1291">
        <v>2.0019999999999998</v>
      </c>
      <c r="FE28" s="1291">
        <v>2.0609999999999999</v>
      </c>
      <c r="FF28" s="1288">
        <v>2.0430000000000001</v>
      </c>
      <c r="FG28" s="1288">
        <v>1.2609999999999999</v>
      </c>
      <c r="FH28" s="1284"/>
      <c r="FI28" s="1288">
        <v>263.74199999999996</v>
      </c>
      <c r="FJ28" s="1288">
        <v>214.14600000000002</v>
      </c>
      <c r="FK28" s="1288">
        <v>285.428</v>
      </c>
      <c r="FL28" s="1288">
        <v>800.55599999999993</v>
      </c>
      <c r="FM28" s="1288">
        <v>504.75599999999997</v>
      </c>
      <c r="FN28" s="1288">
        <v>546.65499999999997</v>
      </c>
      <c r="FO28" s="1288">
        <v>425.19</v>
      </c>
      <c r="FP28" s="1284">
        <v>473.11399999999998</v>
      </c>
      <c r="FQ28" s="1288">
        <v>22.978000000000002</v>
      </c>
      <c r="FR28" s="1288">
        <v>17.041</v>
      </c>
      <c r="FS28" s="1288">
        <v>10.523</v>
      </c>
      <c r="FT28" s="1288">
        <v>7.2460000000000004</v>
      </c>
      <c r="FU28" s="1288">
        <v>9.456999999999999</v>
      </c>
      <c r="FV28" s="1288">
        <v>7.9799999999999995</v>
      </c>
      <c r="FW28" s="1288">
        <v>6.8440000000000003</v>
      </c>
      <c r="FX28" s="1284">
        <v>6.7740000000000009</v>
      </c>
      <c r="FY28" s="1288">
        <v>50.173000000000002</v>
      </c>
      <c r="FZ28" s="1288">
        <v>30.946999999999999</v>
      </c>
      <c r="GA28" s="1288">
        <v>25.05</v>
      </c>
      <c r="GB28" s="1288">
        <v>23.111999999999998</v>
      </c>
      <c r="GC28" s="1288">
        <v>24.241000000000003</v>
      </c>
      <c r="GD28" s="1288">
        <v>23.952999999999999</v>
      </c>
      <c r="GE28" s="1288">
        <v>23.192</v>
      </c>
      <c r="GF28" s="1284">
        <v>20.074999999999999</v>
      </c>
      <c r="GG28" s="1288">
        <v>77.996000000000009</v>
      </c>
      <c r="GH28" s="1288">
        <v>38.030999999999999</v>
      </c>
      <c r="GI28" s="1288">
        <v>28.973999999999997</v>
      </c>
      <c r="GJ28" s="1288">
        <v>35.683999999999997</v>
      </c>
      <c r="GK28" s="1288">
        <v>32.963999999999999</v>
      </c>
      <c r="GL28" s="1288">
        <v>37.241999999999997</v>
      </c>
      <c r="GM28" s="1288">
        <v>63.765999999999998</v>
      </c>
      <c r="GN28" s="1284">
        <v>69.81</v>
      </c>
      <c r="GO28" s="1288">
        <v>2260.6090000000004</v>
      </c>
      <c r="GP28" s="1288">
        <v>2015.1009999999997</v>
      </c>
      <c r="GQ28" s="1288">
        <v>1714.1589999999994</v>
      </c>
      <c r="GR28" s="1288">
        <f>N28+V28+AL28+AT28+BB28+BJ28+EN28+BS28+CA28+CI28+CR28+CZ28+AD28+DH28+DP28+DX28+EF28+EV28+FD28+FL28+FT28+GB28+GJ28</f>
        <v>2421.721</v>
      </c>
      <c r="GS28" s="1288">
        <f>O28+W28+AM28+AU28+BC28+BK28+BT28+CB28+CJ28+CS28+DA28+AE28+DI28+DQ28+DY28+EG28+EO28+EW28+FE28+FM28+FU28+GC28+GK28</f>
        <v>1991.8799999999999</v>
      </c>
      <c r="GT28" s="1288">
        <v>1933.9050000000002</v>
      </c>
      <c r="GU28" s="1288">
        <v>1746.7090000000001</v>
      </c>
      <c r="GV28" s="1284">
        <v>1855.4969999999998</v>
      </c>
      <c r="GW28" s="1288">
        <v>3192.2630000000004</v>
      </c>
      <c r="GX28" s="1288">
        <v>2581.3569999999995</v>
      </c>
      <c r="GY28" s="1288">
        <v>1965.9629999999995</v>
      </c>
      <c r="GZ28" s="1292">
        <f>E28+GR28</f>
        <v>3534.614</v>
      </c>
      <c r="HA28" s="1291">
        <f>GS28+F28</f>
        <v>3054.1149999999998</v>
      </c>
      <c r="HB28" s="1288">
        <v>2314.4350000000004</v>
      </c>
      <c r="HC28" s="1293">
        <v>1854.521</v>
      </c>
      <c r="HD28" s="1284">
        <v>1962.9409999999998</v>
      </c>
    </row>
    <row r="29" spans="1:212">
      <c r="A29" s="1287" t="s">
        <v>648</v>
      </c>
      <c r="B29" s="1288">
        <v>3798.6729999999998</v>
      </c>
      <c r="C29" s="1288">
        <v>3258.9229999999998</v>
      </c>
      <c r="D29" s="1288">
        <v>3014.6559999999995</v>
      </c>
      <c r="E29" s="1288">
        <v>1981.0889999999999</v>
      </c>
      <c r="F29" s="1288">
        <v>1027.2339999999999</v>
      </c>
      <c r="G29" s="1288">
        <v>861.42100000000005</v>
      </c>
      <c r="H29" s="1288">
        <v>1028.27</v>
      </c>
      <c r="I29" s="1284">
        <v>1301.3409999999999</v>
      </c>
      <c r="J29" s="1284">
        <v>0</v>
      </c>
      <c r="K29" s="1289">
        <v>844.95800000000008</v>
      </c>
      <c r="L29" s="1289">
        <v>759.61400000000003</v>
      </c>
      <c r="M29" s="1289">
        <v>717.64100000000008</v>
      </c>
      <c r="N29" s="1289">
        <v>655.85799999999995</v>
      </c>
      <c r="O29" s="1289">
        <v>615.53000000000009</v>
      </c>
      <c r="P29" s="1288">
        <v>578.91599999999994</v>
      </c>
      <c r="Q29" s="1288">
        <v>543.447</v>
      </c>
      <c r="R29" s="1284">
        <v>521.10799999999995</v>
      </c>
      <c r="S29" s="1288">
        <v>37.92</v>
      </c>
      <c r="T29" s="1288">
        <v>36.308999999999997</v>
      </c>
      <c r="U29" s="1288">
        <v>33.842999999999996</v>
      </c>
      <c r="V29" s="1288">
        <v>29.837999999999997</v>
      </c>
      <c r="W29" s="1288">
        <v>22.670999999999999</v>
      </c>
      <c r="X29" s="1288">
        <v>17.515999999999998</v>
      </c>
      <c r="Y29" s="1288">
        <v>14.54</v>
      </c>
      <c r="Z29" s="1284">
        <v>12.011000000000001</v>
      </c>
      <c r="AA29" s="1288">
        <v>103.8</v>
      </c>
      <c r="AB29" s="1288">
        <v>141.83499999999998</v>
      </c>
      <c r="AC29" s="1288">
        <v>154.80799999999999</v>
      </c>
      <c r="AD29" s="1288">
        <v>142.48399999999998</v>
      </c>
      <c r="AE29" s="1288">
        <v>133.601</v>
      </c>
      <c r="AF29" s="1288">
        <v>130.316</v>
      </c>
      <c r="AG29" s="1288">
        <v>119.17800000000001</v>
      </c>
      <c r="AH29" s="1284">
        <v>113.337</v>
      </c>
      <c r="AI29" s="1288">
        <v>144.02499999999998</v>
      </c>
      <c r="AJ29" s="1288">
        <v>112.95699999999998</v>
      </c>
      <c r="AK29" s="1288">
        <v>92.412000000000006</v>
      </c>
      <c r="AL29" s="1288">
        <v>69.159000000000006</v>
      </c>
      <c r="AM29" s="1288">
        <v>59.332999999999991</v>
      </c>
      <c r="AN29" s="1288">
        <v>53.832999999999998</v>
      </c>
      <c r="AO29" s="1288">
        <v>51.366</v>
      </c>
      <c r="AP29" s="1284">
        <v>51.606999999999999</v>
      </c>
      <c r="AQ29" s="1288">
        <v>1846.4710000000002</v>
      </c>
      <c r="AR29" s="1288">
        <v>1614.1740000000002</v>
      </c>
      <c r="AS29" s="1288">
        <v>1500.8129999999996</v>
      </c>
      <c r="AT29" s="1288">
        <v>1273.6690000000001</v>
      </c>
      <c r="AU29" s="1288">
        <v>1221.2520000000002</v>
      </c>
      <c r="AV29" s="1288">
        <v>1152.5759999999996</v>
      </c>
      <c r="AW29" s="1288">
        <v>1147.5199999999998</v>
      </c>
      <c r="AX29" s="1284">
        <v>1196.1670000000001</v>
      </c>
      <c r="AY29" s="1288">
        <v>45.134</v>
      </c>
      <c r="AZ29" s="1288">
        <v>33.000999999999998</v>
      </c>
      <c r="BA29" s="1288">
        <v>26.456000000000003</v>
      </c>
      <c r="BB29" s="1288">
        <v>23.881</v>
      </c>
      <c r="BC29" s="1288">
        <v>24.831</v>
      </c>
      <c r="BD29" s="1288">
        <v>26.400000000000002</v>
      </c>
      <c r="BE29" s="1288">
        <v>28.868999999999996</v>
      </c>
      <c r="BF29" s="1284">
        <v>31.930999999999997</v>
      </c>
      <c r="BG29" s="1288">
        <v>225.28800000000001</v>
      </c>
      <c r="BH29" s="1288">
        <v>217.57599999999999</v>
      </c>
      <c r="BI29" s="1288">
        <v>208.62100000000001</v>
      </c>
      <c r="BJ29" s="1288">
        <v>200.554</v>
      </c>
      <c r="BK29" s="1288">
        <v>187.22499999999999</v>
      </c>
      <c r="BL29" s="1288">
        <v>179.005</v>
      </c>
      <c r="BM29" s="1288">
        <v>176.20700000000002</v>
      </c>
      <c r="BN29" s="1284">
        <v>179.98600000000002</v>
      </c>
      <c r="BO29" s="1284">
        <v>0</v>
      </c>
      <c r="BP29" s="1288">
        <v>13.968</v>
      </c>
      <c r="BQ29" s="1288">
        <v>23.899000000000001</v>
      </c>
      <c r="BR29" s="1288">
        <v>33.067999999999998</v>
      </c>
      <c r="BS29" s="1288">
        <v>38.716000000000001</v>
      </c>
      <c r="BT29" s="1288">
        <v>37.192999999999998</v>
      </c>
      <c r="BU29" s="1288">
        <v>37.665999999999997</v>
      </c>
      <c r="BV29" s="1288">
        <v>36.097000000000001</v>
      </c>
      <c r="BW29" s="1284">
        <v>33.462000000000003</v>
      </c>
      <c r="BX29" s="1288">
        <v>124.56700000000001</v>
      </c>
      <c r="BY29" s="1288">
        <v>101.91799999999999</v>
      </c>
      <c r="BZ29" s="1288">
        <v>88.75</v>
      </c>
      <c r="CA29" s="1288">
        <v>71.905000000000001</v>
      </c>
      <c r="CB29" s="1288">
        <v>63.335000000000001</v>
      </c>
      <c r="CC29" s="1288">
        <v>57.363</v>
      </c>
      <c r="CD29" s="1284"/>
      <c r="CE29" s="1284"/>
      <c r="CF29" s="1288">
        <v>55.100999999999999</v>
      </c>
      <c r="CG29" s="1288">
        <v>46.369</v>
      </c>
      <c r="CH29" s="1288">
        <v>38.737000000000002</v>
      </c>
      <c r="CI29" s="1288">
        <v>25.753999999999998</v>
      </c>
      <c r="CJ29" s="1288">
        <v>17.807999999999996</v>
      </c>
      <c r="CK29" s="1288">
        <v>15.446999999999999</v>
      </c>
      <c r="CL29" s="1288">
        <v>13.582999999999998</v>
      </c>
      <c r="CM29" s="1284">
        <v>12.520999999999999</v>
      </c>
      <c r="CN29" s="1284">
        <v>0</v>
      </c>
      <c r="CO29" s="1288">
        <v>1683.1089999999999</v>
      </c>
      <c r="CP29" s="1288">
        <v>1845.1120000000001</v>
      </c>
      <c r="CQ29" s="1288">
        <v>1985.5920000000003</v>
      </c>
      <c r="CR29" s="1288">
        <v>1933.6860000000001</v>
      </c>
      <c r="CS29" s="1288">
        <v>1816.8780000000004</v>
      </c>
      <c r="CT29" s="1288">
        <v>1765.8690000000001</v>
      </c>
      <c r="CU29" s="1288">
        <v>1750.143</v>
      </c>
      <c r="CV29" s="1284">
        <v>1809.0079999999991</v>
      </c>
      <c r="CW29" s="1288">
        <v>2165.232</v>
      </c>
      <c r="CX29" s="1288">
        <v>2134.3789999999999</v>
      </c>
      <c r="CY29" s="1288">
        <v>2219.7689999999998</v>
      </c>
      <c r="CZ29" s="1288">
        <v>2132.7799999999997</v>
      </c>
      <c r="DA29" s="1288">
        <v>1972.693</v>
      </c>
      <c r="DB29" s="1288">
        <v>1879.7940000000001</v>
      </c>
      <c r="DC29" s="1288">
        <v>1755.288</v>
      </c>
      <c r="DD29" s="1284">
        <v>1655.203</v>
      </c>
      <c r="DE29" s="1288">
        <v>213.31900000000007</v>
      </c>
      <c r="DF29" s="1288">
        <v>199.20300000000009</v>
      </c>
      <c r="DG29" s="1288">
        <v>210.84200000000007</v>
      </c>
      <c r="DH29" s="1288">
        <v>220.28500000000008</v>
      </c>
      <c r="DI29" s="1288">
        <v>218.17900000000006</v>
      </c>
      <c r="DJ29" s="1288">
        <v>234.25100000000003</v>
      </c>
      <c r="DK29" s="1288">
        <v>259.524</v>
      </c>
      <c r="DL29" s="1284">
        <v>247.78699999999998</v>
      </c>
      <c r="DM29" s="1288">
        <v>337.61699999999996</v>
      </c>
      <c r="DN29" s="1288">
        <v>324.17</v>
      </c>
      <c r="DO29" s="1288">
        <v>299.50800000000004</v>
      </c>
      <c r="DP29" s="1288">
        <v>268.67200000000003</v>
      </c>
      <c r="DQ29" s="1288">
        <v>261.99900000000002</v>
      </c>
      <c r="DR29" s="1288">
        <v>270.53699999999998</v>
      </c>
      <c r="DS29" s="1288">
        <v>268.37700000000001</v>
      </c>
      <c r="DT29" s="1284">
        <v>263.40300000000002</v>
      </c>
      <c r="DU29" s="1288">
        <v>767.69500000000005</v>
      </c>
      <c r="DV29" s="1288">
        <v>740.69200000000001</v>
      </c>
      <c r="DW29" s="1288">
        <v>716.42700000000013</v>
      </c>
      <c r="DX29" s="1288">
        <v>677.25100000000009</v>
      </c>
      <c r="DY29" s="1288">
        <v>682.34000000000015</v>
      </c>
      <c r="DZ29" s="1288">
        <v>702.75800000000004</v>
      </c>
      <c r="EA29" s="1288">
        <v>697.30200000000002</v>
      </c>
      <c r="EB29" s="1284">
        <v>742.60299999999995</v>
      </c>
      <c r="EC29" s="1288">
        <v>320.80700000000002</v>
      </c>
      <c r="ED29" s="1288">
        <v>270.20599999999996</v>
      </c>
      <c r="EE29" s="1288">
        <v>256.67700000000002</v>
      </c>
      <c r="EF29" s="1288">
        <v>236.37700000000001</v>
      </c>
      <c r="EG29" s="1288">
        <v>217.46399999999997</v>
      </c>
      <c r="EH29" s="1288">
        <v>193.07</v>
      </c>
      <c r="EI29" s="1288">
        <v>190.03300000000002</v>
      </c>
      <c r="EJ29" s="1284">
        <v>201.97499999999999</v>
      </c>
      <c r="EK29" s="1288">
        <v>11.887</v>
      </c>
      <c r="EL29" s="1288">
        <v>13.316000000000001</v>
      </c>
      <c r="EM29" s="1288">
        <v>13.381</v>
      </c>
      <c r="EN29" s="1288">
        <v>12.123000000000001</v>
      </c>
      <c r="EO29" s="1288">
        <v>10.582000000000003</v>
      </c>
      <c r="EP29" s="1288">
        <v>8.8720000000000034</v>
      </c>
      <c r="EQ29" s="1288">
        <v>7.7880000000000038</v>
      </c>
      <c r="ER29" s="1284">
        <v>7.5190000000000037</v>
      </c>
      <c r="ES29" s="1288">
        <v>393.02700000000101</v>
      </c>
      <c r="ET29" s="1288">
        <v>318.13600000000099</v>
      </c>
      <c r="EU29" s="1288">
        <v>277.65300000000093</v>
      </c>
      <c r="EV29" s="1288">
        <v>235.52400000000085</v>
      </c>
      <c r="EW29" s="1288">
        <v>219.5150000000009</v>
      </c>
      <c r="EX29" s="1288">
        <v>185.26800000000085</v>
      </c>
      <c r="EY29" s="1288">
        <v>161.79700000000085</v>
      </c>
      <c r="EZ29" s="1284">
        <v>139.21700000000084</v>
      </c>
      <c r="FA29" s="1290">
        <v>20.04</v>
      </c>
      <c r="FB29" s="1291">
        <v>14.73</v>
      </c>
      <c r="FC29" s="1291">
        <v>11.84</v>
      </c>
      <c r="FD29" s="1291">
        <v>9.838000000000001</v>
      </c>
      <c r="FE29" s="1291">
        <v>7.782</v>
      </c>
      <c r="FF29" s="1288">
        <v>5.7409999999999997</v>
      </c>
      <c r="FG29" s="1288">
        <v>4.4799999999999995</v>
      </c>
      <c r="FH29" s="1284"/>
      <c r="FI29" s="1288">
        <v>2402.9049999999997</v>
      </c>
      <c r="FJ29" s="1288">
        <v>2812.942</v>
      </c>
      <c r="FK29" s="1288">
        <v>3197.6410000000001</v>
      </c>
      <c r="FL29" s="1288">
        <v>3087.0590000000002</v>
      </c>
      <c r="FM29" s="1288">
        <v>3132.1979999999999</v>
      </c>
      <c r="FN29" s="1288">
        <v>3252.212</v>
      </c>
      <c r="FO29" s="1288">
        <v>3487.7440000000001</v>
      </c>
      <c r="FP29" s="1284">
        <v>3883.328</v>
      </c>
      <c r="FQ29" s="1288">
        <v>61.783999999999992</v>
      </c>
      <c r="FR29" s="1288">
        <v>48.922999999999995</v>
      </c>
      <c r="FS29" s="1288">
        <v>42.283000000000001</v>
      </c>
      <c r="FT29" s="1288">
        <v>39.033000000000001</v>
      </c>
      <c r="FU29" s="1288">
        <v>32.631</v>
      </c>
      <c r="FV29" s="1288">
        <v>27.21</v>
      </c>
      <c r="FW29" s="1288">
        <v>24.369</v>
      </c>
      <c r="FX29" s="1284">
        <v>25.393000000000001</v>
      </c>
      <c r="FY29" s="1288">
        <v>128.03399999999999</v>
      </c>
      <c r="FZ29" s="1288">
        <v>114.19799999999998</v>
      </c>
      <c r="GA29" s="1288">
        <v>105.60000000000001</v>
      </c>
      <c r="GB29" s="1288">
        <v>97.834000000000003</v>
      </c>
      <c r="GC29" s="1288">
        <v>87.811999999999998</v>
      </c>
      <c r="GD29" s="1288">
        <v>85.937999999999988</v>
      </c>
      <c r="GE29" s="1288">
        <v>84.348000000000013</v>
      </c>
      <c r="GF29" s="1284">
        <v>93.581999999999994</v>
      </c>
      <c r="GG29" s="1288">
        <v>240.06799999999998</v>
      </c>
      <c r="GH29" s="1288">
        <v>235.08200000000002</v>
      </c>
      <c r="GI29" s="1288">
        <v>250.73200000000003</v>
      </c>
      <c r="GJ29" s="1288">
        <v>249.50700000000001</v>
      </c>
      <c r="GK29" s="1288">
        <v>266.54200000000003</v>
      </c>
      <c r="GL29" s="1288">
        <v>386.42599999999999</v>
      </c>
      <c r="GM29" s="1288">
        <v>549.81500000000005</v>
      </c>
      <c r="GN29" s="1284">
        <v>768.92100000000005</v>
      </c>
      <c r="GO29" s="1288">
        <v>12186.756000000001</v>
      </c>
      <c r="GP29" s="1288">
        <v>12158.741000000002</v>
      </c>
      <c r="GQ29" s="1288">
        <v>12483.093999999997</v>
      </c>
      <c r="GR29" s="1288">
        <f>N29+V29+AL29+AT29+BB29+BJ29+EN29+BS29+CA29+CI29+CR29+CZ29+AD29+DH29+DP29+DX29+EF29+EV29+FD29+FL29+FT29+GB29+GJ29</f>
        <v>11731.787</v>
      </c>
      <c r="GS29" s="1288">
        <f>O29+W29+AM29+AU29+BC29+BK29+BT29+CB29+CJ29+CS29+DA29+AE29+DI29+DQ29+DY29+EG29+EO29+EW29+FE29+FM29+FU29+GC29+GK29</f>
        <v>11309.394</v>
      </c>
      <c r="GT29" s="1288">
        <v>11246.983999999999</v>
      </c>
      <c r="GU29" s="1288">
        <v>11371.815000000002</v>
      </c>
      <c r="GV29" s="1284">
        <v>11990.069000000001</v>
      </c>
      <c r="GW29" s="1288">
        <v>15985.429</v>
      </c>
      <c r="GX29" s="1288">
        <v>15417.664000000001</v>
      </c>
      <c r="GY29" s="1288">
        <v>15497.749999999996</v>
      </c>
      <c r="GZ29" s="1292">
        <f>E29+GR29</f>
        <v>13712.876</v>
      </c>
      <c r="HA29" s="1291">
        <f>GS29+F29</f>
        <v>12336.628000000001</v>
      </c>
      <c r="HB29" s="1288">
        <v>12108.404999999999</v>
      </c>
      <c r="HC29" s="1293">
        <v>12400.085000000003</v>
      </c>
      <c r="HD29" s="1284">
        <v>13291.410000000002</v>
      </c>
    </row>
    <row r="30" spans="1:212" ht="13">
      <c r="A30" s="1280" t="s">
        <v>649</v>
      </c>
      <c r="B30" s="1288"/>
      <c r="C30" s="1288"/>
      <c r="D30" s="1288"/>
      <c r="E30" s="1288"/>
      <c r="F30" s="1288"/>
      <c r="G30" s="1288"/>
      <c r="H30" s="1288"/>
      <c r="I30" s="1284"/>
      <c r="J30" s="1284"/>
      <c r="K30" s="1294"/>
      <c r="L30" s="1294"/>
      <c r="M30" s="1294"/>
      <c r="N30" s="1294"/>
      <c r="O30" s="1294"/>
      <c r="P30" s="1288"/>
      <c r="Q30" s="1288"/>
      <c r="R30" s="1284"/>
      <c r="S30" s="1295"/>
      <c r="T30" s="1295"/>
      <c r="U30" s="1295"/>
      <c r="V30" s="1295"/>
      <c r="W30" s="1295"/>
      <c r="X30" s="1288"/>
      <c r="Y30" s="1288"/>
      <c r="Z30" s="1284"/>
      <c r="AA30" s="1288"/>
      <c r="AB30" s="1288"/>
      <c r="AC30" s="1288"/>
      <c r="AD30" s="1288"/>
      <c r="AE30" s="1288"/>
      <c r="AF30" s="1288"/>
      <c r="AG30" s="1288"/>
      <c r="AH30" s="1284"/>
      <c r="AI30" s="1295"/>
      <c r="AJ30" s="1295"/>
      <c r="AK30" s="1295"/>
      <c r="AL30" s="1295"/>
      <c r="AM30" s="1295"/>
      <c r="AN30" s="1288"/>
      <c r="AO30" s="1288"/>
      <c r="AP30" s="1284"/>
      <c r="AQ30" s="1295"/>
      <c r="AR30" s="1295"/>
      <c r="AS30" s="1295"/>
      <c r="AT30" s="1295"/>
      <c r="AU30" s="1295"/>
      <c r="AV30" s="1288"/>
      <c r="AW30" s="1288"/>
      <c r="AX30" s="1284"/>
      <c r="AY30" s="1295"/>
      <c r="AZ30" s="1295"/>
      <c r="BA30" s="1295"/>
      <c r="BB30" s="1295"/>
      <c r="BC30" s="1295"/>
      <c r="BD30" s="1288"/>
      <c r="BE30" s="1288"/>
      <c r="BF30" s="1284"/>
      <c r="BG30" s="1295"/>
      <c r="BH30" s="1295"/>
      <c r="BI30" s="1295"/>
      <c r="BJ30" s="1295"/>
      <c r="BK30" s="1295"/>
      <c r="BL30" s="1288"/>
      <c r="BM30" s="1288"/>
      <c r="BN30" s="1284"/>
      <c r="BO30" s="1284"/>
      <c r="BP30" s="1295" t="s">
        <v>185</v>
      </c>
      <c r="BQ30" s="1295" t="s">
        <v>185</v>
      </c>
      <c r="BR30" s="1295" t="s">
        <v>185</v>
      </c>
      <c r="BS30" s="1295" t="s">
        <v>185</v>
      </c>
      <c r="BT30" s="1295"/>
      <c r="BU30" s="1288" t="s">
        <v>185</v>
      </c>
      <c r="BV30" s="1288" t="s">
        <v>185</v>
      </c>
      <c r="BW30" s="1284" t="s">
        <v>185</v>
      </c>
      <c r="BX30" s="1295"/>
      <c r="BY30" s="1295"/>
      <c r="BZ30" s="1295"/>
      <c r="CA30" s="1295"/>
      <c r="CB30" s="1295"/>
      <c r="CC30" s="1288"/>
      <c r="CD30" s="1284"/>
      <c r="CE30" s="1284"/>
      <c r="CF30" s="1295"/>
      <c r="CG30" s="1295"/>
      <c r="CH30" s="1295"/>
      <c r="CI30" s="1295"/>
      <c r="CJ30" s="1295"/>
      <c r="CK30" s="1288"/>
      <c r="CL30" s="1288"/>
      <c r="CM30" s="1284"/>
      <c r="CN30" s="1284"/>
      <c r="CO30" s="1295"/>
      <c r="CP30" s="1295"/>
      <c r="CQ30" s="1295"/>
      <c r="CR30" s="1295"/>
      <c r="CS30" s="1295"/>
      <c r="CT30" s="1288"/>
      <c r="CU30" s="1288"/>
      <c r="CV30" s="1284"/>
      <c r="CW30" s="1295"/>
      <c r="CX30" s="1295"/>
      <c r="CY30" s="1295"/>
      <c r="CZ30" s="1295"/>
      <c r="DA30" s="1295"/>
      <c r="DB30" s="1288"/>
      <c r="DC30" s="1288"/>
      <c r="DD30" s="1284"/>
      <c r="DE30" s="1295"/>
      <c r="DF30" s="1295"/>
      <c r="DG30" s="1295"/>
      <c r="DH30" s="1295"/>
      <c r="DI30" s="1295"/>
      <c r="DJ30" s="1288"/>
      <c r="DK30" s="1288"/>
      <c r="DL30" s="1284"/>
      <c r="DM30" s="1296"/>
      <c r="DN30" s="1296"/>
      <c r="DO30" s="1296"/>
      <c r="DP30" s="1296"/>
      <c r="DQ30" s="1296"/>
      <c r="DR30" s="1288"/>
      <c r="DS30" s="1288"/>
      <c r="DT30" s="1284"/>
      <c r="DU30" s="1295"/>
      <c r="DV30" s="1295"/>
      <c r="DW30" s="1295"/>
      <c r="DX30" s="1295"/>
      <c r="DY30" s="1295"/>
      <c r="DZ30" s="1288"/>
      <c r="EA30" s="1288"/>
      <c r="EB30" s="1284"/>
      <c r="EC30" s="1295"/>
      <c r="ED30" s="1295"/>
      <c r="EE30" s="1295"/>
      <c r="EF30" s="1295"/>
      <c r="EG30" s="1295"/>
      <c r="EH30" s="1288"/>
      <c r="EI30" s="1288"/>
      <c r="EJ30" s="1284"/>
      <c r="EK30" s="1295"/>
      <c r="EL30" s="1295"/>
      <c r="EM30" s="1295"/>
      <c r="EN30" s="1295"/>
      <c r="EO30" s="1295"/>
      <c r="EP30" s="1288"/>
      <c r="EQ30" s="1288"/>
      <c r="ER30" s="1284"/>
      <c r="ES30" s="1295"/>
      <c r="ET30" s="1295"/>
      <c r="EU30" s="1295"/>
      <c r="EV30" s="1295"/>
      <c r="EW30" s="1295"/>
      <c r="EX30" s="1288"/>
      <c r="EY30" s="1288"/>
      <c r="EZ30" s="1284"/>
      <c r="FA30" s="1290"/>
      <c r="FB30" s="1291"/>
      <c r="FC30" s="1291"/>
      <c r="FD30" s="1291"/>
      <c r="FE30" s="1291"/>
      <c r="FF30" s="1288"/>
      <c r="FG30" s="1288"/>
      <c r="FH30" s="1284"/>
      <c r="FI30" s="1295"/>
      <c r="FJ30" s="1295"/>
      <c r="FK30" s="1295"/>
      <c r="FL30" s="1295"/>
      <c r="FM30" s="1295"/>
      <c r="FN30" s="1288"/>
      <c r="FO30" s="1288"/>
      <c r="FP30" s="1284"/>
      <c r="FQ30" s="1288"/>
      <c r="FR30" s="1288"/>
      <c r="FS30" s="1288"/>
      <c r="FT30" s="1288"/>
      <c r="FU30" s="1288"/>
      <c r="FV30" s="1288"/>
      <c r="FW30" s="1288"/>
      <c r="FX30" s="1284"/>
      <c r="FY30" s="1288"/>
      <c r="FZ30" s="1288"/>
      <c r="GA30" s="1288"/>
      <c r="GB30" s="1288"/>
      <c r="GC30" s="1288"/>
      <c r="GD30" s="1288"/>
      <c r="GE30" s="1288"/>
      <c r="GF30" s="1284"/>
      <c r="GG30" s="1295"/>
      <c r="GH30" s="1295"/>
      <c r="GI30" s="1295"/>
      <c r="GJ30" s="1295"/>
      <c r="GK30" s="1295"/>
      <c r="GL30" s="1288"/>
      <c r="GM30" s="1288"/>
      <c r="GN30" s="1284"/>
      <c r="GO30" s="1288"/>
      <c r="GP30" s="1288"/>
      <c r="GQ30" s="1288"/>
      <c r="GR30" s="1288"/>
      <c r="GS30" s="1288"/>
      <c r="GT30" s="1288"/>
      <c r="GU30" s="1288"/>
      <c r="GV30" s="1284"/>
      <c r="GW30" s="1288"/>
      <c r="GX30" s="1288"/>
      <c r="GY30" s="1288"/>
      <c r="GZ30" s="1292"/>
      <c r="HA30" s="1291"/>
      <c r="HB30" s="1288"/>
      <c r="HC30" s="1293"/>
      <c r="HD30" s="1284"/>
    </row>
    <row r="31" spans="1:212">
      <c r="A31" s="1287" t="s">
        <v>637</v>
      </c>
      <c r="B31" s="1288">
        <v>0</v>
      </c>
      <c r="C31" s="1288">
        <v>0</v>
      </c>
      <c r="D31" s="1288">
        <v>0</v>
      </c>
      <c r="E31" s="1288">
        <v>0</v>
      </c>
      <c r="F31" s="1288">
        <v>0</v>
      </c>
      <c r="G31" s="1288">
        <v>0</v>
      </c>
      <c r="H31" s="1288">
        <v>0</v>
      </c>
      <c r="I31" s="1284">
        <v>0</v>
      </c>
      <c r="J31" s="1284">
        <v>0</v>
      </c>
      <c r="K31" s="1289">
        <v>0</v>
      </c>
      <c r="L31" s="1289">
        <v>0</v>
      </c>
      <c r="M31" s="1289">
        <v>0</v>
      </c>
      <c r="N31" s="1289">
        <v>0</v>
      </c>
      <c r="O31" s="1289">
        <v>0</v>
      </c>
      <c r="P31" s="1288">
        <v>0</v>
      </c>
      <c r="Q31" s="1288">
        <v>0</v>
      </c>
      <c r="R31" s="1284">
        <v>0</v>
      </c>
      <c r="S31" s="1288">
        <v>0</v>
      </c>
      <c r="T31" s="1288">
        <v>0</v>
      </c>
      <c r="U31" s="1288">
        <v>0</v>
      </c>
      <c r="V31" s="1288">
        <v>0</v>
      </c>
      <c r="W31" s="1288">
        <v>0</v>
      </c>
      <c r="X31" s="1288">
        <v>0</v>
      </c>
      <c r="Y31" s="1288">
        <v>0</v>
      </c>
      <c r="Z31" s="1284">
        <v>0</v>
      </c>
      <c r="AA31" s="1288">
        <v>0</v>
      </c>
      <c r="AB31" s="1288">
        <v>0</v>
      </c>
      <c r="AC31" s="1288">
        <v>0</v>
      </c>
      <c r="AD31" s="1288">
        <v>0</v>
      </c>
      <c r="AE31" s="1288">
        <v>0</v>
      </c>
      <c r="AF31" s="1288">
        <v>0</v>
      </c>
      <c r="AG31" s="1288"/>
      <c r="AH31" s="1284"/>
      <c r="AI31" s="1288">
        <v>0</v>
      </c>
      <c r="AJ31" s="1288">
        <v>0</v>
      </c>
      <c r="AK31" s="1288">
        <v>0</v>
      </c>
      <c r="AL31" s="1288">
        <v>0</v>
      </c>
      <c r="AM31" s="1288">
        <v>0</v>
      </c>
      <c r="AN31" s="1288">
        <v>0</v>
      </c>
      <c r="AO31" s="1288">
        <v>0</v>
      </c>
      <c r="AP31" s="1284">
        <v>0</v>
      </c>
      <c r="AQ31" s="1288">
        <v>0</v>
      </c>
      <c r="AR31" s="1288">
        <v>0</v>
      </c>
      <c r="AS31" s="1288">
        <v>0</v>
      </c>
      <c r="AT31" s="1288">
        <v>0</v>
      </c>
      <c r="AU31" s="1288">
        <v>0</v>
      </c>
      <c r="AV31" s="1288"/>
      <c r="AW31" s="1288"/>
      <c r="AX31" s="1284"/>
      <c r="AY31" s="1288">
        <v>0</v>
      </c>
      <c r="AZ31" s="1288">
        <v>0</v>
      </c>
      <c r="BA31" s="1288">
        <v>0</v>
      </c>
      <c r="BB31" s="1288">
        <v>0</v>
      </c>
      <c r="BC31" s="1288">
        <v>0</v>
      </c>
      <c r="BD31" s="1288">
        <v>0</v>
      </c>
      <c r="BE31" s="1288">
        <v>0</v>
      </c>
      <c r="BF31" s="1284">
        <v>0</v>
      </c>
      <c r="BG31" s="1288">
        <v>0</v>
      </c>
      <c r="BH31" s="1288">
        <v>0</v>
      </c>
      <c r="BI31" s="1288">
        <v>0</v>
      </c>
      <c r="BJ31" s="1288">
        <v>0</v>
      </c>
      <c r="BK31" s="1288">
        <v>0</v>
      </c>
      <c r="BL31" s="1288">
        <v>0</v>
      </c>
      <c r="BM31" s="1288">
        <v>0</v>
      </c>
      <c r="BN31" s="1284">
        <v>0</v>
      </c>
      <c r="BO31" s="1284">
        <v>0</v>
      </c>
      <c r="BP31" s="1288">
        <v>0</v>
      </c>
      <c r="BQ31" s="1288">
        <v>0</v>
      </c>
      <c r="BR31" s="1288">
        <v>0</v>
      </c>
      <c r="BS31" s="1288">
        <v>0</v>
      </c>
      <c r="BT31" s="1288">
        <v>0</v>
      </c>
      <c r="BU31" s="1288">
        <v>0</v>
      </c>
      <c r="BV31" s="1288">
        <v>0</v>
      </c>
      <c r="BW31" s="1284">
        <v>0</v>
      </c>
      <c r="BX31" s="1288">
        <v>0</v>
      </c>
      <c r="BY31" s="1288">
        <v>0</v>
      </c>
      <c r="BZ31" s="1288">
        <v>0</v>
      </c>
      <c r="CA31" s="1288">
        <v>0</v>
      </c>
      <c r="CB31" s="1288">
        <v>0</v>
      </c>
      <c r="CC31" s="1288">
        <v>0</v>
      </c>
      <c r="CD31" s="1284"/>
      <c r="CE31" s="1284"/>
      <c r="CF31" s="1288">
        <v>0</v>
      </c>
      <c r="CG31" s="1288">
        <v>0</v>
      </c>
      <c r="CH31" s="1288">
        <v>0</v>
      </c>
      <c r="CI31" s="1288">
        <v>0</v>
      </c>
      <c r="CJ31" s="1288">
        <v>0</v>
      </c>
      <c r="CK31" s="1288">
        <v>0</v>
      </c>
      <c r="CL31" s="1288">
        <v>0</v>
      </c>
      <c r="CM31" s="1284">
        <v>0</v>
      </c>
      <c r="CN31" s="1284">
        <v>0</v>
      </c>
      <c r="CO31" s="1288">
        <v>0</v>
      </c>
      <c r="CP31" s="1288">
        <v>0</v>
      </c>
      <c r="CQ31" s="1288">
        <v>0</v>
      </c>
      <c r="CR31" s="1288">
        <v>0</v>
      </c>
      <c r="CS31" s="1288">
        <v>0</v>
      </c>
      <c r="CT31" s="1288">
        <v>0</v>
      </c>
      <c r="CU31" s="1288">
        <v>0</v>
      </c>
      <c r="CV31" s="1284">
        <v>0</v>
      </c>
      <c r="CW31" s="1288">
        <v>0</v>
      </c>
      <c r="CX31" s="1288">
        <v>0</v>
      </c>
      <c r="CY31" s="1288">
        <v>0</v>
      </c>
      <c r="CZ31" s="1288">
        <v>0</v>
      </c>
      <c r="DA31" s="1288">
        <v>0</v>
      </c>
      <c r="DB31" s="1288">
        <v>0</v>
      </c>
      <c r="DC31" s="1288">
        <v>0</v>
      </c>
      <c r="DD31" s="1284">
        <v>0</v>
      </c>
      <c r="DE31" s="1288">
        <v>0</v>
      </c>
      <c r="DF31" s="1288">
        <v>0</v>
      </c>
      <c r="DG31" s="1288">
        <v>0</v>
      </c>
      <c r="DH31" s="1288">
        <v>0</v>
      </c>
      <c r="DI31" s="1288">
        <v>0</v>
      </c>
      <c r="DJ31" s="1288">
        <v>0</v>
      </c>
      <c r="DK31" s="1288"/>
      <c r="DL31" s="1284"/>
      <c r="DM31" s="1288">
        <v>0</v>
      </c>
      <c r="DN31" s="1288">
        <v>0</v>
      </c>
      <c r="DO31" s="1288">
        <v>0</v>
      </c>
      <c r="DP31" s="1288"/>
      <c r="DQ31" s="1288">
        <v>0</v>
      </c>
      <c r="DR31" s="1288">
        <v>0</v>
      </c>
      <c r="DS31" s="1288"/>
      <c r="DT31" s="1284">
        <v>0</v>
      </c>
      <c r="DU31" s="1288">
        <v>0</v>
      </c>
      <c r="DV31" s="1288">
        <v>0</v>
      </c>
      <c r="DW31" s="1288">
        <v>0</v>
      </c>
      <c r="DX31" s="1288">
        <v>0</v>
      </c>
      <c r="DY31" s="1288"/>
      <c r="DZ31" s="1288">
        <v>0</v>
      </c>
      <c r="EA31" s="1288">
        <v>0</v>
      </c>
      <c r="EB31" s="1284">
        <v>0</v>
      </c>
      <c r="EC31" s="1288">
        <v>0</v>
      </c>
      <c r="ED31" s="1288">
        <v>0</v>
      </c>
      <c r="EE31" s="1288">
        <v>0</v>
      </c>
      <c r="EF31" s="1288">
        <v>0</v>
      </c>
      <c r="EG31" s="1288">
        <v>0</v>
      </c>
      <c r="EH31" s="1288">
        <v>0</v>
      </c>
      <c r="EI31" s="1288">
        <v>0</v>
      </c>
      <c r="EJ31" s="1284">
        <v>0</v>
      </c>
      <c r="EK31" s="1288">
        <v>0</v>
      </c>
      <c r="EL31" s="1288">
        <v>0</v>
      </c>
      <c r="EM31" s="1288">
        <v>0</v>
      </c>
      <c r="EN31" s="1288">
        <v>0</v>
      </c>
      <c r="EO31" s="1288">
        <v>0</v>
      </c>
      <c r="EP31" s="1288">
        <v>0</v>
      </c>
      <c r="EQ31" s="1288"/>
      <c r="ER31" s="1284"/>
      <c r="ES31" s="1288">
        <v>0</v>
      </c>
      <c r="ET31" s="1288">
        <v>0</v>
      </c>
      <c r="EU31" s="1288">
        <v>0</v>
      </c>
      <c r="EV31" s="1288">
        <v>0</v>
      </c>
      <c r="EW31" s="1288">
        <v>0</v>
      </c>
      <c r="EX31" s="1288">
        <v>0</v>
      </c>
      <c r="EY31" s="1288">
        <v>0</v>
      </c>
      <c r="EZ31" s="1284">
        <v>0</v>
      </c>
      <c r="FA31" s="1290">
        <v>0</v>
      </c>
      <c r="FB31" s="1291">
        <v>0</v>
      </c>
      <c r="FC31" s="1291">
        <v>0</v>
      </c>
      <c r="FD31" s="1291">
        <v>0</v>
      </c>
      <c r="FE31" s="1291">
        <v>0</v>
      </c>
      <c r="FF31" s="1288">
        <v>0</v>
      </c>
      <c r="FG31" s="1288">
        <v>0</v>
      </c>
      <c r="FH31" s="1284"/>
      <c r="FI31" s="1288">
        <v>0</v>
      </c>
      <c r="FJ31" s="1288">
        <v>0</v>
      </c>
      <c r="FK31" s="1288">
        <v>0</v>
      </c>
      <c r="FL31" s="1288">
        <v>0</v>
      </c>
      <c r="FM31" s="1288">
        <v>0</v>
      </c>
      <c r="FN31" s="1288">
        <v>0</v>
      </c>
      <c r="FO31" s="1288">
        <v>0</v>
      </c>
      <c r="FP31" s="1284">
        <v>0</v>
      </c>
      <c r="FQ31" s="1288">
        <v>0</v>
      </c>
      <c r="FR31" s="1288">
        <v>0</v>
      </c>
      <c r="FS31" s="1288">
        <v>0</v>
      </c>
      <c r="FT31" s="1288">
        <v>0</v>
      </c>
      <c r="FU31" s="1288">
        <v>0</v>
      </c>
      <c r="FV31" s="1288">
        <v>0</v>
      </c>
      <c r="FW31" s="1288">
        <v>0</v>
      </c>
      <c r="FX31" s="1284">
        <v>0</v>
      </c>
      <c r="FY31" s="1288">
        <v>0</v>
      </c>
      <c r="FZ31" s="1288">
        <v>0</v>
      </c>
      <c r="GA31" s="1288">
        <v>0</v>
      </c>
      <c r="GB31" s="1288">
        <v>0</v>
      </c>
      <c r="GC31" s="1288">
        <v>0</v>
      </c>
      <c r="GD31" s="1288">
        <v>0</v>
      </c>
      <c r="GE31" s="1288">
        <v>0</v>
      </c>
      <c r="GF31" s="1284">
        <v>0</v>
      </c>
      <c r="GG31" s="1288">
        <v>0</v>
      </c>
      <c r="GH31" s="1288">
        <v>0</v>
      </c>
      <c r="GI31" s="1288">
        <v>0</v>
      </c>
      <c r="GJ31" s="1288">
        <v>0</v>
      </c>
      <c r="GK31" s="1288">
        <v>0</v>
      </c>
      <c r="GL31" s="1288">
        <v>0</v>
      </c>
      <c r="GM31" s="1288">
        <v>0</v>
      </c>
      <c r="GN31" s="1284">
        <v>0</v>
      </c>
      <c r="GO31" s="1288">
        <v>0</v>
      </c>
      <c r="GP31" s="1288">
        <v>0</v>
      </c>
      <c r="GQ31" s="1288">
        <v>0</v>
      </c>
      <c r="GR31" s="1288">
        <f>N31+V31+AL31+AT31+BB31+BJ31+EN31+BS31+CA31+CI31+CR31+CZ31+AD31+DH31+DP31+DX31+EF31+EV31+FD31+FL31+FT31+GB31+GJ31</f>
        <v>0</v>
      </c>
      <c r="GS31" s="1288">
        <f>O31+W31+AM31+AU31+BC31+BK31+BT31+CB31+CJ31+CS31+DA31+AE31+DI31+DQ31+DY31+EG31+EO31+EW31+FE31+FM31+FU31+GC31+GK31</f>
        <v>0</v>
      </c>
      <c r="GT31" s="1288">
        <v>0</v>
      </c>
      <c r="GU31" s="1288">
        <v>0</v>
      </c>
      <c r="GV31" s="1284">
        <v>0</v>
      </c>
      <c r="GW31" s="1288">
        <v>0</v>
      </c>
      <c r="GX31" s="1288">
        <v>0</v>
      </c>
      <c r="GY31" s="1288">
        <v>0</v>
      </c>
      <c r="GZ31" s="1292">
        <f>E31+GR31</f>
        <v>0</v>
      </c>
      <c r="HA31" s="1291">
        <f>GS31+F31</f>
        <v>0</v>
      </c>
      <c r="HB31" s="1288">
        <v>0</v>
      </c>
      <c r="HC31" s="1293">
        <v>0</v>
      </c>
      <c r="HD31" s="1284">
        <v>0</v>
      </c>
    </row>
    <row r="32" spans="1:212">
      <c r="A32" s="1287" t="s">
        <v>638</v>
      </c>
      <c r="B32" s="1288">
        <v>0</v>
      </c>
      <c r="C32" s="1288">
        <v>0</v>
      </c>
      <c r="D32" s="1288">
        <v>0</v>
      </c>
      <c r="E32" s="1288">
        <v>0</v>
      </c>
      <c r="F32" s="1288">
        <v>0</v>
      </c>
      <c r="G32" s="1288">
        <v>0</v>
      </c>
      <c r="H32" s="1288">
        <v>0</v>
      </c>
      <c r="I32" s="1284">
        <v>0</v>
      </c>
      <c r="J32" s="1284">
        <v>0</v>
      </c>
      <c r="K32" s="1289">
        <v>0</v>
      </c>
      <c r="L32" s="1289">
        <v>0</v>
      </c>
      <c r="M32" s="1289">
        <v>0</v>
      </c>
      <c r="N32" s="1289">
        <v>0</v>
      </c>
      <c r="O32" s="1289">
        <v>0</v>
      </c>
      <c r="P32" s="1288">
        <v>0</v>
      </c>
      <c r="Q32" s="1288">
        <v>0</v>
      </c>
      <c r="R32" s="1284">
        <v>0</v>
      </c>
      <c r="S32" s="1288">
        <v>0</v>
      </c>
      <c r="T32" s="1288">
        <v>0</v>
      </c>
      <c r="U32" s="1288">
        <v>0</v>
      </c>
      <c r="V32" s="1288">
        <v>0</v>
      </c>
      <c r="W32" s="1288">
        <v>0</v>
      </c>
      <c r="X32" s="1288">
        <v>0</v>
      </c>
      <c r="Y32" s="1288">
        <v>0</v>
      </c>
      <c r="Z32" s="1284">
        <v>0</v>
      </c>
      <c r="AA32" s="1288">
        <v>0</v>
      </c>
      <c r="AB32" s="1288">
        <v>0</v>
      </c>
      <c r="AC32" s="1288">
        <v>0</v>
      </c>
      <c r="AD32" s="1288">
        <v>0</v>
      </c>
      <c r="AE32" s="1288">
        <v>0</v>
      </c>
      <c r="AF32" s="1288">
        <v>0</v>
      </c>
      <c r="AG32" s="1288"/>
      <c r="AH32" s="1284"/>
      <c r="AI32" s="1288">
        <v>0</v>
      </c>
      <c r="AJ32" s="1288">
        <v>0</v>
      </c>
      <c r="AK32" s="1288">
        <v>0</v>
      </c>
      <c r="AL32" s="1288">
        <v>0</v>
      </c>
      <c r="AM32" s="1288">
        <v>0</v>
      </c>
      <c r="AN32" s="1288">
        <v>0</v>
      </c>
      <c r="AO32" s="1288">
        <v>0</v>
      </c>
      <c r="AP32" s="1284">
        <v>0</v>
      </c>
      <c r="AQ32" s="1288">
        <v>0</v>
      </c>
      <c r="AR32" s="1288">
        <v>0</v>
      </c>
      <c r="AS32" s="1288">
        <v>0</v>
      </c>
      <c r="AT32" s="1288">
        <v>0</v>
      </c>
      <c r="AU32" s="1288">
        <v>0</v>
      </c>
      <c r="AV32" s="1288"/>
      <c r="AW32" s="1288"/>
      <c r="AX32" s="1284"/>
      <c r="AY32" s="1288">
        <v>0</v>
      </c>
      <c r="AZ32" s="1288">
        <v>0</v>
      </c>
      <c r="BA32" s="1288">
        <v>0</v>
      </c>
      <c r="BB32" s="1288">
        <v>0</v>
      </c>
      <c r="BC32" s="1288">
        <v>0</v>
      </c>
      <c r="BD32" s="1288">
        <v>0</v>
      </c>
      <c r="BE32" s="1288">
        <v>0</v>
      </c>
      <c r="BF32" s="1284">
        <v>0</v>
      </c>
      <c r="BG32" s="1288">
        <v>0</v>
      </c>
      <c r="BH32" s="1288">
        <v>0</v>
      </c>
      <c r="BI32" s="1288">
        <v>0</v>
      </c>
      <c r="BJ32" s="1288">
        <v>0</v>
      </c>
      <c r="BK32" s="1288">
        <v>0</v>
      </c>
      <c r="BL32" s="1288">
        <v>0</v>
      </c>
      <c r="BM32" s="1288">
        <v>0</v>
      </c>
      <c r="BN32" s="1284">
        <v>0</v>
      </c>
      <c r="BO32" s="1284">
        <v>0</v>
      </c>
      <c r="BP32" s="1288">
        <v>0</v>
      </c>
      <c r="BQ32" s="1288">
        <v>0</v>
      </c>
      <c r="BR32" s="1288">
        <v>0</v>
      </c>
      <c r="BS32" s="1288">
        <v>0</v>
      </c>
      <c r="BT32" s="1288">
        <v>0</v>
      </c>
      <c r="BU32" s="1288">
        <v>0</v>
      </c>
      <c r="BV32" s="1288">
        <v>0</v>
      </c>
      <c r="BW32" s="1284">
        <v>0</v>
      </c>
      <c r="BX32" s="1288">
        <v>0</v>
      </c>
      <c r="BY32" s="1288">
        <v>0</v>
      </c>
      <c r="BZ32" s="1288">
        <v>0</v>
      </c>
      <c r="CA32" s="1288">
        <v>0</v>
      </c>
      <c r="CB32" s="1288">
        <v>0</v>
      </c>
      <c r="CC32" s="1288">
        <v>0</v>
      </c>
      <c r="CD32" s="1284"/>
      <c r="CE32" s="1284"/>
      <c r="CF32" s="1288">
        <v>0</v>
      </c>
      <c r="CG32" s="1288">
        <v>0</v>
      </c>
      <c r="CH32" s="1288">
        <v>0</v>
      </c>
      <c r="CI32" s="1288">
        <v>0</v>
      </c>
      <c r="CJ32" s="1288">
        <v>0</v>
      </c>
      <c r="CK32" s="1288">
        <v>0</v>
      </c>
      <c r="CL32" s="1288">
        <v>0</v>
      </c>
      <c r="CM32" s="1284">
        <v>0</v>
      </c>
      <c r="CN32" s="1284">
        <v>0</v>
      </c>
      <c r="CO32" s="1288">
        <v>0</v>
      </c>
      <c r="CP32" s="1288">
        <v>0</v>
      </c>
      <c r="CQ32" s="1288">
        <v>0</v>
      </c>
      <c r="CR32" s="1288">
        <v>0</v>
      </c>
      <c r="CS32" s="1288">
        <v>0</v>
      </c>
      <c r="CT32" s="1288">
        <v>0</v>
      </c>
      <c r="CU32" s="1288">
        <v>0</v>
      </c>
      <c r="CV32" s="1284">
        <v>0</v>
      </c>
      <c r="CW32" s="1288">
        <v>0</v>
      </c>
      <c r="CX32" s="1288">
        <v>0</v>
      </c>
      <c r="CY32" s="1288">
        <v>0</v>
      </c>
      <c r="CZ32" s="1288">
        <v>0</v>
      </c>
      <c r="DA32" s="1288">
        <v>0</v>
      </c>
      <c r="DB32" s="1288">
        <v>0</v>
      </c>
      <c r="DC32" s="1288">
        <v>0</v>
      </c>
      <c r="DD32" s="1284">
        <v>0</v>
      </c>
      <c r="DE32" s="1288">
        <v>0</v>
      </c>
      <c r="DF32" s="1288">
        <v>0</v>
      </c>
      <c r="DG32" s="1288">
        <v>0</v>
      </c>
      <c r="DH32" s="1288">
        <v>0</v>
      </c>
      <c r="DI32" s="1288">
        <v>0</v>
      </c>
      <c r="DJ32" s="1288">
        <v>0</v>
      </c>
      <c r="DK32" s="1288"/>
      <c r="DL32" s="1284"/>
      <c r="DM32" s="1288">
        <v>0</v>
      </c>
      <c r="DN32" s="1288">
        <v>0</v>
      </c>
      <c r="DO32" s="1288">
        <v>0</v>
      </c>
      <c r="DP32" s="1288"/>
      <c r="DQ32" s="1288">
        <v>0</v>
      </c>
      <c r="DR32" s="1288">
        <v>0</v>
      </c>
      <c r="DS32" s="1288"/>
      <c r="DT32" s="1284">
        <v>0</v>
      </c>
      <c r="DU32" s="1288">
        <v>0</v>
      </c>
      <c r="DV32" s="1288">
        <v>0</v>
      </c>
      <c r="DW32" s="1288">
        <v>0</v>
      </c>
      <c r="DX32" s="1288">
        <v>0</v>
      </c>
      <c r="DY32" s="1288">
        <v>0</v>
      </c>
      <c r="DZ32" s="1288">
        <v>0</v>
      </c>
      <c r="EA32" s="1288">
        <v>0</v>
      </c>
      <c r="EB32" s="1284">
        <v>0</v>
      </c>
      <c r="EC32" s="1288">
        <v>0</v>
      </c>
      <c r="ED32" s="1288">
        <v>0</v>
      </c>
      <c r="EE32" s="1288">
        <v>0</v>
      </c>
      <c r="EF32" s="1288">
        <v>0</v>
      </c>
      <c r="EG32" s="1288">
        <v>0</v>
      </c>
      <c r="EH32" s="1288">
        <v>0</v>
      </c>
      <c r="EI32" s="1288">
        <v>0</v>
      </c>
      <c r="EJ32" s="1284">
        <v>0</v>
      </c>
      <c r="EK32" s="1288">
        <v>0</v>
      </c>
      <c r="EL32" s="1288">
        <v>0</v>
      </c>
      <c r="EM32" s="1288">
        <v>0</v>
      </c>
      <c r="EN32" s="1288">
        <v>0</v>
      </c>
      <c r="EO32" s="1288">
        <v>0</v>
      </c>
      <c r="EP32" s="1288">
        <v>0</v>
      </c>
      <c r="EQ32" s="1288"/>
      <c r="ER32" s="1284"/>
      <c r="ES32" s="1288">
        <v>0</v>
      </c>
      <c r="ET32" s="1288">
        <v>0</v>
      </c>
      <c r="EU32" s="1288">
        <v>0</v>
      </c>
      <c r="EV32" s="1288">
        <v>0</v>
      </c>
      <c r="EW32" s="1288">
        <v>0</v>
      </c>
      <c r="EX32" s="1288">
        <v>0</v>
      </c>
      <c r="EY32" s="1288">
        <v>0</v>
      </c>
      <c r="EZ32" s="1284">
        <v>0</v>
      </c>
      <c r="FA32" s="1290">
        <v>0</v>
      </c>
      <c r="FB32" s="1291">
        <v>0</v>
      </c>
      <c r="FC32" s="1291">
        <v>0</v>
      </c>
      <c r="FD32" s="1291">
        <v>0</v>
      </c>
      <c r="FE32" s="1291">
        <v>0</v>
      </c>
      <c r="FF32" s="1288">
        <v>0</v>
      </c>
      <c r="FG32" s="1288">
        <v>0</v>
      </c>
      <c r="FH32" s="1284"/>
      <c r="FI32" s="1288">
        <v>0</v>
      </c>
      <c r="FJ32" s="1288">
        <v>0</v>
      </c>
      <c r="FK32" s="1288">
        <v>0</v>
      </c>
      <c r="FL32" s="1288">
        <v>0</v>
      </c>
      <c r="FM32" s="1288">
        <v>0</v>
      </c>
      <c r="FN32" s="1288">
        <v>0</v>
      </c>
      <c r="FO32" s="1288">
        <v>0</v>
      </c>
      <c r="FP32" s="1284">
        <v>0</v>
      </c>
      <c r="FQ32" s="1288">
        <v>0</v>
      </c>
      <c r="FR32" s="1288">
        <v>0</v>
      </c>
      <c r="FS32" s="1288">
        <v>0</v>
      </c>
      <c r="FT32" s="1288">
        <v>0</v>
      </c>
      <c r="FU32" s="1288">
        <v>0</v>
      </c>
      <c r="FV32" s="1288">
        <v>0</v>
      </c>
      <c r="FW32" s="1288">
        <v>0</v>
      </c>
      <c r="FX32" s="1284">
        <v>0</v>
      </c>
      <c r="FY32" s="1288">
        <v>0</v>
      </c>
      <c r="FZ32" s="1288">
        <v>0</v>
      </c>
      <c r="GA32" s="1288">
        <v>0</v>
      </c>
      <c r="GB32" s="1288">
        <v>0</v>
      </c>
      <c r="GC32" s="1288">
        <v>0</v>
      </c>
      <c r="GD32" s="1288">
        <v>0</v>
      </c>
      <c r="GE32" s="1288">
        <v>0</v>
      </c>
      <c r="GF32" s="1284">
        <v>0</v>
      </c>
      <c r="GG32" s="1288">
        <v>0</v>
      </c>
      <c r="GH32" s="1288">
        <v>0</v>
      </c>
      <c r="GI32" s="1288">
        <v>0</v>
      </c>
      <c r="GJ32" s="1288">
        <v>0</v>
      </c>
      <c r="GK32" s="1288">
        <v>0</v>
      </c>
      <c r="GL32" s="1288">
        <v>0</v>
      </c>
      <c r="GM32" s="1288">
        <v>0</v>
      </c>
      <c r="GN32" s="1284">
        <v>0</v>
      </c>
      <c r="GO32" s="1288">
        <v>0</v>
      </c>
      <c r="GP32" s="1288">
        <v>0</v>
      </c>
      <c r="GQ32" s="1288">
        <v>0</v>
      </c>
      <c r="GR32" s="1288">
        <f>N32+V32+AL32+AT32+BB32+BJ32+EN32+BS32+CA32+CI32+CR32+CZ32+AD32+DH32+DP32+DX32+EF32+EV32+FD32+FL32+FT32+GB32+GJ32</f>
        <v>0</v>
      </c>
      <c r="GS32" s="1288">
        <f>O32+W32+AM32+AU32+BC32+BK32+BT32+CB32+CJ32+CS32+DA32+AE32+DI32+DQ32+DY32+EG32+EO32+EW32+FE32+FM32+FU32+GC32+GK32</f>
        <v>0</v>
      </c>
      <c r="GT32" s="1288">
        <v>0</v>
      </c>
      <c r="GU32" s="1288">
        <v>0</v>
      </c>
      <c r="GV32" s="1284">
        <v>0</v>
      </c>
      <c r="GW32" s="1288">
        <v>0</v>
      </c>
      <c r="GX32" s="1288">
        <v>0</v>
      </c>
      <c r="GY32" s="1288">
        <v>0</v>
      </c>
      <c r="GZ32" s="1292">
        <f>E32+GR32</f>
        <v>0</v>
      </c>
      <c r="HA32" s="1291">
        <f>GS32+F32</f>
        <v>0</v>
      </c>
      <c r="HB32" s="1288">
        <v>0</v>
      </c>
      <c r="HC32" s="1293">
        <v>0</v>
      </c>
      <c r="HD32" s="1284">
        <v>0</v>
      </c>
    </row>
    <row r="33" spans="1:212">
      <c r="A33" s="1287" t="s">
        <v>639</v>
      </c>
      <c r="B33" s="1288">
        <v>0</v>
      </c>
      <c r="C33" s="1288">
        <v>0</v>
      </c>
      <c r="D33" s="1288">
        <v>0</v>
      </c>
      <c r="E33" s="1288">
        <v>0</v>
      </c>
      <c r="F33" s="1288">
        <v>0</v>
      </c>
      <c r="G33" s="1288">
        <v>0</v>
      </c>
      <c r="H33" s="1288">
        <v>0</v>
      </c>
      <c r="I33" s="1284">
        <v>0</v>
      </c>
      <c r="J33" s="1284">
        <v>0</v>
      </c>
      <c r="K33" s="1289">
        <v>0</v>
      </c>
      <c r="L33" s="1289">
        <v>0</v>
      </c>
      <c r="M33" s="1289">
        <v>0</v>
      </c>
      <c r="N33" s="1289">
        <v>0</v>
      </c>
      <c r="O33" s="1289">
        <v>0</v>
      </c>
      <c r="P33" s="1288">
        <v>0</v>
      </c>
      <c r="Q33" s="1288">
        <v>0</v>
      </c>
      <c r="R33" s="1284">
        <v>0</v>
      </c>
      <c r="S33" s="1288">
        <v>0</v>
      </c>
      <c r="T33" s="1288">
        <v>0</v>
      </c>
      <c r="U33" s="1288">
        <v>0</v>
      </c>
      <c r="V33" s="1288">
        <v>0</v>
      </c>
      <c r="W33" s="1288">
        <v>0</v>
      </c>
      <c r="X33" s="1288">
        <v>0</v>
      </c>
      <c r="Y33" s="1288">
        <v>0</v>
      </c>
      <c r="Z33" s="1284">
        <v>0</v>
      </c>
      <c r="AA33" s="1288">
        <v>0</v>
      </c>
      <c r="AB33" s="1288">
        <v>0</v>
      </c>
      <c r="AC33" s="1288">
        <v>0</v>
      </c>
      <c r="AD33" s="1288">
        <v>0</v>
      </c>
      <c r="AE33" s="1288">
        <v>0</v>
      </c>
      <c r="AF33" s="1288">
        <v>0</v>
      </c>
      <c r="AG33" s="1288"/>
      <c r="AH33" s="1284"/>
      <c r="AI33" s="1288">
        <v>0</v>
      </c>
      <c r="AJ33" s="1288">
        <v>0</v>
      </c>
      <c r="AK33" s="1288">
        <v>0</v>
      </c>
      <c r="AL33" s="1288">
        <v>0</v>
      </c>
      <c r="AM33" s="1288">
        <v>0</v>
      </c>
      <c r="AN33" s="1288">
        <v>0</v>
      </c>
      <c r="AO33" s="1288">
        <v>0</v>
      </c>
      <c r="AP33" s="1284">
        <v>0</v>
      </c>
      <c r="AQ33" s="1288">
        <v>0</v>
      </c>
      <c r="AR33" s="1288">
        <v>0</v>
      </c>
      <c r="AS33" s="1288">
        <v>0</v>
      </c>
      <c r="AT33" s="1288">
        <v>0</v>
      </c>
      <c r="AU33" s="1288">
        <v>0</v>
      </c>
      <c r="AV33" s="1288"/>
      <c r="AW33" s="1288"/>
      <c r="AX33" s="1284"/>
      <c r="AY33" s="1288">
        <v>0</v>
      </c>
      <c r="AZ33" s="1288">
        <v>0</v>
      </c>
      <c r="BA33" s="1288">
        <v>0</v>
      </c>
      <c r="BB33" s="1288">
        <v>0</v>
      </c>
      <c r="BC33" s="1288">
        <v>0</v>
      </c>
      <c r="BD33" s="1288">
        <v>0</v>
      </c>
      <c r="BE33" s="1288">
        <v>0</v>
      </c>
      <c r="BF33" s="1284">
        <v>0</v>
      </c>
      <c r="BG33" s="1288">
        <v>0</v>
      </c>
      <c r="BH33" s="1288">
        <v>0</v>
      </c>
      <c r="BI33" s="1288">
        <v>0</v>
      </c>
      <c r="BJ33" s="1288">
        <v>0</v>
      </c>
      <c r="BK33" s="1288">
        <v>0</v>
      </c>
      <c r="BL33" s="1288">
        <v>0</v>
      </c>
      <c r="BM33" s="1288">
        <v>0</v>
      </c>
      <c r="BN33" s="1284">
        <v>0</v>
      </c>
      <c r="BO33" s="1284">
        <v>0</v>
      </c>
      <c r="BP33" s="1288">
        <v>0</v>
      </c>
      <c r="BQ33" s="1288">
        <v>0</v>
      </c>
      <c r="BR33" s="1288">
        <v>0</v>
      </c>
      <c r="BS33" s="1288">
        <v>0</v>
      </c>
      <c r="BT33" s="1288">
        <v>0</v>
      </c>
      <c r="BU33" s="1288">
        <v>0</v>
      </c>
      <c r="BV33" s="1288">
        <v>0</v>
      </c>
      <c r="BW33" s="1284">
        <v>0</v>
      </c>
      <c r="BX33" s="1288">
        <v>0</v>
      </c>
      <c r="BY33" s="1288">
        <v>0</v>
      </c>
      <c r="BZ33" s="1288">
        <v>0</v>
      </c>
      <c r="CA33" s="1288">
        <v>0</v>
      </c>
      <c r="CB33" s="1288">
        <v>0</v>
      </c>
      <c r="CC33" s="1288">
        <v>0</v>
      </c>
      <c r="CD33" s="1284"/>
      <c r="CE33" s="1284"/>
      <c r="CF33" s="1288">
        <v>0</v>
      </c>
      <c r="CG33" s="1288">
        <v>0</v>
      </c>
      <c r="CH33" s="1288">
        <v>0</v>
      </c>
      <c r="CI33" s="1288">
        <v>0</v>
      </c>
      <c r="CJ33" s="1288">
        <v>0</v>
      </c>
      <c r="CK33" s="1288">
        <v>0</v>
      </c>
      <c r="CL33" s="1288">
        <v>0</v>
      </c>
      <c r="CM33" s="1284">
        <v>0</v>
      </c>
      <c r="CN33" s="1284">
        <v>0</v>
      </c>
      <c r="CO33" s="1288">
        <v>0</v>
      </c>
      <c r="CP33" s="1288">
        <v>0</v>
      </c>
      <c r="CQ33" s="1288">
        <v>0</v>
      </c>
      <c r="CR33" s="1288">
        <v>0</v>
      </c>
      <c r="CS33" s="1288">
        <v>0</v>
      </c>
      <c r="CT33" s="1288">
        <v>0</v>
      </c>
      <c r="CU33" s="1288">
        <v>0</v>
      </c>
      <c r="CV33" s="1284">
        <v>0</v>
      </c>
      <c r="CW33" s="1288">
        <v>0</v>
      </c>
      <c r="CX33" s="1288">
        <v>0</v>
      </c>
      <c r="CY33" s="1288">
        <v>0</v>
      </c>
      <c r="CZ33" s="1288">
        <v>0</v>
      </c>
      <c r="DA33" s="1288">
        <v>0</v>
      </c>
      <c r="DB33" s="1288">
        <v>0</v>
      </c>
      <c r="DC33" s="1288">
        <v>0</v>
      </c>
      <c r="DD33" s="1284">
        <v>0</v>
      </c>
      <c r="DE33" s="1288">
        <v>0</v>
      </c>
      <c r="DF33" s="1288">
        <v>0</v>
      </c>
      <c r="DG33" s="1288">
        <v>0</v>
      </c>
      <c r="DH33" s="1288">
        <v>0</v>
      </c>
      <c r="DI33" s="1288">
        <v>0</v>
      </c>
      <c r="DJ33" s="1288">
        <v>0</v>
      </c>
      <c r="DK33" s="1288"/>
      <c r="DL33" s="1284"/>
      <c r="DM33" s="1288">
        <v>0</v>
      </c>
      <c r="DN33" s="1288">
        <v>0</v>
      </c>
      <c r="DO33" s="1288">
        <v>0</v>
      </c>
      <c r="DP33" s="1288"/>
      <c r="DQ33" s="1288">
        <v>0</v>
      </c>
      <c r="DR33" s="1288">
        <v>0</v>
      </c>
      <c r="DS33" s="1288"/>
      <c r="DT33" s="1284">
        <v>0</v>
      </c>
      <c r="DU33" s="1288">
        <v>0</v>
      </c>
      <c r="DV33" s="1288">
        <v>0</v>
      </c>
      <c r="DW33" s="1288">
        <v>0</v>
      </c>
      <c r="DX33" s="1288">
        <v>0</v>
      </c>
      <c r="DY33" s="1288">
        <v>0</v>
      </c>
      <c r="DZ33" s="1288">
        <v>0</v>
      </c>
      <c r="EA33" s="1288">
        <v>0</v>
      </c>
      <c r="EB33" s="1284">
        <v>0</v>
      </c>
      <c r="EC33" s="1288">
        <v>0</v>
      </c>
      <c r="ED33" s="1288">
        <v>0</v>
      </c>
      <c r="EE33" s="1288">
        <v>0</v>
      </c>
      <c r="EF33" s="1288">
        <v>0</v>
      </c>
      <c r="EG33" s="1288">
        <v>0</v>
      </c>
      <c r="EH33" s="1288">
        <v>0</v>
      </c>
      <c r="EI33" s="1288">
        <v>0</v>
      </c>
      <c r="EJ33" s="1284">
        <v>0</v>
      </c>
      <c r="EK33" s="1288">
        <v>0</v>
      </c>
      <c r="EL33" s="1288">
        <v>0</v>
      </c>
      <c r="EM33" s="1288">
        <v>0</v>
      </c>
      <c r="EN33" s="1288">
        <v>0</v>
      </c>
      <c r="EO33" s="1288">
        <v>0</v>
      </c>
      <c r="EP33" s="1288">
        <v>0</v>
      </c>
      <c r="EQ33" s="1288"/>
      <c r="ER33" s="1284"/>
      <c r="ES33" s="1288">
        <v>0</v>
      </c>
      <c r="ET33" s="1288">
        <v>0</v>
      </c>
      <c r="EU33" s="1288">
        <v>0</v>
      </c>
      <c r="EV33" s="1288">
        <v>0</v>
      </c>
      <c r="EW33" s="1288">
        <v>0</v>
      </c>
      <c r="EX33" s="1288">
        <v>0</v>
      </c>
      <c r="EY33" s="1288">
        <v>0</v>
      </c>
      <c r="EZ33" s="1284">
        <v>0</v>
      </c>
      <c r="FA33" s="1290">
        <v>0</v>
      </c>
      <c r="FB33" s="1291">
        <v>0</v>
      </c>
      <c r="FC33" s="1291">
        <v>0</v>
      </c>
      <c r="FD33" s="1291">
        <v>0</v>
      </c>
      <c r="FE33" s="1291">
        <v>0</v>
      </c>
      <c r="FF33" s="1288">
        <v>0</v>
      </c>
      <c r="FG33" s="1288">
        <v>0</v>
      </c>
      <c r="FH33" s="1284"/>
      <c r="FI33" s="1288">
        <v>0</v>
      </c>
      <c r="FJ33" s="1288">
        <v>0</v>
      </c>
      <c r="FK33" s="1288">
        <v>0</v>
      </c>
      <c r="FL33" s="1288">
        <v>0</v>
      </c>
      <c r="FM33" s="1288">
        <v>0</v>
      </c>
      <c r="FN33" s="1288">
        <v>0</v>
      </c>
      <c r="FO33" s="1288">
        <v>0</v>
      </c>
      <c r="FP33" s="1284">
        <v>0</v>
      </c>
      <c r="FQ33" s="1288">
        <v>0</v>
      </c>
      <c r="FR33" s="1288">
        <v>0</v>
      </c>
      <c r="FS33" s="1288">
        <v>0</v>
      </c>
      <c r="FT33" s="1288">
        <v>0</v>
      </c>
      <c r="FU33" s="1288">
        <v>0</v>
      </c>
      <c r="FV33" s="1288">
        <v>0</v>
      </c>
      <c r="FW33" s="1288">
        <v>0</v>
      </c>
      <c r="FX33" s="1284">
        <v>0</v>
      </c>
      <c r="FY33" s="1288">
        <v>0</v>
      </c>
      <c r="FZ33" s="1288">
        <v>0</v>
      </c>
      <c r="GA33" s="1288">
        <v>0</v>
      </c>
      <c r="GB33" s="1288">
        <v>0</v>
      </c>
      <c r="GC33" s="1288">
        <v>0</v>
      </c>
      <c r="GD33" s="1288">
        <v>0</v>
      </c>
      <c r="GE33" s="1288">
        <v>0</v>
      </c>
      <c r="GF33" s="1284">
        <v>0</v>
      </c>
      <c r="GG33" s="1288">
        <v>0</v>
      </c>
      <c r="GH33" s="1288">
        <v>0</v>
      </c>
      <c r="GI33" s="1288">
        <v>0</v>
      </c>
      <c r="GJ33" s="1288">
        <v>0</v>
      </c>
      <c r="GK33" s="1288">
        <v>0</v>
      </c>
      <c r="GL33" s="1288">
        <v>0</v>
      </c>
      <c r="GM33" s="1288">
        <v>0</v>
      </c>
      <c r="GN33" s="1284">
        <v>0</v>
      </c>
      <c r="GO33" s="1288">
        <v>0</v>
      </c>
      <c r="GP33" s="1288">
        <v>0</v>
      </c>
      <c r="GQ33" s="1288">
        <v>0</v>
      </c>
      <c r="GR33" s="1288">
        <f>N33+V33+AL33+AT33+BB33+BJ33+EN33+BS33+CA33+CI33+CR33+CZ33+AD33+DH33+DP33+DX33+EF33+EV33+FD33+FL33+FT33+GB33+GJ33</f>
        <v>0</v>
      </c>
      <c r="GS33" s="1288">
        <f>O33+W33+AM33+AU33+BC33+BK33+BT33+CB33+CJ33+CS33+DA33+AE33+DI33+DQ33+DY33+EG33+EO33+EW33+FE33+FM33+FU33+GC33+GK33</f>
        <v>0</v>
      </c>
      <c r="GT33" s="1288">
        <v>0</v>
      </c>
      <c r="GU33" s="1288">
        <v>0</v>
      </c>
      <c r="GV33" s="1284">
        <v>0</v>
      </c>
      <c r="GW33" s="1288">
        <v>0</v>
      </c>
      <c r="GX33" s="1288">
        <v>0</v>
      </c>
      <c r="GY33" s="1288">
        <v>0</v>
      </c>
      <c r="GZ33" s="1292">
        <f>E33+GR33</f>
        <v>0</v>
      </c>
      <c r="HA33" s="1291">
        <f>GS33+F33</f>
        <v>0</v>
      </c>
      <c r="HB33" s="1288">
        <v>0</v>
      </c>
      <c r="HC33" s="1293">
        <v>0</v>
      </c>
      <c r="HD33" s="1284">
        <v>0</v>
      </c>
    </row>
    <row r="34" spans="1:212">
      <c r="A34" s="1287" t="s">
        <v>650</v>
      </c>
      <c r="B34" s="1288">
        <v>0</v>
      </c>
      <c r="C34" s="1288">
        <v>0</v>
      </c>
      <c r="D34" s="1288">
        <v>0</v>
      </c>
      <c r="E34" s="1288">
        <v>0</v>
      </c>
      <c r="F34" s="1288">
        <v>0</v>
      </c>
      <c r="G34" s="1288">
        <v>0</v>
      </c>
      <c r="H34" s="1288">
        <v>0</v>
      </c>
      <c r="I34" s="1284">
        <v>0</v>
      </c>
      <c r="J34" s="1284">
        <v>0</v>
      </c>
      <c r="K34" s="1289">
        <v>0</v>
      </c>
      <c r="L34" s="1289">
        <v>0</v>
      </c>
      <c r="M34" s="1289">
        <v>0</v>
      </c>
      <c r="N34" s="1289">
        <v>0</v>
      </c>
      <c r="O34" s="1289">
        <v>0</v>
      </c>
      <c r="P34" s="1288">
        <v>0</v>
      </c>
      <c r="Q34" s="1288">
        <v>0</v>
      </c>
      <c r="R34" s="1284">
        <v>0</v>
      </c>
      <c r="S34" s="1288">
        <v>0</v>
      </c>
      <c r="T34" s="1288">
        <v>0</v>
      </c>
      <c r="U34" s="1288">
        <v>0</v>
      </c>
      <c r="V34" s="1288">
        <v>0</v>
      </c>
      <c r="W34" s="1288">
        <v>0</v>
      </c>
      <c r="X34" s="1288">
        <v>0</v>
      </c>
      <c r="Y34" s="1288">
        <v>0</v>
      </c>
      <c r="Z34" s="1284">
        <v>0</v>
      </c>
      <c r="AA34" s="1288">
        <v>0</v>
      </c>
      <c r="AB34" s="1288">
        <v>0</v>
      </c>
      <c r="AC34" s="1288">
        <v>0</v>
      </c>
      <c r="AD34" s="1288">
        <v>0</v>
      </c>
      <c r="AE34" s="1288">
        <v>0</v>
      </c>
      <c r="AF34" s="1288">
        <v>0</v>
      </c>
      <c r="AG34" s="1288"/>
      <c r="AH34" s="1297"/>
      <c r="AI34" s="1288">
        <v>0</v>
      </c>
      <c r="AJ34" s="1288">
        <v>0</v>
      </c>
      <c r="AK34" s="1288">
        <v>0</v>
      </c>
      <c r="AL34" s="1288">
        <v>0</v>
      </c>
      <c r="AM34" s="1288">
        <v>0</v>
      </c>
      <c r="AN34" s="1288">
        <v>0</v>
      </c>
      <c r="AO34" s="1288">
        <v>0</v>
      </c>
      <c r="AP34" s="1284">
        <v>0</v>
      </c>
      <c r="AQ34" s="1288">
        <v>0</v>
      </c>
      <c r="AR34" s="1288">
        <v>0</v>
      </c>
      <c r="AS34" s="1288">
        <v>0</v>
      </c>
      <c r="AT34" s="1288">
        <v>0</v>
      </c>
      <c r="AU34" s="1288">
        <v>0</v>
      </c>
      <c r="AV34" s="1288"/>
      <c r="AW34" s="1288"/>
      <c r="AX34" s="1284"/>
      <c r="AY34" s="1288">
        <v>0</v>
      </c>
      <c r="AZ34" s="1288">
        <v>0</v>
      </c>
      <c r="BA34" s="1288">
        <v>0</v>
      </c>
      <c r="BB34" s="1288">
        <v>0</v>
      </c>
      <c r="BC34" s="1288">
        <v>0</v>
      </c>
      <c r="BD34" s="1288">
        <v>0</v>
      </c>
      <c r="BE34" s="1288">
        <v>0</v>
      </c>
      <c r="BF34" s="1284">
        <v>0</v>
      </c>
      <c r="BG34" s="1288">
        <v>0</v>
      </c>
      <c r="BH34" s="1288">
        <v>0</v>
      </c>
      <c r="BI34" s="1288">
        <v>0</v>
      </c>
      <c r="BJ34" s="1288">
        <v>0</v>
      </c>
      <c r="BK34" s="1288">
        <v>0</v>
      </c>
      <c r="BL34" s="1288">
        <v>0</v>
      </c>
      <c r="BM34" s="1288">
        <v>0</v>
      </c>
      <c r="BN34" s="1284">
        <v>0</v>
      </c>
      <c r="BO34" s="1284">
        <v>0</v>
      </c>
      <c r="BP34" s="1288">
        <v>0</v>
      </c>
      <c r="BQ34" s="1288">
        <v>0</v>
      </c>
      <c r="BR34" s="1288">
        <v>0</v>
      </c>
      <c r="BS34" s="1288">
        <v>0</v>
      </c>
      <c r="BT34" s="1288">
        <v>0</v>
      </c>
      <c r="BU34" s="1288">
        <v>0</v>
      </c>
      <c r="BV34" s="1288">
        <v>0</v>
      </c>
      <c r="BW34" s="1284">
        <v>0</v>
      </c>
      <c r="BX34" s="1288">
        <v>0</v>
      </c>
      <c r="BY34" s="1288">
        <v>0</v>
      </c>
      <c r="BZ34" s="1288">
        <v>0</v>
      </c>
      <c r="CA34" s="1288">
        <v>0</v>
      </c>
      <c r="CB34" s="1288">
        <v>0</v>
      </c>
      <c r="CC34" s="1288">
        <v>0</v>
      </c>
      <c r="CD34" s="1284"/>
      <c r="CE34" s="1284"/>
      <c r="CF34" s="1288">
        <v>0</v>
      </c>
      <c r="CG34" s="1288">
        <v>0</v>
      </c>
      <c r="CH34" s="1288">
        <v>0</v>
      </c>
      <c r="CI34" s="1288">
        <v>0</v>
      </c>
      <c r="CJ34" s="1288">
        <v>0</v>
      </c>
      <c r="CK34" s="1288">
        <v>0</v>
      </c>
      <c r="CL34" s="1288">
        <v>0</v>
      </c>
      <c r="CM34" s="1284">
        <v>0</v>
      </c>
      <c r="CN34" s="1284">
        <v>0</v>
      </c>
      <c r="CO34" s="1288">
        <v>0</v>
      </c>
      <c r="CP34" s="1288">
        <v>0</v>
      </c>
      <c r="CQ34" s="1288">
        <v>0</v>
      </c>
      <c r="CR34" s="1288">
        <v>0</v>
      </c>
      <c r="CS34" s="1288">
        <v>0</v>
      </c>
      <c r="CT34" s="1288">
        <v>0</v>
      </c>
      <c r="CU34" s="1288">
        <v>0</v>
      </c>
      <c r="CV34" s="1284">
        <v>0</v>
      </c>
      <c r="CW34" s="1288">
        <v>0</v>
      </c>
      <c r="CX34" s="1288">
        <v>0</v>
      </c>
      <c r="CY34" s="1288">
        <v>0</v>
      </c>
      <c r="CZ34" s="1288">
        <v>0</v>
      </c>
      <c r="DA34" s="1288">
        <v>0</v>
      </c>
      <c r="DB34" s="1288">
        <v>0</v>
      </c>
      <c r="DC34" s="1288">
        <v>0</v>
      </c>
      <c r="DD34" s="1284">
        <v>0</v>
      </c>
      <c r="DE34" s="1288">
        <v>0</v>
      </c>
      <c r="DF34" s="1288">
        <v>0</v>
      </c>
      <c r="DG34" s="1288">
        <v>0</v>
      </c>
      <c r="DH34" s="1288">
        <v>0</v>
      </c>
      <c r="DI34" s="1288">
        <v>0</v>
      </c>
      <c r="DJ34" s="1288">
        <v>0</v>
      </c>
      <c r="DK34" s="1288"/>
      <c r="DL34" s="1284"/>
      <c r="DM34" s="1288">
        <v>0</v>
      </c>
      <c r="DN34" s="1288">
        <v>0</v>
      </c>
      <c r="DO34" s="1288">
        <v>0</v>
      </c>
      <c r="DP34" s="1288"/>
      <c r="DQ34" s="1288">
        <v>0</v>
      </c>
      <c r="DR34" s="1288">
        <v>0</v>
      </c>
      <c r="DS34" s="1288"/>
      <c r="DT34" s="1284">
        <v>0</v>
      </c>
      <c r="DU34" s="1288">
        <v>0</v>
      </c>
      <c r="DV34" s="1288">
        <v>0</v>
      </c>
      <c r="DW34" s="1288">
        <v>0</v>
      </c>
      <c r="DX34" s="1288">
        <v>0</v>
      </c>
      <c r="DY34" s="1288">
        <v>0</v>
      </c>
      <c r="DZ34" s="1288">
        <v>0</v>
      </c>
      <c r="EA34" s="1288">
        <v>0</v>
      </c>
      <c r="EB34" s="1284">
        <v>0</v>
      </c>
      <c r="EC34" s="1288">
        <v>0</v>
      </c>
      <c r="ED34" s="1288">
        <v>0</v>
      </c>
      <c r="EE34" s="1288">
        <v>0</v>
      </c>
      <c r="EF34" s="1288">
        <v>0</v>
      </c>
      <c r="EG34" s="1288">
        <v>0</v>
      </c>
      <c r="EH34" s="1288">
        <v>0</v>
      </c>
      <c r="EI34" s="1288">
        <v>0</v>
      </c>
      <c r="EJ34" s="1284">
        <v>0</v>
      </c>
      <c r="EK34" s="1288">
        <v>0</v>
      </c>
      <c r="EL34" s="1288">
        <v>0</v>
      </c>
      <c r="EM34" s="1288">
        <v>0</v>
      </c>
      <c r="EN34" s="1288">
        <v>0</v>
      </c>
      <c r="EO34" s="1288">
        <v>0</v>
      </c>
      <c r="EP34" s="1288">
        <v>0</v>
      </c>
      <c r="EQ34" s="1288"/>
      <c r="ER34" s="1284"/>
      <c r="ES34" s="1288">
        <v>0</v>
      </c>
      <c r="ET34" s="1288">
        <v>0</v>
      </c>
      <c r="EU34" s="1288">
        <v>0</v>
      </c>
      <c r="EV34" s="1288">
        <v>0</v>
      </c>
      <c r="EW34" s="1288">
        <v>0</v>
      </c>
      <c r="EX34" s="1288">
        <v>0</v>
      </c>
      <c r="EY34" s="1288">
        <v>0</v>
      </c>
      <c r="EZ34" s="1284">
        <v>0</v>
      </c>
      <c r="FA34" s="1290">
        <v>0</v>
      </c>
      <c r="FB34" s="1291">
        <v>0</v>
      </c>
      <c r="FC34" s="1291">
        <v>0</v>
      </c>
      <c r="FD34" s="1291">
        <v>0</v>
      </c>
      <c r="FE34" s="1291">
        <v>0</v>
      </c>
      <c r="FF34" s="1288">
        <v>0</v>
      </c>
      <c r="FG34" s="1288">
        <v>0</v>
      </c>
      <c r="FH34" s="1284"/>
      <c r="FI34" s="1288">
        <v>0</v>
      </c>
      <c r="FJ34" s="1288">
        <v>0</v>
      </c>
      <c r="FK34" s="1288">
        <v>0</v>
      </c>
      <c r="FL34" s="1288">
        <v>0</v>
      </c>
      <c r="FM34" s="1288">
        <v>0</v>
      </c>
      <c r="FN34" s="1288">
        <v>0</v>
      </c>
      <c r="FO34" s="1288">
        <v>0</v>
      </c>
      <c r="FP34" s="1284">
        <v>0</v>
      </c>
      <c r="FQ34" s="1288">
        <v>0</v>
      </c>
      <c r="FR34" s="1288">
        <v>0</v>
      </c>
      <c r="FS34" s="1288">
        <v>0</v>
      </c>
      <c r="FT34" s="1288">
        <v>0</v>
      </c>
      <c r="FU34" s="1288">
        <v>0</v>
      </c>
      <c r="FV34" s="1288">
        <v>0</v>
      </c>
      <c r="FW34" s="1288">
        <v>0</v>
      </c>
      <c r="FX34" s="1284">
        <v>0</v>
      </c>
      <c r="FY34" s="1288">
        <v>0</v>
      </c>
      <c r="FZ34" s="1288">
        <v>0</v>
      </c>
      <c r="GA34" s="1288">
        <v>0</v>
      </c>
      <c r="GB34" s="1288">
        <v>0</v>
      </c>
      <c r="GC34" s="1288">
        <v>0</v>
      </c>
      <c r="GD34" s="1288">
        <v>0</v>
      </c>
      <c r="GE34" s="1288">
        <v>0</v>
      </c>
      <c r="GF34" s="1284">
        <v>0</v>
      </c>
      <c r="GG34" s="1288">
        <v>0</v>
      </c>
      <c r="GH34" s="1288">
        <v>0</v>
      </c>
      <c r="GI34" s="1288">
        <v>0</v>
      </c>
      <c r="GJ34" s="1288">
        <v>0</v>
      </c>
      <c r="GK34" s="1288">
        <v>0</v>
      </c>
      <c r="GL34" s="1288">
        <v>0</v>
      </c>
      <c r="GM34" s="1288">
        <v>0</v>
      </c>
      <c r="GN34" s="1284">
        <v>0</v>
      </c>
      <c r="GO34" s="1288">
        <v>0</v>
      </c>
      <c r="GP34" s="1288">
        <v>0</v>
      </c>
      <c r="GQ34" s="1288">
        <v>0</v>
      </c>
      <c r="GR34" s="1288">
        <f>N34+V34+AL34+AT34+BB34+BJ34+EN34+BS34+CA34+CI34+CR34+CZ34+AD34+DH34+DP34+DX34+EF34+EV34+FD34+FL34+FT34+GB34+GJ34</f>
        <v>0</v>
      </c>
      <c r="GS34" s="1288">
        <f>O34+W34+AM34+AU34+BC34+BK34+BT34+CB34+CJ34+CS34+DA34+AE34+DI34+DQ34+DY34+EG34+EO34+EW34+FE34+FM34+FU34+GC34+GK34</f>
        <v>0</v>
      </c>
      <c r="GT34" s="1288">
        <v>0</v>
      </c>
      <c r="GU34" s="1288">
        <v>0</v>
      </c>
      <c r="GV34" s="1284">
        <v>0</v>
      </c>
      <c r="GW34" s="1288">
        <v>0</v>
      </c>
      <c r="GX34" s="1288">
        <v>0</v>
      </c>
      <c r="GY34" s="1288">
        <v>0</v>
      </c>
      <c r="GZ34" s="1292">
        <f>E34+GR34</f>
        <v>0</v>
      </c>
      <c r="HA34" s="1291">
        <f>GS34+F34</f>
        <v>0</v>
      </c>
      <c r="HB34" s="1288">
        <v>0</v>
      </c>
      <c r="HC34" s="1293">
        <v>0</v>
      </c>
      <c r="HD34" s="1284">
        <v>0</v>
      </c>
    </row>
    <row r="35" spans="1:212" ht="13">
      <c r="A35" s="1280" t="s">
        <v>651</v>
      </c>
      <c r="B35" s="1288"/>
      <c r="C35" s="1298"/>
      <c r="D35" s="1298"/>
      <c r="E35" s="1298"/>
      <c r="F35" s="1298"/>
      <c r="G35" s="1298"/>
      <c r="H35" s="1298"/>
      <c r="I35" s="1297"/>
      <c r="J35" s="1297"/>
      <c r="K35" s="1294"/>
      <c r="L35" s="1294"/>
      <c r="M35" s="1294"/>
      <c r="N35" s="1294"/>
      <c r="O35" s="1294"/>
      <c r="P35" s="1298"/>
      <c r="Q35" s="1298"/>
      <c r="R35" s="1297"/>
      <c r="S35" s="1295"/>
      <c r="T35" s="1296"/>
      <c r="U35" s="1296"/>
      <c r="V35" s="1296"/>
      <c r="W35" s="1296"/>
      <c r="X35" s="1298"/>
      <c r="Y35" s="1298"/>
      <c r="Z35" s="1297"/>
      <c r="AA35" s="1288"/>
      <c r="AB35" s="1298"/>
      <c r="AC35" s="1298"/>
      <c r="AD35" s="1298"/>
      <c r="AE35" s="1298"/>
      <c r="AF35" s="1298"/>
      <c r="AG35" s="1298"/>
      <c r="AH35" s="1284"/>
      <c r="AI35" s="1295"/>
      <c r="AJ35" s="1296"/>
      <c r="AK35" s="1296"/>
      <c r="AL35" s="1296"/>
      <c r="AM35" s="1296"/>
      <c r="AN35" s="1298"/>
      <c r="AO35" s="1298"/>
      <c r="AP35" s="1297"/>
      <c r="AQ35" s="1295"/>
      <c r="AR35" s="1296"/>
      <c r="AS35" s="1296"/>
      <c r="AT35" s="1296"/>
      <c r="AU35" s="1296"/>
      <c r="AV35" s="1298"/>
      <c r="AW35" s="1298"/>
      <c r="AX35" s="1297"/>
      <c r="AY35" s="1295"/>
      <c r="AZ35" s="1296"/>
      <c r="BA35" s="1296"/>
      <c r="BB35" s="1296"/>
      <c r="BC35" s="1296"/>
      <c r="BD35" s="1298"/>
      <c r="BE35" s="1298"/>
      <c r="BF35" s="1297"/>
      <c r="BG35" s="1295"/>
      <c r="BH35" s="1296"/>
      <c r="BI35" s="1296"/>
      <c r="BJ35" s="1296"/>
      <c r="BK35" s="1296"/>
      <c r="BL35" s="1298"/>
      <c r="BM35" s="1298"/>
      <c r="BN35" s="1297"/>
      <c r="BO35" s="1297"/>
      <c r="BP35" s="1295" t="s">
        <v>185</v>
      </c>
      <c r="BQ35" s="1296" t="s">
        <v>185</v>
      </c>
      <c r="BR35" s="1296" t="s">
        <v>185</v>
      </c>
      <c r="BS35" s="1296" t="s">
        <v>185</v>
      </c>
      <c r="BT35" s="1296"/>
      <c r="BU35" s="1298" t="s">
        <v>185</v>
      </c>
      <c r="BV35" s="1298" t="s">
        <v>185</v>
      </c>
      <c r="BW35" s="1297" t="s">
        <v>185</v>
      </c>
      <c r="BX35" s="1295"/>
      <c r="BY35" s="1296"/>
      <c r="BZ35" s="1296"/>
      <c r="CA35" s="1296"/>
      <c r="CB35" s="1296"/>
      <c r="CC35" s="1298"/>
      <c r="CD35" s="1297"/>
      <c r="CE35" s="1297"/>
      <c r="CF35" s="1295"/>
      <c r="CG35" s="1296"/>
      <c r="CH35" s="1296"/>
      <c r="CI35" s="1296"/>
      <c r="CJ35" s="1296"/>
      <c r="CK35" s="1298"/>
      <c r="CL35" s="1298"/>
      <c r="CM35" s="1297"/>
      <c r="CN35" s="1297"/>
      <c r="CO35" s="1295"/>
      <c r="CP35" s="1296"/>
      <c r="CQ35" s="1296"/>
      <c r="CR35" s="1296"/>
      <c r="CS35" s="1296"/>
      <c r="CT35" s="1298"/>
      <c r="CU35" s="1298"/>
      <c r="CV35" s="1297"/>
      <c r="CW35" s="1295"/>
      <c r="CX35" s="1296"/>
      <c r="CY35" s="1296"/>
      <c r="CZ35" s="1296"/>
      <c r="DA35" s="1296"/>
      <c r="DB35" s="1298"/>
      <c r="DC35" s="1298"/>
      <c r="DD35" s="1297"/>
      <c r="DE35" s="1295"/>
      <c r="DF35" s="1296"/>
      <c r="DG35" s="1296"/>
      <c r="DH35" s="1296"/>
      <c r="DI35" s="1296"/>
      <c r="DJ35" s="1298"/>
      <c r="DK35" s="1298"/>
      <c r="DL35" s="1297"/>
      <c r="DM35" s="1296"/>
      <c r="DN35" s="1296"/>
      <c r="DO35" s="1296"/>
      <c r="DP35" s="1296"/>
      <c r="DQ35" s="1296"/>
      <c r="DR35" s="1298"/>
      <c r="DS35" s="1298"/>
      <c r="DT35" s="1297"/>
      <c r="DU35" s="1295"/>
      <c r="DV35" s="1296"/>
      <c r="DW35" s="1296"/>
      <c r="DX35" s="1296"/>
      <c r="DY35" s="1296"/>
      <c r="DZ35" s="1298"/>
      <c r="EA35" s="1298"/>
      <c r="EB35" s="1297"/>
      <c r="EC35" s="1295"/>
      <c r="ED35" s="1296"/>
      <c r="EE35" s="1296"/>
      <c r="EF35" s="1296"/>
      <c r="EG35" s="1296"/>
      <c r="EH35" s="1298"/>
      <c r="EI35" s="1298"/>
      <c r="EJ35" s="1297"/>
      <c r="EK35" s="1295"/>
      <c r="EL35" s="1296"/>
      <c r="EM35" s="1296"/>
      <c r="EN35" s="1296"/>
      <c r="EO35" s="1296"/>
      <c r="EP35" s="1298"/>
      <c r="EQ35" s="1298" t="s">
        <v>185</v>
      </c>
      <c r="ER35" s="1297"/>
      <c r="ES35" s="1295"/>
      <c r="ET35" s="1296"/>
      <c r="EU35" s="1296"/>
      <c r="EV35" s="1296"/>
      <c r="EW35" s="1296"/>
      <c r="EX35" s="1298"/>
      <c r="EY35" s="1298"/>
      <c r="EZ35" s="1297"/>
      <c r="FA35" s="1290"/>
      <c r="FB35" s="1299"/>
      <c r="FC35" s="1299"/>
      <c r="FD35" s="1299"/>
      <c r="FE35" s="1299"/>
      <c r="FF35" s="1298"/>
      <c r="FG35" s="1298"/>
      <c r="FH35" s="1297"/>
      <c r="FI35" s="1295"/>
      <c r="FJ35" s="1296"/>
      <c r="FK35" s="1296"/>
      <c r="FL35" s="1296"/>
      <c r="FM35" s="1296"/>
      <c r="FN35" s="1298"/>
      <c r="FO35" s="1298"/>
      <c r="FP35" s="1297"/>
      <c r="FQ35" s="1288"/>
      <c r="FR35" s="1298"/>
      <c r="FS35" s="1298"/>
      <c r="FT35" s="1298"/>
      <c r="FU35" s="1298"/>
      <c r="FV35" s="1298"/>
      <c r="FW35" s="1298"/>
      <c r="FX35" s="1297"/>
      <c r="FY35" s="1288">
        <v>0</v>
      </c>
      <c r="FZ35" s="1298"/>
      <c r="GA35" s="1298"/>
      <c r="GB35" s="1298"/>
      <c r="GC35" s="1298"/>
      <c r="GD35" s="1298"/>
      <c r="GE35" s="1298"/>
      <c r="GF35" s="1297"/>
      <c r="GG35" s="1295"/>
      <c r="GH35" s="1296"/>
      <c r="GI35" s="1296"/>
      <c r="GJ35" s="1296"/>
      <c r="GK35" s="1296"/>
      <c r="GL35" s="1298"/>
      <c r="GM35" s="1298"/>
      <c r="GN35" s="1297"/>
      <c r="GO35" s="1288"/>
      <c r="GP35" s="1288"/>
      <c r="GQ35" s="1288"/>
      <c r="GR35" s="1288"/>
      <c r="GS35" s="1288"/>
      <c r="GT35" s="1298"/>
      <c r="GU35" s="1298"/>
      <c r="GV35" s="1297"/>
      <c r="GW35" s="1288"/>
      <c r="GX35" s="1288"/>
      <c r="GY35" s="1288"/>
      <c r="GZ35" s="1292"/>
      <c r="HA35" s="1291"/>
      <c r="HB35" s="1298"/>
      <c r="HC35" s="1293"/>
      <c r="HD35" s="1297"/>
    </row>
    <row r="36" spans="1:212">
      <c r="A36" s="1287" t="s">
        <v>637</v>
      </c>
      <c r="B36" s="1288">
        <v>3375.3580000000002</v>
      </c>
      <c r="C36" s="1288">
        <v>2649.2269999999999</v>
      </c>
      <c r="D36" s="1288">
        <v>1948.8509999999997</v>
      </c>
      <c r="E36" s="1288">
        <v>1605.433</v>
      </c>
      <c r="F36" s="1288">
        <v>1194.4110000000001</v>
      </c>
      <c r="G36" s="1288">
        <v>937.98599999999999</v>
      </c>
      <c r="H36" s="1288">
        <v>803.97199999999998</v>
      </c>
      <c r="I36" s="1284">
        <v>754.92700000000002</v>
      </c>
      <c r="J36" s="1284">
        <v>0</v>
      </c>
      <c r="K36" s="1289">
        <v>44.183999999999997</v>
      </c>
      <c r="L36" s="1289">
        <v>36.881999999999998</v>
      </c>
      <c r="M36" s="1289">
        <v>31.898</v>
      </c>
      <c r="N36" s="1289">
        <v>26.689999999999998</v>
      </c>
      <c r="O36" s="1289">
        <v>22.375</v>
      </c>
      <c r="P36" s="1288">
        <v>19.93</v>
      </c>
      <c r="Q36" s="1288">
        <v>18.119</v>
      </c>
      <c r="R36" s="1284">
        <v>15.974</v>
      </c>
      <c r="S36" s="1288">
        <v>1.839</v>
      </c>
      <c r="T36" s="1288">
        <v>1.484</v>
      </c>
      <c r="U36" s="1288">
        <v>1.115</v>
      </c>
      <c r="V36" s="1288">
        <v>0.90100000000000002</v>
      </c>
      <c r="W36" s="1288">
        <v>0.72899999999999998</v>
      </c>
      <c r="X36" s="1288">
        <v>0.63400000000000001</v>
      </c>
      <c r="Y36" s="1288">
        <v>0.54600000000000004</v>
      </c>
      <c r="Z36" s="1284">
        <v>0.49</v>
      </c>
      <c r="AA36" s="1288">
        <v>2.84</v>
      </c>
      <c r="AB36" s="1288">
        <v>2.1960000000000002</v>
      </c>
      <c r="AC36" s="1288">
        <v>1.798</v>
      </c>
      <c r="AD36" s="1288">
        <v>1.6319999999999999</v>
      </c>
      <c r="AE36" s="1288">
        <v>1.079</v>
      </c>
      <c r="AF36" s="1288">
        <v>0.52</v>
      </c>
      <c r="AG36" s="1288">
        <v>0.47</v>
      </c>
      <c r="AH36" s="1284">
        <v>0.43</v>
      </c>
      <c r="AI36" s="1288">
        <v>15.407000000000018</v>
      </c>
      <c r="AJ36" s="1288">
        <v>11.837</v>
      </c>
      <c r="AK36" s="1288">
        <v>8.6869999999999994</v>
      </c>
      <c r="AL36" s="1288">
        <v>6.577</v>
      </c>
      <c r="AM36" s="1288">
        <v>5.101</v>
      </c>
      <c r="AN36" s="1288">
        <v>4.2039999999999997</v>
      </c>
      <c r="AO36" s="1288">
        <v>3.617</v>
      </c>
      <c r="AP36" s="1284">
        <v>3.0180000000000002</v>
      </c>
      <c r="AQ36" s="1288">
        <v>40.798999999999999</v>
      </c>
      <c r="AR36" s="1288">
        <v>38.311999999999998</v>
      </c>
      <c r="AS36" s="1288">
        <v>33.649000000000001</v>
      </c>
      <c r="AT36" s="1288">
        <v>29.097999999999999</v>
      </c>
      <c r="AU36" s="1288">
        <v>23.666</v>
      </c>
      <c r="AV36" s="1288">
        <v>20.055999999999997</v>
      </c>
      <c r="AW36" s="1288">
        <v>16.713999999999999</v>
      </c>
      <c r="AX36" s="1284">
        <v>13.388</v>
      </c>
      <c r="AY36" s="1288">
        <v>8.3409999999999993</v>
      </c>
      <c r="AZ36" s="1288">
        <v>5.84</v>
      </c>
      <c r="BA36" s="1288">
        <v>4.1120000000000001</v>
      </c>
      <c r="BB36" s="1288">
        <v>2.9079999999999999</v>
      </c>
      <c r="BC36" s="1288">
        <v>2.12</v>
      </c>
      <c r="BD36" s="1288">
        <v>1.6020000000000001</v>
      </c>
      <c r="BE36" s="1288">
        <v>1.3420000000000001</v>
      </c>
      <c r="BF36" s="1284">
        <v>1.1679999999999999</v>
      </c>
      <c r="BG36" s="1288">
        <v>2.4489999999999998</v>
      </c>
      <c r="BH36" s="1288">
        <v>2.137</v>
      </c>
      <c r="BI36" s="1288">
        <v>2.1109999999999998</v>
      </c>
      <c r="BJ36" s="1288">
        <v>2.0789999999999997</v>
      </c>
      <c r="BK36" s="1288">
        <v>2.109</v>
      </c>
      <c r="BL36" s="1288">
        <v>1.673</v>
      </c>
      <c r="BM36" s="1288">
        <v>1.782</v>
      </c>
      <c r="BN36" s="1284">
        <v>2.7039999999999997</v>
      </c>
      <c r="BO36" s="1284">
        <v>0</v>
      </c>
      <c r="BP36" s="1288">
        <v>0.69</v>
      </c>
      <c r="BQ36" s="1288">
        <v>1.2609999999999999</v>
      </c>
      <c r="BR36" s="1288">
        <v>1.1000000000000001</v>
      </c>
      <c r="BS36" s="1288">
        <v>0.996</v>
      </c>
      <c r="BT36" s="1288">
        <v>0.89900000000000002</v>
      </c>
      <c r="BU36" s="1288">
        <v>0.81399999999999995</v>
      </c>
      <c r="BV36" s="1288">
        <v>0.63500000000000001</v>
      </c>
      <c r="BW36" s="1284">
        <v>0.53600000000000003</v>
      </c>
      <c r="BX36" s="1288">
        <v>7.4630000000000001</v>
      </c>
      <c r="BY36" s="1288">
        <v>5.7249999999999996</v>
      </c>
      <c r="BZ36" s="1288">
        <v>4.5250000000000004</v>
      </c>
      <c r="CA36" s="1288">
        <v>3.3439999999999999</v>
      </c>
      <c r="CB36" s="1288">
        <v>2.12</v>
      </c>
      <c r="CC36" s="1288">
        <v>1.7070000000000001</v>
      </c>
      <c r="CD36" s="1284"/>
      <c r="CE36" s="1284"/>
      <c r="CF36" s="1288">
        <v>1.3420000000000001</v>
      </c>
      <c r="CG36" s="1288">
        <v>0.94099999999999995</v>
      </c>
      <c r="CH36" s="1288">
        <v>0.71099999999999997</v>
      </c>
      <c r="CI36" s="1288">
        <v>0.54300000000000004</v>
      </c>
      <c r="CJ36" s="1288">
        <v>0.34899999999999998</v>
      </c>
      <c r="CK36" s="1288">
        <v>0.253</v>
      </c>
      <c r="CL36" s="1288">
        <v>0.21099999999999999</v>
      </c>
      <c r="CM36" s="1284">
        <v>0.184</v>
      </c>
      <c r="CN36" s="1284">
        <v>0</v>
      </c>
      <c r="CO36" s="1288">
        <v>209.12799999999999</v>
      </c>
      <c r="CP36" s="1288">
        <v>179.77599999999998</v>
      </c>
      <c r="CQ36" s="1288">
        <v>151.37899999999999</v>
      </c>
      <c r="CR36" s="1288">
        <v>124.61199999999999</v>
      </c>
      <c r="CS36" s="1288">
        <v>100.01899999999999</v>
      </c>
      <c r="CT36" s="1288">
        <v>79.076999999999998</v>
      </c>
      <c r="CU36" s="1288">
        <v>68.006999999999991</v>
      </c>
      <c r="CV36" s="1284">
        <v>57.146999999999991</v>
      </c>
      <c r="CW36" s="1288">
        <v>591.80599999999993</v>
      </c>
      <c r="CX36" s="1288">
        <v>466.005</v>
      </c>
      <c r="CY36" s="1288">
        <v>343.52499999999998</v>
      </c>
      <c r="CZ36" s="1288">
        <v>258.27600000000001</v>
      </c>
      <c r="DA36" s="1288">
        <v>182.221</v>
      </c>
      <c r="DB36" s="1288">
        <v>140.857</v>
      </c>
      <c r="DC36" s="1288">
        <v>120.797</v>
      </c>
      <c r="DD36" s="1284">
        <v>102.40400000000001</v>
      </c>
      <c r="DE36" s="1288">
        <v>8.7940000000000005</v>
      </c>
      <c r="DF36" s="1288">
        <v>6.6670000000000007</v>
      </c>
      <c r="DG36" s="1288">
        <v>5.6370000000000005</v>
      </c>
      <c r="DH36" s="1288">
        <v>5.1590000000000007</v>
      </c>
      <c r="DI36" s="1288">
        <v>4.7250000000000005</v>
      </c>
      <c r="DJ36" s="1288">
        <v>4.3400000000000007</v>
      </c>
      <c r="DK36" s="1288">
        <v>3.987000000000001</v>
      </c>
      <c r="DL36" s="1284">
        <v>3.7680000000000011</v>
      </c>
      <c r="DM36" s="1288">
        <v>20.196999999999999</v>
      </c>
      <c r="DN36" s="1288">
        <v>16.369</v>
      </c>
      <c r="DO36" s="1288">
        <v>12.888</v>
      </c>
      <c r="DP36" s="1288">
        <v>9.6580000000000013</v>
      </c>
      <c r="DQ36" s="1288">
        <v>5.6319999999999997</v>
      </c>
      <c r="DR36" s="1288">
        <v>2.7679999999999998</v>
      </c>
      <c r="DS36" s="1288">
        <v>2.4870000000000001</v>
      </c>
      <c r="DT36" s="1284">
        <v>2.2200000000000002</v>
      </c>
      <c r="DU36" s="1288">
        <v>84.081999999999994</v>
      </c>
      <c r="DV36" s="1288">
        <v>73.793999999999997</v>
      </c>
      <c r="DW36" s="1288">
        <v>64.858000000000004</v>
      </c>
      <c r="DX36" s="1288">
        <v>55.561999999999998</v>
      </c>
      <c r="DY36" s="1288">
        <v>45.245000000000005</v>
      </c>
      <c r="DZ36" s="1288">
        <v>37.774000000000001</v>
      </c>
      <c r="EA36" s="1288">
        <v>32.131</v>
      </c>
      <c r="EB36" s="1284">
        <v>26.710999999999999</v>
      </c>
      <c r="EC36" s="1288">
        <v>6.3719999999999999</v>
      </c>
      <c r="ED36" s="1288">
        <v>4.8790000000000004</v>
      </c>
      <c r="EE36" s="1288">
        <v>3.6909999999999998</v>
      </c>
      <c r="EF36" s="1288">
        <v>2.4039999999999999</v>
      </c>
      <c r="EG36" s="1288">
        <v>1.649</v>
      </c>
      <c r="EH36" s="1288">
        <v>1.3050000000000002</v>
      </c>
      <c r="EI36" s="1288">
        <v>1.0509999999999999</v>
      </c>
      <c r="EJ36" s="1284">
        <v>0.82499999999999996</v>
      </c>
      <c r="EK36" s="1288">
        <v>0.73399999999999999</v>
      </c>
      <c r="EL36" s="1288">
        <v>0.51300000000000001</v>
      </c>
      <c r="EM36" s="1288">
        <v>0.40500000000000003</v>
      </c>
      <c r="EN36" s="1288">
        <v>0.33</v>
      </c>
      <c r="EO36" s="1288">
        <v>0.2</v>
      </c>
      <c r="EP36" s="1288">
        <v>0.128</v>
      </c>
      <c r="EQ36" s="1288">
        <v>0.112</v>
      </c>
      <c r="ER36" s="1284">
        <v>9.7000000000000003E-2</v>
      </c>
      <c r="ES36" s="1288">
        <v>38.045000000000002</v>
      </c>
      <c r="ET36" s="1288">
        <v>30.580000000000002</v>
      </c>
      <c r="EU36" s="1288">
        <v>19.945</v>
      </c>
      <c r="EV36" s="1288">
        <v>13.507</v>
      </c>
      <c r="EW36" s="1288">
        <v>9.8699999999999992</v>
      </c>
      <c r="EX36" s="1288">
        <v>7.9669999999999987</v>
      </c>
      <c r="EY36" s="1288">
        <v>6.9239999999999977</v>
      </c>
      <c r="EZ36" s="1284">
        <v>5.5839999999999979</v>
      </c>
      <c r="FA36" s="1290">
        <v>0.5</v>
      </c>
      <c r="FB36" s="1291">
        <v>0.39</v>
      </c>
      <c r="FC36" s="1291">
        <v>0.3</v>
      </c>
      <c r="FD36" s="1291">
        <v>0.255</v>
      </c>
      <c r="FE36" s="1291">
        <v>0.223</v>
      </c>
      <c r="FF36" s="1288">
        <v>0.19500000000000001</v>
      </c>
      <c r="FG36" s="1288">
        <v>0.157</v>
      </c>
      <c r="FH36" s="1284"/>
      <c r="FI36" s="1288">
        <v>121.429</v>
      </c>
      <c r="FJ36" s="1288">
        <v>136.65100000000001</v>
      </c>
      <c r="FK36" s="1288">
        <v>174.16800000000001</v>
      </c>
      <c r="FL36" s="1288">
        <v>233.67400000000001</v>
      </c>
      <c r="FM36" s="1288">
        <v>289.52699999999999</v>
      </c>
      <c r="FN36" s="1288">
        <v>457.36900000000003</v>
      </c>
      <c r="FO36" s="1288">
        <v>616.024</v>
      </c>
      <c r="FP36" s="1284">
        <v>742.19399999999996</v>
      </c>
      <c r="FQ36" s="1288">
        <v>0.70799999999999974</v>
      </c>
      <c r="FR36" s="1288">
        <v>0.55899999999999972</v>
      </c>
      <c r="FS36" s="1288">
        <v>0.48799999999999977</v>
      </c>
      <c r="FT36" s="1288">
        <v>0.51599999999999979</v>
      </c>
      <c r="FU36" s="1288">
        <v>0.4029999999999998</v>
      </c>
      <c r="FV36" s="1288">
        <v>0.45099999999999985</v>
      </c>
      <c r="FW36" s="1288">
        <v>0.49899999999999989</v>
      </c>
      <c r="FX36" s="1284">
        <v>0.59899999999999998</v>
      </c>
      <c r="FY36" s="1288">
        <v>7.9859999999999998</v>
      </c>
      <c r="FZ36" s="1288">
        <v>5.6970000000000001</v>
      </c>
      <c r="GA36" s="1288">
        <v>4.5999999999999996</v>
      </c>
      <c r="GB36" s="1288">
        <v>3.9039999999999999</v>
      </c>
      <c r="GC36" s="1288">
        <v>2.399</v>
      </c>
      <c r="GD36" s="1288">
        <v>1.7569999999999999</v>
      </c>
      <c r="GE36" s="1288">
        <v>1.508</v>
      </c>
      <c r="GF36" s="1284">
        <v>1.361</v>
      </c>
      <c r="GG36" s="1288">
        <v>16.077999999999999</v>
      </c>
      <c r="GH36" s="1288">
        <v>12.670999999999999</v>
      </c>
      <c r="GI36" s="1288">
        <v>10.605</v>
      </c>
      <c r="GJ36" s="1288">
        <v>8.2740000000000009</v>
      </c>
      <c r="GK36" s="1288">
        <v>4.8010000000000002</v>
      </c>
      <c r="GL36" s="1288">
        <v>3.0829999999999997</v>
      </c>
      <c r="GM36" s="1288">
        <v>2.7429999999999999</v>
      </c>
      <c r="GN36" s="1284">
        <v>2.282</v>
      </c>
      <c r="GO36" s="1288">
        <v>1231.2130000000002</v>
      </c>
      <c r="GP36" s="1288">
        <v>1041.1659999999999</v>
      </c>
      <c r="GQ36" s="1288">
        <v>882.19500000000005</v>
      </c>
      <c r="GR36" s="1288">
        <f>N36+V36+AL36+AT36+BB36+BJ36+EN36+BS36+CA36+CI36+CR36+CZ36+AD36+DH36+DP36+DX36+EF36+EV36+FD36+FL36+FT36+GB36+GJ36</f>
        <v>790.89899999999989</v>
      </c>
      <c r="GS36" s="1288">
        <f>O36+W36+AM36+AU36+BC36+BK36+BT36+CB36+CJ36+CS36+DA36+AE36+DI36+DQ36+DY36+EG36+EO36+EW36+FE36+FM36+FU36+GC36+GK36</f>
        <v>707.46100000000001</v>
      </c>
      <c r="GT36" s="1288">
        <v>788.46399999999994</v>
      </c>
      <c r="GU36" s="1288">
        <v>899.86300000000006</v>
      </c>
      <c r="GV36" s="1284">
        <v>983.08399999999995</v>
      </c>
      <c r="GW36" s="1288">
        <v>4606.5709999999999</v>
      </c>
      <c r="GX36" s="1288">
        <v>3690.393</v>
      </c>
      <c r="GY36" s="1288">
        <v>2831.0459999999998</v>
      </c>
      <c r="GZ36" s="1292">
        <f>E36+GR36</f>
        <v>2396.3319999999999</v>
      </c>
      <c r="HA36" s="1291">
        <f>GS36+F36</f>
        <v>1901.8720000000001</v>
      </c>
      <c r="HB36" s="1288">
        <v>1726.4499999999998</v>
      </c>
      <c r="HC36" s="1293">
        <v>1703.835</v>
      </c>
      <c r="HD36" s="1284">
        <v>1738.011</v>
      </c>
    </row>
    <row r="37" spans="1:212">
      <c r="A37" s="1287" t="s">
        <v>638</v>
      </c>
      <c r="B37" s="1288">
        <v>1.27</v>
      </c>
      <c r="C37" s="1288">
        <v>0.82499999999999996</v>
      </c>
      <c r="D37" s="1288">
        <v>0.47299999999999998</v>
      </c>
      <c r="E37" s="1288">
        <v>0.55799999999999272</v>
      </c>
      <c r="F37" s="1288">
        <v>23.654</v>
      </c>
      <c r="G37" s="1288">
        <v>0.22800000000000001</v>
      </c>
      <c r="H37" s="1288">
        <v>85.909000000000006</v>
      </c>
      <c r="I37" s="1284">
        <v>61.375</v>
      </c>
      <c r="J37" s="1284">
        <v>0</v>
      </c>
      <c r="K37" s="1289">
        <v>2.4939999999999962</v>
      </c>
      <c r="L37" s="1289">
        <v>2.2669999999999995</v>
      </c>
      <c r="M37" s="1289">
        <v>0.91900000000000048</v>
      </c>
      <c r="N37" s="1289">
        <v>0.60699999999999932</v>
      </c>
      <c r="O37" s="1289">
        <v>1.2850000000000001</v>
      </c>
      <c r="P37" s="1288">
        <v>1.2489999999999988</v>
      </c>
      <c r="Q37" s="1288">
        <v>0.83400000000000141</v>
      </c>
      <c r="R37" s="1284">
        <v>0.61999999999999922</v>
      </c>
      <c r="S37" s="1288">
        <v>1.9999999999997797E-3</v>
      </c>
      <c r="T37" s="1288">
        <v>0</v>
      </c>
      <c r="U37" s="1288">
        <v>0</v>
      </c>
      <c r="V37" s="1288">
        <v>0</v>
      </c>
      <c r="W37" s="1288">
        <v>0</v>
      </c>
      <c r="X37" s="1288">
        <v>0</v>
      </c>
      <c r="Y37" s="1288">
        <v>0</v>
      </c>
      <c r="Z37" s="1284">
        <v>0</v>
      </c>
      <c r="AA37" s="1288">
        <v>5.0000000000000001E-3</v>
      </c>
      <c r="AB37" s="1288">
        <v>2E-3</v>
      </c>
      <c r="AC37" s="1288">
        <v>0</v>
      </c>
      <c r="AD37" s="1288">
        <v>0</v>
      </c>
      <c r="AE37" s="1288">
        <v>0</v>
      </c>
      <c r="AF37" s="1288">
        <v>0</v>
      </c>
      <c r="AG37" s="1288">
        <v>0</v>
      </c>
      <c r="AH37" s="1284">
        <v>0</v>
      </c>
      <c r="AI37" s="1288">
        <v>2E-3</v>
      </c>
      <c r="AJ37" s="1288">
        <v>0</v>
      </c>
      <c r="AK37" s="1288">
        <v>0</v>
      </c>
      <c r="AL37" s="1288">
        <v>0</v>
      </c>
      <c r="AM37" s="1288">
        <v>0</v>
      </c>
      <c r="AN37" s="1288">
        <v>0</v>
      </c>
      <c r="AO37" s="1288">
        <v>0</v>
      </c>
      <c r="AP37" s="1284">
        <v>0</v>
      </c>
      <c r="AQ37" s="1288">
        <v>4.7590000000000003</v>
      </c>
      <c r="AR37" s="1288">
        <v>3.4670000000000059</v>
      </c>
      <c r="AS37" s="1288">
        <v>2.109</v>
      </c>
      <c r="AT37" s="1288">
        <v>0.11700000000000001</v>
      </c>
      <c r="AU37" s="1288">
        <v>9.6000000000000002E-2</v>
      </c>
      <c r="AV37" s="1288">
        <v>0.107</v>
      </c>
      <c r="AW37" s="1288">
        <v>4.2000000000000003E-2</v>
      </c>
      <c r="AX37" s="1284">
        <v>8.0000000000000002E-3</v>
      </c>
      <c r="AY37" s="1288">
        <v>1E-3</v>
      </c>
      <c r="AZ37" s="1288">
        <v>0</v>
      </c>
      <c r="BA37" s="1288">
        <v>0</v>
      </c>
      <c r="BB37" s="1288">
        <v>2E-3</v>
      </c>
      <c r="BC37" s="1288">
        <v>4.0000000000000001E-3</v>
      </c>
      <c r="BD37" s="1288">
        <v>0</v>
      </c>
      <c r="BE37" s="1288">
        <v>0</v>
      </c>
      <c r="BF37" s="1284">
        <v>0</v>
      </c>
      <c r="BG37" s="1288">
        <v>0.14699999999999999</v>
      </c>
      <c r="BH37" s="1288">
        <v>0.32800000000000001</v>
      </c>
      <c r="BI37" s="1288">
        <v>0.4</v>
      </c>
      <c r="BJ37" s="1288">
        <v>0.63900000000000001</v>
      </c>
      <c r="BK37" s="1288">
        <v>0.246</v>
      </c>
      <c r="BL37" s="1288">
        <v>0.41300000000000003</v>
      </c>
      <c r="BM37" s="1288">
        <v>1.264</v>
      </c>
      <c r="BN37" s="1284">
        <v>0.45</v>
      </c>
      <c r="BO37" s="1284">
        <v>0</v>
      </c>
      <c r="BP37" s="1288">
        <v>0.63800000000000001</v>
      </c>
      <c r="BQ37" s="1288">
        <v>0.151</v>
      </c>
      <c r="BR37" s="1288">
        <v>0.113</v>
      </c>
      <c r="BS37" s="1288">
        <v>5.1999999999999998E-2</v>
      </c>
      <c r="BT37" s="1288">
        <v>3.9E-2</v>
      </c>
      <c r="BU37" s="1288">
        <v>4.1000000000000002E-2</v>
      </c>
      <c r="BV37" s="1288">
        <v>3.2000000000000001E-2</v>
      </c>
      <c r="BW37" s="1284">
        <v>8.5999999999999993E-2</v>
      </c>
      <c r="BX37" s="1288">
        <v>3.0000000000001137E-3</v>
      </c>
      <c r="BY37" s="1288">
        <v>0</v>
      </c>
      <c r="BZ37" s="1288">
        <v>0</v>
      </c>
      <c r="CA37" s="1288">
        <v>1E-3</v>
      </c>
      <c r="CB37" s="1288">
        <v>0.23699999999999999</v>
      </c>
      <c r="CC37" s="1288">
        <v>0.25499999999999989</v>
      </c>
      <c r="CD37" s="1284"/>
      <c r="CE37" s="1284"/>
      <c r="CF37" s="1288">
        <v>0</v>
      </c>
      <c r="CG37" s="1288">
        <v>0</v>
      </c>
      <c r="CH37" s="1288">
        <v>0</v>
      </c>
      <c r="CI37" s="1288">
        <v>0</v>
      </c>
      <c r="CJ37" s="1288">
        <v>0</v>
      </c>
      <c r="CK37" s="1288">
        <v>0</v>
      </c>
      <c r="CL37" s="1288">
        <v>0</v>
      </c>
      <c r="CM37" s="1284">
        <v>0</v>
      </c>
      <c r="CN37" s="1284">
        <v>0</v>
      </c>
      <c r="CO37" s="1288">
        <v>6.1239999999999997</v>
      </c>
      <c r="CP37" s="1288">
        <v>4.8169999999999993</v>
      </c>
      <c r="CQ37" s="1288">
        <v>2.1309999999999998</v>
      </c>
      <c r="CR37" s="1288">
        <v>0.97299999999999998</v>
      </c>
      <c r="CS37" s="1288">
        <v>0.81899999999999995</v>
      </c>
      <c r="CT37" s="1288">
        <v>0.54899999999999993</v>
      </c>
      <c r="CU37" s="1288">
        <v>0.34600000000000003</v>
      </c>
      <c r="CV37" s="1284">
        <v>4.2149999999999999</v>
      </c>
      <c r="CW37" s="1288">
        <v>2.1470000000000002</v>
      </c>
      <c r="CX37" s="1288">
        <v>1.9100000000000144</v>
      </c>
      <c r="CY37" s="1288">
        <v>0.9970000000000141</v>
      </c>
      <c r="CZ37" s="1288">
        <v>0.79199999999997317</v>
      </c>
      <c r="DA37" s="1288">
        <v>0.64600000000001501</v>
      </c>
      <c r="DB37" s="1288">
        <v>0.75100000000000477</v>
      </c>
      <c r="DC37" s="1288">
        <v>0.47000000000000597</v>
      </c>
      <c r="DD37" s="1284">
        <v>0.42099999999999049</v>
      </c>
      <c r="DE37" s="1288">
        <v>3.0000000000000001E-3</v>
      </c>
      <c r="DF37" s="1288">
        <v>0</v>
      </c>
      <c r="DG37" s="1288">
        <v>0</v>
      </c>
      <c r="DH37" s="1288">
        <v>0</v>
      </c>
      <c r="DI37" s="1288">
        <v>0</v>
      </c>
      <c r="DJ37" s="1288">
        <v>0</v>
      </c>
      <c r="DK37" s="1288">
        <v>0</v>
      </c>
      <c r="DL37" s="1284">
        <v>0</v>
      </c>
      <c r="DM37" s="1288">
        <v>2.0000000000024443E-3</v>
      </c>
      <c r="DN37" s="1288">
        <v>0</v>
      </c>
      <c r="DO37" s="1288">
        <v>0</v>
      </c>
      <c r="DP37" s="1288">
        <v>0</v>
      </c>
      <c r="DQ37" s="1288">
        <v>1.000000000000334E-3</v>
      </c>
      <c r="DR37" s="1288">
        <v>9.9999999999988987E-4</v>
      </c>
      <c r="DS37" s="1288">
        <v>0</v>
      </c>
      <c r="DT37" s="1284">
        <v>0</v>
      </c>
      <c r="DU37" s="1288">
        <v>4.5190000000000001</v>
      </c>
      <c r="DV37" s="1288">
        <v>4.8330000000000002</v>
      </c>
      <c r="DW37" s="1288">
        <v>3.6469999999999998</v>
      </c>
      <c r="DX37" s="1288">
        <v>2.605</v>
      </c>
      <c r="DY37" s="1288">
        <v>2.3479999999999999</v>
      </c>
      <c r="DZ37" s="1288">
        <v>1.9240000000000002</v>
      </c>
      <c r="EA37" s="1288">
        <v>1.133</v>
      </c>
      <c r="EB37" s="1284">
        <v>0.58899999999999997</v>
      </c>
      <c r="EC37" s="1288">
        <v>1E-3</v>
      </c>
      <c r="ED37" s="1288">
        <v>0</v>
      </c>
      <c r="EE37" s="1288">
        <v>0</v>
      </c>
      <c r="EF37" s="1288">
        <v>0</v>
      </c>
      <c r="EG37" s="1288">
        <v>0</v>
      </c>
      <c r="EH37" s="1288">
        <v>0</v>
      </c>
      <c r="EI37" s="1288">
        <v>0</v>
      </c>
      <c r="EJ37" s="1284">
        <v>0</v>
      </c>
      <c r="EK37" s="1288">
        <v>0</v>
      </c>
      <c r="EL37" s="1288">
        <v>0</v>
      </c>
      <c r="EM37" s="1288">
        <v>0</v>
      </c>
      <c r="EN37" s="1288">
        <v>0</v>
      </c>
      <c r="EO37" s="1288">
        <v>0</v>
      </c>
      <c r="EP37" s="1288">
        <v>0</v>
      </c>
      <c r="EQ37" s="1288">
        <v>0</v>
      </c>
      <c r="ER37" s="1284">
        <v>0</v>
      </c>
      <c r="ES37" s="1288">
        <v>0.64800000000000002</v>
      </c>
      <c r="ET37" s="1288">
        <v>0.54400000000000004</v>
      </c>
      <c r="EU37" s="1288">
        <v>0.43100000000000005</v>
      </c>
      <c r="EV37" s="1288">
        <v>0.33699999999999997</v>
      </c>
      <c r="EW37" s="1288">
        <v>0.46700000000000003</v>
      </c>
      <c r="EX37" s="1288">
        <v>0.253</v>
      </c>
      <c r="EY37" s="1288">
        <v>0.17500000000000002</v>
      </c>
      <c r="EZ37" s="1284">
        <v>0.219</v>
      </c>
      <c r="FA37" s="1290">
        <v>0</v>
      </c>
      <c r="FB37" s="1291">
        <v>0</v>
      </c>
      <c r="FC37" s="1291">
        <v>0</v>
      </c>
      <c r="FD37" s="1291">
        <v>0</v>
      </c>
      <c r="FE37" s="1291">
        <v>0</v>
      </c>
      <c r="FF37" s="1288">
        <v>0</v>
      </c>
      <c r="FG37" s="1288">
        <v>0</v>
      </c>
      <c r="FH37" s="1284"/>
      <c r="FI37" s="1288">
        <v>35.713999999999999</v>
      </c>
      <c r="FJ37" s="1288">
        <v>53.991999999999997</v>
      </c>
      <c r="FK37" s="1288">
        <v>73.014999999999986</v>
      </c>
      <c r="FL37" s="1288">
        <v>94.573000000000008</v>
      </c>
      <c r="FM37" s="1288">
        <v>203.35</v>
      </c>
      <c r="FN37" s="1288">
        <v>218.24600000000001</v>
      </c>
      <c r="FO37" s="1288">
        <v>200.58799999999999</v>
      </c>
      <c r="FP37" s="1284">
        <v>234.084</v>
      </c>
      <c r="FQ37" s="1288">
        <v>5.3999999999999999E-2</v>
      </c>
      <c r="FR37" s="1288">
        <v>5.5E-2</v>
      </c>
      <c r="FS37" s="1288">
        <v>0.10199999999999999</v>
      </c>
      <c r="FT37" s="1288">
        <v>5.7000000000000002E-2</v>
      </c>
      <c r="FU37" s="1288">
        <v>0.187</v>
      </c>
      <c r="FV37" s="1288">
        <v>0.158</v>
      </c>
      <c r="FW37" s="1288">
        <v>0.19700000000000001</v>
      </c>
      <c r="FX37" s="1284">
        <v>0.34799999999999998</v>
      </c>
      <c r="FY37" s="1288">
        <v>1E-3</v>
      </c>
      <c r="FZ37" s="1288">
        <v>0</v>
      </c>
      <c r="GA37" s="1288">
        <v>0</v>
      </c>
      <c r="GB37" s="1288">
        <v>0</v>
      </c>
      <c r="GC37" s="1288">
        <v>0</v>
      </c>
      <c r="GD37" s="1288">
        <v>0</v>
      </c>
      <c r="GE37" s="1288">
        <v>0</v>
      </c>
      <c r="GF37" s="1284">
        <v>1.3680000000000001</v>
      </c>
      <c r="GG37" s="1288">
        <v>7.0000000000000001E-3</v>
      </c>
      <c r="GH37" s="1288">
        <v>3.0000000000000001E-3</v>
      </c>
      <c r="GI37" s="1288">
        <v>1E-3</v>
      </c>
      <c r="GJ37" s="1288">
        <v>0</v>
      </c>
      <c r="GK37" s="1288">
        <v>0</v>
      </c>
      <c r="GL37" s="1288">
        <v>0</v>
      </c>
      <c r="GM37" s="1288">
        <v>0</v>
      </c>
      <c r="GN37" s="1284">
        <v>0</v>
      </c>
      <c r="GO37" s="1288">
        <v>57.271000000000001</v>
      </c>
      <c r="GP37" s="1288">
        <v>72.369000000000028</v>
      </c>
      <c r="GQ37" s="1288">
        <v>83.864999999999995</v>
      </c>
      <c r="GR37" s="1288">
        <f>N37+V37+AL37+AT37+BB37+BJ37+EN37+BS37+CA37+CI37+CR37+CZ37+AD37+DH37+DP37+DX37+EF37+EV37+FD37+FL37+FT37+GB37+GJ37</f>
        <v>100.75499999999998</v>
      </c>
      <c r="GS37" s="1288">
        <f>O37+W37+AM37+AU37+BC37+BK37+BT37+CB37+CJ37+CS37+DA37+AE37+DI37+DQ37+DY37+EG37+EO37+EW37+FE37+FM37+FU37+GC37+GK37</f>
        <v>209.72500000000002</v>
      </c>
      <c r="GT37" s="1288">
        <v>223.947</v>
      </c>
      <c r="GU37" s="1288">
        <v>205.08100000000002</v>
      </c>
      <c r="GV37" s="1284">
        <v>242.40800000000002</v>
      </c>
      <c r="GW37" s="1288">
        <v>58.541000000000004</v>
      </c>
      <c r="GX37" s="1288">
        <v>73.194000000000031</v>
      </c>
      <c r="GY37" s="1288">
        <v>84.337999999999994</v>
      </c>
      <c r="GZ37" s="1292">
        <f>E37+GR37</f>
        <v>101.31299999999997</v>
      </c>
      <c r="HA37" s="1291">
        <f>GS37+F37</f>
        <v>233.37900000000002</v>
      </c>
      <c r="HB37" s="1288">
        <v>224.17500000000001</v>
      </c>
      <c r="HC37" s="1293">
        <v>290.99</v>
      </c>
      <c r="HD37" s="1284">
        <v>303.78300000000002</v>
      </c>
    </row>
    <row r="38" spans="1:212">
      <c r="A38" s="1287" t="s">
        <v>639</v>
      </c>
      <c r="B38" s="1288">
        <v>727.40099999999995</v>
      </c>
      <c r="C38" s="1288">
        <v>701.20100000000002</v>
      </c>
      <c r="D38" s="1288">
        <v>343.89100000000002</v>
      </c>
      <c r="E38" s="1288">
        <v>411.58</v>
      </c>
      <c r="F38" s="1288">
        <v>280.07900000000001</v>
      </c>
      <c r="G38" s="1288">
        <v>134.24199999999999</v>
      </c>
      <c r="H38" s="1288">
        <v>134.95400000000001</v>
      </c>
      <c r="I38" s="1284">
        <v>104.336</v>
      </c>
      <c r="J38" s="1284">
        <v>0</v>
      </c>
      <c r="K38" s="1289">
        <v>9.7959999999999994</v>
      </c>
      <c r="L38" s="1289">
        <v>7.2509999999999994</v>
      </c>
      <c r="M38" s="1289">
        <v>6.1269999999999998</v>
      </c>
      <c r="N38" s="1289">
        <v>4.9219999999999997</v>
      </c>
      <c r="O38" s="1289">
        <v>3.7300000000000004</v>
      </c>
      <c r="P38" s="1288">
        <v>3.0599999999999996</v>
      </c>
      <c r="Q38" s="1288">
        <v>2.9790000000000001</v>
      </c>
      <c r="R38" s="1284">
        <v>2.8780000000000001</v>
      </c>
      <c r="S38" s="1288">
        <v>0.35699999999999998</v>
      </c>
      <c r="T38" s="1288">
        <v>0.36899999999999999</v>
      </c>
      <c r="U38" s="1288">
        <v>0.214</v>
      </c>
      <c r="V38" s="1288">
        <v>0.17199999999999999</v>
      </c>
      <c r="W38" s="1288">
        <v>9.5000000000000001E-2</v>
      </c>
      <c r="X38" s="1288">
        <v>8.7999999999999995E-2</v>
      </c>
      <c r="Y38" s="1288">
        <v>5.6000000000000001E-2</v>
      </c>
      <c r="Z38" s="1284">
        <v>6.9999999999999993E-2</v>
      </c>
      <c r="AA38" s="1288">
        <v>0.64900000000000002</v>
      </c>
      <c r="AB38" s="1288">
        <v>0.4</v>
      </c>
      <c r="AC38" s="1288">
        <v>0.16600000000000001</v>
      </c>
      <c r="AD38" s="1288">
        <v>0.55300000000000005</v>
      </c>
      <c r="AE38" s="1288">
        <v>0.55900000000000005</v>
      </c>
      <c r="AF38" s="1288">
        <v>0.05</v>
      </c>
      <c r="AG38" s="1288">
        <v>0.04</v>
      </c>
      <c r="AH38" s="1284">
        <v>0.03</v>
      </c>
      <c r="AI38" s="1288">
        <v>3.5720000000000183</v>
      </c>
      <c r="AJ38" s="1288">
        <v>3.1500000000000004</v>
      </c>
      <c r="AK38" s="1288">
        <v>2.11</v>
      </c>
      <c r="AL38" s="1288">
        <v>1.476</v>
      </c>
      <c r="AM38" s="1288">
        <v>0.89700000000000002</v>
      </c>
      <c r="AN38" s="1288">
        <v>0.58699999999999997</v>
      </c>
      <c r="AO38" s="1288">
        <v>0.59899999999999998</v>
      </c>
      <c r="AP38" s="1284">
        <v>0.54400000000000004</v>
      </c>
      <c r="AQ38" s="1288">
        <v>7.2460000000000004</v>
      </c>
      <c r="AR38" s="1288">
        <v>8.129999999999999</v>
      </c>
      <c r="AS38" s="1288">
        <v>6.6600000000000019</v>
      </c>
      <c r="AT38" s="1288">
        <v>5.5490000000000004</v>
      </c>
      <c r="AU38" s="1288">
        <v>3.7060000000000004</v>
      </c>
      <c r="AV38" s="1288">
        <v>3.4489999999999998</v>
      </c>
      <c r="AW38" s="1288">
        <v>3.367999999999999</v>
      </c>
      <c r="AX38" s="1284">
        <v>3.4540000000000002</v>
      </c>
      <c r="AY38" s="1288">
        <v>2.5020000000000002</v>
      </c>
      <c r="AZ38" s="1288">
        <v>1.728</v>
      </c>
      <c r="BA38" s="1288">
        <v>1.204</v>
      </c>
      <c r="BB38" s="1288">
        <v>0.79</v>
      </c>
      <c r="BC38" s="1288">
        <v>0.52200000000000002</v>
      </c>
      <c r="BD38" s="1288">
        <v>0.26</v>
      </c>
      <c r="BE38" s="1288">
        <v>0.17399999999999999</v>
      </c>
      <c r="BF38" s="1284">
        <v>0.17299999999999999</v>
      </c>
      <c r="BG38" s="1288">
        <v>0.45900000000000002</v>
      </c>
      <c r="BH38" s="1288">
        <v>0.35399999999999998</v>
      </c>
      <c r="BI38" s="1288">
        <v>0.432</v>
      </c>
      <c r="BJ38" s="1288">
        <v>0.6090000000000001</v>
      </c>
      <c r="BK38" s="1288">
        <v>0.68200000000000005</v>
      </c>
      <c r="BL38" s="1288">
        <v>0.30400000000000005</v>
      </c>
      <c r="BM38" s="1288">
        <v>0.34200000000000003</v>
      </c>
      <c r="BN38" s="1284">
        <v>0.5069999999999999</v>
      </c>
      <c r="BO38" s="1284">
        <v>0</v>
      </c>
      <c r="BP38" s="1288">
        <v>6.7000000000000004E-2</v>
      </c>
      <c r="BQ38" s="1288">
        <v>0.312</v>
      </c>
      <c r="BR38" s="1288">
        <v>0.217</v>
      </c>
      <c r="BS38" s="1288">
        <v>0.14899999999999999</v>
      </c>
      <c r="BT38" s="1288">
        <v>0.124</v>
      </c>
      <c r="BU38" s="1288">
        <v>0.22</v>
      </c>
      <c r="BV38" s="1288">
        <v>0.13100000000000001</v>
      </c>
      <c r="BW38" s="1284">
        <v>0.12</v>
      </c>
      <c r="BX38" s="1288">
        <v>1.7410000000000001</v>
      </c>
      <c r="BY38" s="1288">
        <v>1.2</v>
      </c>
      <c r="BZ38" s="1288">
        <v>1.181</v>
      </c>
      <c r="CA38" s="1288">
        <v>1.2250000000000001</v>
      </c>
      <c r="CB38" s="1288">
        <v>0.65</v>
      </c>
      <c r="CC38" s="1288">
        <v>0.27300000000000002</v>
      </c>
      <c r="CD38" s="1284"/>
      <c r="CE38" s="1284"/>
      <c r="CF38" s="1288">
        <v>0.40100000000000002</v>
      </c>
      <c r="CG38" s="1288">
        <v>0.22999999999999998</v>
      </c>
      <c r="CH38" s="1288">
        <v>0.16799999999999998</v>
      </c>
      <c r="CI38" s="1288">
        <v>0.19400000000000001</v>
      </c>
      <c r="CJ38" s="1288">
        <v>9.5999999999999988E-2</v>
      </c>
      <c r="CK38" s="1288">
        <v>4.1999999999999996E-2</v>
      </c>
      <c r="CL38" s="1288">
        <v>2.7E-2</v>
      </c>
      <c r="CM38" s="1284">
        <v>4.1999999999999996E-2</v>
      </c>
      <c r="CN38" s="1284">
        <v>0</v>
      </c>
      <c r="CO38" s="1288">
        <v>35.475999999999999</v>
      </c>
      <c r="CP38" s="1288">
        <v>33.213999999999999</v>
      </c>
      <c r="CQ38" s="1288">
        <v>28.898000000000003</v>
      </c>
      <c r="CR38" s="1288">
        <v>25.566000000000003</v>
      </c>
      <c r="CS38" s="1288">
        <v>21.761000000000003</v>
      </c>
      <c r="CT38" s="1288">
        <v>13.308000000000007</v>
      </c>
      <c r="CU38" s="1288">
        <v>11.206000000000003</v>
      </c>
      <c r="CV38" s="1284">
        <v>11.016999999999985</v>
      </c>
      <c r="CW38" s="1288">
        <v>127.94800000000001</v>
      </c>
      <c r="CX38" s="1288">
        <v>124.39</v>
      </c>
      <c r="CY38" s="1288">
        <v>86.246000000000009</v>
      </c>
      <c r="CZ38" s="1288">
        <v>76.846999999999994</v>
      </c>
      <c r="DA38" s="1288">
        <v>42.010000000000005</v>
      </c>
      <c r="DB38" s="1288">
        <v>20.811</v>
      </c>
      <c r="DC38" s="1288">
        <v>18.863</v>
      </c>
      <c r="DD38" s="1284">
        <v>17.006</v>
      </c>
      <c r="DE38" s="1288">
        <v>2.13</v>
      </c>
      <c r="DF38" s="1288">
        <v>1.03</v>
      </c>
      <c r="DG38" s="1288">
        <v>0.47799999999999998</v>
      </c>
      <c r="DH38" s="1288">
        <v>0.434</v>
      </c>
      <c r="DI38" s="1288">
        <v>0.38499999999999995</v>
      </c>
      <c r="DJ38" s="1288">
        <v>0.35299999999999998</v>
      </c>
      <c r="DK38" s="1288">
        <v>0.219</v>
      </c>
      <c r="DL38" s="1284">
        <v>0.187</v>
      </c>
      <c r="DM38" s="1288">
        <v>3.83</v>
      </c>
      <c r="DN38" s="1288">
        <v>3.4809999999999999</v>
      </c>
      <c r="DO38" s="1288">
        <v>3.23</v>
      </c>
      <c r="DP38" s="1288">
        <v>4.0259999999999998</v>
      </c>
      <c r="DQ38" s="1288">
        <v>2.8650000000000002</v>
      </c>
      <c r="DR38" s="1288">
        <v>0.28200000000000003</v>
      </c>
      <c r="DS38" s="1288">
        <v>0.26700000000000002</v>
      </c>
      <c r="DT38" s="1284">
        <v>0.35000000000000003</v>
      </c>
      <c r="DU38" s="1288">
        <v>14.807</v>
      </c>
      <c r="DV38" s="1288">
        <v>13.768999999999998</v>
      </c>
      <c r="DW38" s="1288">
        <v>12.943</v>
      </c>
      <c r="DX38" s="1288">
        <v>12.921999999999992</v>
      </c>
      <c r="DY38" s="1288">
        <v>9.8190000000000008</v>
      </c>
      <c r="DZ38" s="1288">
        <v>7.5670000000000002</v>
      </c>
      <c r="EA38" s="1288">
        <v>6.552999999999999</v>
      </c>
      <c r="EB38" s="1284">
        <v>6.4879999999999995</v>
      </c>
      <c r="EC38" s="1288">
        <v>1.494</v>
      </c>
      <c r="ED38" s="1288">
        <v>1.1879999999999999</v>
      </c>
      <c r="EE38" s="1288">
        <v>1.2869999999999999</v>
      </c>
      <c r="EF38" s="1288">
        <v>0.755</v>
      </c>
      <c r="EG38" s="1288">
        <v>0.34399999999999997</v>
      </c>
      <c r="EH38" s="1288">
        <v>0.254</v>
      </c>
      <c r="EI38" s="1288">
        <v>0.22600000000000001</v>
      </c>
      <c r="EJ38" s="1284">
        <v>0.19700000000000001</v>
      </c>
      <c r="EK38" s="1288">
        <v>0.221</v>
      </c>
      <c r="EL38" s="1288">
        <v>0.108</v>
      </c>
      <c r="EM38" s="1288">
        <v>7.4999999999999997E-2</v>
      </c>
      <c r="EN38" s="1288">
        <v>0.13</v>
      </c>
      <c r="EO38" s="1288">
        <v>7.2000000000000008E-2</v>
      </c>
      <c r="EP38" s="1288">
        <v>1.6E-2</v>
      </c>
      <c r="EQ38" s="1288">
        <v>1.4999999999999999E-2</v>
      </c>
      <c r="ER38" s="1284">
        <v>1.9E-2</v>
      </c>
      <c r="ES38" s="1288">
        <v>8.1129999999999995</v>
      </c>
      <c r="ET38" s="1288">
        <v>11.179</v>
      </c>
      <c r="EU38" s="1288">
        <v>6.8690000000000007</v>
      </c>
      <c r="EV38" s="1288">
        <v>3.9740000000000002</v>
      </c>
      <c r="EW38" s="1288">
        <v>2.37</v>
      </c>
      <c r="EX38" s="1288">
        <v>1.2959999999999998</v>
      </c>
      <c r="EY38" s="1288">
        <v>1.5149999999999999</v>
      </c>
      <c r="EZ38" s="1284">
        <v>1.3920000000000001</v>
      </c>
      <c r="FA38" s="1290">
        <v>0.11</v>
      </c>
      <c r="FB38" s="1291">
        <v>0.09</v>
      </c>
      <c r="FC38" s="1291">
        <v>0.04</v>
      </c>
      <c r="FD38" s="1291">
        <v>3.2000000000000001E-2</v>
      </c>
      <c r="FE38" s="1291">
        <v>2.8000000000000001E-2</v>
      </c>
      <c r="FF38" s="1288">
        <v>3.7999999999999999E-2</v>
      </c>
      <c r="FG38" s="1288">
        <v>3.6999999999999998E-2</v>
      </c>
      <c r="FH38" s="1284"/>
      <c r="FI38" s="1288">
        <v>20.492000000000001</v>
      </c>
      <c r="FJ38" s="1288">
        <v>16.475000000000001</v>
      </c>
      <c r="FK38" s="1288">
        <v>13.509</v>
      </c>
      <c r="FL38" s="1288">
        <v>38.72</v>
      </c>
      <c r="FM38" s="1288">
        <v>35.508000000000003</v>
      </c>
      <c r="FN38" s="1288">
        <v>59.590999999999994</v>
      </c>
      <c r="FO38" s="1288">
        <v>74.417999999999992</v>
      </c>
      <c r="FP38" s="1284">
        <v>163.72800000000001</v>
      </c>
      <c r="FQ38" s="1288">
        <v>0.20300000000000001</v>
      </c>
      <c r="FR38" s="1288">
        <v>0.126</v>
      </c>
      <c r="FS38" s="1288">
        <v>7.400000000000001E-2</v>
      </c>
      <c r="FT38" s="1288">
        <v>0.17</v>
      </c>
      <c r="FU38" s="1288">
        <v>0.13900000000000001</v>
      </c>
      <c r="FV38" s="1288">
        <v>0.11000000000000001</v>
      </c>
      <c r="FW38" s="1288">
        <v>9.7000000000000003E-2</v>
      </c>
      <c r="FX38" s="1284">
        <v>0.16899999999999998</v>
      </c>
      <c r="FY38" s="1288">
        <v>2.29</v>
      </c>
      <c r="FZ38" s="1288">
        <v>1.097</v>
      </c>
      <c r="GA38" s="1288">
        <v>0.69599999999999995</v>
      </c>
      <c r="GB38" s="1288">
        <v>1.5049999999999999</v>
      </c>
      <c r="GC38" s="1288">
        <v>0.64200000000000002</v>
      </c>
      <c r="GD38" s="1288">
        <v>0.249</v>
      </c>
      <c r="GE38" s="1288">
        <v>0.14699999999999999</v>
      </c>
      <c r="GF38" s="1284">
        <v>0.17299999999999999</v>
      </c>
      <c r="GG38" s="1288">
        <v>3.4140000000000001</v>
      </c>
      <c r="GH38" s="1288">
        <v>2.069</v>
      </c>
      <c r="GI38" s="1288">
        <v>2.3319999999999999</v>
      </c>
      <c r="GJ38" s="1288">
        <v>3.4730000000000003</v>
      </c>
      <c r="GK38" s="1288">
        <v>1.718</v>
      </c>
      <c r="GL38" s="1288">
        <v>0.33999999999999997</v>
      </c>
      <c r="GM38" s="1288">
        <v>0.46100000000000002</v>
      </c>
      <c r="GN38" s="1284">
        <v>0.53</v>
      </c>
      <c r="GO38" s="1288">
        <v>247.31800000000001</v>
      </c>
      <c r="GP38" s="1288">
        <v>231.34</v>
      </c>
      <c r="GQ38" s="1288">
        <v>175.15600000000003</v>
      </c>
      <c r="GR38" s="1288">
        <f>N38+V38+AL38+AT38+BB38+BJ38+EN38+BS38+CA38+CI38+CR38+CZ38+AD38+DH38+DP38+DX38+EF38+EV38+FD38+FL38+FT38+GB38+GJ38</f>
        <v>184.19299999999996</v>
      </c>
      <c r="GS38" s="1288">
        <f>O38+W38+AM38+AU38+BC38+BK38+BT38+CB38+CJ38+CS38+DA38+AE38+DI38+DQ38+DY38+EG38+EO38+EW38+FE38+FM38+FU38+GC38+GK38</f>
        <v>128.72200000000001</v>
      </c>
      <c r="GT38" s="1288">
        <v>112.54799999999999</v>
      </c>
      <c r="GU38" s="1288">
        <v>121.74000000000001</v>
      </c>
      <c r="GV38" s="1284">
        <v>209.07400000000001</v>
      </c>
      <c r="GW38" s="1288">
        <v>974.71899999999994</v>
      </c>
      <c r="GX38" s="1288">
        <v>932.54100000000005</v>
      </c>
      <c r="GY38" s="1288">
        <v>519.04700000000003</v>
      </c>
      <c r="GZ38" s="1292">
        <f>E38+GR38</f>
        <v>595.77299999999991</v>
      </c>
      <c r="HA38" s="1291">
        <f>GS38+F38</f>
        <v>408.80100000000004</v>
      </c>
      <c r="HB38" s="1288">
        <v>246.78999999999996</v>
      </c>
      <c r="HC38" s="1293">
        <v>256.69400000000002</v>
      </c>
      <c r="HD38" s="1284">
        <v>313.41000000000003</v>
      </c>
    </row>
    <row r="39" spans="1:212">
      <c r="A39" s="1287" t="s">
        <v>652</v>
      </c>
      <c r="B39" s="1288">
        <v>2649.2269999999999</v>
      </c>
      <c r="C39" s="1288">
        <v>1948.8509999999997</v>
      </c>
      <c r="D39" s="1288">
        <v>1605.4329999999995</v>
      </c>
      <c r="E39" s="1288">
        <v>1194.4110000000001</v>
      </c>
      <c r="F39" s="1288">
        <v>937.98599999999999</v>
      </c>
      <c r="G39" s="1288">
        <v>803.97199999999998</v>
      </c>
      <c r="H39" s="1288">
        <v>754.92700000000002</v>
      </c>
      <c r="I39" s="1284">
        <v>711.96600000000001</v>
      </c>
      <c r="J39" s="1284">
        <v>0</v>
      </c>
      <c r="K39" s="1289">
        <v>36.881999999999991</v>
      </c>
      <c r="L39" s="1289">
        <v>31.897999999999996</v>
      </c>
      <c r="M39" s="1289">
        <v>26.69</v>
      </c>
      <c r="N39" s="1289">
        <v>22.375</v>
      </c>
      <c r="O39" s="1289">
        <v>19.93</v>
      </c>
      <c r="P39" s="1288">
        <v>18.119</v>
      </c>
      <c r="Q39" s="1288">
        <v>15.974000000000002</v>
      </c>
      <c r="R39" s="1284">
        <v>13.715999999999999</v>
      </c>
      <c r="S39" s="1288">
        <v>1.484</v>
      </c>
      <c r="T39" s="1288">
        <v>1.115</v>
      </c>
      <c r="U39" s="1288">
        <v>0.90100000000000002</v>
      </c>
      <c r="V39" s="1288">
        <v>0.72899999999999998</v>
      </c>
      <c r="W39" s="1288">
        <v>0.63400000000000001</v>
      </c>
      <c r="X39" s="1288">
        <v>0.54600000000000004</v>
      </c>
      <c r="Y39" s="1288">
        <v>0.49</v>
      </c>
      <c r="Z39" s="1284">
        <v>0.42</v>
      </c>
      <c r="AA39" s="1288">
        <v>2.1960000000000002</v>
      </c>
      <c r="AB39" s="1288">
        <v>1.798</v>
      </c>
      <c r="AC39" s="1288">
        <v>1.6320000000000001</v>
      </c>
      <c r="AD39" s="1288">
        <v>1.0789999999999997</v>
      </c>
      <c r="AE39" s="1288">
        <v>0.51999999999999991</v>
      </c>
      <c r="AF39" s="1288">
        <v>0.47000000000000003</v>
      </c>
      <c r="AG39" s="1288">
        <v>0.43</v>
      </c>
      <c r="AH39" s="1284">
        <v>0.4</v>
      </c>
      <c r="AI39" s="1288">
        <v>11.837</v>
      </c>
      <c r="AJ39" s="1288">
        <v>8.6869999999999994</v>
      </c>
      <c r="AK39" s="1288">
        <v>6.577</v>
      </c>
      <c r="AL39" s="1288">
        <v>5.101</v>
      </c>
      <c r="AM39" s="1288">
        <v>4.2039999999999997</v>
      </c>
      <c r="AN39" s="1288">
        <v>3.617</v>
      </c>
      <c r="AO39" s="1288">
        <v>3.0179999999999998</v>
      </c>
      <c r="AP39" s="1284">
        <v>2.4740000000000002</v>
      </c>
      <c r="AQ39" s="1288">
        <v>38.311999999999998</v>
      </c>
      <c r="AR39" s="1288">
        <v>33.649000000000008</v>
      </c>
      <c r="AS39" s="1288">
        <v>29.098000000000003</v>
      </c>
      <c r="AT39" s="1288">
        <v>23.665999999999997</v>
      </c>
      <c r="AU39" s="1288">
        <v>20.056000000000001</v>
      </c>
      <c r="AV39" s="1288">
        <v>16.713999999999999</v>
      </c>
      <c r="AW39" s="1288">
        <v>13.388</v>
      </c>
      <c r="AX39" s="1284">
        <v>9.9420000000000002</v>
      </c>
      <c r="AY39" s="1288">
        <v>5.8399999999999981</v>
      </c>
      <c r="AZ39" s="1288">
        <v>4.1120000000000001</v>
      </c>
      <c r="BA39" s="1288">
        <v>2.9079999999999999</v>
      </c>
      <c r="BB39" s="1288">
        <v>2.1199999999999997</v>
      </c>
      <c r="BC39" s="1288">
        <v>1.6020000000000001</v>
      </c>
      <c r="BD39" s="1288">
        <v>1.3420000000000001</v>
      </c>
      <c r="BE39" s="1288">
        <v>1.1680000000000001</v>
      </c>
      <c r="BF39" s="1284">
        <v>0.99499999999999988</v>
      </c>
      <c r="BG39" s="1288">
        <v>2.1369999999999996</v>
      </c>
      <c r="BH39" s="1288">
        <v>2.1109999999999998</v>
      </c>
      <c r="BI39" s="1288">
        <v>2.0789999999999997</v>
      </c>
      <c r="BJ39" s="1288">
        <v>2.109</v>
      </c>
      <c r="BK39" s="1288">
        <v>1.673</v>
      </c>
      <c r="BL39" s="1288">
        <v>1.7819999999999998</v>
      </c>
      <c r="BM39" s="1288">
        <v>2.7039999999999997</v>
      </c>
      <c r="BN39" s="1284">
        <v>2.6470000000000002</v>
      </c>
      <c r="BO39" s="1284">
        <v>0</v>
      </c>
      <c r="BP39" s="1288">
        <v>1.2609999999999999</v>
      </c>
      <c r="BQ39" s="1288">
        <v>1.1000000000000001</v>
      </c>
      <c r="BR39" s="1288">
        <v>0.996</v>
      </c>
      <c r="BS39" s="1288">
        <v>0.89900000000000002</v>
      </c>
      <c r="BT39" s="1288">
        <v>0.81399999999999995</v>
      </c>
      <c r="BU39" s="1288">
        <v>0.63500000000000001</v>
      </c>
      <c r="BV39" s="1288">
        <v>0.53600000000000003</v>
      </c>
      <c r="BW39" s="1284">
        <v>0.502</v>
      </c>
      <c r="BX39" s="1288">
        <v>5.7249999999999996</v>
      </c>
      <c r="BY39" s="1288">
        <v>4.5250000000000004</v>
      </c>
      <c r="BZ39" s="1288">
        <v>3.3439999999999999</v>
      </c>
      <c r="CA39" s="1288">
        <v>2.12</v>
      </c>
      <c r="CB39" s="1288">
        <v>1.7070000000000001</v>
      </c>
      <c r="CC39" s="1288">
        <v>1.6890000000000001</v>
      </c>
      <c r="CD39" s="1284"/>
      <c r="CE39" s="1284"/>
      <c r="CF39" s="1288">
        <v>0.94100000000000006</v>
      </c>
      <c r="CG39" s="1288">
        <v>0.71099999999999997</v>
      </c>
      <c r="CH39" s="1288">
        <v>0.54299999999999993</v>
      </c>
      <c r="CI39" s="1288">
        <v>0.34900000000000003</v>
      </c>
      <c r="CJ39" s="1288">
        <v>0.253</v>
      </c>
      <c r="CK39" s="1288">
        <v>0.21100000000000002</v>
      </c>
      <c r="CL39" s="1288">
        <v>0.184</v>
      </c>
      <c r="CM39" s="1284">
        <v>0.14200000000000002</v>
      </c>
      <c r="CN39" s="1284">
        <v>0</v>
      </c>
      <c r="CO39" s="1288">
        <v>179.77599999999998</v>
      </c>
      <c r="CP39" s="1288">
        <v>151.37899999999999</v>
      </c>
      <c r="CQ39" s="1288">
        <v>124.61199999999999</v>
      </c>
      <c r="CR39" s="1288">
        <v>100.01899999999999</v>
      </c>
      <c r="CS39" s="1288">
        <v>79.076999999999998</v>
      </c>
      <c r="CT39" s="1288">
        <v>66.317999999999984</v>
      </c>
      <c r="CU39" s="1288">
        <v>57.146999999999991</v>
      </c>
      <c r="CV39" s="1284">
        <v>50.345000000000006</v>
      </c>
      <c r="CW39" s="1288">
        <v>466.005</v>
      </c>
      <c r="CX39" s="1288">
        <v>343.52499999999998</v>
      </c>
      <c r="CY39" s="1288">
        <v>258.27600000000001</v>
      </c>
      <c r="CZ39" s="1288">
        <v>182.221</v>
      </c>
      <c r="DA39" s="1288">
        <v>140.857</v>
      </c>
      <c r="DB39" s="1288">
        <v>120.797</v>
      </c>
      <c r="DC39" s="1288">
        <v>102.40400000000001</v>
      </c>
      <c r="DD39" s="1284">
        <v>85.818999999999988</v>
      </c>
      <c r="DE39" s="1288">
        <v>6.6670000000000007</v>
      </c>
      <c r="DF39" s="1288">
        <v>5.6370000000000005</v>
      </c>
      <c r="DG39" s="1288">
        <v>5.1590000000000007</v>
      </c>
      <c r="DH39" s="1288">
        <v>4.7250000000000005</v>
      </c>
      <c r="DI39" s="1288">
        <v>4.3400000000000007</v>
      </c>
      <c r="DJ39" s="1288">
        <v>3.987000000000001</v>
      </c>
      <c r="DK39" s="1288">
        <v>3.7680000000000011</v>
      </c>
      <c r="DL39" s="1284">
        <v>3.5810000000000013</v>
      </c>
      <c r="DM39" s="1288">
        <v>16.369</v>
      </c>
      <c r="DN39" s="1288">
        <v>12.888000000000002</v>
      </c>
      <c r="DO39" s="1288">
        <v>9.6580000000000013</v>
      </c>
      <c r="DP39" s="1288">
        <v>5.6320000000000006</v>
      </c>
      <c r="DQ39" s="1288">
        <v>2.7679999999999998</v>
      </c>
      <c r="DR39" s="1288">
        <v>2.4869999999999997</v>
      </c>
      <c r="DS39" s="1288">
        <v>2.2200000000000002</v>
      </c>
      <c r="DT39" s="1284">
        <v>1.8699999999999999</v>
      </c>
      <c r="DU39" s="1288">
        <v>73.793999999999997</v>
      </c>
      <c r="DV39" s="1288">
        <v>64.858000000000004</v>
      </c>
      <c r="DW39" s="1288">
        <v>55.561999999999998</v>
      </c>
      <c r="DX39" s="1288">
        <v>45.245000000000005</v>
      </c>
      <c r="DY39" s="1288">
        <v>37.774000000000001</v>
      </c>
      <c r="DZ39" s="1288">
        <v>32.131</v>
      </c>
      <c r="EA39" s="1288">
        <v>26.710999999999999</v>
      </c>
      <c r="EB39" s="1284">
        <v>20.812000000000001</v>
      </c>
      <c r="EC39" s="1288">
        <v>4.8790000000000013</v>
      </c>
      <c r="ED39" s="1288">
        <v>3.6909999999999998</v>
      </c>
      <c r="EE39" s="1288">
        <v>2.4039999999999999</v>
      </c>
      <c r="EF39" s="1288">
        <v>1.6489999999999998</v>
      </c>
      <c r="EG39" s="1288">
        <v>1.3050000000000002</v>
      </c>
      <c r="EH39" s="1288">
        <v>1.0510000000000002</v>
      </c>
      <c r="EI39" s="1288">
        <v>0.82499999999999984</v>
      </c>
      <c r="EJ39" s="1284">
        <v>0.628</v>
      </c>
      <c r="EK39" s="1288">
        <v>0.51300000000000001</v>
      </c>
      <c r="EL39" s="1288">
        <v>0.40500000000000003</v>
      </c>
      <c r="EM39" s="1288">
        <v>0.33</v>
      </c>
      <c r="EN39" s="1288">
        <v>0.2</v>
      </c>
      <c r="EO39" s="1288">
        <v>0.128</v>
      </c>
      <c r="EP39" s="1288">
        <v>0.112</v>
      </c>
      <c r="EQ39" s="1288">
        <v>9.7000000000000003E-2</v>
      </c>
      <c r="ER39" s="1284">
        <v>7.8E-2</v>
      </c>
      <c r="ES39" s="1288">
        <v>30.580000000000005</v>
      </c>
      <c r="ET39" s="1288">
        <v>19.945</v>
      </c>
      <c r="EU39" s="1288">
        <v>13.507000000000001</v>
      </c>
      <c r="EV39" s="1288">
        <v>9.8699999999999992</v>
      </c>
      <c r="EW39" s="1288">
        <v>7.9669999999999996</v>
      </c>
      <c r="EX39" s="1288">
        <v>6.9239999999999995</v>
      </c>
      <c r="EY39" s="1288">
        <v>5.5839999999999979</v>
      </c>
      <c r="EZ39" s="1284">
        <v>4.4109999999999978</v>
      </c>
      <c r="FA39" s="1290">
        <v>0.39</v>
      </c>
      <c r="FB39" s="1291">
        <v>0.3</v>
      </c>
      <c r="FC39" s="1291">
        <v>0.26</v>
      </c>
      <c r="FD39" s="1291">
        <v>0.223</v>
      </c>
      <c r="FE39" s="1291">
        <v>0.19500000000000001</v>
      </c>
      <c r="FF39" s="1288">
        <v>0.157</v>
      </c>
      <c r="FG39" s="1288">
        <v>0.12</v>
      </c>
      <c r="FH39" s="1284"/>
      <c r="FI39" s="1288">
        <v>136.65100000000001</v>
      </c>
      <c r="FJ39" s="1288">
        <v>174.16800000000001</v>
      </c>
      <c r="FK39" s="1288">
        <v>233.67400000000001</v>
      </c>
      <c r="FL39" s="1288">
        <v>289.52699999999999</v>
      </c>
      <c r="FM39" s="1288">
        <v>457.36900000000003</v>
      </c>
      <c r="FN39" s="1288">
        <v>616.024</v>
      </c>
      <c r="FO39" s="1288">
        <v>742.19400000000007</v>
      </c>
      <c r="FP39" s="1284">
        <v>812.55</v>
      </c>
      <c r="FQ39" s="1288">
        <v>0.55899999999999972</v>
      </c>
      <c r="FR39" s="1288">
        <v>0.48799999999999977</v>
      </c>
      <c r="FS39" s="1288">
        <v>0.51599999999999979</v>
      </c>
      <c r="FT39" s="1288">
        <v>0.4029999999999998</v>
      </c>
      <c r="FU39" s="1288">
        <v>0.45099999999999985</v>
      </c>
      <c r="FV39" s="1288">
        <v>0.49899999999999989</v>
      </c>
      <c r="FW39" s="1288">
        <v>0.59899999999999998</v>
      </c>
      <c r="FX39" s="1284">
        <v>0.77800000000000002</v>
      </c>
      <c r="FY39" s="1288">
        <v>5.6970000000000001</v>
      </c>
      <c r="FZ39" s="1288">
        <v>4.5999999999999996</v>
      </c>
      <c r="GA39" s="1288">
        <v>3.9039999999999999</v>
      </c>
      <c r="GB39" s="1288">
        <v>2.399</v>
      </c>
      <c r="GC39" s="1288">
        <v>1.7570000000000001</v>
      </c>
      <c r="GD39" s="1288">
        <v>1.508</v>
      </c>
      <c r="GE39" s="1288">
        <v>1.361</v>
      </c>
      <c r="GF39" s="1284">
        <v>2.556</v>
      </c>
      <c r="GG39" s="1288">
        <v>12.670999999999999</v>
      </c>
      <c r="GH39" s="1288">
        <v>10.605</v>
      </c>
      <c r="GI39" s="1288">
        <v>8.2739999999999991</v>
      </c>
      <c r="GJ39" s="1288">
        <v>4.8010000000000002</v>
      </c>
      <c r="GK39" s="1288">
        <v>3.0830000000000002</v>
      </c>
      <c r="GL39" s="1288">
        <v>2.7429999999999994</v>
      </c>
      <c r="GM39" s="1288">
        <v>2.282</v>
      </c>
      <c r="GN39" s="1284">
        <v>1.752</v>
      </c>
      <c r="GO39" s="1288">
        <v>1041.1659999999999</v>
      </c>
      <c r="GP39" s="1288">
        <v>882.19500000000028</v>
      </c>
      <c r="GQ39" s="1288">
        <v>790.90400000000011</v>
      </c>
      <c r="GR39" s="1288">
        <f>N39+V39+AL39+AT39+BB39+BJ39+EN39+BS39+CA39+CI39+CR39+CZ39+AD39+DH39+DP39+DX39+EF39+EV39+FD39+FL39+FT39+GB39+GJ39</f>
        <v>707.46100000000013</v>
      </c>
      <c r="GS39" s="1288">
        <f>O39+W39+AM39+AU39+BC39+BK39+BT39+CB39+CJ39+CS39+DA39+AE39+DI39+DQ39+DY39+EG39+EO39+EW39+FE39+FM39+FU39+GC39+GK39</f>
        <v>788.46399999999994</v>
      </c>
      <c r="GT39" s="1288">
        <v>899.86300000000006</v>
      </c>
      <c r="GU39" s="1288">
        <v>983.20400000000006</v>
      </c>
      <c r="GV39" s="1284">
        <v>1016.418</v>
      </c>
      <c r="GW39" s="1288">
        <v>3690.393</v>
      </c>
      <c r="GX39" s="1288">
        <v>2831.0459999999998</v>
      </c>
      <c r="GY39" s="1288">
        <v>2396.3369999999995</v>
      </c>
      <c r="GZ39" s="1292">
        <f>E39+GR39</f>
        <v>1901.8720000000003</v>
      </c>
      <c r="HA39" s="1291">
        <f>GS39+F39</f>
        <v>1726.4499999999998</v>
      </c>
      <c r="HB39" s="1288">
        <v>1703.835</v>
      </c>
      <c r="HC39" s="1293">
        <v>1738.1310000000001</v>
      </c>
      <c r="HD39" s="1284">
        <v>1728.384</v>
      </c>
    </row>
    <row r="40" spans="1:212" ht="13">
      <c r="A40" s="1280" t="s">
        <v>653</v>
      </c>
      <c r="B40" s="1288"/>
      <c r="C40" s="1288"/>
      <c r="D40" s="1288"/>
      <c r="E40" s="1288"/>
      <c r="F40" s="1288"/>
      <c r="G40" s="1288"/>
      <c r="H40" s="1288"/>
      <c r="I40" s="1284"/>
      <c r="J40" s="1284"/>
      <c r="K40" s="1294"/>
      <c r="L40" s="1294"/>
      <c r="M40" s="1294"/>
      <c r="N40" s="1294"/>
      <c r="O40" s="1294"/>
      <c r="P40" s="1288"/>
      <c r="Q40" s="1288"/>
      <c r="R40" s="1284"/>
      <c r="S40" s="1295"/>
      <c r="T40" s="1295"/>
      <c r="U40" s="1295"/>
      <c r="V40" s="1295"/>
      <c r="W40" s="1295"/>
      <c r="X40" s="1288"/>
      <c r="Y40" s="1288"/>
      <c r="Z40" s="1284"/>
      <c r="AA40" s="1288"/>
      <c r="AB40" s="1288"/>
      <c r="AC40" s="1288"/>
      <c r="AD40" s="1288"/>
      <c r="AE40" s="1288"/>
      <c r="AF40" s="1288"/>
      <c r="AG40" s="1288"/>
      <c r="AH40" s="1284"/>
      <c r="AI40" s="1295"/>
      <c r="AJ40" s="1295"/>
      <c r="AK40" s="1295"/>
      <c r="AL40" s="1295"/>
      <c r="AM40" s="1295"/>
      <c r="AN40" s="1288"/>
      <c r="AO40" s="1288"/>
      <c r="AP40" s="1284"/>
      <c r="AQ40" s="1295"/>
      <c r="AR40" s="1295"/>
      <c r="AS40" s="1295"/>
      <c r="AT40" s="1295"/>
      <c r="AU40" s="1295"/>
      <c r="AV40" s="1288"/>
      <c r="AW40" s="1288"/>
      <c r="AX40" s="1284"/>
      <c r="AY40" s="1295"/>
      <c r="AZ40" s="1295"/>
      <c r="BA40" s="1295"/>
      <c r="BB40" s="1295"/>
      <c r="BC40" s="1295"/>
      <c r="BD40" s="1288"/>
      <c r="BE40" s="1288"/>
      <c r="BF40" s="1284"/>
      <c r="BG40" s="1295"/>
      <c r="BH40" s="1295"/>
      <c r="BI40" s="1295"/>
      <c r="BJ40" s="1295"/>
      <c r="BK40" s="1295"/>
      <c r="BL40" s="1288"/>
      <c r="BM40" s="1288"/>
      <c r="BN40" s="1284"/>
      <c r="BO40" s="1284"/>
      <c r="BP40" s="1295" t="s">
        <v>185</v>
      </c>
      <c r="BQ40" s="1295" t="s">
        <v>185</v>
      </c>
      <c r="BR40" s="1295" t="s">
        <v>185</v>
      </c>
      <c r="BS40" s="1295" t="s">
        <v>185</v>
      </c>
      <c r="BT40" s="1295"/>
      <c r="BU40" s="1288" t="s">
        <v>185</v>
      </c>
      <c r="BV40" s="1288" t="s">
        <v>185</v>
      </c>
      <c r="BW40" s="1284" t="s">
        <v>185</v>
      </c>
      <c r="BX40" s="1295"/>
      <c r="BY40" s="1295"/>
      <c r="BZ40" s="1295"/>
      <c r="CA40" s="1295"/>
      <c r="CB40" s="1295"/>
      <c r="CC40" s="1288"/>
      <c r="CD40" s="1284"/>
      <c r="CE40" s="1284"/>
      <c r="CF40" s="1295"/>
      <c r="CG40" s="1295"/>
      <c r="CH40" s="1295"/>
      <c r="CI40" s="1295"/>
      <c r="CJ40" s="1295"/>
      <c r="CK40" s="1288"/>
      <c r="CL40" s="1288"/>
      <c r="CM40" s="1284"/>
      <c r="CN40" s="1284"/>
      <c r="CO40" s="1295"/>
      <c r="CP40" s="1295"/>
      <c r="CQ40" s="1295"/>
      <c r="CR40" s="1295"/>
      <c r="CS40" s="1295"/>
      <c r="CT40" s="1288"/>
      <c r="CU40" s="1288"/>
      <c r="CV40" s="1284"/>
      <c r="CW40" s="1295"/>
      <c r="CX40" s="1295"/>
      <c r="CY40" s="1295"/>
      <c r="CZ40" s="1295"/>
      <c r="DA40" s="1295"/>
      <c r="DB40" s="1288"/>
      <c r="DC40" s="1288"/>
      <c r="DD40" s="1284"/>
      <c r="DE40" s="1295"/>
      <c r="DF40" s="1295"/>
      <c r="DG40" s="1295"/>
      <c r="DH40" s="1295"/>
      <c r="DI40" s="1295"/>
      <c r="DJ40" s="1288"/>
      <c r="DK40" s="1288"/>
      <c r="DL40" s="1284"/>
      <c r="DM40" s="1296"/>
      <c r="DN40" s="1296"/>
      <c r="DO40" s="1296"/>
      <c r="DP40" s="1296"/>
      <c r="DQ40" s="1296"/>
      <c r="DR40" s="1288"/>
      <c r="DS40" s="1288"/>
      <c r="DT40" s="1284"/>
      <c r="DU40" s="1295"/>
      <c r="DV40" s="1295"/>
      <c r="DW40" s="1295"/>
      <c r="DX40" s="1295"/>
      <c r="DY40" s="1295"/>
      <c r="DZ40" s="1288"/>
      <c r="EA40" s="1288"/>
      <c r="EB40" s="1284"/>
      <c r="EC40" s="1295"/>
      <c r="ED40" s="1295"/>
      <c r="EE40" s="1295"/>
      <c r="EF40" s="1295"/>
      <c r="EG40" s="1295"/>
      <c r="EH40" s="1288"/>
      <c r="EI40" s="1288"/>
      <c r="EJ40" s="1284"/>
      <c r="EK40" s="1295"/>
      <c r="EL40" s="1295"/>
      <c r="EM40" s="1295"/>
      <c r="EN40" s="1295"/>
      <c r="EO40" s="1295"/>
      <c r="EP40" s="1288"/>
      <c r="EQ40" s="1288"/>
      <c r="ER40" s="1284"/>
      <c r="ES40" s="1295"/>
      <c r="ET40" s="1295"/>
      <c r="EU40" s="1295"/>
      <c r="EV40" s="1295"/>
      <c r="EW40" s="1295"/>
      <c r="EX40" s="1288"/>
      <c r="EY40" s="1288"/>
      <c r="EZ40" s="1284"/>
      <c r="FA40" s="1290"/>
      <c r="FB40" s="1291"/>
      <c r="FC40" s="1291"/>
      <c r="FD40" s="1291"/>
      <c r="FE40" s="1291"/>
      <c r="FF40" s="1288"/>
      <c r="FG40" s="1288"/>
      <c r="FH40" s="1284"/>
      <c r="FI40" s="1295"/>
      <c r="FJ40" s="1295"/>
      <c r="FK40" s="1295"/>
      <c r="FL40" s="1295"/>
      <c r="FM40" s="1295"/>
      <c r="FN40" s="1288"/>
      <c r="FO40" s="1288"/>
      <c r="FP40" s="1284"/>
      <c r="FQ40" s="1288"/>
      <c r="FR40" s="1288"/>
      <c r="FS40" s="1288"/>
      <c r="FT40" s="1288"/>
      <c r="FU40" s="1288"/>
      <c r="FV40" s="1288"/>
      <c r="FW40" s="1288"/>
      <c r="FX40" s="1284"/>
      <c r="FY40" s="1288"/>
      <c r="FZ40" s="1288"/>
      <c r="GA40" s="1288"/>
      <c r="GB40" s="1288"/>
      <c r="GC40" s="1288"/>
      <c r="GD40" s="1288"/>
      <c r="GE40" s="1288"/>
      <c r="GF40" s="1284"/>
      <c r="GG40" s="1295"/>
      <c r="GH40" s="1295"/>
      <c r="GI40" s="1295"/>
      <c r="GJ40" s="1295"/>
      <c r="GK40" s="1295"/>
      <c r="GL40" s="1288"/>
      <c r="GM40" s="1288"/>
      <c r="GN40" s="1284"/>
      <c r="GO40" s="1288"/>
      <c r="GP40" s="1288"/>
      <c r="GQ40" s="1288"/>
      <c r="GR40" s="1288"/>
      <c r="GS40" s="1288"/>
      <c r="GT40" s="1288"/>
      <c r="GU40" s="1288"/>
      <c r="GV40" s="1284"/>
      <c r="GW40" s="1288"/>
      <c r="GX40" s="1288"/>
      <c r="GY40" s="1288"/>
      <c r="GZ40" s="1292"/>
      <c r="HA40" s="1291"/>
      <c r="HB40" s="1288"/>
      <c r="HC40" s="1293"/>
      <c r="HD40" s="1284"/>
    </row>
    <row r="41" spans="1:212">
      <c r="A41" s="1287" t="s">
        <v>637</v>
      </c>
      <c r="B41" s="1288">
        <v>207.54900000000001</v>
      </c>
      <c r="C41" s="1288">
        <v>195.19499999999999</v>
      </c>
      <c r="D41" s="1288">
        <v>184.04499999999999</v>
      </c>
      <c r="E41" s="1288">
        <v>172.767</v>
      </c>
      <c r="F41" s="1288">
        <v>161.92699999999999</v>
      </c>
      <c r="G41" s="1288">
        <v>152.22</v>
      </c>
      <c r="H41" s="1288">
        <v>142.54900000000001</v>
      </c>
      <c r="I41" s="1284">
        <v>133.291</v>
      </c>
      <c r="J41" s="1284">
        <v>0</v>
      </c>
      <c r="K41" s="1289">
        <v>8.1430000000000007</v>
      </c>
      <c r="L41" s="1289">
        <v>7.875</v>
      </c>
      <c r="M41" s="1289">
        <v>7.5019999999999998</v>
      </c>
      <c r="N41" s="1289">
        <v>7.1130000000000004</v>
      </c>
      <c r="O41" s="1289">
        <v>6.2530000000000001</v>
      </c>
      <c r="P41" s="1288">
        <v>5.5620000000000003</v>
      </c>
      <c r="Q41" s="1288">
        <v>4.8789999999999996</v>
      </c>
      <c r="R41" s="1284">
        <v>4.46</v>
      </c>
      <c r="S41" s="1288">
        <v>0</v>
      </c>
      <c r="T41" s="1288">
        <v>0</v>
      </c>
      <c r="U41" s="1288">
        <v>0</v>
      </c>
      <c r="V41" s="1288">
        <v>0</v>
      </c>
      <c r="W41" s="1288">
        <v>0</v>
      </c>
      <c r="X41" s="1288">
        <v>0</v>
      </c>
      <c r="Y41" s="1288">
        <v>0</v>
      </c>
      <c r="Z41" s="1284">
        <v>0</v>
      </c>
      <c r="AA41" s="1288">
        <v>0</v>
      </c>
      <c r="AB41" s="1288">
        <v>0</v>
      </c>
      <c r="AC41" s="1288">
        <v>0</v>
      </c>
      <c r="AD41" s="1288">
        <v>0</v>
      </c>
      <c r="AE41" s="1288">
        <v>0</v>
      </c>
      <c r="AF41" s="1288">
        <v>0</v>
      </c>
      <c r="AG41" s="1288"/>
      <c r="AH41" s="1284"/>
      <c r="AI41" s="1288">
        <v>0</v>
      </c>
      <c r="AJ41" s="1288">
        <v>0</v>
      </c>
      <c r="AK41" s="1288">
        <v>0</v>
      </c>
      <c r="AL41" s="1288">
        <v>0</v>
      </c>
      <c r="AM41" s="1288">
        <v>0</v>
      </c>
      <c r="AN41" s="1288">
        <v>0</v>
      </c>
      <c r="AO41" s="1288">
        <v>0</v>
      </c>
      <c r="AP41" s="1284">
        <v>0</v>
      </c>
      <c r="AQ41" s="1288">
        <v>0</v>
      </c>
      <c r="AR41" s="1288">
        <v>0</v>
      </c>
      <c r="AS41" s="1288">
        <v>0</v>
      </c>
      <c r="AT41" s="1288">
        <v>0</v>
      </c>
      <c r="AU41" s="1288">
        <v>0</v>
      </c>
      <c r="AV41" s="1288"/>
      <c r="AW41" s="1288"/>
      <c r="AX41" s="1284"/>
      <c r="AY41" s="1288">
        <v>0</v>
      </c>
      <c r="AZ41" s="1288">
        <v>0</v>
      </c>
      <c r="BA41" s="1288">
        <v>0</v>
      </c>
      <c r="BB41" s="1288">
        <v>0</v>
      </c>
      <c r="BC41" s="1288">
        <v>0</v>
      </c>
      <c r="BD41" s="1288">
        <v>0</v>
      </c>
      <c r="BE41" s="1288">
        <v>0</v>
      </c>
      <c r="BF41" s="1284">
        <v>0</v>
      </c>
      <c r="BG41" s="1288">
        <v>0</v>
      </c>
      <c r="BH41" s="1288">
        <v>0</v>
      </c>
      <c r="BI41" s="1288">
        <v>0</v>
      </c>
      <c r="BJ41" s="1288">
        <v>0</v>
      </c>
      <c r="BK41" s="1288">
        <v>0</v>
      </c>
      <c r="BL41" s="1288">
        <v>0</v>
      </c>
      <c r="BM41" s="1288">
        <v>0</v>
      </c>
      <c r="BN41" s="1284">
        <v>0</v>
      </c>
      <c r="BO41" s="1284">
        <v>0</v>
      </c>
      <c r="BP41" s="1288">
        <v>0</v>
      </c>
      <c r="BQ41" s="1288">
        <v>0</v>
      </c>
      <c r="BR41" s="1288">
        <v>0</v>
      </c>
      <c r="BS41" s="1288">
        <v>0</v>
      </c>
      <c r="BT41" s="1288">
        <v>0</v>
      </c>
      <c r="BU41" s="1288">
        <v>0</v>
      </c>
      <c r="BV41" s="1288">
        <v>0</v>
      </c>
      <c r="BW41" s="1284">
        <v>0</v>
      </c>
      <c r="BX41" s="1288">
        <v>0</v>
      </c>
      <c r="BY41" s="1288">
        <v>0</v>
      </c>
      <c r="BZ41" s="1288">
        <v>0</v>
      </c>
      <c r="CA41" s="1288">
        <v>0</v>
      </c>
      <c r="CB41" s="1288">
        <v>0</v>
      </c>
      <c r="CC41" s="1288">
        <v>0</v>
      </c>
      <c r="CD41" s="1284"/>
      <c r="CE41" s="1284"/>
      <c r="CF41" s="1288">
        <v>0</v>
      </c>
      <c r="CG41" s="1288">
        <v>0</v>
      </c>
      <c r="CH41" s="1288">
        <v>0</v>
      </c>
      <c r="CI41" s="1288">
        <v>0</v>
      </c>
      <c r="CJ41" s="1288">
        <v>0</v>
      </c>
      <c r="CK41" s="1288">
        <v>0</v>
      </c>
      <c r="CL41" s="1288">
        <v>0</v>
      </c>
      <c r="CM41" s="1284">
        <v>0</v>
      </c>
      <c r="CN41" s="1284">
        <v>0</v>
      </c>
      <c r="CO41" s="1288">
        <v>0</v>
      </c>
      <c r="CP41" s="1288">
        <v>0</v>
      </c>
      <c r="CQ41" s="1288">
        <v>0</v>
      </c>
      <c r="CR41" s="1288">
        <v>0</v>
      </c>
      <c r="CS41" s="1288">
        <v>0</v>
      </c>
      <c r="CT41" s="1288">
        <v>0</v>
      </c>
      <c r="CU41" s="1288">
        <v>0</v>
      </c>
      <c r="CV41" s="1284">
        <v>0</v>
      </c>
      <c r="CW41" s="1288">
        <v>108.53400000000001</v>
      </c>
      <c r="CX41" s="1288">
        <v>104.47</v>
      </c>
      <c r="CY41" s="1288">
        <v>101.018</v>
      </c>
      <c r="CZ41" s="1288">
        <v>95.542000000000002</v>
      </c>
      <c r="DA41" s="1288">
        <v>85.73</v>
      </c>
      <c r="DB41" s="1288">
        <v>83.522000000000006</v>
      </c>
      <c r="DC41" s="1288">
        <v>78.988</v>
      </c>
      <c r="DD41" s="1284">
        <v>73.477000000000004</v>
      </c>
      <c r="DE41" s="1288">
        <v>5.7819999999999991</v>
      </c>
      <c r="DF41" s="1288">
        <v>4.5959999999999992</v>
      </c>
      <c r="DG41" s="1288">
        <v>4.0299999999999994</v>
      </c>
      <c r="DH41" s="1288">
        <v>3.5919999999999992</v>
      </c>
      <c r="DI41" s="1288">
        <v>3.2959999999999989</v>
      </c>
      <c r="DJ41" s="1288">
        <v>3.016999999999999</v>
      </c>
      <c r="DK41" s="1288">
        <v>1.119999999999999</v>
      </c>
      <c r="DL41" s="1284">
        <v>0.27099999999999902</v>
      </c>
      <c r="DM41" s="1288">
        <v>0</v>
      </c>
      <c r="DN41" s="1288">
        <v>0</v>
      </c>
      <c r="DO41" s="1288">
        <v>0</v>
      </c>
      <c r="DP41" s="1288">
        <v>0</v>
      </c>
      <c r="DQ41" s="1288">
        <v>0</v>
      </c>
      <c r="DR41" s="1288">
        <v>0</v>
      </c>
      <c r="DS41" s="1288"/>
      <c r="DT41" s="1284">
        <v>0</v>
      </c>
      <c r="DU41" s="1288">
        <v>0</v>
      </c>
      <c r="DV41" s="1288">
        <v>0</v>
      </c>
      <c r="DW41" s="1288">
        <v>0</v>
      </c>
      <c r="DX41" s="1288">
        <v>0</v>
      </c>
      <c r="DY41" s="1288">
        <v>0</v>
      </c>
      <c r="DZ41" s="1288">
        <v>0</v>
      </c>
      <c r="EA41" s="1288">
        <v>0</v>
      </c>
      <c r="EB41" s="1284">
        <v>0</v>
      </c>
      <c r="EC41" s="1288">
        <v>0</v>
      </c>
      <c r="ED41" s="1288">
        <v>0</v>
      </c>
      <c r="EE41" s="1288">
        <v>0</v>
      </c>
      <c r="EF41" s="1288">
        <v>0</v>
      </c>
      <c r="EG41" s="1288">
        <v>0</v>
      </c>
      <c r="EH41" s="1288">
        <v>0</v>
      </c>
      <c r="EI41" s="1288">
        <v>0</v>
      </c>
      <c r="EJ41" s="1284">
        <v>0</v>
      </c>
      <c r="EK41" s="1288">
        <v>0</v>
      </c>
      <c r="EL41" s="1288">
        <v>0</v>
      </c>
      <c r="EM41" s="1288">
        <v>0</v>
      </c>
      <c r="EN41" s="1288">
        <v>0</v>
      </c>
      <c r="EO41" s="1288">
        <v>0</v>
      </c>
      <c r="EP41" s="1288">
        <v>0</v>
      </c>
      <c r="EQ41" s="1288"/>
      <c r="ER41" s="1284"/>
      <c r="ES41" s="1288">
        <v>4.33</v>
      </c>
      <c r="ET41" s="1288">
        <v>3.536</v>
      </c>
      <c r="EU41" s="1288">
        <v>2.1659999999999999</v>
      </c>
      <c r="EV41" s="1288">
        <v>1.07</v>
      </c>
      <c r="EW41" s="1288">
        <v>0.64900000000000002</v>
      </c>
      <c r="EX41" s="1288">
        <v>0.53900000000000003</v>
      </c>
      <c r="EY41" s="1288">
        <v>0.47000000000000008</v>
      </c>
      <c r="EZ41" s="1284">
        <v>0.37700000000000011</v>
      </c>
      <c r="FA41" s="1290">
        <v>0</v>
      </c>
      <c r="FB41" s="1291">
        <v>0</v>
      </c>
      <c r="FC41" s="1291">
        <v>0</v>
      </c>
      <c r="FD41" s="1291">
        <v>0</v>
      </c>
      <c r="FE41" s="1291">
        <v>0</v>
      </c>
      <c r="FF41" s="1288">
        <v>0</v>
      </c>
      <c r="FG41" s="1288">
        <v>0</v>
      </c>
      <c r="FH41" s="1284"/>
      <c r="FI41" s="1288">
        <v>0</v>
      </c>
      <c r="FJ41" s="1288">
        <v>0</v>
      </c>
      <c r="FK41" s="1288">
        <v>0</v>
      </c>
      <c r="FL41" s="1288">
        <v>0</v>
      </c>
      <c r="FM41" s="1288">
        <v>0</v>
      </c>
      <c r="FN41" s="1288">
        <v>0</v>
      </c>
      <c r="FO41" s="1288">
        <v>0</v>
      </c>
      <c r="FP41" s="1284">
        <v>0</v>
      </c>
      <c r="FQ41" s="1288">
        <v>0</v>
      </c>
      <c r="FR41" s="1288">
        <v>0</v>
      </c>
      <c r="FS41" s="1288">
        <v>0</v>
      </c>
      <c r="FT41" s="1288">
        <v>0</v>
      </c>
      <c r="FU41" s="1288">
        <v>0</v>
      </c>
      <c r="FV41" s="1288">
        <v>0</v>
      </c>
      <c r="FW41" s="1288">
        <v>0</v>
      </c>
      <c r="FX41" s="1284">
        <v>0</v>
      </c>
      <c r="FY41" s="1288">
        <v>0</v>
      </c>
      <c r="FZ41" s="1288">
        <v>0</v>
      </c>
      <c r="GA41" s="1288">
        <v>0</v>
      </c>
      <c r="GB41" s="1288">
        <v>0</v>
      </c>
      <c r="GC41" s="1288"/>
      <c r="GD41" s="1288">
        <v>0</v>
      </c>
      <c r="GE41" s="1288">
        <v>0</v>
      </c>
      <c r="GF41" s="1284">
        <v>0</v>
      </c>
      <c r="GG41" s="1288">
        <v>3.774</v>
      </c>
      <c r="GH41" s="1288">
        <v>2.7130000000000001</v>
      </c>
      <c r="GI41" s="1288">
        <v>2.2730000000000001</v>
      </c>
      <c r="GJ41" s="1288">
        <v>1.8740000000000001</v>
      </c>
      <c r="GK41" s="1288">
        <v>1.448</v>
      </c>
      <c r="GL41" s="1288">
        <v>1.18</v>
      </c>
      <c r="GM41" s="1288">
        <v>1.0149999999999999</v>
      </c>
      <c r="GN41" s="1284">
        <v>0.89200000000000002</v>
      </c>
      <c r="GO41" s="1288">
        <v>130.56299999999999</v>
      </c>
      <c r="GP41" s="1288">
        <v>123.19</v>
      </c>
      <c r="GQ41" s="1288">
        <v>116.98899999999999</v>
      </c>
      <c r="GR41" s="1288">
        <f>N41+V41+AL41+AT41+BB41+BJ41+EN41+BS41+CA41+CI41+CR41+CZ41+AD41+DH41+DP41+DX41+EF41+EV41+FD41+FL41+FT41+GB41+GJ41</f>
        <v>109.19099999999999</v>
      </c>
      <c r="GS41" s="1288">
        <f>O41+W41+AM41+AU41+BC41+BK41+BT41+CB41+CJ41+CS41+DA41+AE41+DI41+DQ41+DY41+EG41+EO41+EW41+FE41+FM41+FU41+GC41+GK41</f>
        <v>97.375999999999991</v>
      </c>
      <c r="GT41" s="1288">
        <v>93.82</v>
      </c>
      <c r="GU41" s="1288">
        <v>86.472000000000008</v>
      </c>
      <c r="GV41" s="1284">
        <v>79.477000000000004</v>
      </c>
      <c r="GW41" s="1288">
        <v>338.11199999999997</v>
      </c>
      <c r="GX41" s="1288">
        <v>318.38499999999999</v>
      </c>
      <c r="GY41" s="1288">
        <v>301.03399999999999</v>
      </c>
      <c r="GZ41" s="1292">
        <f>E41+GR41</f>
        <v>281.95799999999997</v>
      </c>
      <c r="HA41" s="1291">
        <f>GS41+F41</f>
        <v>259.303</v>
      </c>
      <c r="HB41" s="1288">
        <v>246.04</v>
      </c>
      <c r="HC41" s="1293">
        <v>229.02100000000002</v>
      </c>
      <c r="HD41" s="1284">
        <v>212.768</v>
      </c>
    </row>
    <row r="42" spans="1:212">
      <c r="A42" s="1287" t="s">
        <v>638</v>
      </c>
      <c r="B42" s="1288">
        <v>2.8000000000000001E-2</v>
      </c>
      <c r="C42" s="1288">
        <v>1.6E-2</v>
      </c>
      <c r="D42" s="1288">
        <v>1.2999999999999999E-2</v>
      </c>
      <c r="E42" s="1288">
        <v>9.9999999999909051E-3</v>
      </c>
      <c r="F42" s="1288">
        <v>1.6E-2</v>
      </c>
      <c r="G42" s="1288">
        <v>1.2E-2</v>
      </c>
      <c r="H42" s="1288">
        <v>8.9999999999999993E-3</v>
      </c>
      <c r="I42" s="1284">
        <v>3.0000000000000001E-3</v>
      </c>
      <c r="J42" s="1284">
        <v>0</v>
      </c>
      <c r="K42" s="1289">
        <v>3.2999999999999474E-2</v>
      </c>
      <c r="L42" s="1289">
        <v>3.9999999999995595E-3</v>
      </c>
      <c r="M42" s="1289">
        <v>1.9999999999997797E-3</v>
      </c>
      <c r="N42" s="1289">
        <v>3.0000000000001137E-3</v>
      </c>
      <c r="O42" s="1289">
        <v>1.9999999999997797E-3</v>
      </c>
      <c r="P42" s="1288">
        <v>0</v>
      </c>
      <c r="Q42" s="1288">
        <v>1.000000000000334E-3</v>
      </c>
      <c r="R42" s="1284">
        <v>1.000000000000334E-3</v>
      </c>
      <c r="S42" s="1288">
        <v>0</v>
      </c>
      <c r="T42" s="1288">
        <v>0</v>
      </c>
      <c r="U42" s="1288">
        <v>0</v>
      </c>
      <c r="V42" s="1288">
        <v>0</v>
      </c>
      <c r="W42" s="1288">
        <v>0</v>
      </c>
      <c r="X42" s="1288">
        <v>0</v>
      </c>
      <c r="Y42" s="1288">
        <v>0</v>
      </c>
      <c r="Z42" s="1284">
        <v>0</v>
      </c>
      <c r="AA42" s="1288">
        <v>0</v>
      </c>
      <c r="AB42" s="1288">
        <v>0</v>
      </c>
      <c r="AC42" s="1288">
        <v>0</v>
      </c>
      <c r="AD42" s="1288">
        <v>0</v>
      </c>
      <c r="AE42" s="1288">
        <v>0</v>
      </c>
      <c r="AF42" s="1288">
        <v>0</v>
      </c>
      <c r="AG42" s="1288"/>
      <c r="AH42" s="1284"/>
      <c r="AI42" s="1288">
        <v>0</v>
      </c>
      <c r="AJ42" s="1288">
        <v>0</v>
      </c>
      <c r="AK42" s="1288">
        <v>0</v>
      </c>
      <c r="AL42" s="1288">
        <v>0</v>
      </c>
      <c r="AM42" s="1288">
        <v>0</v>
      </c>
      <c r="AN42" s="1288">
        <v>0</v>
      </c>
      <c r="AO42" s="1288">
        <v>0</v>
      </c>
      <c r="AP42" s="1284">
        <v>0</v>
      </c>
      <c r="AQ42" s="1288">
        <v>0</v>
      </c>
      <c r="AR42" s="1288">
        <v>0</v>
      </c>
      <c r="AS42" s="1288">
        <v>0</v>
      </c>
      <c r="AT42" s="1288">
        <v>0</v>
      </c>
      <c r="AU42" s="1288">
        <v>0</v>
      </c>
      <c r="AV42" s="1288"/>
      <c r="AW42" s="1288"/>
      <c r="AX42" s="1284"/>
      <c r="AY42" s="1288">
        <v>0</v>
      </c>
      <c r="AZ42" s="1288">
        <v>0</v>
      </c>
      <c r="BA42" s="1288">
        <v>0</v>
      </c>
      <c r="BB42" s="1288">
        <v>0</v>
      </c>
      <c r="BC42" s="1288">
        <v>0</v>
      </c>
      <c r="BD42" s="1288">
        <v>0</v>
      </c>
      <c r="BE42" s="1288">
        <v>0</v>
      </c>
      <c r="BF42" s="1284">
        <v>0</v>
      </c>
      <c r="BG42" s="1288">
        <v>0</v>
      </c>
      <c r="BH42" s="1288">
        <v>0</v>
      </c>
      <c r="BI42" s="1288">
        <v>0</v>
      </c>
      <c r="BJ42" s="1288">
        <v>0</v>
      </c>
      <c r="BK42" s="1288">
        <v>0</v>
      </c>
      <c r="BL42" s="1288">
        <v>0</v>
      </c>
      <c r="BM42" s="1288">
        <v>0</v>
      </c>
      <c r="BN42" s="1284">
        <v>0</v>
      </c>
      <c r="BO42" s="1284">
        <v>0</v>
      </c>
      <c r="BP42" s="1288">
        <v>0</v>
      </c>
      <c r="BQ42" s="1288">
        <v>0</v>
      </c>
      <c r="BR42" s="1288">
        <v>0</v>
      </c>
      <c r="BS42" s="1288">
        <v>0</v>
      </c>
      <c r="BT42" s="1288">
        <v>0</v>
      </c>
      <c r="BU42" s="1288">
        <v>0</v>
      </c>
      <c r="BV42" s="1288">
        <v>0</v>
      </c>
      <c r="BW42" s="1284">
        <v>0</v>
      </c>
      <c r="BX42" s="1288">
        <v>0</v>
      </c>
      <c r="BY42" s="1288">
        <v>0</v>
      </c>
      <c r="BZ42" s="1288">
        <v>0</v>
      </c>
      <c r="CA42" s="1288">
        <v>0</v>
      </c>
      <c r="CB42" s="1288">
        <v>0</v>
      </c>
      <c r="CC42" s="1288">
        <v>0</v>
      </c>
      <c r="CD42" s="1284"/>
      <c r="CE42" s="1284"/>
      <c r="CF42" s="1288">
        <v>0</v>
      </c>
      <c r="CG42" s="1288">
        <v>0</v>
      </c>
      <c r="CH42" s="1288">
        <v>0</v>
      </c>
      <c r="CI42" s="1288">
        <v>0</v>
      </c>
      <c r="CJ42" s="1288">
        <v>0</v>
      </c>
      <c r="CK42" s="1288">
        <v>0</v>
      </c>
      <c r="CL42" s="1288">
        <v>0</v>
      </c>
      <c r="CM42" s="1284">
        <v>0</v>
      </c>
      <c r="CN42" s="1284">
        <v>0</v>
      </c>
      <c r="CO42" s="1288">
        <v>0</v>
      </c>
      <c r="CP42" s="1288">
        <v>0</v>
      </c>
      <c r="CQ42" s="1288">
        <v>0</v>
      </c>
      <c r="CR42" s="1288">
        <v>0</v>
      </c>
      <c r="CS42" s="1288">
        <v>0</v>
      </c>
      <c r="CT42" s="1288">
        <v>0</v>
      </c>
      <c r="CU42" s="1288">
        <v>0</v>
      </c>
      <c r="CV42" s="1284">
        <v>0</v>
      </c>
      <c r="CW42" s="1288">
        <v>0.19600000000000001</v>
      </c>
      <c r="CX42" s="1288">
        <v>2.8999999999996362E-2</v>
      </c>
      <c r="CY42" s="1288">
        <v>2.4000000000000909E-2</v>
      </c>
      <c r="CZ42" s="1288">
        <v>3.0999999999991701E-2</v>
      </c>
      <c r="DA42" s="1288">
        <v>6.799999999999784E-2</v>
      </c>
      <c r="DB42" s="1288">
        <v>1.6999999999995907E-2</v>
      </c>
      <c r="DC42" s="1288">
        <v>4.0000000000048885E-3</v>
      </c>
      <c r="DD42" s="1284">
        <v>6.0000000000002274E-3</v>
      </c>
      <c r="DE42" s="1288">
        <v>8.3000000000000004E-2</v>
      </c>
      <c r="DF42" s="1288">
        <v>2.3E-2</v>
      </c>
      <c r="DG42" s="1288">
        <v>0.01</v>
      </c>
      <c r="DH42" s="1288">
        <v>2E-3</v>
      </c>
      <c r="DI42" s="1288">
        <v>0</v>
      </c>
      <c r="DJ42" s="1288">
        <v>1E-3</v>
      </c>
      <c r="DK42" s="1288">
        <v>2E-3</v>
      </c>
      <c r="DL42" s="1284">
        <v>0</v>
      </c>
      <c r="DM42" s="1288">
        <v>0</v>
      </c>
      <c r="DN42" s="1288">
        <v>0</v>
      </c>
      <c r="DO42" s="1288">
        <v>0</v>
      </c>
      <c r="DP42" s="1288">
        <v>0</v>
      </c>
      <c r="DQ42" s="1288">
        <v>0</v>
      </c>
      <c r="DR42" s="1288">
        <v>0</v>
      </c>
      <c r="DS42" s="1288"/>
      <c r="DT42" s="1284">
        <v>0</v>
      </c>
      <c r="DU42" s="1288">
        <v>0</v>
      </c>
      <c r="DV42" s="1288">
        <v>0</v>
      </c>
      <c r="DW42" s="1288">
        <v>0</v>
      </c>
      <c r="DX42" s="1288">
        <v>0</v>
      </c>
      <c r="DY42" s="1288"/>
      <c r="DZ42" s="1288">
        <v>0</v>
      </c>
      <c r="EA42" s="1288">
        <v>0</v>
      </c>
      <c r="EB42" s="1284">
        <v>0</v>
      </c>
      <c r="EC42" s="1288">
        <v>0</v>
      </c>
      <c r="ED42" s="1288">
        <v>0</v>
      </c>
      <c r="EE42" s="1288">
        <v>0</v>
      </c>
      <c r="EF42" s="1288">
        <v>0</v>
      </c>
      <c r="EG42" s="1288">
        <v>0</v>
      </c>
      <c r="EH42" s="1288">
        <v>0</v>
      </c>
      <c r="EI42" s="1288">
        <v>0</v>
      </c>
      <c r="EJ42" s="1284">
        <v>0</v>
      </c>
      <c r="EK42" s="1288">
        <v>0</v>
      </c>
      <c r="EL42" s="1288">
        <v>0</v>
      </c>
      <c r="EM42" s="1288">
        <v>0</v>
      </c>
      <c r="EN42" s="1288">
        <v>0</v>
      </c>
      <c r="EO42" s="1288">
        <v>0</v>
      </c>
      <c r="EP42" s="1288">
        <v>0</v>
      </c>
      <c r="EQ42" s="1288"/>
      <c r="ER42" s="1284"/>
      <c r="ES42" s="1288">
        <v>0</v>
      </c>
      <c r="ET42" s="1288">
        <v>0</v>
      </c>
      <c r="EU42" s="1288">
        <v>0</v>
      </c>
      <c r="EV42" s="1288">
        <v>0</v>
      </c>
      <c r="EW42" s="1288">
        <v>0</v>
      </c>
      <c r="EX42" s="1288">
        <v>0</v>
      </c>
      <c r="EY42" s="1288">
        <v>0</v>
      </c>
      <c r="EZ42" s="1284">
        <v>0</v>
      </c>
      <c r="FA42" s="1290">
        <v>0</v>
      </c>
      <c r="FB42" s="1291">
        <v>0</v>
      </c>
      <c r="FC42" s="1291">
        <v>0</v>
      </c>
      <c r="FD42" s="1291">
        <v>0</v>
      </c>
      <c r="FE42" s="1291">
        <v>0</v>
      </c>
      <c r="FF42" s="1288">
        <v>0</v>
      </c>
      <c r="FG42" s="1288">
        <v>0</v>
      </c>
      <c r="FH42" s="1284"/>
      <c r="FI42" s="1288">
        <v>0</v>
      </c>
      <c r="FJ42" s="1288">
        <v>0</v>
      </c>
      <c r="FK42" s="1288">
        <v>0</v>
      </c>
      <c r="FL42" s="1288">
        <v>0</v>
      </c>
      <c r="FM42" s="1288">
        <v>0</v>
      </c>
      <c r="FN42" s="1288">
        <v>0</v>
      </c>
      <c r="FO42" s="1288">
        <v>0</v>
      </c>
      <c r="FP42" s="1284">
        <v>0</v>
      </c>
      <c r="FQ42" s="1288">
        <v>0</v>
      </c>
      <c r="FR42" s="1288">
        <v>0</v>
      </c>
      <c r="FS42" s="1288">
        <v>0</v>
      </c>
      <c r="FT42" s="1288">
        <v>0</v>
      </c>
      <c r="FU42" s="1288">
        <v>0</v>
      </c>
      <c r="FV42" s="1288">
        <v>0</v>
      </c>
      <c r="FW42" s="1288">
        <v>0</v>
      </c>
      <c r="FX42" s="1284">
        <v>0</v>
      </c>
      <c r="FY42" s="1288">
        <v>0</v>
      </c>
      <c r="FZ42" s="1288">
        <v>0</v>
      </c>
      <c r="GA42" s="1288">
        <v>0</v>
      </c>
      <c r="GB42" s="1288">
        <v>0</v>
      </c>
      <c r="GC42" s="1288">
        <v>0</v>
      </c>
      <c r="GD42" s="1288">
        <v>0</v>
      </c>
      <c r="GE42" s="1288">
        <v>0</v>
      </c>
      <c r="GF42" s="1284">
        <v>0</v>
      </c>
      <c r="GG42" s="1288">
        <v>3.0000000000000001E-3</v>
      </c>
      <c r="GH42" s="1288">
        <v>1E-3</v>
      </c>
      <c r="GI42" s="1288">
        <v>0</v>
      </c>
      <c r="GJ42" s="1288">
        <v>0</v>
      </c>
      <c r="GK42" s="1288">
        <v>0</v>
      </c>
      <c r="GL42" s="1288">
        <v>0</v>
      </c>
      <c r="GM42" s="1288">
        <v>1E-3</v>
      </c>
      <c r="GN42" s="1284">
        <v>9.1769999999999996</v>
      </c>
      <c r="GO42" s="1288">
        <v>0.3149999999999995</v>
      </c>
      <c r="GP42" s="1288">
        <v>5.6999999999995922E-2</v>
      </c>
      <c r="GQ42" s="1288">
        <v>3.6000000000000691E-2</v>
      </c>
      <c r="GR42" s="1288">
        <f>N42+V42+AL42+AT42+BB42+BJ42+EN42+BS42+CA42+CI42+CR42+CZ42+AD42+DH42+DP42+DX42+EF42+EV42+FD42+FL42+FT42+GB42+GJ42</f>
        <v>3.5999999999991816E-2</v>
      </c>
      <c r="GS42" s="1288">
        <f>O42+W42+AM42+AU42+BC42+BK42+BT42+CB42+CJ42+CS42+DA42+AE42+DI42+DQ42+DY42+EG42+EO42+EW42+FE42+FM42+FU42+GC42+GK42</f>
        <v>6.999999999999762E-2</v>
      </c>
      <c r="GT42" s="1288">
        <v>1.7999999999995908E-2</v>
      </c>
      <c r="GU42" s="1288">
        <v>8.0000000000052217E-3</v>
      </c>
      <c r="GV42" s="1284">
        <v>9.1840000000000011</v>
      </c>
      <c r="GW42" s="1288">
        <v>0.34299999999999953</v>
      </c>
      <c r="GX42" s="1288">
        <v>7.2999999999995929E-2</v>
      </c>
      <c r="GY42" s="1288">
        <v>4.9000000000000689E-2</v>
      </c>
      <c r="GZ42" s="1292">
        <f>E42+GR42</f>
        <v>4.5999999999982721E-2</v>
      </c>
      <c r="HA42" s="1291">
        <f>GS42+F42</f>
        <v>8.599999999999762E-2</v>
      </c>
      <c r="HB42" s="1288">
        <v>2.9999999999995908E-2</v>
      </c>
      <c r="HC42" s="1293">
        <v>1.7000000000005219E-2</v>
      </c>
      <c r="HD42" s="1284">
        <v>9.1870000000000012</v>
      </c>
    </row>
    <row r="43" spans="1:212">
      <c r="A43" s="1287" t="s">
        <v>639</v>
      </c>
      <c r="B43" s="1288">
        <v>12.382</v>
      </c>
      <c r="C43" s="1288">
        <v>11.166</v>
      </c>
      <c r="D43" s="1288">
        <v>11.291</v>
      </c>
      <c r="E43" s="1288">
        <v>10.85</v>
      </c>
      <c r="F43" s="1288">
        <v>9.7230000000000008</v>
      </c>
      <c r="G43" s="1288">
        <v>9.6829999999999998</v>
      </c>
      <c r="H43" s="1288">
        <v>9.2669999999999995</v>
      </c>
      <c r="I43" s="1284">
        <v>8.7370000000000001</v>
      </c>
      <c r="J43" s="1284">
        <v>0</v>
      </c>
      <c r="K43" s="1289">
        <v>0.30100000000000005</v>
      </c>
      <c r="L43" s="1289">
        <v>0.377</v>
      </c>
      <c r="M43" s="1289">
        <v>0.39100000000000001</v>
      </c>
      <c r="N43" s="1289">
        <v>0.86299999999999999</v>
      </c>
      <c r="O43" s="1289">
        <v>0.69300000000000006</v>
      </c>
      <c r="P43" s="1288">
        <v>0.68300000000000005</v>
      </c>
      <c r="Q43" s="1288">
        <v>0.42000000000000004</v>
      </c>
      <c r="R43" s="1284">
        <v>0.24</v>
      </c>
      <c r="S43" s="1288">
        <v>0</v>
      </c>
      <c r="T43" s="1288">
        <v>0</v>
      </c>
      <c r="U43" s="1288">
        <v>0</v>
      </c>
      <c r="V43" s="1288">
        <v>0</v>
      </c>
      <c r="W43" s="1288">
        <v>0</v>
      </c>
      <c r="X43" s="1288">
        <v>0</v>
      </c>
      <c r="Y43" s="1288">
        <v>0</v>
      </c>
      <c r="Z43" s="1284">
        <v>0</v>
      </c>
      <c r="AA43" s="1288">
        <v>0</v>
      </c>
      <c r="AB43" s="1288">
        <v>0</v>
      </c>
      <c r="AC43" s="1288">
        <v>0</v>
      </c>
      <c r="AD43" s="1288">
        <v>0</v>
      </c>
      <c r="AE43" s="1288">
        <v>0</v>
      </c>
      <c r="AF43" s="1288">
        <v>0</v>
      </c>
      <c r="AG43" s="1288"/>
      <c r="AH43" s="1284"/>
      <c r="AI43" s="1288">
        <v>0</v>
      </c>
      <c r="AJ43" s="1288">
        <v>0</v>
      </c>
      <c r="AK43" s="1288">
        <v>0</v>
      </c>
      <c r="AL43" s="1288">
        <v>0</v>
      </c>
      <c r="AM43" s="1288">
        <v>0</v>
      </c>
      <c r="AN43" s="1288">
        <v>0</v>
      </c>
      <c r="AO43" s="1288">
        <v>0</v>
      </c>
      <c r="AP43" s="1284">
        <v>0</v>
      </c>
      <c r="AQ43" s="1288">
        <v>0</v>
      </c>
      <c r="AR43" s="1288">
        <v>0</v>
      </c>
      <c r="AS43" s="1288">
        <v>0</v>
      </c>
      <c r="AT43" s="1288">
        <v>0</v>
      </c>
      <c r="AU43" s="1288">
        <v>0</v>
      </c>
      <c r="AV43" s="1288"/>
      <c r="AW43" s="1288"/>
      <c r="AX43" s="1284"/>
      <c r="AY43" s="1288">
        <v>0</v>
      </c>
      <c r="AZ43" s="1288">
        <v>0</v>
      </c>
      <c r="BA43" s="1288">
        <v>0</v>
      </c>
      <c r="BB43" s="1288">
        <v>0</v>
      </c>
      <c r="BC43" s="1288">
        <v>0</v>
      </c>
      <c r="BD43" s="1288">
        <v>0</v>
      </c>
      <c r="BE43" s="1288">
        <v>0</v>
      </c>
      <c r="BF43" s="1284">
        <v>0</v>
      </c>
      <c r="BG43" s="1288">
        <v>0</v>
      </c>
      <c r="BH43" s="1288">
        <v>0</v>
      </c>
      <c r="BI43" s="1288">
        <v>0</v>
      </c>
      <c r="BJ43" s="1288">
        <v>0</v>
      </c>
      <c r="BK43" s="1288">
        <v>0</v>
      </c>
      <c r="BL43" s="1288">
        <v>0</v>
      </c>
      <c r="BM43" s="1288">
        <v>0</v>
      </c>
      <c r="BN43" s="1284">
        <v>0</v>
      </c>
      <c r="BO43" s="1284">
        <v>0</v>
      </c>
      <c r="BP43" s="1288">
        <v>0</v>
      </c>
      <c r="BQ43" s="1288">
        <v>0</v>
      </c>
      <c r="BR43" s="1288">
        <v>0</v>
      </c>
      <c r="BS43" s="1288">
        <v>0</v>
      </c>
      <c r="BT43" s="1288">
        <v>0</v>
      </c>
      <c r="BU43" s="1288">
        <v>0</v>
      </c>
      <c r="BV43" s="1288">
        <v>0</v>
      </c>
      <c r="BW43" s="1284">
        <v>0</v>
      </c>
      <c r="BX43" s="1288">
        <v>0</v>
      </c>
      <c r="BY43" s="1288">
        <v>0</v>
      </c>
      <c r="BZ43" s="1288">
        <v>0</v>
      </c>
      <c r="CA43" s="1288">
        <v>0</v>
      </c>
      <c r="CB43" s="1288">
        <v>0</v>
      </c>
      <c r="CC43" s="1288">
        <v>0</v>
      </c>
      <c r="CD43" s="1284"/>
      <c r="CE43" s="1284"/>
      <c r="CF43" s="1288">
        <v>0</v>
      </c>
      <c r="CG43" s="1288">
        <v>0</v>
      </c>
      <c r="CH43" s="1288">
        <v>0</v>
      </c>
      <c r="CI43" s="1288">
        <v>0</v>
      </c>
      <c r="CJ43" s="1288">
        <v>0</v>
      </c>
      <c r="CK43" s="1288">
        <v>0</v>
      </c>
      <c r="CL43" s="1288">
        <v>0</v>
      </c>
      <c r="CM43" s="1284">
        <v>0</v>
      </c>
      <c r="CN43" s="1284">
        <v>0</v>
      </c>
      <c r="CO43" s="1288">
        <v>0</v>
      </c>
      <c r="CP43" s="1288">
        <v>0</v>
      </c>
      <c r="CQ43" s="1288">
        <v>0</v>
      </c>
      <c r="CR43" s="1288">
        <v>0</v>
      </c>
      <c r="CS43" s="1288">
        <v>0</v>
      </c>
      <c r="CT43" s="1288">
        <v>0</v>
      </c>
      <c r="CU43" s="1288">
        <v>0</v>
      </c>
      <c r="CV43" s="1284">
        <v>0</v>
      </c>
      <c r="CW43" s="1288">
        <v>4.26</v>
      </c>
      <c r="CX43" s="1288">
        <v>3.4809999999999999</v>
      </c>
      <c r="CY43" s="1288">
        <v>5.5</v>
      </c>
      <c r="CZ43" s="1288">
        <v>9.843</v>
      </c>
      <c r="DA43" s="1288">
        <v>2.2759999999999998</v>
      </c>
      <c r="DB43" s="1288">
        <v>4.5510000000000002</v>
      </c>
      <c r="DC43" s="1288">
        <v>5.5149999999999997</v>
      </c>
      <c r="DD43" s="1284">
        <v>3.61</v>
      </c>
      <c r="DE43" s="1288">
        <v>1.2689999999999999</v>
      </c>
      <c r="DF43" s="1288">
        <v>0.58899999999999997</v>
      </c>
      <c r="DG43" s="1288">
        <v>0.44800000000000001</v>
      </c>
      <c r="DH43" s="1288">
        <v>0.29799999999999999</v>
      </c>
      <c r="DI43" s="1288">
        <v>0.27900000000000003</v>
      </c>
      <c r="DJ43" s="1288">
        <v>1.8979999999999999</v>
      </c>
      <c r="DK43" s="1288">
        <v>0.85099999999999998</v>
      </c>
      <c r="DL43" s="1284">
        <v>0.27099999999999902</v>
      </c>
      <c r="DM43" s="1288">
        <v>0</v>
      </c>
      <c r="DN43" s="1288">
        <v>0</v>
      </c>
      <c r="DO43" s="1288">
        <v>0</v>
      </c>
      <c r="DP43" s="1288">
        <v>0</v>
      </c>
      <c r="DQ43" s="1288">
        <v>0</v>
      </c>
      <c r="DR43" s="1288">
        <v>0</v>
      </c>
      <c r="DS43" s="1288"/>
      <c r="DT43" s="1284">
        <v>0</v>
      </c>
      <c r="DU43" s="1288">
        <v>0</v>
      </c>
      <c r="DV43" s="1288">
        <v>0</v>
      </c>
      <c r="DW43" s="1288">
        <v>0</v>
      </c>
      <c r="DX43" s="1288">
        <v>0</v>
      </c>
      <c r="DY43" s="1288"/>
      <c r="DZ43" s="1288">
        <v>0</v>
      </c>
      <c r="EA43" s="1288">
        <v>0</v>
      </c>
      <c r="EB43" s="1284">
        <v>0</v>
      </c>
      <c r="EC43" s="1288">
        <v>0</v>
      </c>
      <c r="ED43" s="1288">
        <v>0</v>
      </c>
      <c r="EE43" s="1288">
        <v>0</v>
      </c>
      <c r="EF43" s="1288">
        <v>0</v>
      </c>
      <c r="EG43" s="1288">
        <v>0</v>
      </c>
      <c r="EH43" s="1288">
        <v>0</v>
      </c>
      <c r="EI43" s="1288">
        <v>0</v>
      </c>
      <c r="EJ43" s="1284">
        <v>0</v>
      </c>
      <c r="EK43" s="1288">
        <v>0</v>
      </c>
      <c r="EL43" s="1288">
        <v>0</v>
      </c>
      <c r="EM43" s="1288">
        <v>0</v>
      </c>
      <c r="EN43" s="1288">
        <v>0</v>
      </c>
      <c r="EO43" s="1288">
        <v>0</v>
      </c>
      <c r="EP43" s="1288">
        <v>0</v>
      </c>
      <c r="EQ43" s="1288"/>
      <c r="ER43" s="1284"/>
      <c r="ES43" s="1288">
        <v>0.79400000000000004</v>
      </c>
      <c r="ET43" s="1288">
        <v>1.37</v>
      </c>
      <c r="EU43" s="1288">
        <v>1.0960000000000001</v>
      </c>
      <c r="EV43" s="1288">
        <v>0.42100000000000004</v>
      </c>
      <c r="EW43" s="1288">
        <v>0.11</v>
      </c>
      <c r="EX43" s="1288">
        <v>6.9000000000000006E-2</v>
      </c>
      <c r="EY43" s="1288">
        <v>9.2999999999999999E-2</v>
      </c>
      <c r="EZ43" s="1284">
        <v>0.121</v>
      </c>
      <c r="FA43" s="1290">
        <v>0</v>
      </c>
      <c r="FB43" s="1291">
        <v>0</v>
      </c>
      <c r="FC43" s="1291">
        <v>0</v>
      </c>
      <c r="FD43" s="1291">
        <v>0</v>
      </c>
      <c r="FE43" s="1291">
        <v>0</v>
      </c>
      <c r="FF43" s="1288">
        <v>0</v>
      </c>
      <c r="FG43" s="1288">
        <v>0</v>
      </c>
      <c r="FH43" s="1284"/>
      <c r="FI43" s="1288">
        <v>0</v>
      </c>
      <c r="FJ43" s="1288">
        <v>0</v>
      </c>
      <c r="FK43" s="1288">
        <v>0</v>
      </c>
      <c r="FL43" s="1288">
        <v>0</v>
      </c>
      <c r="FM43" s="1288">
        <v>0</v>
      </c>
      <c r="FN43" s="1288">
        <v>0</v>
      </c>
      <c r="FO43" s="1288">
        <v>0</v>
      </c>
      <c r="FP43" s="1284">
        <v>0</v>
      </c>
      <c r="FQ43" s="1288">
        <v>0</v>
      </c>
      <c r="FR43" s="1288">
        <v>0</v>
      </c>
      <c r="FS43" s="1288">
        <v>0</v>
      </c>
      <c r="FT43" s="1288">
        <v>0</v>
      </c>
      <c r="FU43" s="1288">
        <v>0</v>
      </c>
      <c r="FV43" s="1288">
        <v>0</v>
      </c>
      <c r="FW43" s="1288">
        <v>0</v>
      </c>
      <c r="FX43" s="1284">
        <v>0</v>
      </c>
      <c r="FY43" s="1288">
        <v>0</v>
      </c>
      <c r="FZ43" s="1288">
        <v>0</v>
      </c>
      <c r="GA43" s="1288">
        <v>0</v>
      </c>
      <c r="GB43" s="1288">
        <v>0</v>
      </c>
      <c r="GC43" s="1288">
        <v>0</v>
      </c>
      <c r="GD43" s="1288">
        <v>0</v>
      </c>
      <c r="GE43" s="1288">
        <v>0</v>
      </c>
      <c r="GF43" s="1284">
        <v>0</v>
      </c>
      <c r="GG43" s="1288">
        <v>1.0640000000000001</v>
      </c>
      <c r="GH43" s="1288">
        <v>0.441</v>
      </c>
      <c r="GI43" s="1288">
        <v>0.39900000000000002</v>
      </c>
      <c r="GJ43" s="1288">
        <v>0.42600000000000005</v>
      </c>
      <c r="GK43" s="1288">
        <v>0.26800000000000002</v>
      </c>
      <c r="GL43" s="1288">
        <v>0.16500000000000001</v>
      </c>
      <c r="GM43" s="1288">
        <v>0.124</v>
      </c>
      <c r="GN43" s="1284">
        <v>0.186</v>
      </c>
      <c r="GO43" s="1288">
        <v>7.6880000000000006</v>
      </c>
      <c r="GP43" s="1288">
        <v>6.2579999999999991</v>
      </c>
      <c r="GQ43" s="1288">
        <v>7.8340000000000005</v>
      </c>
      <c r="GR43" s="1288">
        <f>N43+V43+AL43+AT43+BB43+BJ43+EN43+BS43+CA43+CI43+CR43+CZ43+AD43+DH43+DP43+DX43+EF43+EV43+FD43+FL43+FT43+GB43+GJ43</f>
        <v>11.850999999999999</v>
      </c>
      <c r="GS43" s="1288">
        <f>O43+W43+AM43+AU43+BC43+BK43+BT43+CB43+CJ43+CS43+DA43+AE43+DI43+DQ43+DY43+EG43+EO43+EW43+FE43+FM43+FU43+GC43+GK43</f>
        <v>3.6259999999999994</v>
      </c>
      <c r="GT43" s="1288">
        <v>7.3659999999999997</v>
      </c>
      <c r="GU43" s="1288">
        <v>7.0029999999999992</v>
      </c>
      <c r="GV43" s="1284">
        <v>4.427999999999999</v>
      </c>
      <c r="GW43" s="1288">
        <v>20.07</v>
      </c>
      <c r="GX43" s="1288">
        <v>17.423999999999999</v>
      </c>
      <c r="GY43" s="1288">
        <v>19.125</v>
      </c>
      <c r="GZ43" s="1292">
        <f>E43+GR43</f>
        <v>22.701000000000001</v>
      </c>
      <c r="HA43" s="1291">
        <f>GS43+F43</f>
        <v>13.349</v>
      </c>
      <c r="HB43" s="1288">
        <v>17.048999999999999</v>
      </c>
      <c r="HC43" s="1293">
        <v>16.27</v>
      </c>
      <c r="HD43" s="1284">
        <v>13.164999999999999</v>
      </c>
    </row>
    <row r="44" spans="1:212">
      <c r="A44" s="1287" t="s">
        <v>654</v>
      </c>
      <c r="B44" s="1288">
        <v>195.19499999999999</v>
      </c>
      <c r="C44" s="1288">
        <v>184.04499999999999</v>
      </c>
      <c r="D44" s="1288">
        <v>172.767</v>
      </c>
      <c r="E44" s="1288">
        <v>161.92699999999999</v>
      </c>
      <c r="F44" s="1288">
        <v>152.22</v>
      </c>
      <c r="G44" s="1288">
        <v>142.54900000000001</v>
      </c>
      <c r="H44" s="1288">
        <v>133.291</v>
      </c>
      <c r="I44" s="1284">
        <v>124.557</v>
      </c>
      <c r="J44" s="1284">
        <v>0</v>
      </c>
      <c r="K44" s="1289">
        <v>7.875</v>
      </c>
      <c r="L44" s="1289">
        <v>7.5019999999999998</v>
      </c>
      <c r="M44" s="1289">
        <v>7.1129999999999995</v>
      </c>
      <c r="N44" s="1289">
        <v>6.2530000000000001</v>
      </c>
      <c r="O44" s="1289">
        <v>5.5619999999999994</v>
      </c>
      <c r="P44" s="1288">
        <v>4.8790000000000004</v>
      </c>
      <c r="Q44" s="1288">
        <v>4.46</v>
      </c>
      <c r="R44" s="1284">
        <v>4.2210000000000001</v>
      </c>
      <c r="S44" s="1288">
        <v>0</v>
      </c>
      <c r="T44" s="1288">
        <v>0</v>
      </c>
      <c r="U44" s="1288">
        <v>0</v>
      </c>
      <c r="V44" s="1288">
        <v>0</v>
      </c>
      <c r="W44" s="1288">
        <v>0</v>
      </c>
      <c r="X44" s="1288">
        <v>0</v>
      </c>
      <c r="Y44" s="1288">
        <v>0</v>
      </c>
      <c r="Z44" s="1284">
        <v>0</v>
      </c>
      <c r="AA44" s="1288">
        <v>0</v>
      </c>
      <c r="AB44" s="1288">
        <v>0</v>
      </c>
      <c r="AC44" s="1288">
        <v>0</v>
      </c>
      <c r="AD44" s="1288">
        <v>0</v>
      </c>
      <c r="AE44" s="1288">
        <v>0</v>
      </c>
      <c r="AF44" s="1288">
        <v>0</v>
      </c>
      <c r="AG44" s="1288"/>
      <c r="AH44" s="1284"/>
      <c r="AI44" s="1288">
        <v>0</v>
      </c>
      <c r="AJ44" s="1288">
        <v>0</v>
      </c>
      <c r="AK44" s="1288">
        <v>0</v>
      </c>
      <c r="AL44" s="1288">
        <v>0</v>
      </c>
      <c r="AM44" s="1288">
        <v>0</v>
      </c>
      <c r="AN44" s="1288">
        <v>0</v>
      </c>
      <c r="AO44" s="1288">
        <v>0</v>
      </c>
      <c r="AP44" s="1284">
        <v>0</v>
      </c>
      <c r="AQ44" s="1288">
        <v>0</v>
      </c>
      <c r="AR44" s="1288">
        <v>0</v>
      </c>
      <c r="AS44" s="1288">
        <v>0</v>
      </c>
      <c r="AT44" s="1288">
        <v>0</v>
      </c>
      <c r="AU44" s="1288">
        <v>0</v>
      </c>
      <c r="AV44" s="1288"/>
      <c r="AW44" s="1288"/>
      <c r="AX44" s="1284"/>
      <c r="AY44" s="1288">
        <v>0</v>
      </c>
      <c r="AZ44" s="1288">
        <v>0</v>
      </c>
      <c r="BA44" s="1288">
        <v>0</v>
      </c>
      <c r="BB44" s="1288">
        <v>0</v>
      </c>
      <c r="BC44" s="1288">
        <v>0</v>
      </c>
      <c r="BD44" s="1288">
        <v>0</v>
      </c>
      <c r="BE44" s="1288">
        <v>0</v>
      </c>
      <c r="BF44" s="1284">
        <v>0</v>
      </c>
      <c r="BG44" s="1288">
        <v>0</v>
      </c>
      <c r="BH44" s="1288">
        <v>0</v>
      </c>
      <c r="BI44" s="1288">
        <v>0</v>
      </c>
      <c r="BJ44" s="1288">
        <v>0</v>
      </c>
      <c r="BK44" s="1288">
        <v>0</v>
      </c>
      <c r="BL44" s="1288">
        <v>0</v>
      </c>
      <c r="BM44" s="1288">
        <v>0</v>
      </c>
      <c r="BN44" s="1284">
        <v>0</v>
      </c>
      <c r="BO44" s="1284">
        <v>0</v>
      </c>
      <c r="BP44" s="1288">
        <v>0</v>
      </c>
      <c r="BQ44" s="1288">
        <v>0</v>
      </c>
      <c r="BR44" s="1288">
        <v>0</v>
      </c>
      <c r="BS44" s="1288">
        <v>0</v>
      </c>
      <c r="BT44" s="1288">
        <v>0</v>
      </c>
      <c r="BU44" s="1288">
        <v>0</v>
      </c>
      <c r="BV44" s="1288">
        <v>0</v>
      </c>
      <c r="BW44" s="1284">
        <v>0</v>
      </c>
      <c r="BX44" s="1288">
        <v>0</v>
      </c>
      <c r="BY44" s="1288">
        <v>0</v>
      </c>
      <c r="BZ44" s="1288">
        <v>0</v>
      </c>
      <c r="CA44" s="1288">
        <v>0</v>
      </c>
      <c r="CB44" s="1288">
        <v>0</v>
      </c>
      <c r="CC44" s="1288">
        <v>0</v>
      </c>
      <c r="CD44" s="1284"/>
      <c r="CE44" s="1284"/>
      <c r="CF44" s="1288">
        <v>0</v>
      </c>
      <c r="CG44" s="1288">
        <v>0</v>
      </c>
      <c r="CH44" s="1288">
        <v>0</v>
      </c>
      <c r="CI44" s="1288">
        <v>0</v>
      </c>
      <c r="CJ44" s="1288">
        <v>0</v>
      </c>
      <c r="CK44" s="1288">
        <v>0</v>
      </c>
      <c r="CL44" s="1288">
        <v>0</v>
      </c>
      <c r="CM44" s="1284">
        <v>0</v>
      </c>
      <c r="CN44" s="1284">
        <v>0</v>
      </c>
      <c r="CO44" s="1288">
        <v>0</v>
      </c>
      <c r="CP44" s="1288">
        <v>0</v>
      </c>
      <c r="CQ44" s="1288">
        <v>0</v>
      </c>
      <c r="CR44" s="1288">
        <v>0</v>
      </c>
      <c r="CS44" s="1288">
        <v>0</v>
      </c>
      <c r="CT44" s="1288">
        <v>0</v>
      </c>
      <c r="CU44" s="1288">
        <v>0</v>
      </c>
      <c r="CV44" s="1284">
        <v>0</v>
      </c>
      <c r="CW44" s="1288">
        <v>104.47</v>
      </c>
      <c r="CX44" s="1288">
        <v>101.018</v>
      </c>
      <c r="CY44" s="1288">
        <v>95.542000000000002</v>
      </c>
      <c r="CZ44" s="1288">
        <v>85.73</v>
      </c>
      <c r="DA44" s="1288">
        <v>83.522000000000006</v>
      </c>
      <c r="DB44" s="1288">
        <v>78.988</v>
      </c>
      <c r="DC44" s="1288">
        <v>73.477000000000004</v>
      </c>
      <c r="DD44" s="1284">
        <v>69.873000000000005</v>
      </c>
      <c r="DE44" s="1288">
        <v>4.5959999999999992</v>
      </c>
      <c r="DF44" s="1288">
        <v>4.0299999999999994</v>
      </c>
      <c r="DG44" s="1288">
        <v>3.5919999999999992</v>
      </c>
      <c r="DH44" s="1288">
        <v>3.2959999999999989</v>
      </c>
      <c r="DI44" s="1288">
        <v>3.016999999999999</v>
      </c>
      <c r="DJ44" s="1288">
        <v>1.119999999999999</v>
      </c>
      <c r="DK44" s="1288">
        <v>0.27099999999999902</v>
      </c>
      <c r="DL44" s="1284">
        <v>0</v>
      </c>
      <c r="DM44" s="1288">
        <v>0</v>
      </c>
      <c r="DN44" s="1288">
        <v>0</v>
      </c>
      <c r="DO44" s="1288">
        <v>0</v>
      </c>
      <c r="DP44" s="1288">
        <v>0</v>
      </c>
      <c r="DQ44" s="1288">
        <v>0</v>
      </c>
      <c r="DR44" s="1288">
        <v>0</v>
      </c>
      <c r="DS44" s="1288"/>
      <c r="DT44" s="1284">
        <v>0</v>
      </c>
      <c r="DU44" s="1288">
        <v>0</v>
      </c>
      <c r="DV44" s="1288">
        <v>0</v>
      </c>
      <c r="DW44" s="1288">
        <v>0</v>
      </c>
      <c r="DX44" s="1288">
        <v>0</v>
      </c>
      <c r="DY44" s="1288">
        <v>0</v>
      </c>
      <c r="DZ44" s="1288">
        <v>0</v>
      </c>
      <c r="EA44" s="1288">
        <v>0</v>
      </c>
      <c r="EB44" s="1284">
        <v>0</v>
      </c>
      <c r="EC44" s="1288">
        <v>0</v>
      </c>
      <c r="ED44" s="1288">
        <v>0</v>
      </c>
      <c r="EE44" s="1288">
        <v>0</v>
      </c>
      <c r="EF44" s="1288">
        <v>0</v>
      </c>
      <c r="EG44" s="1288">
        <v>0</v>
      </c>
      <c r="EH44" s="1288">
        <v>0</v>
      </c>
      <c r="EI44" s="1288">
        <v>0</v>
      </c>
      <c r="EJ44" s="1284">
        <v>0</v>
      </c>
      <c r="EK44" s="1288">
        <v>0</v>
      </c>
      <c r="EL44" s="1288">
        <v>0</v>
      </c>
      <c r="EM44" s="1288">
        <v>0</v>
      </c>
      <c r="EN44" s="1288">
        <v>0</v>
      </c>
      <c r="EO44" s="1288">
        <v>0</v>
      </c>
      <c r="EP44" s="1288">
        <v>0</v>
      </c>
      <c r="EQ44" s="1288"/>
      <c r="ER44" s="1284"/>
      <c r="ES44" s="1288">
        <v>3.536</v>
      </c>
      <c r="ET44" s="1288">
        <v>2.1659999999999999</v>
      </c>
      <c r="EU44" s="1288">
        <v>1.0699999999999998</v>
      </c>
      <c r="EV44" s="1288">
        <v>0.64900000000000002</v>
      </c>
      <c r="EW44" s="1288">
        <v>0.53900000000000003</v>
      </c>
      <c r="EX44" s="1288">
        <v>0.47000000000000003</v>
      </c>
      <c r="EY44" s="1288">
        <v>0.37700000000000011</v>
      </c>
      <c r="EZ44" s="1284">
        <v>0.25600000000000012</v>
      </c>
      <c r="FA44" s="1290">
        <v>0</v>
      </c>
      <c r="FB44" s="1291">
        <v>0</v>
      </c>
      <c r="FC44" s="1291">
        <v>0</v>
      </c>
      <c r="FD44" s="1291">
        <v>0</v>
      </c>
      <c r="FE44" s="1291">
        <v>0</v>
      </c>
      <c r="FF44" s="1288">
        <v>0</v>
      </c>
      <c r="FG44" s="1288">
        <v>0</v>
      </c>
      <c r="FH44" s="1284"/>
      <c r="FI44" s="1288">
        <v>0</v>
      </c>
      <c r="FJ44" s="1288">
        <v>0</v>
      </c>
      <c r="FK44" s="1288">
        <v>0</v>
      </c>
      <c r="FL44" s="1288">
        <v>0</v>
      </c>
      <c r="FM44" s="1288">
        <v>0</v>
      </c>
      <c r="FN44" s="1288">
        <v>0</v>
      </c>
      <c r="FO44" s="1288">
        <v>0</v>
      </c>
      <c r="FP44" s="1284">
        <v>0</v>
      </c>
      <c r="FQ44" s="1288">
        <v>0</v>
      </c>
      <c r="FR44" s="1288">
        <v>0</v>
      </c>
      <c r="FS44" s="1288">
        <v>0</v>
      </c>
      <c r="FT44" s="1288">
        <v>0</v>
      </c>
      <c r="FU44" s="1288">
        <v>0</v>
      </c>
      <c r="FV44" s="1288">
        <v>0</v>
      </c>
      <c r="FW44" s="1288">
        <v>0</v>
      </c>
      <c r="FX44" s="1284">
        <v>0</v>
      </c>
      <c r="FY44" s="1288">
        <v>0</v>
      </c>
      <c r="FZ44" s="1288">
        <v>0</v>
      </c>
      <c r="GA44" s="1288">
        <v>0</v>
      </c>
      <c r="GB44" s="1288">
        <v>0</v>
      </c>
      <c r="GC44" s="1288">
        <v>0</v>
      </c>
      <c r="GD44" s="1288">
        <v>0</v>
      </c>
      <c r="GE44" s="1288">
        <v>0</v>
      </c>
      <c r="GF44" s="1284">
        <v>0</v>
      </c>
      <c r="GG44" s="1288">
        <v>2.7130000000000001</v>
      </c>
      <c r="GH44" s="1288">
        <v>2.2730000000000001</v>
      </c>
      <c r="GI44" s="1288">
        <v>1.8740000000000001</v>
      </c>
      <c r="GJ44" s="1288">
        <v>1.448</v>
      </c>
      <c r="GK44" s="1288">
        <v>1.18</v>
      </c>
      <c r="GL44" s="1288">
        <v>1.0149999999999999</v>
      </c>
      <c r="GM44" s="1288">
        <v>0.89199999999999979</v>
      </c>
      <c r="GN44" s="1284">
        <v>9.8829999999999991</v>
      </c>
      <c r="GO44" s="1288">
        <v>123.19</v>
      </c>
      <c r="GP44" s="1288">
        <v>116.98899999999999</v>
      </c>
      <c r="GQ44" s="1288">
        <v>109.191</v>
      </c>
      <c r="GR44" s="1288">
        <f>N44+V44+AL44+AT44+BB44+BJ44+EN44+BS44+CA44+CI44+CR44+CZ44+AD44+DH44+DP44+DX44+EF44+EV44+FD44+FL44+FT44+GB44+GJ44</f>
        <v>97.375999999999991</v>
      </c>
      <c r="GS44" s="1288">
        <f>O44+W44+AM44+AU44+BC44+BK44+BT44+CB44+CJ44+CS44+DA44+AE44+DI44+DQ44+DY44+EG44+EO44+EW44+FE44+FM44+FU44+GC44+GK44</f>
        <v>93.820000000000007</v>
      </c>
      <c r="GT44" s="1288">
        <v>86.472000000000008</v>
      </c>
      <c r="GU44" s="1288">
        <v>79.477000000000004</v>
      </c>
      <c r="GV44" s="1284">
        <v>84.233000000000004</v>
      </c>
      <c r="GW44" s="1288">
        <v>318.38499999999999</v>
      </c>
      <c r="GX44" s="1288">
        <v>301.03399999999999</v>
      </c>
      <c r="GY44" s="1288">
        <v>281.95799999999997</v>
      </c>
      <c r="GZ44" s="1292">
        <f>E44+GR44</f>
        <v>259.303</v>
      </c>
      <c r="HA44" s="1291">
        <f>GS44+F44</f>
        <v>246.04000000000002</v>
      </c>
      <c r="HB44" s="1288">
        <v>229.02100000000002</v>
      </c>
      <c r="HC44" s="1293">
        <v>212.768</v>
      </c>
      <c r="HD44" s="1284">
        <v>208.79000000000002</v>
      </c>
    </row>
    <row r="45" spans="1:212" ht="13">
      <c r="A45" s="1280" t="s">
        <v>655</v>
      </c>
      <c r="B45" s="1288"/>
      <c r="C45" s="1288"/>
      <c r="D45" s="1288"/>
      <c r="E45" s="1288"/>
      <c r="F45" s="1288"/>
      <c r="G45" s="1288"/>
      <c r="H45" s="1288"/>
      <c r="I45" s="1284"/>
      <c r="J45" s="1284"/>
      <c r="K45" s="1294"/>
      <c r="L45" s="1294"/>
      <c r="M45" s="1294"/>
      <c r="N45" s="1294"/>
      <c r="O45" s="1294"/>
      <c r="P45" s="1288"/>
      <c r="Q45" s="1288"/>
      <c r="R45" s="1284"/>
      <c r="S45" s="1295"/>
      <c r="T45" s="1295"/>
      <c r="U45" s="1295"/>
      <c r="V45" s="1295"/>
      <c r="W45" s="1295"/>
      <c r="X45" s="1288"/>
      <c r="Y45" s="1288"/>
      <c r="Z45" s="1284"/>
      <c r="AA45" s="1288"/>
      <c r="AB45" s="1288"/>
      <c r="AC45" s="1288">
        <v>0</v>
      </c>
      <c r="AD45" s="1288"/>
      <c r="AE45" s="1288"/>
      <c r="AF45" s="1288"/>
      <c r="AG45" s="1288"/>
      <c r="AH45" s="1284"/>
      <c r="AI45" s="1295"/>
      <c r="AJ45" s="1295"/>
      <c r="AK45" s="1295"/>
      <c r="AL45" s="1295"/>
      <c r="AM45" s="1295"/>
      <c r="AN45" s="1288"/>
      <c r="AO45" s="1288"/>
      <c r="AP45" s="1284"/>
      <c r="AQ45" s="1295"/>
      <c r="AR45" s="1295"/>
      <c r="AS45" s="1295"/>
      <c r="AT45" s="1295"/>
      <c r="AU45" s="1295"/>
      <c r="AV45" s="1288"/>
      <c r="AW45" s="1288"/>
      <c r="AX45" s="1284"/>
      <c r="AY45" s="1295"/>
      <c r="AZ45" s="1295"/>
      <c r="BA45" s="1295"/>
      <c r="BB45" s="1295"/>
      <c r="BC45" s="1295"/>
      <c r="BD45" s="1288"/>
      <c r="BE45" s="1288"/>
      <c r="BF45" s="1284"/>
      <c r="BG45" s="1295"/>
      <c r="BH45" s="1295"/>
      <c r="BI45" s="1295"/>
      <c r="BJ45" s="1295"/>
      <c r="BK45" s="1295"/>
      <c r="BL45" s="1288"/>
      <c r="BM45" s="1288"/>
      <c r="BN45" s="1284"/>
      <c r="BO45" s="1284"/>
      <c r="BP45" s="1295" t="s">
        <v>185</v>
      </c>
      <c r="BQ45" s="1295" t="s">
        <v>185</v>
      </c>
      <c r="BR45" s="1295" t="s">
        <v>185</v>
      </c>
      <c r="BS45" s="1295" t="s">
        <v>185</v>
      </c>
      <c r="BT45" s="1295"/>
      <c r="BU45" s="1288" t="s">
        <v>185</v>
      </c>
      <c r="BV45" s="1288" t="s">
        <v>185</v>
      </c>
      <c r="BW45" s="1284" t="s">
        <v>185</v>
      </c>
      <c r="BX45" s="1295"/>
      <c r="BY45" s="1295"/>
      <c r="BZ45" s="1295"/>
      <c r="CA45" s="1295"/>
      <c r="CB45" s="1295"/>
      <c r="CC45" s="1288"/>
      <c r="CD45" s="1284"/>
      <c r="CE45" s="1284"/>
      <c r="CF45" s="1295"/>
      <c r="CG45" s="1295"/>
      <c r="CH45" s="1295"/>
      <c r="CI45" s="1295"/>
      <c r="CJ45" s="1295"/>
      <c r="CK45" s="1288"/>
      <c r="CL45" s="1288"/>
      <c r="CM45" s="1284"/>
      <c r="CN45" s="1284"/>
      <c r="CO45" s="1295"/>
      <c r="CP45" s="1295"/>
      <c r="CQ45" s="1295"/>
      <c r="CR45" s="1295"/>
      <c r="CS45" s="1295"/>
      <c r="CT45" s="1288"/>
      <c r="CU45" s="1288"/>
      <c r="CV45" s="1284"/>
      <c r="CW45" s="1295"/>
      <c r="CX45" s="1295"/>
      <c r="CY45" s="1295"/>
      <c r="CZ45" s="1295"/>
      <c r="DA45" s="1295"/>
      <c r="DB45" s="1288"/>
      <c r="DC45" s="1288"/>
      <c r="DD45" s="1284"/>
      <c r="DE45" s="1295"/>
      <c r="DF45" s="1295"/>
      <c r="DG45" s="1295"/>
      <c r="DH45" s="1295"/>
      <c r="DI45" s="1295"/>
      <c r="DJ45" s="1288"/>
      <c r="DK45" s="1288"/>
      <c r="DL45" s="1284"/>
      <c r="DM45" s="1296"/>
      <c r="DN45" s="1296"/>
      <c r="DO45" s="1296"/>
      <c r="DP45" s="1296"/>
      <c r="DQ45" s="1296"/>
      <c r="DR45" s="1288"/>
      <c r="DS45" s="1288"/>
      <c r="DT45" s="1284"/>
      <c r="DU45" s="1295"/>
      <c r="DV45" s="1295"/>
      <c r="DW45" s="1295"/>
      <c r="DX45" s="1295"/>
      <c r="DY45" s="1295"/>
      <c r="DZ45" s="1288"/>
      <c r="EA45" s="1288"/>
      <c r="EB45" s="1284"/>
      <c r="EC45" s="1295"/>
      <c r="ED45" s="1295"/>
      <c r="EE45" s="1295"/>
      <c r="EF45" s="1295"/>
      <c r="EG45" s="1295"/>
      <c r="EH45" s="1288"/>
      <c r="EI45" s="1288"/>
      <c r="EJ45" s="1284"/>
      <c r="EK45" s="1295"/>
      <c r="EL45" s="1295"/>
      <c r="EM45" s="1295"/>
      <c r="EN45" s="1295"/>
      <c r="EO45" s="1295"/>
      <c r="EP45" s="1288"/>
      <c r="EQ45" s="1288"/>
      <c r="ER45" s="1284"/>
      <c r="ES45" s="1295"/>
      <c r="ET45" s="1295"/>
      <c r="EU45" s="1295"/>
      <c r="EV45" s="1295"/>
      <c r="EW45" s="1295"/>
      <c r="EX45" s="1288"/>
      <c r="EY45" s="1288"/>
      <c r="EZ45" s="1284"/>
      <c r="FA45" s="1290"/>
      <c r="FB45" s="1291"/>
      <c r="FC45" s="1291"/>
      <c r="FD45" s="1291"/>
      <c r="FE45" s="1291"/>
      <c r="FF45" s="1288"/>
      <c r="FG45" s="1288"/>
      <c r="FH45" s="1284"/>
      <c r="FI45" s="1295"/>
      <c r="FJ45" s="1295"/>
      <c r="FK45" s="1295"/>
      <c r="FL45" s="1295"/>
      <c r="FM45" s="1295"/>
      <c r="FN45" s="1288"/>
      <c r="FO45" s="1288"/>
      <c r="FP45" s="1284"/>
      <c r="FQ45" s="1288"/>
      <c r="FR45" s="1288"/>
      <c r="FS45" s="1288"/>
      <c r="FT45" s="1288"/>
      <c r="FU45" s="1288"/>
      <c r="FV45" s="1288"/>
      <c r="FW45" s="1288"/>
      <c r="FX45" s="1284"/>
      <c r="FY45" s="1288"/>
      <c r="FZ45" s="1288"/>
      <c r="GA45" s="1288"/>
      <c r="GB45" s="1288"/>
      <c r="GC45" s="1288"/>
      <c r="GD45" s="1288"/>
      <c r="GE45" s="1288"/>
      <c r="GF45" s="1284"/>
      <c r="GG45" s="1295"/>
      <c r="GH45" s="1295"/>
      <c r="GI45" s="1295"/>
      <c r="GJ45" s="1295"/>
      <c r="GK45" s="1295"/>
      <c r="GL45" s="1288"/>
      <c r="GM45" s="1288"/>
      <c r="GN45" s="1284"/>
      <c r="GO45" s="1288"/>
      <c r="GP45" s="1288"/>
      <c r="GQ45" s="1288"/>
      <c r="GR45" s="1288"/>
      <c r="GS45" s="1288"/>
      <c r="GT45" s="1288"/>
      <c r="GU45" s="1288"/>
      <c r="GV45" s="1284"/>
      <c r="GW45" s="1288"/>
      <c r="GX45" s="1288"/>
      <c r="GY45" s="1288"/>
      <c r="GZ45" s="1292"/>
      <c r="HA45" s="1291"/>
      <c r="HB45" s="1288"/>
      <c r="HC45" s="1293"/>
      <c r="HD45" s="1284"/>
    </row>
    <row r="46" spans="1:212">
      <c r="A46" s="1287" t="s">
        <v>637</v>
      </c>
      <c r="B46" s="1288">
        <v>205.071</v>
      </c>
      <c r="C46" s="1288">
        <v>146.58600000000001</v>
      </c>
      <c r="D46" s="1288">
        <v>65.747000000000014</v>
      </c>
      <c r="E46" s="1288">
        <v>31.966000000000001</v>
      </c>
      <c r="F46" s="1288">
        <v>24.324000000000002</v>
      </c>
      <c r="G46" s="1288">
        <v>10.467000000000001</v>
      </c>
      <c r="H46" s="1288">
        <v>6.3419999999999996</v>
      </c>
      <c r="I46" s="1284">
        <v>4.8419999999999996</v>
      </c>
      <c r="J46" s="1284">
        <v>0</v>
      </c>
      <c r="K46" s="1289">
        <v>0</v>
      </c>
      <c r="L46" s="1289">
        <v>0</v>
      </c>
      <c r="M46" s="1289">
        <v>0</v>
      </c>
      <c r="N46" s="1289">
        <v>0</v>
      </c>
      <c r="O46" s="1289">
        <v>0</v>
      </c>
      <c r="P46" s="1288">
        <v>0</v>
      </c>
      <c r="Q46" s="1288">
        <v>0</v>
      </c>
      <c r="R46" s="1284">
        <v>0</v>
      </c>
      <c r="S46" s="1288">
        <v>0</v>
      </c>
      <c r="T46" s="1288">
        <v>0</v>
      </c>
      <c r="U46" s="1288">
        <v>0</v>
      </c>
      <c r="V46" s="1288">
        <v>0</v>
      </c>
      <c r="W46" s="1288">
        <v>0</v>
      </c>
      <c r="X46" s="1288">
        <v>0</v>
      </c>
      <c r="Y46" s="1288">
        <v>0</v>
      </c>
      <c r="Z46" s="1284">
        <v>0</v>
      </c>
      <c r="AA46" s="1288">
        <v>0</v>
      </c>
      <c r="AB46" s="1288">
        <v>0</v>
      </c>
      <c r="AC46" s="1288">
        <v>0</v>
      </c>
      <c r="AD46" s="1288">
        <v>0</v>
      </c>
      <c r="AE46" s="1288">
        <v>0</v>
      </c>
      <c r="AF46" s="1288">
        <v>0</v>
      </c>
      <c r="AG46" s="1288"/>
      <c r="AH46" s="1284"/>
      <c r="AI46" s="1288">
        <v>0</v>
      </c>
      <c r="AJ46" s="1288">
        <v>0</v>
      </c>
      <c r="AK46" s="1288">
        <v>0</v>
      </c>
      <c r="AL46" s="1288">
        <v>0</v>
      </c>
      <c r="AM46" s="1288">
        <v>0</v>
      </c>
      <c r="AN46" s="1288">
        <v>0</v>
      </c>
      <c r="AO46" s="1288">
        <v>0</v>
      </c>
      <c r="AP46" s="1284">
        <v>0</v>
      </c>
      <c r="AQ46" s="1288">
        <v>0</v>
      </c>
      <c r="AR46" s="1288">
        <v>1.0009999999999999</v>
      </c>
      <c r="AS46" s="1288">
        <v>2.7169999999999996</v>
      </c>
      <c r="AT46" s="1288">
        <v>1.52</v>
      </c>
      <c r="AU46" s="1288">
        <v>0.67100000000000004</v>
      </c>
      <c r="AV46" s="1288">
        <v>0.47199999999999998</v>
      </c>
      <c r="AW46" s="1288">
        <v>0.40500000000000003</v>
      </c>
      <c r="AX46" s="1284">
        <v>0.52300000000000002</v>
      </c>
      <c r="AY46" s="1288">
        <v>0</v>
      </c>
      <c r="AZ46" s="1288">
        <v>0</v>
      </c>
      <c r="BA46" s="1288">
        <v>0</v>
      </c>
      <c r="BB46" s="1288">
        <v>0</v>
      </c>
      <c r="BC46" s="1288">
        <v>0</v>
      </c>
      <c r="BD46" s="1288">
        <v>0</v>
      </c>
      <c r="BE46" s="1288">
        <v>0</v>
      </c>
      <c r="BF46" s="1284">
        <v>0</v>
      </c>
      <c r="BG46" s="1288">
        <v>0</v>
      </c>
      <c r="BH46" s="1288">
        <v>0</v>
      </c>
      <c r="BI46" s="1288">
        <v>0</v>
      </c>
      <c r="BJ46" s="1288">
        <v>0</v>
      </c>
      <c r="BK46" s="1288">
        <v>0</v>
      </c>
      <c r="BL46" s="1288">
        <v>0</v>
      </c>
      <c r="BM46" s="1288">
        <v>0</v>
      </c>
      <c r="BN46" s="1284">
        <v>0</v>
      </c>
      <c r="BO46" s="1284">
        <v>0</v>
      </c>
      <c r="BP46" s="1288">
        <v>0</v>
      </c>
      <c r="BQ46" s="1288">
        <v>0</v>
      </c>
      <c r="BR46" s="1288">
        <v>0</v>
      </c>
      <c r="BS46" s="1288">
        <v>0</v>
      </c>
      <c r="BT46" s="1288">
        <v>0</v>
      </c>
      <c r="BU46" s="1288">
        <v>0</v>
      </c>
      <c r="BV46" s="1288">
        <v>0</v>
      </c>
      <c r="BW46" s="1284">
        <v>0</v>
      </c>
      <c r="BX46" s="1288">
        <v>0</v>
      </c>
      <c r="BY46" s="1288">
        <v>0</v>
      </c>
      <c r="BZ46" s="1288">
        <v>0</v>
      </c>
      <c r="CA46" s="1288">
        <v>0</v>
      </c>
      <c r="CB46" s="1288">
        <v>0</v>
      </c>
      <c r="CC46" s="1288">
        <v>0</v>
      </c>
      <c r="CD46" s="1284"/>
      <c r="CE46" s="1284"/>
      <c r="CF46" s="1288">
        <v>0</v>
      </c>
      <c r="CG46" s="1288">
        <v>0</v>
      </c>
      <c r="CH46" s="1288">
        <v>0</v>
      </c>
      <c r="CI46" s="1288">
        <v>0</v>
      </c>
      <c r="CJ46" s="1288">
        <v>0</v>
      </c>
      <c r="CK46" s="1288">
        <v>0</v>
      </c>
      <c r="CL46" s="1288">
        <v>0</v>
      </c>
      <c r="CM46" s="1284">
        <v>0</v>
      </c>
      <c r="CN46" s="1284">
        <v>0</v>
      </c>
      <c r="CO46" s="1288">
        <v>0</v>
      </c>
      <c r="CP46" s="1288">
        <v>0</v>
      </c>
      <c r="CQ46" s="1288">
        <v>0</v>
      </c>
      <c r="CR46" s="1288">
        <v>0</v>
      </c>
      <c r="CS46" s="1288">
        <v>0</v>
      </c>
      <c r="CT46" s="1288">
        <v>0</v>
      </c>
      <c r="CU46" s="1288">
        <v>0</v>
      </c>
      <c r="CV46" s="1284">
        <v>0</v>
      </c>
      <c r="CW46" s="1288">
        <v>0</v>
      </c>
      <c r="CX46" s="1288">
        <v>0</v>
      </c>
      <c r="CY46" s="1288">
        <v>0</v>
      </c>
      <c r="CZ46" s="1288">
        <v>0</v>
      </c>
      <c r="DA46" s="1288">
        <v>0</v>
      </c>
      <c r="DB46" s="1288">
        <v>0</v>
      </c>
      <c r="DC46" s="1288">
        <v>0</v>
      </c>
      <c r="DD46" s="1284">
        <v>0</v>
      </c>
      <c r="DE46" s="1288">
        <v>2.6110000000000007</v>
      </c>
      <c r="DF46" s="1288">
        <v>5.0530000000000008</v>
      </c>
      <c r="DG46" s="1288">
        <v>5.1870000000000012</v>
      </c>
      <c r="DH46" s="1288">
        <v>5.3830000000000009</v>
      </c>
      <c r="DI46" s="1288">
        <v>5.0940000000000012</v>
      </c>
      <c r="DJ46" s="1288">
        <v>5.1440000000000019</v>
      </c>
      <c r="DK46" s="1288">
        <v>4.0590000000000019</v>
      </c>
      <c r="DL46" s="1284">
        <v>3.8780000000000019</v>
      </c>
      <c r="DM46" s="1288">
        <v>0</v>
      </c>
      <c r="DN46" s="1288">
        <v>0</v>
      </c>
      <c r="DO46" s="1288">
        <v>0</v>
      </c>
      <c r="DP46" s="1288">
        <v>0</v>
      </c>
      <c r="DQ46" s="1288">
        <v>0</v>
      </c>
      <c r="DR46" s="1288">
        <v>0</v>
      </c>
      <c r="DS46" s="1288"/>
      <c r="DT46" s="1284">
        <v>0</v>
      </c>
      <c r="DU46" s="1288">
        <v>0</v>
      </c>
      <c r="DV46" s="1288">
        <v>0</v>
      </c>
      <c r="DW46" s="1288">
        <v>0</v>
      </c>
      <c r="DX46" s="1288">
        <v>0</v>
      </c>
      <c r="DY46" s="1288">
        <v>0</v>
      </c>
      <c r="DZ46" s="1288">
        <v>0</v>
      </c>
      <c r="EA46" s="1288">
        <v>0</v>
      </c>
      <c r="EB46" s="1284">
        <v>0</v>
      </c>
      <c r="EC46" s="1288">
        <v>0</v>
      </c>
      <c r="ED46" s="1288">
        <v>0</v>
      </c>
      <c r="EE46" s="1288">
        <v>0</v>
      </c>
      <c r="EF46" s="1288">
        <v>0</v>
      </c>
      <c r="EG46" s="1288">
        <v>0</v>
      </c>
      <c r="EH46" s="1288">
        <v>0</v>
      </c>
      <c r="EI46" s="1288">
        <v>0</v>
      </c>
      <c r="EJ46" s="1284">
        <v>0</v>
      </c>
      <c r="EK46" s="1288">
        <v>0</v>
      </c>
      <c r="EL46" s="1288">
        <v>0</v>
      </c>
      <c r="EM46" s="1288">
        <v>0</v>
      </c>
      <c r="EN46" s="1288">
        <v>0</v>
      </c>
      <c r="EO46" s="1288">
        <v>0</v>
      </c>
      <c r="EP46" s="1288">
        <v>0</v>
      </c>
      <c r="EQ46" s="1288"/>
      <c r="ER46" s="1284"/>
      <c r="ES46" s="1288">
        <v>358.61700000000002</v>
      </c>
      <c r="ET46" s="1288">
        <v>293.68099999999998</v>
      </c>
      <c r="EU46" s="1288">
        <v>177.137</v>
      </c>
      <c r="EV46" s="1288">
        <v>67.129000000000005</v>
      </c>
      <c r="EW46" s="1288">
        <v>46.891999999999996</v>
      </c>
      <c r="EX46" s="1288">
        <v>33.509</v>
      </c>
      <c r="EY46" s="1288">
        <v>29.367999999999999</v>
      </c>
      <c r="EZ46" s="1284">
        <v>27.216999999999999</v>
      </c>
      <c r="FA46" s="1290">
        <v>0</v>
      </c>
      <c r="FB46" s="1291">
        <v>0</v>
      </c>
      <c r="FC46" s="1291">
        <v>0</v>
      </c>
      <c r="FD46" s="1291">
        <v>0</v>
      </c>
      <c r="FE46" s="1291">
        <v>0</v>
      </c>
      <c r="FF46" s="1288">
        <v>0</v>
      </c>
      <c r="FG46" s="1288">
        <v>0</v>
      </c>
      <c r="FH46" s="1284"/>
      <c r="FI46" s="1288">
        <v>627.49900000000002</v>
      </c>
      <c r="FJ46" s="1288">
        <v>493.37899999999996</v>
      </c>
      <c r="FK46" s="1288">
        <v>482.70400000000001</v>
      </c>
      <c r="FL46" s="1288">
        <v>457.654</v>
      </c>
      <c r="FM46" s="1288">
        <v>403.31799999999998</v>
      </c>
      <c r="FN46" s="1288">
        <v>355.18</v>
      </c>
      <c r="FO46" s="1288">
        <v>288.61099999999999</v>
      </c>
      <c r="FP46" s="1284">
        <v>153.358</v>
      </c>
      <c r="FQ46" s="1288">
        <v>1E-3</v>
      </c>
      <c r="FR46" s="1288">
        <v>0</v>
      </c>
      <c r="FS46" s="1288">
        <v>0</v>
      </c>
      <c r="FT46" s="1288">
        <v>0</v>
      </c>
      <c r="FU46" s="1288">
        <v>0</v>
      </c>
      <c r="FV46" s="1288">
        <v>0</v>
      </c>
      <c r="FW46" s="1288">
        <v>0</v>
      </c>
      <c r="FX46" s="1284">
        <v>0</v>
      </c>
      <c r="FY46" s="1288">
        <v>0</v>
      </c>
      <c r="FZ46" s="1288">
        <v>0</v>
      </c>
      <c r="GA46" s="1288">
        <v>0</v>
      </c>
      <c r="GB46" s="1288">
        <v>0</v>
      </c>
      <c r="GC46" s="1288"/>
      <c r="GD46" s="1288">
        <v>0</v>
      </c>
      <c r="GE46" s="1288">
        <v>0</v>
      </c>
      <c r="GF46" s="1284">
        <v>0</v>
      </c>
      <c r="GG46" s="1288">
        <v>0</v>
      </c>
      <c r="GH46" s="1288">
        <v>0</v>
      </c>
      <c r="GI46" s="1288">
        <v>0</v>
      </c>
      <c r="GJ46" s="1288">
        <v>0</v>
      </c>
      <c r="GK46" s="1288">
        <v>0</v>
      </c>
      <c r="GL46" s="1288">
        <v>0</v>
      </c>
      <c r="GM46" s="1288">
        <v>0</v>
      </c>
      <c r="GN46" s="1284">
        <v>0</v>
      </c>
      <c r="GO46" s="1288">
        <v>988.72800000000007</v>
      </c>
      <c r="GP46" s="1288">
        <v>793.11399999999992</v>
      </c>
      <c r="GQ46" s="1288">
        <v>667.745</v>
      </c>
      <c r="GR46" s="1288">
        <f>N46+V46+AL46+AT46+BB46+BJ46+EN46+BS46+CA46+CI46+CR46+CZ46+AD46+DH46+DP46+DX46+EF46+EV46+FD46+FL46+FT46+GB46+GJ46</f>
        <v>531.68600000000004</v>
      </c>
      <c r="GS46" s="1288">
        <f>O46+W46+AM46+AU46+BC46+BK46+BT46+CB46+CJ46+CS46+DA46+AE46+DI46+DQ46+DY46+EG46+EO46+EW46+FE46+FM46+FU46+GC46+GK46</f>
        <v>455.97499999999997</v>
      </c>
      <c r="GT46" s="1288">
        <v>394.30500000000001</v>
      </c>
      <c r="GU46" s="1288">
        <v>322.44300000000004</v>
      </c>
      <c r="GV46" s="1284">
        <v>184.97600000000003</v>
      </c>
      <c r="GW46" s="1288">
        <v>1193.799</v>
      </c>
      <c r="GX46" s="1288">
        <v>939.69999999999993</v>
      </c>
      <c r="GY46" s="1288">
        <v>733.49199999999996</v>
      </c>
      <c r="GZ46" s="1292">
        <f>E46+GR46</f>
        <v>563.65200000000004</v>
      </c>
      <c r="HA46" s="1291">
        <f>GS46+F46</f>
        <v>480.29899999999998</v>
      </c>
      <c r="HB46" s="1288">
        <v>404.77199999999999</v>
      </c>
      <c r="HC46" s="1293">
        <v>328.78500000000003</v>
      </c>
      <c r="HD46" s="1284">
        <v>189.81800000000004</v>
      </c>
    </row>
    <row r="47" spans="1:212">
      <c r="A47" s="1287" t="s">
        <v>638</v>
      </c>
      <c r="B47" s="1288">
        <v>1.0999999999999999E-2</v>
      </c>
      <c r="C47" s="1288">
        <v>1E-3</v>
      </c>
      <c r="D47" s="1288">
        <v>0</v>
      </c>
      <c r="E47" s="1288">
        <v>0</v>
      </c>
      <c r="F47" s="1288">
        <v>2E-3</v>
      </c>
      <c r="G47" s="1288">
        <v>1E-3</v>
      </c>
      <c r="H47" s="1288">
        <v>0</v>
      </c>
      <c r="I47" s="1284">
        <v>0</v>
      </c>
      <c r="J47" s="1284">
        <v>0</v>
      </c>
      <c r="K47" s="1289">
        <v>0</v>
      </c>
      <c r="L47" s="1289">
        <v>0</v>
      </c>
      <c r="M47" s="1289">
        <v>0</v>
      </c>
      <c r="N47" s="1289">
        <v>0</v>
      </c>
      <c r="O47" s="1289">
        <v>0</v>
      </c>
      <c r="P47" s="1288">
        <v>0</v>
      </c>
      <c r="Q47" s="1288">
        <v>0</v>
      </c>
      <c r="R47" s="1284">
        <v>0</v>
      </c>
      <c r="S47" s="1288">
        <v>0</v>
      </c>
      <c r="T47" s="1288">
        <v>0</v>
      </c>
      <c r="U47" s="1288">
        <v>0</v>
      </c>
      <c r="V47" s="1288">
        <v>0</v>
      </c>
      <c r="W47" s="1288">
        <v>0</v>
      </c>
      <c r="X47" s="1288">
        <v>0</v>
      </c>
      <c r="Y47" s="1288">
        <v>0</v>
      </c>
      <c r="Z47" s="1284">
        <v>0</v>
      </c>
      <c r="AA47" s="1288">
        <v>0</v>
      </c>
      <c r="AB47" s="1288">
        <v>0</v>
      </c>
      <c r="AC47" s="1288">
        <v>0</v>
      </c>
      <c r="AD47" s="1288">
        <v>0</v>
      </c>
      <c r="AE47" s="1288">
        <v>0</v>
      </c>
      <c r="AF47" s="1288">
        <v>0</v>
      </c>
      <c r="AG47" s="1288"/>
      <c r="AH47" s="1284"/>
      <c r="AI47" s="1288">
        <v>0</v>
      </c>
      <c r="AJ47" s="1288">
        <v>0</v>
      </c>
      <c r="AK47" s="1288">
        <v>0</v>
      </c>
      <c r="AL47" s="1288">
        <v>0</v>
      </c>
      <c r="AM47" s="1288">
        <v>0</v>
      </c>
      <c r="AN47" s="1288">
        <v>0</v>
      </c>
      <c r="AO47" s="1288">
        <v>0</v>
      </c>
      <c r="AP47" s="1284">
        <v>0</v>
      </c>
      <c r="AQ47" s="1288">
        <v>2.8159999999999998</v>
      </c>
      <c r="AR47" s="1288">
        <v>2.2869999999999999</v>
      </c>
      <c r="AS47" s="1288">
        <v>8.7999999999999995E-2</v>
      </c>
      <c r="AT47" s="1288">
        <v>0.03</v>
      </c>
      <c r="AU47" s="1288">
        <v>3.7999999999999999E-2</v>
      </c>
      <c r="AV47" s="1288">
        <v>2.5999999999999999E-2</v>
      </c>
      <c r="AW47" s="1288">
        <v>0.16600000000000001</v>
      </c>
      <c r="AX47" s="1284">
        <v>0.14599999999999999</v>
      </c>
      <c r="AY47" s="1288">
        <v>0</v>
      </c>
      <c r="AZ47" s="1288">
        <v>0</v>
      </c>
      <c r="BA47" s="1288">
        <v>0</v>
      </c>
      <c r="BB47" s="1288">
        <v>0</v>
      </c>
      <c r="BC47" s="1288">
        <v>0</v>
      </c>
      <c r="BD47" s="1288">
        <v>0</v>
      </c>
      <c r="BE47" s="1288">
        <v>0</v>
      </c>
      <c r="BF47" s="1284">
        <v>0</v>
      </c>
      <c r="BG47" s="1288">
        <v>0</v>
      </c>
      <c r="BH47" s="1288">
        <v>0</v>
      </c>
      <c r="BI47" s="1288">
        <v>0</v>
      </c>
      <c r="BJ47" s="1288">
        <v>0</v>
      </c>
      <c r="BK47" s="1288">
        <v>0</v>
      </c>
      <c r="BL47" s="1288">
        <v>0</v>
      </c>
      <c r="BM47" s="1288">
        <v>0</v>
      </c>
      <c r="BN47" s="1284">
        <v>0</v>
      </c>
      <c r="BO47" s="1284">
        <v>0</v>
      </c>
      <c r="BP47" s="1288">
        <v>0</v>
      </c>
      <c r="BQ47" s="1288">
        <v>0</v>
      </c>
      <c r="BR47" s="1288">
        <v>0</v>
      </c>
      <c r="BS47" s="1288">
        <v>0</v>
      </c>
      <c r="BT47" s="1288">
        <v>0</v>
      </c>
      <c r="BU47" s="1288">
        <v>0</v>
      </c>
      <c r="BV47" s="1288">
        <v>0</v>
      </c>
      <c r="BW47" s="1284">
        <v>0</v>
      </c>
      <c r="BX47" s="1288">
        <v>0</v>
      </c>
      <c r="BY47" s="1288">
        <v>0</v>
      </c>
      <c r="BZ47" s="1288">
        <v>0</v>
      </c>
      <c r="CA47" s="1288">
        <v>0</v>
      </c>
      <c r="CB47" s="1288">
        <v>0</v>
      </c>
      <c r="CC47" s="1288">
        <v>0</v>
      </c>
      <c r="CD47" s="1284"/>
      <c r="CE47" s="1284"/>
      <c r="CF47" s="1288">
        <v>0</v>
      </c>
      <c r="CG47" s="1288">
        <v>0</v>
      </c>
      <c r="CH47" s="1288">
        <v>0</v>
      </c>
      <c r="CI47" s="1288">
        <v>0</v>
      </c>
      <c r="CJ47" s="1288">
        <v>0</v>
      </c>
      <c r="CK47" s="1288">
        <v>0</v>
      </c>
      <c r="CL47" s="1288">
        <v>0</v>
      </c>
      <c r="CM47" s="1284">
        <v>0</v>
      </c>
      <c r="CN47" s="1284">
        <v>0</v>
      </c>
      <c r="CO47" s="1288">
        <v>0</v>
      </c>
      <c r="CP47" s="1288">
        <v>0</v>
      </c>
      <c r="CQ47" s="1288">
        <v>0</v>
      </c>
      <c r="CR47" s="1288">
        <v>0</v>
      </c>
      <c r="CS47" s="1288">
        <v>0</v>
      </c>
      <c r="CT47" s="1288">
        <v>0</v>
      </c>
      <c r="CU47" s="1288">
        <v>0</v>
      </c>
      <c r="CV47" s="1284">
        <v>0</v>
      </c>
      <c r="CW47" s="1288">
        <v>0</v>
      </c>
      <c r="CX47" s="1288">
        <v>0</v>
      </c>
      <c r="CY47" s="1288">
        <v>0</v>
      </c>
      <c r="CZ47" s="1288">
        <v>0</v>
      </c>
      <c r="DA47" s="1288">
        <v>0</v>
      </c>
      <c r="DB47" s="1288">
        <v>0</v>
      </c>
      <c r="DC47" s="1288">
        <v>0</v>
      </c>
      <c r="DD47" s="1284">
        <v>0</v>
      </c>
      <c r="DE47" s="1288">
        <v>3.423</v>
      </c>
      <c r="DF47" s="1288">
        <v>2.2080000000000002</v>
      </c>
      <c r="DG47" s="1288">
        <v>1.901</v>
      </c>
      <c r="DH47" s="1288">
        <v>0.98599999999999999</v>
      </c>
      <c r="DI47" s="1288">
        <v>1.371</v>
      </c>
      <c r="DJ47" s="1288">
        <v>0.28999999999999998</v>
      </c>
      <c r="DK47" s="1288">
        <v>0.375</v>
      </c>
      <c r="DL47" s="1284">
        <v>1.6839999999999999</v>
      </c>
      <c r="DM47" s="1288">
        <v>0</v>
      </c>
      <c r="DN47" s="1288">
        <v>0</v>
      </c>
      <c r="DO47" s="1288">
        <v>0</v>
      </c>
      <c r="DP47" s="1288">
        <v>0</v>
      </c>
      <c r="DQ47" s="1288">
        <v>0</v>
      </c>
      <c r="DR47" s="1288">
        <v>0</v>
      </c>
      <c r="DS47" s="1288"/>
      <c r="DT47" s="1284">
        <v>0</v>
      </c>
      <c r="DU47" s="1288">
        <v>0</v>
      </c>
      <c r="DV47" s="1288">
        <v>0</v>
      </c>
      <c r="DW47" s="1288">
        <v>0</v>
      </c>
      <c r="DX47" s="1288">
        <v>0</v>
      </c>
      <c r="DY47" s="1288">
        <v>0</v>
      </c>
      <c r="DZ47" s="1288">
        <v>0</v>
      </c>
      <c r="EA47" s="1288">
        <v>0</v>
      </c>
      <c r="EB47" s="1284">
        <v>0</v>
      </c>
      <c r="EC47" s="1288">
        <v>0</v>
      </c>
      <c r="ED47" s="1288">
        <v>0</v>
      </c>
      <c r="EE47" s="1288">
        <v>0</v>
      </c>
      <c r="EF47" s="1288">
        <v>0</v>
      </c>
      <c r="EG47" s="1288">
        <v>0</v>
      </c>
      <c r="EH47" s="1288">
        <v>0</v>
      </c>
      <c r="EI47" s="1288">
        <v>0</v>
      </c>
      <c r="EJ47" s="1284">
        <v>0</v>
      </c>
      <c r="EK47" s="1288">
        <v>0</v>
      </c>
      <c r="EL47" s="1288">
        <v>0</v>
      </c>
      <c r="EM47" s="1288">
        <v>0</v>
      </c>
      <c r="EN47" s="1288">
        <v>0</v>
      </c>
      <c r="EO47" s="1288">
        <v>0</v>
      </c>
      <c r="EP47" s="1288">
        <v>0</v>
      </c>
      <c r="EQ47" s="1288"/>
      <c r="ER47" s="1284"/>
      <c r="ES47" s="1288">
        <v>0.01</v>
      </c>
      <c r="ET47" s="1288">
        <v>3.0000000000000001E-3</v>
      </c>
      <c r="EU47" s="1288">
        <v>0</v>
      </c>
      <c r="EV47" s="1288">
        <v>2E-3</v>
      </c>
      <c r="EW47" s="1288">
        <v>0</v>
      </c>
      <c r="EX47" s="1288">
        <v>1E-3</v>
      </c>
      <c r="EY47" s="1288">
        <v>0</v>
      </c>
      <c r="EZ47" s="1284">
        <v>1E-3</v>
      </c>
      <c r="FA47" s="1290">
        <v>0</v>
      </c>
      <c r="FB47" s="1291">
        <v>0</v>
      </c>
      <c r="FC47" s="1291">
        <v>0</v>
      </c>
      <c r="FD47" s="1291">
        <v>0</v>
      </c>
      <c r="FE47" s="1291">
        <v>0</v>
      </c>
      <c r="FF47" s="1288">
        <v>0</v>
      </c>
      <c r="FG47" s="1288">
        <v>0</v>
      </c>
      <c r="FH47" s="1284"/>
      <c r="FI47" s="1288">
        <v>15.293999999999999</v>
      </c>
      <c r="FJ47" s="1288">
        <v>47.734999999999999</v>
      </c>
      <c r="FK47" s="1288">
        <v>38.780999999999999</v>
      </c>
      <c r="FL47" s="1288">
        <v>10.931999999999999</v>
      </c>
      <c r="FM47" s="1288">
        <v>1.6E-2</v>
      </c>
      <c r="FN47" s="1288">
        <v>3.6000000000000004E-2</v>
      </c>
      <c r="FO47" s="1288">
        <v>1.3999999999999999E-2</v>
      </c>
      <c r="FP47" s="1284">
        <v>2E-3</v>
      </c>
      <c r="FQ47" s="1288">
        <v>4.0000000000000001E-3</v>
      </c>
      <c r="FR47" s="1288">
        <v>0</v>
      </c>
      <c r="FS47" s="1288">
        <v>0</v>
      </c>
      <c r="FT47" s="1288">
        <v>0</v>
      </c>
      <c r="FU47" s="1288">
        <v>0</v>
      </c>
      <c r="FV47" s="1288">
        <v>0</v>
      </c>
      <c r="FW47" s="1288">
        <v>0</v>
      </c>
      <c r="FX47" s="1284">
        <v>0</v>
      </c>
      <c r="FY47" s="1288">
        <v>0</v>
      </c>
      <c r="FZ47" s="1288">
        <v>0</v>
      </c>
      <c r="GA47" s="1288">
        <v>0</v>
      </c>
      <c r="GB47" s="1288">
        <v>0</v>
      </c>
      <c r="GC47" s="1288">
        <v>0</v>
      </c>
      <c r="GD47" s="1288">
        <v>0</v>
      </c>
      <c r="GE47" s="1288">
        <v>0</v>
      </c>
      <c r="GF47" s="1284">
        <v>0</v>
      </c>
      <c r="GG47" s="1288">
        <v>0</v>
      </c>
      <c r="GH47" s="1288">
        <v>0</v>
      </c>
      <c r="GI47" s="1288">
        <v>0</v>
      </c>
      <c r="GJ47" s="1288">
        <v>0</v>
      </c>
      <c r="GK47" s="1288">
        <v>0</v>
      </c>
      <c r="GL47" s="1288">
        <v>0</v>
      </c>
      <c r="GM47" s="1288">
        <v>0</v>
      </c>
      <c r="GN47" s="1284">
        <v>0</v>
      </c>
      <c r="GO47" s="1288">
        <v>21.547000000000001</v>
      </c>
      <c r="GP47" s="1288">
        <v>52.232999999999997</v>
      </c>
      <c r="GQ47" s="1288">
        <v>40.770000000000003</v>
      </c>
      <c r="GR47" s="1288">
        <f>N47+V47+AL47+AT47+BB47+BJ47+EN47+BS47+CA47+CI47+CR47+CZ47+AD47+DH47+DP47+DX47+EF47+EV47+FD47+FL47+FT47+GB47+GJ47</f>
        <v>11.95</v>
      </c>
      <c r="GS47" s="1288">
        <f>O47+W47+AM47+AU47+BC47+BK47+BT47+CB47+CJ47+CS47+DA47+AE47+DI47+DQ47+DY47+EG47+EO47+EW47+FE47+FM47+FU47+GC47+GK47</f>
        <v>1.425</v>
      </c>
      <c r="GT47" s="1288">
        <v>0.35299999999999998</v>
      </c>
      <c r="GU47" s="1288">
        <v>0.55499999999999994</v>
      </c>
      <c r="GV47" s="1284">
        <v>1.833</v>
      </c>
      <c r="GW47" s="1288">
        <v>21.558</v>
      </c>
      <c r="GX47" s="1288">
        <v>52.233999999999995</v>
      </c>
      <c r="GY47" s="1288">
        <v>40.770000000000003</v>
      </c>
      <c r="GZ47" s="1292">
        <f>E47+GR47</f>
        <v>11.95</v>
      </c>
      <c r="HA47" s="1291">
        <f>GS47+F47</f>
        <v>1.427</v>
      </c>
      <c r="HB47" s="1288">
        <v>0.35399999999999998</v>
      </c>
      <c r="HC47" s="1293">
        <v>0.55499999999999994</v>
      </c>
      <c r="HD47" s="1284">
        <v>1.833</v>
      </c>
    </row>
    <row r="48" spans="1:212">
      <c r="A48" s="1287" t="s">
        <v>639</v>
      </c>
      <c r="B48" s="1288">
        <v>58.496000000000002</v>
      </c>
      <c r="C48" s="1288">
        <v>80.84</v>
      </c>
      <c r="D48" s="1288">
        <v>33.780999999999999</v>
      </c>
      <c r="E48" s="1288">
        <v>7.6420000000000003</v>
      </c>
      <c r="F48" s="1288">
        <v>13.859</v>
      </c>
      <c r="G48" s="1288">
        <v>4.1260000000000003</v>
      </c>
      <c r="H48" s="1288">
        <v>1.5</v>
      </c>
      <c r="I48" s="1284">
        <v>0.81499999999999995</v>
      </c>
      <c r="J48" s="1284">
        <v>0</v>
      </c>
      <c r="K48" s="1289">
        <v>0</v>
      </c>
      <c r="L48" s="1289">
        <v>0</v>
      </c>
      <c r="M48" s="1289">
        <v>0</v>
      </c>
      <c r="N48" s="1289">
        <v>0</v>
      </c>
      <c r="O48" s="1289">
        <v>0</v>
      </c>
      <c r="P48" s="1288">
        <v>0</v>
      </c>
      <c r="Q48" s="1288">
        <v>0</v>
      </c>
      <c r="R48" s="1284">
        <v>0</v>
      </c>
      <c r="S48" s="1288">
        <v>0</v>
      </c>
      <c r="T48" s="1288">
        <v>0</v>
      </c>
      <c r="U48" s="1288">
        <v>0</v>
      </c>
      <c r="V48" s="1288">
        <v>0</v>
      </c>
      <c r="W48" s="1288">
        <v>0</v>
      </c>
      <c r="X48" s="1288">
        <v>0</v>
      </c>
      <c r="Y48" s="1288">
        <v>0</v>
      </c>
      <c r="Z48" s="1284">
        <v>0</v>
      </c>
      <c r="AA48" s="1288">
        <v>0</v>
      </c>
      <c r="AB48" s="1288">
        <v>0</v>
      </c>
      <c r="AC48" s="1288">
        <v>0</v>
      </c>
      <c r="AD48" s="1288">
        <v>0</v>
      </c>
      <c r="AE48" s="1288">
        <v>0</v>
      </c>
      <c r="AF48" s="1288">
        <v>0</v>
      </c>
      <c r="AG48" s="1288"/>
      <c r="AH48" s="1284"/>
      <c r="AI48" s="1288">
        <v>0</v>
      </c>
      <c r="AJ48" s="1288">
        <v>0</v>
      </c>
      <c r="AK48" s="1288">
        <v>0</v>
      </c>
      <c r="AL48" s="1288">
        <v>0</v>
      </c>
      <c r="AM48" s="1288">
        <v>0</v>
      </c>
      <c r="AN48" s="1288">
        <v>0</v>
      </c>
      <c r="AO48" s="1288">
        <v>0</v>
      </c>
      <c r="AP48" s="1284">
        <v>0</v>
      </c>
      <c r="AQ48" s="1288">
        <v>1.8149999999999999</v>
      </c>
      <c r="AR48" s="1288">
        <v>0.57099999999999995</v>
      </c>
      <c r="AS48" s="1288">
        <v>1.2849999999999999</v>
      </c>
      <c r="AT48" s="1288">
        <v>0.879</v>
      </c>
      <c r="AU48" s="1288">
        <v>0.23700000000000002</v>
      </c>
      <c r="AV48" s="1288">
        <v>9.2999999999999999E-2</v>
      </c>
      <c r="AW48" s="1288">
        <v>4.8000000000000001E-2</v>
      </c>
      <c r="AX48" s="1284">
        <v>0.16699999999999998</v>
      </c>
      <c r="AY48" s="1288">
        <v>0</v>
      </c>
      <c r="AZ48" s="1288">
        <v>0</v>
      </c>
      <c r="BA48" s="1288">
        <v>0</v>
      </c>
      <c r="BB48" s="1288">
        <v>0</v>
      </c>
      <c r="BC48" s="1288">
        <v>0</v>
      </c>
      <c r="BD48" s="1288">
        <v>0</v>
      </c>
      <c r="BE48" s="1288">
        <v>0</v>
      </c>
      <c r="BF48" s="1284">
        <v>0</v>
      </c>
      <c r="BG48" s="1288">
        <v>0</v>
      </c>
      <c r="BH48" s="1288">
        <v>0</v>
      </c>
      <c r="BI48" s="1288">
        <v>0</v>
      </c>
      <c r="BJ48" s="1288">
        <v>0</v>
      </c>
      <c r="BK48" s="1288">
        <v>0</v>
      </c>
      <c r="BL48" s="1288">
        <v>0</v>
      </c>
      <c r="BM48" s="1288">
        <v>0</v>
      </c>
      <c r="BN48" s="1284">
        <v>0</v>
      </c>
      <c r="BO48" s="1284">
        <v>0</v>
      </c>
      <c r="BP48" s="1288">
        <v>0</v>
      </c>
      <c r="BQ48" s="1288">
        <v>0</v>
      </c>
      <c r="BR48" s="1288">
        <v>0</v>
      </c>
      <c r="BS48" s="1288">
        <v>0</v>
      </c>
      <c r="BT48" s="1288">
        <v>0</v>
      </c>
      <c r="BU48" s="1288">
        <v>0</v>
      </c>
      <c r="BV48" s="1288">
        <v>0</v>
      </c>
      <c r="BW48" s="1284">
        <v>0</v>
      </c>
      <c r="BX48" s="1288">
        <v>0</v>
      </c>
      <c r="BY48" s="1288">
        <v>0</v>
      </c>
      <c r="BZ48" s="1288">
        <v>0</v>
      </c>
      <c r="CA48" s="1288">
        <v>0</v>
      </c>
      <c r="CB48" s="1288">
        <v>0</v>
      </c>
      <c r="CC48" s="1288">
        <v>0</v>
      </c>
      <c r="CD48" s="1284"/>
      <c r="CE48" s="1284"/>
      <c r="CF48" s="1288">
        <v>0</v>
      </c>
      <c r="CG48" s="1288">
        <v>0</v>
      </c>
      <c r="CH48" s="1288">
        <v>0</v>
      </c>
      <c r="CI48" s="1288">
        <v>0</v>
      </c>
      <c r="CJ48" s="1288">
        <v>0</v>
      </c>
      <c r="CK48" s="1288">
        <v>0</v>
      </c>
      <c r="CL48" s="1288">
        <v>0</v>
      </c>
      <c r="CM48" s="1284">
        <v>0</v>
      </c>
      <c r="CN48" s="1284">
        <v>0</v>
      </c>
      <c r="CO48" s="1288">
        <v>0</v>
      </c>
      <c r="CP48" s="1288">
        <v>0</v>
      </c>
      <c r="CQ48" s="1288">
        <v>0</v>
      </c>
      <c r="CR48" s="1288">
        <v>0</v>
      </c>
      <c r="CS48" s="1288">
        <v>0</v>
      </c>
      <c r="CT48" s="1288">
        <v>0</v>
      </c>
      <c r="CU48" s="1288">
        <v>0</v>
      </c>
      <c r="CV48" s="1284">
        <v>0</v>
      </c>
      <c r="CW48" s="1288">
        <v>0</v>
      </c>
      <c r="CX48" s="1288">
        <v>0</v>
      </c>
      <c r="CY48" s="1288">
        <v>0</v>
      </c>
      <c r="CZ48" s="1288">
        <v>0</v>
      </c>
      <c r="DA48" s="1288">
        <v>0</v>
      </c>
      <c r="DB48" s="1288">
        <v>0</v>
      </c>
      <c r="DC48" s="1288">
        <v>0</v>
      </c>
      <c r="DD48" s="1284">
        <v>0</v>
      </c>
      <c r="DE48" s="1288">
        <v>0.98099999999999998</v>
      </c>
      <c r="DF48" s="1288">
        <v>2.0739999999999998</v>
      </c>
      <c r="DG48" s="1288">
        <v>1.7049999999999998</v>
      </c>
      <c r="DH48" s="1288">
        <v>1.2749999999999997</v>
      </c>
      <c r="DI48" s="1288">
        <v>1.321</v>
      </c>
      <c r="DJ48" s="1288">
        <v>1.375</v>
      </c>
      <c r="DK48" s="1288">
        <v>0.55600000000000005</v>
      </c>
      <c r="DL48" s="1284">
        <v>0.39400000000000002</v>
      </c>
      <c r="DM48" s="1288">
        <v>0</v>
      </c>
      <c r="DN48" s="1288">
        <v>0</v>
      </c>
      <c r="DO48" s="1288">
        <v>0</v>
      </c>
      <c r="DP48" s="1288">
        <v>0</v>
      </c>
      <c r="DQ48" s="1288">
        <v>0</v>
      </c>
      <c r="DR48" s="1288">
        <v>0</v>
      </c>
      <c r="DS48" s="1288"/>
      <c r="DT48" s="1284">
        <v>0</v>
      </c>
      <c r="DU48" s="1288">
        <v>0</v>
      </c>
      <c r="DV48" s="1288">
        <v>0</v>
      </c>
      <c r="DW48" s="1288">
        <v>0</v>
      </c>
      <c r="DX48" s="1288">
        <v>0</v>
      </c>
      <c r="DY48" s="1288">
        <v>0</v>
      </c>
      <c r="DZ48" s="1288">
        <v>0</v>
      </c>
      <c r="EA48" s="1288">
        <v>0</v>
      </c>
      <c r="EB48" s="1284">
        <v>0</v>
      </c>
      <c r="EC48" s="1288">
        <v>0</v>
      </c>
      <c r="ED48" s="1288">
        <v>0</v>
      </c>
      <c r="EE48" s="1288">
        <v>0</v>
      </c>
      <c r="EF48" s="1288">
        <v>0</v>
      </c>
      <c r="EG48" s="1288">
        <v>0</v>
      </c>
      <c r="EH48" s="1288">
        <v>0</v>
      </c>
      <c r="EI48" s="1288">
        <v>0</v>
      </c>
      <c r="EJ48" s="1284">
        <v>0</v>
      </c>
      <c r="EK48" s="1288">
        <v>0</v>
      </c>
      <c r="EL48" s="1288">
        <v>0</v>
      </c>
      <c r="EM48" s="1288">
        <v>0</v>
      </c>
      <c r="EN48" s="1288">
        <v>0</v>
      </c>
      <c r="EO48" s="1288">
        <v>0</v>
      </c>
      <c r="EP48" s="1288">
        <v>0</v>
      </c>
      <c r="EQ48" s="1288"/>
      <c r="ER48" s="1284"/>
      <c r="ES48" s="1288">
        <v>64.945999999999998</v>
      </c>
      <c r="ET48" s="1288">
        <v>116.54700000000001</v>
      </c>
      <c r="EU48" s="1288">
        <v>110.008</v>
      </c>
      <c r="EV48" s="1288">
        <v>20.239000000000001</v>
      </c>
      <c r="EW48" s="1288">
        <v>13.382999999999999</v>
      </c>
      <c r="EX48" s="1288">
        <v>4.1419999999999995</v>
      </c>
      <c r="EY48" s="1288">
        <v>2.1509999999999998</v>
      </c>
      <c r="EZ48" s="1284">
        <v>1.377</v>
      </c>
      <c r="FA48" s="1290">
        <v>0</v>
      </c>
      <c r="FB48" s="1291">
        <v>0</v>
      </c>
      <c r="FC48" s="1291">
        <v>0</v>
      </c>
      <c r="FD48" s="1291">
        <v>0</v>
      </c>
      <c r="FE48" s="1291">
        <v>0</v>
      </c>
      <c r="FF48" s="1288">
        <v>0</v>
      </c>
      <c r="FG48" s="1288">
        <v>0</v>
      </c>
      <c r="FH48" s="1284"/>
      <c r="FI48" s="1288">
        <v>149.41400000000002</v>
      </c>
      <c r="FJ48" s="1288">
        <v>58.41</v>
      </c>
      <c r="FK48" s="1288">
        <v>63.366000000000007</v>
      </c>
      <c r="FL48" s="1288">
        <v>65.268000000000001</v>
      </c>
      <c r="FM48" s="1288">
        <v>48.153999999999996</v>
      </c>
      <c r="FN48" s="1288">
        <v>66.605000000000004</v>
      </c>
      <c r="FO48" s="1288">
        <v>135.267</v>
      </c>
      <c r="FP48" s="1284">
        <v>125.73699999999999</v>
      </c>
      <c r="FQ48" s="1288">
        <v>0</v>
      </c>
      <c r="FR48" s="1288">
        <v>0</v>
      </c>
      <c r="FS48" s="1288">
        <v>0</v>
      </c>
      <c r="FT48" s="1288">
        <v>0</v>
      </c>
      <c r="FU48" s="1288">
        <v>0</v>
      </c>
      <c r="FV48" s="1288">
        <v>0</v>
      </c>
      <c r="FW48" s="1288">
        <v>0</v>
      </c>
      <c r="FX48" s="1284">
        <v>0</v>
      </c>
      <c r="FY48" s="1288">
        <v>0</v>
      </c>
      <c r="FZ48" s="1288">
        <v>0</v>
      </c>
      <c r="GA48" s="1288">
        <v>0</v>
      </c>
      <c r="GB48" s="1288">
        <v>0</v>
      </c>
      <c r="GC48" s="1288">
        <v>0</v>
      </c>
      <c r="GD48" s="1288">
        <v>0</v>
      </c>
      <c r="GE48" s="1288">
        <v>0</v>
      </c>
      <c r="GF48" s="1284">
        <v>0</v>
      </c>
      <c r="GG48" s="1288">
        <v>0</v>
      </c>
      <c r="GH48" s="1288">
        <v>0</v>
      </c>
      <c r="GI48" s="1288">
        <v>0</v>
      </c>
      <c r="GJ48" s="1288">
        <v>0</v>
      </c>
      <c r="GK48" s="1288">
        <v>0</v>
      </c>
      <c r="GL48" s="1288">
        <v>0</v>
      </c>
      <c r="GM48" s="1288">
        <v>0</v>
      </c>
      <c r="GN48" s="1284">
        <v>0</v>
      </c>
      <c r="GO48" s="1288">
        <v>217.15600000000001</v>
      </c>
      <c r="GP48" s="1288">
        <v>177.602</v>
      </c>
      <c r="GQ48" s="1288">
        <v>176.364</v>
      </c>
      <c r="GR48" s="1288">
        <f>N48+V48+AL48+AT48+BB48+BJ48+EN48+BS48+CA48+CI48+CR48+CZ48+AD48+DH48+DP48+DX48+EF48+EV48+FD48+FL48+FT48+GB48+GJ48</f>
        <v>87.661000000000001</v>
      </c>
      <c r="GS48" s="1288">
        <f>O48+W48+AM48+AU48+BC48+BK48+BT48+CB48+CJ48+CS48+DA48+AE48+DI48+DQ48+DY48+EG48+EO48+EW48+FE48+FM48+FU48+GC48+GK48</f>
        <v>63.094999999999999</v>
      </c>
      <c r="GT48" s="1288">
        <v>72.215000000000003</v>
      </c>
      <c r="GU48" s="1288">
        <v>138.02200000000002</v>
      </c>
      <c r="GV48" s="1284">
        <v>127.675</v>
      </c>
      <c r="GW48" s="1288">
        <v>275.65199999999999</v>
      </c>
      <c r="GX48" s="1288">
        <v>258.44200000000001</v>
      </c>
      <c r="GY48" s="1288">
        <v>210.14500000000001</v>
      </c>
      <c r="GZ48" s="1292">
        <f>E48+GR48</f>
        <v>95.302999999999997</v>
      </c>
      <c r="HA48" s="1291">
        <f>GS48+F48</f>
        <v>76.953999999999994</v>
      </c>
      <c r="HB48" s="1288">
        <v>76.341000000000008</v>
      </c>
      <c r="HC48" s="1293">
        <v>139.52200000000002</v>
      </c>
      <c r="HD48" s="1284">
        <v>128.49</v>
      </c>
    </row>
    <row r="49" spans="1:212">
      <c r="A49" s="1287" t="s">
        <v>656</v>
      </c>
      <c r="B49" s="1288">
        <v>146.58600000000001</v>
      </c>
      <c r="C49" s="1288">
        <v>65.747000000000014</v>
      </c>
      <c r="D49" s="1288">
        <v>31.966000000000015</v>
      </c>
      <c r="E49" s="1288">
        <v>24.324000000000002</v>
      </c>
      <c r="F49" s="1288">
        <v>10.467000000000001</v>
      </c>
      <c r="G49" s="1288">
        <v>6.3419999999999996</v>
      </c>
      <c r="H49" s="1288">
        <v>4.8419999999999996</v>
      </c>
      <c r="I49" s="1284">
        <v>4.0270000000000001</v>
      </c>
      <c r="J49" s="1284">
        <v>0</v>
      </c>
      <c r="K49" s="1289">
        <v>0</v>
      </c>
      <c r="L49" s="1289">
        <v>0</v>
      </c>
      <c r="M49" s="1289">
        <v>0</v>
      </c>
      <c r="N49" s="1289">
        <v>0</v>
      </c>
      <c r="O49" s="1289">
        <v>0</v>
      </c>
      <c r="P49" s="1288">
        <v>0</v>
      </c>
      <c r="Q49" s="1288">
        <v>0</v>
      </c>
      <c r="R49" s="1284">
        <v>0</v>
      </c>
      <c r="S49" s="1288">
        <v>0</v>
      </c>
      <c r="T49" s="1288">
        <v>0</v>
      </c>
      <c r="U49" s="1288">
        <v>0</v>
      </c>
      <c r="V49" s="1288">
        <v>0</v>
      </c>
      <c r="W49" s="1288">
        <v>0</v>
      </c>
      <c r="X49" s="1288">
        <v>0</v>
      </c>
      <c r="Y49" s="1288">
        <v>0</v>
      </c>
      <c r="Z49" s="1284">
        <v>0</v>
      </c>
      <c r="AA49" s="1288">
        <v>0</v>
      </c>
      <c r="AB49" s="1288">
        <v>0</v>
      </c>
      <c r="AC49" s="1288">
        <v>0</v>
      </c>
      <c r="AD49" s="1288">
        <v>0</v>
      </c>
      <c r="AE49" s="1288">
        <v>0</v>
      </c>
      <c r="AF49" s="1288">
        <v>0</v>
      </c>
      <c r="AG49" s="1288"/>
      <c r="AH49" s="1284"/>
      <c r="AI49" s="1288">
        <v>0</v>
      </c>
      <c r="AJ49" s="1288">
        <v>0</v>
      </c>
      <c r="AK49" s="1288">
        <v>0</v>
      </c>
      <c r="AL49" s="1288">
        <v>0</v>
      </c>
      <c r="AM49" s="1288">
        <v>0</v>
      </c>
      <c r="AN49" s="1288">
        <v>0</v>
      </c>
      <c r="AO49" s="1288">
        <v>0</v>
      </c>
      <c r="AP49" s="1284">
        <v>0</v>
      </c>
      <c r="AQ49" s="1288">
        <v>1.0009999999999999</v>
      </c>
      <c r="AR49" s="1288">
        <v>2.7169999999999996</v>
      </c>
      <c r="AS49" s="1288">
        <v>1.5199999999999994</v>
      </c>
      <c r="AT49" s="1288">
        <v>0.67100000000000004</v>
      </c>
      <c r="AU49" s="1288">
        <v>0.47200000000000009</v>
      </c>
      <c r="AV49" s="1288">
        <v>0.40500000000000003</v>
      </c>
      <c r="AW49" s="1288">
        <v>0.52300000000000002</v>
      </c>
      <c r="AX49" s="1284">
        <v>0.502</v>
      </c>
      <c r="AY49" s="1288">
        <v>0</v>
      </c>
      <c r="AZ49" s="1288">
        <v>0</v>
      </c>
      <c r="BA49" s="1288">
        <v>0</v>
      </c>
      <c r="BB49" s="1288">
        <v>0</v>
      </c>
      <c r="BC49" s="1288">
        <v>0</v>
      </c>
      <c r="BD49" s="1288">
        <v>0</v>
      </c>
      <c r="BE49" s="1288">
        <v>0</v>
      </c>
      <c r="BF49" s="1284">
        <v>0</v>
      </c>
      <c r="BG49" s="1288">
        <v>0</v>
      </c>
      <c r="BH49" s="1288">
        <v>0</v>
      </c>
      <c r="BI49" s="1288">
        <v>0</v>
      </c>
      <c r="BJ49" s="1288">
        <v>0</v>
      </c>
      <c r="BK49" s="1288">
        <v>0</v>
      </c>
      <c r="BL49" s="1288">
        <v>0</v>
      </c>
      <c r="BM49" s="1288">
        <v>0</v>
      </c>
      <c r="BN49" s="1284">
        <v>0</v>
      </c>
      <c r="BO49" s="1284">
        <v>0</v>
      </c>
      <c r="BP49" s="1288">
        <v>0</v>
      </c>
      <c r="BQ49" s="1288">
        <v>0</v>
      </c>
      <c r="BR49" s="1288">
        <v>0</v>
      </c>
      <c r="BS49" s="1288">
        <v>0</v>
      </c>
      <c r="BT49" s="1288">
        <v>0</v>
      </c>
      <c r="BU49" s="1288">
        <v>0</v>
      </c>
      <c r="BV49" s="1288">
        <v>0</v>
      </c>
      <c r="BW49" s="1284">
        <v>0</v>
      </c>
      <c r="BX49" s="1288">
        <v>0</v>
      </c>
      <c r="BY49" s="1288">
        <v>0</v>
      </c>
      <c r="BZ49" s="1288">
        <v>0</v>
      </c>
      <c r="CA49" s="1288">
        <v>0</v>
      </c>
      <c r="CB49" s="1288">
        <v>0</v>
      </c>
      <c r="CC49" s="1288">
        <v>0</v>
      </c>
      <c r="CD49" s="1284"/>
      <c r="CE49" s="1284"/>
      <c r="CF49" s="1288">
        <v>0</v>
      </c>
      <c r="CG49" s="1288">
        <v>0</v>
      </c>
      <c r="CH49" s="1288">
        <v>0</v>
      </c>
      <c r="CI49" s="1288">
        <v>0</v>
      </c>
      <c r="CJ49" s="1288">
        <v>0</v>
      </c>
      <c r="CK49" s="1288">
        <v>0</v>
      </c>
      <c r="CL49" s="1288">
        <v>0</v>
      </c>
      <c r="CM49" s="1284">
        <v>0</v>
      </c>
      <c r="CN49" s="1284">
        <v>0</v>
      </c>
      <c r="CO49" s="1288">
        <v>0</v>
      </c>
      <c r="CP49" s="1288">
        <v>0</v>
      </c>
      <c r="CQ49" s="1288">
        <v>0</v>
      </c>
      <c r="CR49" s="1288">
        <v>0</v>
      </c>
      <c r="CS49" s="1288">
        <v>0</v>
      </c>
      <c r="CT49" s="1288">
        <v>0</v>
      </c>
      <c r="CU49" s="1288">
        <v>0</v>
      </c>
      <c r="CV49" s="1284">
        <v>0</v>
      </c>
      <c r="CW49" s="1288">
        <v>0</v>
      </c>
      <c r="CX49" s="1288">
        <v>0</v>
      </c>
      <c r="CY49" s="1288">
        <v>0</v>
      </c>
      <c r="CZ49" s="1288">
        <v>0</v>
      </c>
      <c r="DA49" s="1288">
        <v>0</v>
      </c>
      <c r="DB49" s="1288">
        <v>0</v>
      </c>
      <c r="DC49" s="1288">
        <v>0</v>
      </c>
      <c r="DD49" s="1284">
        <v>0</v>
      </c>
      <c r="DE49" s="1288">
        <v>5.0530000000000008</v>
      </c>
      <c r="DF49" s="1288">
        <v>5.1870000000000012</v>
      </c>
      <c r="DG49" s="1288">
        <v>5.3830000000000009</v>
      </c>
      <c r="DH49" s="1288">
        <v>5.0940000000000012</v>
      </c>
      <c r="DI49" s="1288">
        <v>5.1440000000000019</v>
      </c>
      <c r="DJ49" s="1288">
        <v>4.0590000000000019</v>
      </c>
      <c r="DK49" s="1288">
        <v>3.8780000000000019</v>
      </c>
      <c r="DL49" s="1284">
        <v>5.1680000000000019</v>
      </c>
      <c r="DM49" s="1288">
        <v>0</v>
      </c>
      <c r="DN49" s="1288">
        <v>0</v>
      </c>
      <c r="DO49" s="1288">
        <v>0</v>
      </c>
      <c r="DP49" s="1288">
        <v>0</v>
      </c>
      <c r="DQ49" s="1288">
        <v>0</v>
      </c>
      <c r="DR49" s="1288">
        <v>0</v>
      </c>
      <c r="DS49" s="1288"/>
      <c r="DT49" s="1284">
        <v>0</v>
      </c>
      <c r="DU49" s="1288">
        <v>0</v>
      </c>
      <c r="DV49" s="1288">
        <v>0</v>
      </c>
      <c r="DW49" s="1288">
        <v>0</v>
      </c>
      <c r="DX49" s="1288">
        <v>0</v>
      </c>
      <c r="DY49" s="1288"/>
      <c r="DZ49" s="1288">
        <v>0</v>
      </c>
      <c r="EA49" s="1288">
        <v>0</v>
      </c>
      <c r="EB49" s="1284">
        <v>0</v>
      </c>
      <c r="EC49" s="1288">
        <v>0</v>
      </c>
      <c r="ED49" s="1288">
        <v>0</v>
      </c>
      <c r="EE49" s="1288">
        <v>0</v>
      </c>
      <c r="EF49" s="1288">
        <v>0</v>
      </c>
      <c r="EG49" s="1288">
        <v>0</v>
      </c>
      <c r="EH49" s="1288">
        <v>0</v>
      </c>
      <c r="EI49" s="1288">
        <v>0</v>
      </c>
      <c r="EJ49" s="1284">
        <v>0</v>
      </c>
      <c r="EK49" s="1288">
        <v>0</v>
      </c>
      <c r="EL49" s="1288">
        <v>0</v>
      </c>
      <c r="EM49" s="1288">
        <v>0</v>
      </c>
      <c r="EN49" s="1288">
        <v>0</v>
      </c>
      <c r="EO49" s="1288">
        <v>0</v>
      </c>
      <c r="EP49" s="1288">
        <v>0</v>
      </c>
      <c r="EQ49" s="1288"/>
      <c r="ER49" s="1284"/>
      <c r="ES49" s="1288">
        <v>293.68100000000004</v>
      </c>
      <c r="ET49" s="1288">
        <v>177.13699999999994</v>
      </c>
      <c r="EU49" s="1288">
        <v>67.129000000000005</v>
      </c>
      <c r="EV49" s="1288">
        <v>46.891999999999996</v>
      </c>
      <c r="EW49" s="1288">
        <v>33.509</v>
      </c>
      <c r="EX49" s="1288">
        <v>29.367999999999999</v>
      </c>
      <c r="EY49" s="1288">
        <v>27.216999999999999</v>
      </c>
      <c r="EZ49" s="1284">
        <v>25.841000000000001</v>
      </c>
      <c r="FA49" s="1290">
        <v>0</v>
      </c>
      <c r="FB49" s="1291">
        <v>0</v>
      </c>
      <c r="FC49" s="1291">
        <v>0</v>
      </c>
      <c r="FD49" s="1291">
        <v>0</v>
      </c>
      <c r="FE49" s="1291">
        <v>0</v>
      </c>
      <c r="FF49" s="1288">
        <v>0</v>
      </c>
      <c r="FG49" s="1288">
        <v>0</v>
      </c>
      <c r="FH49" s="1284"/>
      <c r="FI49" s="1288">
        <v>493.37900000000008</v>
      </c>
      <c r="FJ49" s="1288">
        <v>482.70399999999995</v>
      </c>
      <c r="FK49" s="1288">
        <v>458.11900000000003</v>
      </c>
      <c r="FL49" s="1288">
        <v>403.31799999999998</v>
      </c>
      <c r="FM49" s="1288">
        <v>355.18</v>
      </c>
      <c r="FN49" s="1288">
        <v>288.61099999999999</v>
      </c>
      <c r="FO49" s="1288">
        <v>153.35799999999998</v>
      </c>
      <c r="FP49" s="1284">
        <v>27.623000000000001</v>
      </c>
      <c r="FQ49" s="1288">
        <v>0</v>
      </c>
      <c r="FR49" s="1288">
        <v>0</v>
      </c>
      <c r="FS49" s="1288">
        <v>0</v>
      </c>
      <c r="FT49" s="1288">
        <v>0</v>
      </c>
      <c r="FU49" s="1288">
        <v>0</v>
      </c>
      <c r="FV49" s="1288">
        <v>0</v>
      </c>
      <c r="FW49" s="1288">
        <v>0</v>
      </c>
      <c r="FX49" s="1284">
        <v>0</v>
      </c>
      <c r="FY49" s="1288">
        <v>0</v>
      </c>
      <c r="FZ49" s="1288">
        <v>0</v>
      </c>
      <c r="GA49" s="1288">
        <v>0</v>
      </c>
      <c r="GB49" s="1288">
        <v>0</v>
      </c>
      <c r="GC49" s="1288">
        <v>0</v>
      </c>
      <c r="GD49" s="1288">
        <v>0</v>
      </c>
      <c r="GE49" s="1288">
        <v>0</v>
      </c>
      <c r="GF49" s="1284">
        <v>0</v>
      </c>
      <c r="GG49" s="1288">
        <v>0</v>
      </c>
      <c r="GH49" s="1288">
        <v>0</v>
      </c>
      <c r="GI49" s="1288">
        <v>0</v>
      </c>
      <c r="GJ49" s="1288">
        <v>0</v>
      </c>
      <c r="GK49" s="1288">
        <v>0</v>
      </c>
      <c r="GL49" s="1288">
        <v>0</v>
      </c>
      <c r="GM49" s="1288">
        <v>0</v>
      </c>
      <c r="GN49" s="1284">
        <v>0</v>
      </c>
      <c r="GO49" s="1288">
        <v>793.11400000000003</v>
      </c>
      <c r="GP49" s="1288">
        <v>667.74499999999989</v>
      </c>
      <c r="GQ49" s="1288">
        <v>532.15100000000007</v>
      </c>
      <c r="GR49" s="1288">
        <f>N49+V49+AL49+AT49+BB49+BJ49+EN49+BS49+CA49+CI49+CR49+CZ49+AD49+DH49+DP49+DX49+EF49+EV49+FD49+FL49+FT49+GB49+GJ49</f>
        <v>455.97499999999997</v>
      </c>
      <c r="GS49" s="1288">
        <f>O49+W49+AM49+AU49+BC49+BK49+BT49+CB49+CJ49+CS49+DA49+AE49+DI49+DQ49+DY49+EG49+EO49+EW49+FE49+FM49+FU49+GC49+GK49</f>
        <v>394.30500000000001</v>
      </c>
      <c r="GT49" s="1288">
        <v>322.44300000000004</v>
      </c>
      <c r="GU49" s="1288">
        <v>184.976</v>
      </c>
      <c r="GV49" s="1284">
        <v>59.134</v>
      </c>
      <c r="GW49" s="1288">
        <v>939.7</v>
      </c>
      <c r="GX49" s="1288">
        <v>733.49199999999996</v>
      </c>
      <c r="GY49" s="1288">
        <v>564.11700000000008</v>
      </c>
      <c r="GZ49" s="1292">
        <f>E49+GR49</f>
        <v>480.29899999999998</v>
      </c>
      <c r="HA49" s="1291">
        <f>GS49+F49</f>
        <v>404.77199999999999</v>
      </c>
      <c r="HB49" s="1288">
        <v>328.78500000000003</v>
      </c>
      <c r="HC49" s="1293">
        <v>189.81800000000001</v>
      </c>
      <c r="HD49" s="1284">
        <v>63.161000000000001</v>
      </c>
    </row>
    <row r="50" spans="1:212" ht="13">
      <c r="A50" s="1280" t="s">
        <v>657</v>
      </c>
      <c r="B50" s="1288"/>
      <c r="C50" s="1288"/>
      <c r="D50" s="1288"/>
      <c r="E50" s="1288"/>
      <c r="F50" s="1288"/>
      <c r="G50" s="1288"/>
      <c r="H50" s="1288"/>
      <c r="I50" s="1284"/>
      <c r="J50" s="1284"/>
      <c r="K50" s="1294"/>
      <c r="L50" s="1294"/>
      <c r="M50" s="1294"/>
      <c r="N50" s="1294"/>
      <c r="O50" s="1294"/>
      <c r="P50" s="1288"/>
      <c r="Q50" s="1288"/>
      <c r="R50" s="1284"/>
      <c r="S50" s="1295"/>
      <c r="T50" s="1295"/>
      <c r="U50" s="1295"/>
      <c r="V50" s="1295"/>
      <c r="W50" s="1295"/>
      <c r="X50" s="1288"/>
      <c r="Y50" s="1288"/>
      <c r="Z50" s="1284"/>
      <c r="AA50" s="1288"/>
      <c r="AB50" s="1288"/>
      <c r="AC50" s="1288"/>
      <c r="AD50" s="1288"/>
      <c r="AE50" s="1288"/>
      <c r="AF50" s="1288"/>
      <c r="AG50" s="1288"/>
      <c r="AH50" s="1284"/>
      <c r="AI50" s="1295"/>
      <c r="AJ50" s="1295"/>
      <c r="AK50" s="1295"/>
      <c r="AL50" s="1295"/>
      <c r="AM50" s="1295"/>
      <c r="AN50" s="1288"/>
      <c r="AO50" s="1288"/>
      <c r="AP50" s="1284"/>
      <c r="AQ50" s="1295"/>
      <c r="AR50" s="1295"/>
      <c r="AS50" s="1295"/>
      <c r="AT50" s="1295"/>
      <c r="AU50" s="1295"/>
      <c r="AV50" s="1288"/>
      <c r="AW50" s="1288"/>
      <c r="AX50" s="1284"/>
      <c r="AY50" s="1295"/>
      <c r="AZ50" s="1295"/>
      <c r="BA50" s="1295"/>
      <c r="BB50" s="1295"/>
      <c r="BC50" s="1295"/>
      <c r="BD50" s="1288"/>
      <c r="BE50" s="1288"/>
      <c r="BF50" s="1284"/>
      <c r="BG50" s="1295"/>
      <c r="BH50" s="1295"/>
      <c r="BI50" s="1295"/>
      <c r="BJ50" s="1295"/>
      <c r="BK50" s="1295"/>
      <c r="BL50" s="1288"/>
      <c r="BM50" s="1288"/>
      <c r="BN50" s="1284"/>
      <c r="BO50" s="1284"/>
      <c r="BP50" s="1295" t="s">
        <v>185</v>
      </c>
      <c r="BQ50" s="1295" t="s">
        <v>185</v>
      </c>
      <c r="BR50" s="1295" t="s">
        <v>185</v>
      </c>
      <c r="BS50" s="1295" t="s">
        <v>185</v>
      </c>
      <c r="BT50" s="1295"/>
      <c r="BU50" s="1288" t="s">
        <v>185</v>
      </c>
      <c r="BV50" s="1288" t="s">
        <v>185</v>
      </c>
      <c r="BW50" s="1284" t="s">
        <v>185</v>
      </c>
      <c r="BX50" s="1295"/>
      <c r="BY50" s="1295"/>
      <c r="BZ50" s="1295"/>
      <c r="CA50" s="1295"/>
      <c r="CB50" s="1295"/>
      <c r="CC50" s="1288"/>
      <c r="CD50" s="1284"/>
      <c r="CE50" s="1284"/>
      <c r="CF50" s="1295"/>
      <c r="CG50" s="1295"/>
      <c r="CH50" s="1295"/>
      <c r="CI50" s="1295"/>
      <c r="CJ50" s="1295"/>
      <c r="CK50" s="1288"/>
      <c r="CL50" s="1288"/>
      <c r="CM50" s="1284"/>
      <c r="CN50" s="1284"/>
      <c r="CO50" s="1295"/>
      <c r="CP50" s="1295"/>
      <c r="CQ50" s="1295"/>
      <c r="CR50" s="1295"/>
      <c r="CS50" s="1295"/>
      <c r="CT50" s="1288"/>
      <c r="CU50" s="1288"/>
      <c r="CV50" s="1284"/>
      <c r="CW50" s="1295"/>
      <c r="CX50" s="1295"/>
      <c r="CY50" s="1295"/>
      <c r="CZ50" s="1295"/>
      <c r="DA50" s="1295"/>
      <c r="DB50" s="1288"/>
      <c r="DC50" s="1288"/>
      <c r="DD50" s="1284"/>
      <c r="DE50" s="1295"/>
      <c r="DF50" s="1295"/>
      <c r="DG50" s="1295"/>
      <c r="DH50" s="1295"/>
      <c r="DI50" s="1295"/>
      <c r="DJ50" s="1288"/>
      <c r="DK50" s="1288"/>
      <c r="DL50" s="1284"/>
      <c r="DM50" s="1296"/>
      <c r="DN50" s="1296"/>
      <c r="DO50" s="1296"/>
      <c r="DP50" s="1296"/>
      <c r="DQ50" s="1296"/>
      <c r="DR50" s="1288"/>
      <c r="DS50" s="1288"/>
      <c r="DT50" s="1284"/>
      <c r="DU50" s="1295"/>
      <c r="DV50" s="1295"/>
      <c r="DW50" s="1295"/>
      <c r="DX50" s="1295"/>
      <c r="DY50" s="1295"/>
      <c r="DZ50" s="1288"/>
      <c r="EA50" s="1288"/>
      <c r="EB50" s="1284"/>
      <c r="EC50" s="1295"/>
      <c r="ED50" s="1295"/>
      <c r="EE50" s="1295"/>
      <c r="EF50" s="1295"/>
      <c r="EG50" s="1295"/>
      <c r="EH50" s="1288"/>
      <c r="EI50" s="1288"/>
      <c r="EJ50" s="1284"/>
      <c r="EK50" s="1295"/>
      <c r="EL50" s="1295"/>
      <c r="EM50" s="1295"/>
      <c r="EN50" s="1295"/>
      <c r="EO50" s="1295"/>
      <c r="EP50" s="1288"/>
      <c r="EQ50" s="1288"/>
      <c r="ER50" s="1284"/>
      <c r="ES50" s="1295"/>
      <c r="ET50" s="1295"/>
      <c r="EU50" s="1295"/>
      <c r="EV50" s="1295"/>
      <c r="EW50" s="1295"/>
      <c r="EX50" s="1288"/>
      <c r="EY50" s="1288"/>
      <c r="EZ50" s="1284"/>
      <c r="FA50" s="1290"/>
      <c r="FB50" s="1291"/>
      <c r="FC50" s="1291"/>
      <c r="FD50" s="1291"/>
      <c r="FE50" s="1291"/>
      <c r="FF50" s="1288"/>
      <c r="FG50" s="1288"/>
      <c r="FH50" s="1284"/>
      <c r="FI50" s="1295"/>
      <c r="FJ50" s="1295"/>
      <c r="FK50" s="1295"/>
      <c r="FL50" s="1295"/>
      <c r="FM50" s="1295"/>
      <c r="FN50" s="1288"/>
      <c r="FO50" s="1288"/>
      <c r="FP50" s="1284"/>
      <c r="FQ50" s="1288"/>
      <c r="FR50" s="1288"/>
      <c r="FS50" s="1288"/>
      <c r="FT50" s="1288"/>
      <c r="FU50" s="1288"/>
      <c r="FV50" s="1288"/>
      <c r="FW50" s="1288"/>
      <c r="FX50" s="1284"/>
      <c r="FY50" s="1288"/>
      <c r="FZ50" s="1288"/>
      <c r="GA50" s="1288"/>
      <c r="GB50" s="1288"/>
      <c r="GC50" s="1288"/>
      <c r="GD50" s="1288"/>
      <c r="GE50" s="1288"/>
      <c r="GF50" s="1284"/>
      <c r="GG50" s="1295"/>
      <c r="GH50" s="1295"/>
      <c r="GI50" s="1295"/>
      <c r="GJ50" s="1295"/>
      <c r="GK50" s="1295"/>
      <c r="GL50" s="1288"/>
      <c r="GM50" s="1288"/>
      <c r="GN50" s="1284"/>
      <c r="GO50" s="1288"/>
      <c r="GP50" s="1288"/>
      <c r="GQ50" s="1288"/>
      <c r="GR50" s="1288"/>
      <c r="GS50" s="1288"/>
      <c r="GT50" s="1288"/>
      <c r="GU50" s="1288"/>
      <c r="GV50" s="1284"/>
      <c r="GW50" s="1288"/>
      <c r="GX50" s="1288"/>
      <c r="GY50" s="1288"/>
      <c r="GZ50" s="1292"/>
      <c r="HA50" s="1291"/>
      <c r="HB50" s="1288"/>
      <c r="HC50" s="1293"/>
      <c r="HD50" s="1284"/>
    </row>
    <row r="51" spans="1:212">
      <c r="A51" s="1287" t="s">
        <v>637</v>
      </c>
      <c r="B51" s="1288">
        <v>0</v>
      </c>
      <c r="C51" s="1288">
        <v>0</v>
      </c>
      <c r="D51" s="1288">
        <v>0</v>
      </c>
      <c r="E51" s="1288">
        <v>0</v>
      </c>
      <c r="F51" s="1288">
        <v>0</v>
      </c>
      <c r="G51" s="1288">
        <v>0</v>
      </c>
      <c r="H51" s="1288">
        <v>0</v>
      </c>
      <c r="I51" s="1284">
        <v>0</v>
      </c>
      <c r="J51" s="1284">
        <v>0</v>
      </c>
      <c r="K51" s="1289">
        <v>0</v>
      </c>
      <c r="L51" s="1289">
        <v>0</v>
      </c>
      <c r="M51" s="1289">
        <v>0</v>
      </c>
      <c r="N51" s="1289">
        <v>0</v>
      </c>
      <c r="O51" s="1289">
        <v>0</v>
      </c>
      <c r="P51" s="1288">
        <v>0</v>
      </c>
      <c r="Q51" s="1288">
        <v>0</v>
      </c>
      <c r="R51" s="1284">
        <v>0</v>
      </c>
      <c r="S51" s="1288">
        <v>0</v>
      </c>
      <c r="T51" s="1288">
        <v>0</v>
      </c>
      <c r="U51" s="1288">
        <v>0</v>
      </c>
      <c r="V51" s="1288">
        <v>0</v>
      </c>
      <c r="W51" s="1288">
        <v>0</v>
      </c>
      <c r="X51" s="1288">
        <v>0</v>
      </c>
      <c r="Y51" s="1288">
        <v>0</v>
      </c>
      <c r="Z51" s="1284">
        <v>0</v>
      </c>
      <c r="AA51" s="1288">
        <v>0</v>
      </c>
      <c r="AB51" s="1288">
        <v>0</v>
      </c>
      <c r="AC51" s="1288">
        <v>0</v>
      </c>
      <c r="AD51" s="1288">
        <v>0</v>
      </c>
      <c r="AE51" s="1288">
        <v>0</v>
      </c>
      <c r="AF51" s="1288">
        <v>0</v>
      </c>
      <c r="AG51" s="1288"/>
      <c r="AH51" s="1284"/>
      <c r="AI51" s="1288">
        <v>0</v>
      </c>
      <c r="AJ51" s="1288">
        <v>0</v>
      </c>
      <c r="AK51" s="1288">
        <v>0</v>
      </c>
      <c r="AL51" s="1288">
        <v>0</v>
      </c>
      <c r="AM51" s="1288">
        <v>0</v>
      </c>
      <c r="AN51" s="1288">
        <v>0</v>
      </c>
      <c r="AO51" s="1288">
        <v>0</v>
      </c>
      <c r="AP51" s="1284">
        <v>0</v>
      </c>
      <c r="AQ51" s="1288">
        <v>0</v>
      </c>
      <c r="AR51" s="1288">
        <v>0</v>
      </c>
      <c r="AS51" s="1288">
        <v>0</v>
      </c>
      <c r="AT51" s="1288">
        <v>0</v>
      </c>
      <c r="AU51" s="1288">
        <v>0</v>
      </c>
      <c r="AV51" s="1288"/>
      <c r="AW51" s="1288"/>
      <c r="AX51" s="1284"/>
      <c r="AY51" s="1288">
        <v>0</v>
      </c>
      <c r="AZ51" s="1288">
        <v>0</v>
      </c>
      <c r="BA51" s="1288">
        <v>0</v>
      </c>
      <c r="BB51" s="1288">
        <v>0</v>
      </c>
      <c r="BC51" s="1288">
        <v>0</v>
      </c>
      <c r="BD51" s="1288">
        <v>0</v>
      </c>
      <c r="BE51" s="1288">
        <v>0</v>
      </c>
      <c r="BF51" s="1284">
        <v>0</v>
      </c>
      <c r="BG51" s="1288">
        <v>0</v>
      </c>
      <c r="BH51" s="1288">
        <v>0</v>
      </c>
      <c r="BI51" s="1288">
        <v>0</v>
      </c>
      <c r="BJ51" s="1288">
        <v>0</v>
      </c>
      <c r="BK51" s="1288">
        <v>0</v>
      </c>
      <c r="BL51" s="1288">
        <v>0</v>
      </c>
      <c r="BM51" s="1288">
        <v>0</v>
      </c>
      <c r="BN51" s="1284">
        <v>0</v>
      </c>
      <c r="BO51" s="1284">
        <v>0</v>
      </c>
      <c r="BP51" s="1288">
        <v>0</v>
      </c>
      <c r="BQ51" s="1288">
        <v>0</v>
      </c>
      <c r="BR51" s="1288">
        <v>0</v>
      </c>
      <c r="BS51" s="1288">
        <v>0</v>
      </c>
      <c r="BT51" s="1288">
        <v>0</v>
      </c>
      <c r="BU51" s="1288">
        <v>0</v>
      </c>
      <c r="BV51" s="1288">
        <v>0</v>
      </c>
      <c r="BW51" s="1284">
        <v>0</v>
      </c>
      <c r="BX51" s="1288">
        <v>0</v>
      </c>
      <c r="BY51" s="1288">
        <v>0</v>
      </c>
      <c r="BZ51" s="1288">
        <v>0</v>
      </c>
      <c r="CA51" s="1288">
        <v>0</v>
      </c>
      <c r="CB51" s="1288">
        <v>0</v>
      </c>
      <c r="CC51" s="1288">
        <v>0</v>
      </c>
      <c r="CD51" s="1284"/>
      <c r="CE51" s="1284"/>
      <c r="CF51" s="1288">
        <v>0</v>
      </c>
      <c r="CG51" s="1288">
        <v>0</v>
      </c>
      <c r="CH51" s="1288">
        <v>0</v>
      </c>
      <c r="CI51" s="1288">
        <v>0</v>
      </c>
      <c r="CJ51" s="1288">
        <v>0</v>
      </c>
      <c r="CK51" s="1288">
        <v>0</v>
      </c>
      <c r="CL51" s="1288">
        <v>0</v>
      </c>
      <c r="CM51" s="1284">
        <v>0</v>
      </c>
      <c r="CN51" s="1284">
        <v>0</v>
      </c>
      <c r="CO51" s="1288">
        <v>0</v>
      </c>
      <c r="CP51" s="1288">
        <v>0</v>
      </c>
      <c r="CQ51" s="1288">
        <v>0</v>
      </c>
      <c r="CR51" s="1288">
        <v>0</v>
      </c>
      <c r="CS51" s="1288">
        <v>0</v>
      </c>
      <c r="CT51" s="1288">
        <v>0</v>
      </c>
      <c r="CU51" s="1288">
        <v>0</v>
      </c>
      <c r="CV51" s="1284">
        <v>0</v>
      </c>
      <c r="CW51" s="1288">
        <v>0</v>
      </c>
      <c r="CX51" s="1288">
        <v>0</v>
      </c>
      <c r="CY51" s="1288">
        <v>0</v>
      </c>
      <c r="CZ51" s="1288">
        <v>0</v>
      </c>
      <c r="DA51" s="1288">
        <v>0</v>
      </c>
      <c r="DB51" s="1288">
        <v>0</v>
      </c>
      <c r="DC51" s="1288">
        <v>0</v>
      </c>
      <c r="DD51" s="1284">
        <v>0</v>
      </c>
      <c r="DE51" s="1288">
        <v>0</v>
      </c>
      <c r="DF51" s="1288">
        <v>0</v>
      </c>
      <c r="DG51" s="1288">
        <v>0</v>
      </c>
      <c r="DH51" s="1288">
        <v>0</v>
      </c>
      <c r="DI51" s="1288">
        <v>0</v>
      </c>
      <c r="DJ51" s="1288">
        <v>0</v>
      </c>
      <c r="DK51" s="1288"/>
      <c r="DL51" s="1284"/>
      <c r="DM51" s="1288">
        <v>0</v>
      </c>
      <c r="DN51" s="1288">
        <v>0</v>
      </c>
      <c r="DO51" s="1288">
        <v>0</v>
      </c>
      <c r="DP51" s="1288">
        <v>0</v>
      </c>
      <c r="DQ51" s="1288">
        <v>0</v>
      </c>
      <c r="DR51" s="1288">
        <v>0</v>
      </c>
      <c r="DS51" s="1288"/>
      <c r="DT51" s="1284">
        <v>0</v>
      </c>
      <c r="DU51" s="1288">
        <v>0</v>
      </c>
      <c r="DV51" s="1288">
        <v>0</v>
      </c>
      <c r="DW51" s="1288">
        <v>0</v>
      </c>
      <c r="DX51" s="1288">
        <v>0</v>
      </c>
      <c r="DY51" s="1288"/>
      <c r="DZ51" s="1288">
        <v>0</v>
      </c>
      <c r="EA51" s="1288">
        <v>0</v>
      </c>
      <c r="EB51" s="1284">
        <v>0</v>
      </c>
      <c r="EC51" s="1288">
        <v>0</v>
      </c>
      <c r="ED51" s="1288">
        <v>0</v>
      </c>
      <c r="EE51" s="1288">
        <v>0</v>
      </c>
      <c r="EF51" s="1288">
        <v>0</v>
      </c>
      <c r="EG51" s="1288">
        <v>0</v>
      </c>
      <c r="EH51" s="1288">
        <v>0</v>
      </c>
      <c r="EI51" s="1288">
        <v>0</v>
      </c>
      <c r="EJ51" s="1284">
        <v>0</v>
      </c>
      <c r="EK51" s="1288">
        <v>0</v>
      </c>
      <c r="EL51" s="1288">
        <v>0</v>
      </c>
      <c r="EM51" s="1288">
        <v>0</v>
      </c>
      <c r="EN51" s="1288">
        <v>0</v>
      </c>
      <c r="EO51" s="1288">
        <v>0</v>
      </c>
      <c r="EP51" s="1288">
        <v>0</v>
      </c>
      <c r="EQ51" s="1288"/>
      <c r="ER51" s="1284"/>
      <c r="ES51" s="1288">
        <v>0</v>
      </c>
      <c r="ET51" s="1288">
        <v>0</v>
      </c>
      <c r="EU51" s="1288">
        <v>0</v>
      </c>
      <c r="EV51" s="1288">
        <v>0</v>
      </c>
      <c r="EW51" s="1288">
        <v>0</v>
      </c>
      <c r="EX51" s="1288">
        <v>0</v>
      </c>
      <c r="EY51" s="1288">
        <v>0</v>
      </c>
      <c r="EZ51" s="1284">
        <v>0</v>
      </c>
      <c r="FA51" s="1290">
        <v>0</v>
      </c>
      <c r="FB51" s="1291">
        <v>0</v>
      </c>
      <c r="FC51" s="1291">
        <v>0</v>
      </c>
      <c r="FD51" s="1291">
        <v>0</v>
      </c>
      <c r="FE51" s="1291">
        <v>0</v>
      </c>
      <c r="FF51" s="1288">
        <v>0</v>
      </c>
      <c r="FG51" s="1288">
        <v>0</v>
      </c>
      <c r="FH51" s="1284"/>
      <c r="FI51" s="1288">
        <v>0</v>
      </c>
      <c r="FJ51" s="1288">
        <v>0</v>
      </c>
      <c r="FK51" s="1288">
        <v>0</v>
      </c>
      <c r="FL51" s="1288">
        <v>0</v>
      </c>
      <c r="FM51" s="1288">
        <v>0</v>
      </c>
      <c r="FN51" s="1288">
        <v>0</v>
      </c>
      <c r="FO51" s="1288">
        <v>0</v>
      </c>
      <c r="FP51" s="1284">
        <v>0</v>
      </c>
      <c r="FQ51" s="1288">
        <v>0</v>
      </c>
      <c r="FR51" s="1288">
        <v>0</v>
      </c>
      <c r="FS51" s="1288">
        <v>0</v>
      </c>
      <c r="FT51" s="1288">
        <v>0</v>
      </c>
      <c r="FU51" s="1288">
        <v>0</v>
      </c>
      <c r="FV51" s="1288">
        <v>0</v>
      </c>
      <c r="FW51" s="1288">
        <v>0</v>
      </c>
      <c r="FX51" s="1284">
        <v>0</v>
      </c>
      <c r="FY51" s="1288">
        <v>0</v>
      </c>
      <c r="FZ51" s="1288">
        <v>0</v>
      </c>
      <c r="GA51" s="1288">
        <v>0</v>
      </c>
      <c r="GB51" s="1288">
        <v>0</v>
      </c>
      <c r="GC51" s="1288"/>
      <c r="GD51" s="1288">
        <v>0</v>
      </c>
      <c r="GE51" s="1288">
        <v>0</v>
      </c>
      <c r="GF51" s="1284">
        <v>0</v>
      </c>
      <c r="GG51" s="1288">
        <v>0</v>
      </c>
      <c r="GH51" s="1288">
        <v>0</v>
      </c>
      <c r="GI51" s="1288">
        <v>0</v>
      </c>
      <c r="GJ51" s="1288">
        <v>0</v>
      </c>
      <c r="GK51" s="1288">
        <v>0</v>
      </c>
      <c r="GL51" s="1288">
        <v>0</v>
      </c>
      <c r="GM51" s="1288">
        <v>0</v>
      </c>
      <c r="GN51" s="1284">
        <v>0</v>
      </c>
      <c r="GO51" s="1288">
        <v>0</v>
      </c>
      <c r="GP51" s="1288">
        <v>0</v>
      </c>
      <c r="GQ51" s="1288">
        <v>0</v>
      </c>
      <c r="GR51" s="1288">
        <f>N51+V51+AL51+AT51+BB51+BJ51+EN51+BS51+CA51+CI51+CR51+CZ51+AD51+DH51+DP51+DX51+EF51+EV51+FD51+FL51+FT51+GB51+GJ51</f>
        <v>0</v>
      </c>
      <c r="GS51" s="1288">
        <f>O51+W51+AM51+AU51+BC51+BK51+BT51+CB51+CJ51+CS51+DA51+AE51+DI51+DQ51+DY51+EG51+EO51+EW51+FE51+FM51+FU51+GC51+GK51</f>
        <v>0</v>
      </c>
      <c r="GT51" s="1288">
        <v>0</v>
      </c>
      <c r="GU51" s="1288">
        <v>0</v>
      </c>
      <c r="GV51" s="1284">
        <v>0</v>
      </c>
      <c r="GW51" s="1288">
        <v>0</v>
      </c>
      <c r="GX51" s="1288">
        <v>0</v>
      </c>
      <c r="GY51" s="1288">
        <v>0</v>
      </c>
      <c r="GZ51" s="1292">
        <f>E51+GR51</f>
        <v>0</v>
      </c>
      <c r="HA51" s="1291">
        <f>GS51+F51</f>
        <v>0</v>
      </c>
      <c r="HB51" s="1288">
        <v>0</v>
      </c>
      <c r="HC51" s="1293">
        <v>0</v>
      </c>
      <c r="HD51" s="1284">
        <v>0</v>
      </c>
    </row>
    <row r="52" spans="1:212">
      <c r="A52" s="1287" t="s">
        <v>638</v>
      </c>
      <c r="B52" s="1288">
        <v>0</v>
      </c>
      <c r="C52" s="1288">
        <v>0</v>
      </c>
      <c r="D52" s="1288">
        <v>0</v>
      </c>
      <c r="E52" s="1288">
        <v>0</v>
      </c>
      <c r="F52" s="1288">
        <v>0</v>
      </c>
      <c r="G52" s="1288">
        <v>0</v>
      </c>
      <c r="H52" s="1288">
        <v>0</v>
      </c>
      <c r="I52" s="1284">
        <v>0</v>
      </c>
      <c r="J52" s="1284">
        <v>0</v>
      </c>
      <c r="K52" s="1289">
        <v>0</v>
      </c>
      <c r="L52" s="1289">
        <v>0</v>
      </c>
      <c r="M52" s="1289">
        <v>0</v>
      </c>
      <c r="N52" s="1289">
        <v>0</v>
      </c>
      <c r="O52" s="1289">
        <v>0</v>
      </c>
      <c r="P52" s="1288">
        <v>0</v>
      </c>
      <c r="Q52" s="1288">
        <v>0</v>
      </c>
      <c r="R52" s="1284">
        <v>0</v>
      </c>
      <c r="S52" s="1288">
        <v>0</v>
      </c>
      <c r="T52" s="1288">
        <v>0</v>
      </c>
      <c r="U52" s="1288">
        <v>0</v>
      </c>
      <c r="V52" s="1288">
        <v>0</v>
      </c>
      <c r="W52" s="1288">
        <v>0</v>
      </c>
      <c r="X52" s="1288">
        <v>0</v>
      </c>
      <c r="Y52" s="1288">
        <v>0</v>
      </c>
      <c r="Z52" s="1284">
        <v>0</v>
      </c>
      <c r="AA52" s="1288">
        <v>0</v>
      </c>
      <c r="AB52" s="1288">
        <v>0</v>
      </c>
      <c r="AC52" s="1288">
        <v>0</v>
      </c>
      <c r="AD52" s="1288">
        <v>0</v>
      </c>
      <c r="AE52" s="1288">
        <v>0</v>
      </c>
      <c r="AF52" s="1288">
        <v>0</v>
      </c>
      <c r="AG52" s="1288"/>
      <c r="AH52" s="1284"/>
      <c r="AI52" s="1288">
        <v>0</v>
      </c>
      <c r="AJ52" s="1288">
        <v>0</v>
      </c>
      <c r="AK52" s="1288">
        <v>0</v>
      </c>
      <c r="AL52" s="1288">
        <v>0</v>
      </c>
      <c r="AM52" s="1288">
        <v>0</v>
      </c>
      <c r="AN52" s="1288">
        <v>0</v>
      </c>
      <c r="AO52" s="1288">
        <v>0</v>
      </c>
      <c r="AP52" s="1284">
        <v>0</v>
      </c>
      <c r="AQ52" s="1288">
        <v>0</v>
      </c>
      <c r="AR52" s="1288">
        <v>0</v>
      </c>
      <c r="AS52" s="1288">
        <v>0</v>
      </c>
      <c r="AT52" s="1288">
        <v>0</v>
      </c>
      <c r="AU52" s="1288">
        <v>0</v>
      </c>
      <c r="AV52" s="1288"/>
      <c r="AW52" s="1288"/>
      <c r="AX52" s="1284"/>
      <c r="AY52" s="1288">
        <v>0</v>
      </c>
      <c r="AZ52" s="1288">
        <v>0</v>
      </c>
      <c r="BA52" s="1288">
        <v>0</v>
      </c>
      <c r="BB52" s="1288">
        <v>0</v>
      </c>
      <c r="BC52" s="1288">
        <v>0</v>
      </c>
      <c r="BD52" s="1288">
        <v>0</v>
      </c>
      <c r="BE52" s="1288">
        <v>0</v>
      </c>
      <c r="BF52" s="1284">
        <v>0</v>
      </c>
      <c r="BG52" s="1288">
        <v>0</v>
      </c>
      <c r="BH52" s="1288">
        <v>0</v>
      </c>
      <c r="BI52" s="1288">
        <v>0</v>
      </c>
      <c r="BJ52" s="1288">
        <v>0</v>
      </c>
      <c r="BK52" s="1288">
        <v>0</v>
      </c>
      <c r="BL52" s="1288">
        <v>0</v>
      </c>
      <c r="BM52" s="1288">
        <v>0</v>
      </c>
      <c r="BN52" s="1284">
        <v>0</v>
      </c>
      <c r="BO52" s="1284">
        <v>0</v>
      </c>
      <c r="BP52" s="1288">
        <v>0</v>
      </c>
      <c r="BQ52" s="1288">
        <v>0</v>
      </c>
      <c r="BR52" s="1288">
        <v>0</v>
      </c>
      <c r="BS52" s="1288">
        <v>0</v>
      </c>
      <c r="BT52" s="1288">
        <v>0</v>
      </c>
      <c r="BU52" s="1288">
        <v>0</v>
      </c>
      <c r="BV52" s="1288">
        <v>0</v>
      </c>
      <c r="BW52" s="1284">
        <v>0</v>
      </c>
      <c r="BX52" s="1288">
        <v>0</v>
      </c>
      <c r="BY52" s="1288">
        <v>0</v>
      </c>
      <c r="BZ52" s="1288">
        <v>0</v>
      </c>
      <c r="CA52" s="1288">
        <v>0</v>
      </c>
      <c r="CB52" s="1288">
        <v>0</v>
      </c>
      <c r="CC52" s="1288">
        <v>0</v>
      </c>
      <c r="CD52" s="1284"/>
      <c r="CE52" s="1284"/>
      <c r="CF52" s="1288">
        <v>0</v>
      </c>
      <c r="CG52" s="1288">
        <v>0</v>
      </c>
      <c r="CH52" s="1288">
        <v>0</v>
      </c>
      <c r="CI52" s="1288">
        <v>0</v>
      </c>
      <c r="CJ52" s="1288">
        <v>0</v>
      </c>
      <c r="CK52" s="1288">
        <v>0</v>
      </c>
      <c r="CL52" s="1288">
        <v>0</v>
      </c>
      <c r="CM52" s="1284">
        <v>0</v>
      </c>
      <c r="CN52" s="1284">
        <v>0</v>
      </c>
      <c r="CO52" s="1288">
        <v>0</v>
      </c>
      <c r="CP52" s="1288">
        <v>0</v>
      </c>
      <c r="CQ52" s="1288">
        <v>0</v>
      </c>
      <c r="CR52" s="1288">
        <v>0</v>
      </c>
      <c r="CS52" s="1288">
        <v>0</v>
      </c>
      <c r="CT52" s="1288">
        <v>0</v>
      </c>
      <c r="CU52" s="1288">
        <v>0</v>
      </c>
      <c r="CV52" s="1284">
        <v>0</v>
      </c>
      <c r="CW52" s="1288">
        <v>0</v>
      </c>
      <c r="CX52" s="1288">
        <v>0</v>
      </c>
      <c r="CY52" s="1288">
        <v>0</v>
      </c>
      <c r="CZ52" s="1288">
        <v>0</v>
      </c>
      <c r="DA52" s="1288">
        <v>0</v>
      </c>
      <c r="DB52" s="1288">
        <v>0</v>
      </c>
      <c r="DC52" s="1288">
        <v>0</v>
      </c>
      <c r="DD52" s="1284">
        <v>0</v>
      </c>
      <c r="DE52" s="1288">
        <v>0</v>
      </c>
      <c r="DF52" s="1288">
        <v>0</v>
      </c>
      <c r="DG52" s="1288">
        <v>0</v>
      </c>
      <c r="DH52" s="1288">
        <v>0</v>
      </c>
      <c r="DI52" s="1288">
        <v>0</v>
      </c>
      <c r="DJ52" s="1288">
        <v>0</v>
      </c>
      <c r="DK52" s="1288"/>
      <c r="DL52" s="1284"/>
      <c r="DM52" s="1288">
        <v>0</v>
      </c>
      <c r="DN52" s="1288">
        <v>0</v>
      </c>
      <c r="DO52" s="1288">
        <v>0</v>
      </c>
      <c r="DP52" s="1288">
        <v>0</v>
      </c>
      <c r="DQ52" s="1288">
        <v>0</v>
      </c>
      <c r="DR52" s="1288">
        <v>0</v>
      </c>
      <c r="DS52" s="1288"/>
      <c r="DT52" s="1284">
        <v>0</v>
      </c>
      <c r="DU52" s="1288">
        <v>0</v>
      </c>
      <c r="DV52" s="1288">
        <v>0</v>
      </c>
      <c r="DW52" s="1288">
        <v>0</v>
      </c>
      <c r="DX52" s="1288">
        <v>0</v>
      </c>
      <c r="DY52" s="1288">
        <v>0</v>
      </c>
      <c r="DZ52" s="1288">
        <v>0</v>
      </c>
      <c r="EA52" s="1288">
        <v>0</v>
      </c>
      <c r="EB52" s="1284">
        <v>0</v>
      </c>
      <c r="EC52" s="1288">
        <v>0</v>
      </c>
      <c r="ED52" s="1288">
        <v>0</v>
      </c>
      <c r="EE52" s="1288">
        <v>0</v>
      </c>
      <c r="EF52" s="1288">
        <v>0</v>
      </c>
      <c r="EG52" s="1288">
        <v>0</v>
      </c>
      <c r="EH52" s="1288">
        <v>0</v>
      </c>
      <c r="EI52" s="1288">
        <v>0</v>
      </c>
      <c r="EJ52" s="1284">
        <v>0</v>
      </c>
      <c r="EK52" s="1288">
        <v>0</v>
      </c>
      <c r="EL52" s="1288">
        <v>0</v>
      </c>
      <c r="EM52" s="1288">
        <v>0</v>
      </c>
      <c r="EN52" s="1288">
        <v>0</v>
      </c>
      <c r="EO52" s="1288">
        <v>0</v>
      </c>
      <c r="EP52" s="1288">
        <v>0</v>
      </c>
      <c r="EQ52" s="1288"/>
      <c r="ER52" s="1284"/>
      <c r="ES52" s="1288">
        <v>0</v>
      </c>
      <c r="ET52" s="1288">
        <v>0</v>
      </c>
      <c r="EU52" s="1288">
        <v>0</v>
      </c>
      <c r="EV52" s="1288">
        <v>0</v>
      </c>
      <c r="EW52" s="1288">
        <v>0</v>
      </c>
      <c r="EX52" s="1288">
        <v>0</v>
      </c>
      <c r="EY52" s="1288">
        <v>0</v>
      </c>
      <c r="EZ52" s="1284">
        <v>0</v>
      </c>
      <c r="FA52" s="1290">
        <v>0</v>
      </c>
      <c r="FB52" s="1291">
        <v>0</v>
      </c>
      <c r="FC52" s="1291">
        <v>0</v>
      </c>
      <c r="FD52" s="1291">
        <v>0</v>
      </c>
      <c r="FE52" s="1291">
        <v>0</v>
      </c>
      <c r="FF52" s="1288">
        <v>0</v>
      </c>
      <c r="FG52" s="1288">
        <v>0</v>
      </c>
      <c r="FH52" s="1284"/>
      <c r="FI52" s="1288">
        <v>0</v>
      </c>
      <c r="FJ52" s="1288">
        <v>0</v>
      </c>
      <c r="FK52" s="1288">
        <v>0</v>
      </c>
      <c r="FL52" s="1288">
        <v>0</v>
      </c>
      <c r="FM52" s="1288">
        <v>0</v>
      </c>
      <c r="FN52" s="1288">
        <v>0</v>
      </c>
      <c r="FO52" s="1288">
        <v>0</v>
      </c>
      <c r="FP52" s="1284">
        <v>0</v>
      </c>
      <c r="FQ52" s="1288">
        <v>0</v>
      </c>
      <c r="FR52" s="1288">
        <v>0</v>
      </c>
      <c r="FS52" s="1288">
        <v>0</v>
      </c>
      <c r="FT52" s="1288">
        <v>0</v>
      </c>
      <c r="FU52" s="1288">
        <v>0</v>
      </c>
      <c r="FV52" s="1288">
        <v>0</v>
      </c>
      <c r="FW52" s="1288">
        <v>0</v>
      </c>
      <c r="FX52" s="1284">
        <v>0</v>
      </c>
      <c r="FY52" s="1288">
        <v>0</v>
      </c>
      <c r="FZ52" s="1288">
        <v>0</v>
      </c>
      <c r="GA52" s="1288">
        <v>0</v>
      </c>
      <c r="GB52" s="1288">
        <v>0</v>
      </c>
      <c r="GC52" s="1288">
        <v>0</v>
      </c>
      <c r="GD52" s="1288">
        <v>0</v>
      </c>
      <c r="GE52" s="1288">
        <v>0</v>
      </c>
      <c r="GF52" s="1284">
        <v>0</v>
      </c>
      <c r="GG52" s="1288">
        <v>0</v>
      </c>
      <c r="GH52" s="1288">
        <v>0</v>
      </c>
      <c r="GI52" s="1288">
        <v>0</v>
      </c>
      <c r="GJ52" s="1288">
        <v>0</v>
      </c>
      <c r="GK52" s="1288">
        <v>0</v>
      </c>
      <c r="GL52" s="1288">
        <v>0</v>
      </c>
      <c r="GM52" s="1288">
        <v>0</v>
      </c>
      <c r="GN52" s="1284">
        <v>0</v>
      </c>
      <c r="GO52" s="1288">
        <v>0</v>
      </c>
      <c r="GP52" s="1288">
        <v>0</v>
      </c>
      <c r="GQ52" s="1288">
        <v>0</v>
      </c>
      <c r="GR52" s="1288">
        <f>N52+V52+AL52+AT52+BB52+BJ52+EN52+BS52+CA52+CI52+CR52+CZ52+AD52+DH52+DP52+DX52+EF52+EV52+FD52+FL52+FT52+GB52+GJ52</f>
        <v>0</v>
      </c>
      <c r="GS52" s="1288">
        <f>O52+W52+AM52+AU52+BC52+BK52+BT52+CB52+CJ52+CS52+DA52+AE52+DI52+DQ52+DY52+EG52+EO52+EW52+FE52+FM52+FU52+GC52+GK52</f>
        <v>0</v>
      </c>
      <c r="GT52" s="1288">
        <v>0</v>
      </c>
      <c r="GU52" s="1288">
        <v>0</v>
      </c>
      <c r="GV52" s="1284">
        <v>0</v>
      </c>
      <c r="GW52" s="1288">
        <v>0</v>
      </c>
      <c r="GX52" s="1288">
        <v>0</v>
      </c>
      <c r="GY52" s="1288">
        <v>0</v>
      </c>
      <c r="GZ52" s="1292">
        <f>E52+GR52</f>
        <v>0</v>
      </c>
      <c r="HA52" s="1291">
        <f>GS52+F52</f>
        <v>0</v>
      </c>
      <c r="HB52" s="1288">
        <v>0</v>
      </c>
      <c r="HC52" s="1293">
        <v>0</v>
      </c>
      <c r="HD52" s="1284">
        <v>0</v>
      </c>
    </row>
    <row r="53" spans="1:212">
      <c r="A53" s="1287" t="s">
        <v>639</v>
      </c>
      <c r="B53" s="1288">
        <v>0</v>
      </c>
      <c r="C53" s="1288">
        <v>0</v>
      </c>
      <c r="D53" s="1288">
        <v>0</v>
      </c>
      <c r="E53" s="1288">
        <v>0</v>
      </c>
      <c r="F53" s="1288">
        <v>0</v>
      </c>
      <c r="G53" s="1288">
        <v>0</v>
      </c>
      <c r="H53" s="1288">
        <v>0</v>
      </c>
      <c r="I53" s="1284">
        <v>0</v>
      </c>
      <c r="J53" s="1284">
        <v>0</v>
      </c>
      <c r="K53" s="1289">
        <v>0</v>
      </c>
      <c r="L53" s="1289">
        <v>0</v>
      </c>
      <c r="M53" s="1289">
        <v>0</v>
      </c>
      <c r="N53" s="1289">
        <v>0</v>
      </c>
      <c r="O53" s="1289">
        <v>0</v>
      </c>
      <c r="P53" s="1288">
        <v>0</v>
      </c>
      <c r="Q53" s="1288">
        <v>0</v>
      </c>
      <c r="R53" s="1284">
        <v>0</v>
      </c>
      <c r="S53" s="1288">
        <v>0</v>
      </c>
      <c r="T53" s="1288">
        <v>0</v>
      </c>
      <c r="U53" s="1288">
        <v>0</v>
      </c>
      <c r="V53" s="1288">
        <v>0</v>
      </c>
      <c r="W53" s="1288">
        <v>0</v>
      </c>
      <c r="X53" s="1288">
        <v>0</v>
      </c>
      <c r="Y53" s="1288">
        <v>0</v>
      </c>
      <c r="Z53" s="1284">
        <v>0</v>
      </c>
      <c r="AA53" s="1288">
        <v>0</v>
      </c>
      <c r="AB53" s="1288">
        <v>0</v>
      </c>
      <c r="AC53" s="1288">
        <v>0</v>
      </c>
      <c r="AD53" s="1288">
        <v>0</v>
      </c>
      <c r="AE53" s="1288">
        <v>0</v>
      </c>
      <c r="AF53" s="1288">
        <v>0</v>
      </c>
      <c r="AG53" s="1288"/>
      <c r="AH53" s="1284"/>
      <c r="AI53" s="1288">
        <v>0</v>
      </c>
      <c r="AJ53" s="1288">
        <v>0</v>
      </c>
      <c r="AK53" s="1288">
        <v>0</v>
      </c>
      <c r="AL53" s="1288">
        <v>0</v>
      </c>
      <c r="AM53" s="1288">
        <v>0</v>
      </c>
      <c r="AN53" s="1288">
        <v>0</v>
      </c>
      <c r="AO53" s="1288">
        <v>0</v>
      </c>
      <c r="AP53" s="1284">
        <v>0</v>
      </c>
      <c r="AQ53" s="1288">
        <v>0</v>
      </c>
      <c r="AR53" s="1288">
        <v>0</v>
      </c>
      <c r="AS53" s="1288">
        <v>0</v>
      </c>
      <c r="AT53" s="1288">
        <v>0</v>
      </c>
      <c r="AU53" s="1288">
        <v>0</v>
      </c>
      <c r="AV53" s="1288"/>
      <c r="AW53" s="1288"/>
      <c r="AX53" s="1284"/>
      <c r="AY53" s="1288">
        <v>0</v>
      </c>
      <c r="AZ53" s="1288">
        <v>0</v>
      </c>
      <c r="BA53" s="1288">
        <v>0</v>
      </c>
      <c r="BB53" s="1288">
        <v>0</v>
      </c>
      <c r="BC53" s="1288">
        <v>0</v>
      </c>
      <c r="BD53" s="1288">
        <v>0</v>
      </c>
      <c r="BE53" s="1288">
        <v>0</v>
      </c>
      <c r="BF53" s="1284">
        <v>0</v>
      </c>
      <c r="BG53" s="1288">
        <v>0</v>
      </c>
      <c r="BH53" s="1288">
        <v>0</v>
      </c>
      <c r="BI53" s="1288">
        <v>0</v>
      </c>
      <c r="BJ53" s="1288">
        <v>0</v>
      </c>
      <c r="BK53" s="1288">
        <v>0</v>
      </c>
      <c r="BL53" s="1288">
        <v>0</v>
      </c>
      <c r="BM53" s="1288">
        <v>0</v>
      </c>
      <c r="BN53" s="1284">
        <v>0</v>
      </c>
      <c r="BO53" s="1284">
        <v>0</v>
      </c>
      <c r="BP53" s="1288">
        <v>0</v>
      </c>
      <c r="BQ53" s="1288">
        <v>0</v>
      </c>
      <c r="BR53" s="1288">
        <v>0</v>
      </c>
      <c r="BS53" s="1288">
        <v>0</v>
      </c>
      <c r="BT53" s="1288">
        <v>0</v>
      </c>
      <c r="BU53" s="1288">
        <v>0</v>
      </c>
      <c r="BV53" s="1288">
        <v>0</v>
      </c>
      <c r="BW53" s="1284">
        <v>0</v>
      </c>
      <c r="BX53" s="1288">
        <v>0</v>
      </c>
      <c r="BY53" s="1288">
        <v>0</v>
      </c>
      <c r="BZ53" s="1288">
        <v>0</v>
      </c>
      <c r="CA53" s="1288">
        <v>0</v>
      </c>
      <c r="CB53" s="1288">
        <v>0</v>
      </c>
      <c r="CC53" s="1288">
        <v>0</v>
      </c>
      <c r="CD53" s="1284"/>
      <c r="CE53" s="1284"/>
      <c r="CF53" s="1288">
        <v>0</v>
      </c>
      <c r="CG53" s="1288">
        <v>0</v>
      </c>
      <c r="CH53" s="1288">
        <v>0</v>
      </c>
      <c r="CI53" s="1288">
        <v>0</v>
      </c>
      <c r="CJ53" s="1288">
        <v>0</v>
      </c>
      <c r="CK53" s="1288">
        <v>0</v>
      </c>
      <c r="CL53" s="1288">
        <v>0</v>
      </c>
      <c r="CM53" s="1284">
        <v>0</v>
      </c>
      <c r="CN53" s="1284">
        <v>0</v>
      </c>
      <c r="CO53" s="1288">
        <v>0</v>
      </c>
      <c r="CP53" s="1288">
        <v>0</v>
      </c>
      <c r="CQ53" s="1288">
        <v>0</v>
      </c>
      <c r="CR53" s="1288">
        <v>0</v>
      </c>
      <c r="CS53" s="1288">
        <v>0</v>
      </c>
      <c r="CT53" s="1288">
        <v>0</v>
      </c>
      <c r="CU53" s="1288">
        <v>0</v>
      </c>
      <c r="CV53" s="1284">
        <v>0</v>
      </c>
      <c r="CW53" s="1288">
        <v>0</v>
      </c>
      <c r="CX53" s="1288">
        <v>0</v>
      </c>
      <c r="CY53" s="1288">
        <v>0</v>
      </c>
      <c r="CZ53" s="1288">
        <v>0</v>
      </c>
      <c r="DA53" s="1288">
        <v>0</v>
      </c>
      <c r="DB53" s="1288">
        <v>0</v>
      </c>
      <c r="DC53" s="1288">
        <v>0</v>
      </c>
      <c r="DD53" s="1284">
        <v>0</v>
      </c>
      <c r="DE53" s="1288">
        <v>0</v>
      </c>
      <c r="DF53" s="1288">
        <v>0</v>
      </c>
      <c r="DG53" s="1288">
        <v>0</v>
      </c>
      <c r="DH53" s="1288">
        <v>0</v>
      </c>
      <c r="DI53" s="1288">
        <v>0</v>
      </c>
      <c r="DJ53" s="1288">
        <v>0</v>
      </c>
      <c r="DK53" s="1288"/>
      <c r="DL53" s="1284"/>
      <c r="DM53" s="1288">
        <v>0</v>
      </c>
      <c r="DN53" s="1288">
        <v>0</v>
      </c>
      <c r="DO53" s="1288">
        <v>0</v>
      </c>
      <c r="DP53" s="1288">
        <v>0</v>
      </c>
      <c r="DQ53" s="1288">
        <v>0</v>
      </c>
      <c r="DR53" s="1288">
        <v>0</v>
      </c>
      <c r="DS53" s="1288"/>
      <c r="DT53" s="1284">
        <v>0</v>
      </c>
      <c r="DU53" s="1288">
        <v>0</v>
      </c>
      <c r="DV53" s="1288">
        <v>0</v>
      </c>
      <c r="DW53" s="1288">
        <v>0</v>
      </c>
      <c r="DX53" s="1288">
        <v>0</v>
      </c>
      <c r="DY53" s="1288">
        <v>0</v>
      </c>
      <c r="DZ53" s="1288">
        <v>0</v>
      </c>
      <c r="EA53" s="1288">
        <v>0</v>
      </c>
      <c r="EB53" s="1284">
        <v>0</v>
      </c>
      <c r="EC53" s="1288">
        <v>0</v>
      </c>
      <c r="ED53" s="1288">
        <v>0</v>
      </c>
      <c r="EE53" s="1288">
        <v>0</v>
      </c>
      <c r="EF53" s="1288">
        <v>0</v>
      </c>
      <c r="EG53" s="1288">
        <v>0</v>
      </c>
      <c r="EH53" s="1288">
        <v>0</v>
      </c>
      <c r="EI53" s="1288">
        <v>0</v>
      </c>
      <c r="EJ53" s="1284">
        <v>0</v>
      </c>
      <c r="EK53" s="1288">
        <v>0</v>
      </c>
      <c r="EL53" s="1288">
        <v>0</v>
      </c>
      <c r="EM53" s="1288">
        <v>0</v>
      </c>
      <c r="EN53" s="1288">
        <v>0</v>
      </c>
      <c r="EO53" s="1288">
        <v>0</v>
      </c>
      <c r="EP53" s="1288">
        <v>0</v>
      </c>
      <c r="EQ53" s="1288"/>
      <c r="ER53" s="1284"/>
      <c r="ES53" s="1288">
        <v>0</v>
      </c>
      <c r="ET53" s="1288">
        <v>0</v>
      </c>
      <c r="EU53" s="1288">
        <v>0</v>
      </c>
      <c r="EV53" s="1288">
        <v>0</v>
      </c>
      <c r="EW53" s="1288">
        <v>0</v>
      </c>
      <c r="EX53" s="1288">
        <v>0</v>
      </c>
      <c r="EY53" s="1288">
        <v>0</v>
      </c>
      <c r="EZ53" s="1284">
        <v>0</v>
      </c>
      <c r="FA53" s="1290">
        <v>0</v>
      </c>
      <c r="FB53" s="1291">
        <v>0</v>
      </c>
      <c r="FC53" s="1291">
        <v>0</v>
      </c>
      <c r="FD53" s="1291">
        <v>0</v>
      </c>
      <c r="FE53" s="1291">
        <v>0</v>
      </c>
      <c r="FF53" s="1288">
        <v>0</v>
      </c>
      <c r="FG53" s="1288">
        <v>0</v>
      </c>
      <c r="FH53" s="1284"/>
      <c r="FI53" s="1288">
        <v>0</v>
      </c>
      <c r="FJ53" s="1288">
        <v>0</v>
      </c>
      <c r="FK53" s="1288">
        <v>0</v>
      </c>
      <c r="FL53" s="1288">
        <v>0</v>
      </c>
      <c r="FM53" s="1288">
        <v>0</v>
      </c>
      <c r="FN53" s="1288">
        <v>0</v>
      </c>
      <c r="FO53" s="1288">
        <v>0</v>
      </c>
      <c r="FP53" s="1284">
        <v>0</v>
      </c>
      <c r="FQ53" s="1288">
        <v>0</v>
      </c>
      <c r="FR53" s="1288">
        <v>0</v>
      </c>
      <c r="FS53" s="1288">
        <v>0</v>
      </c>
      <c r="FT53" s="1288">
        <v>0</v>
      </c>
      <c r="FU53" s="1288">
        <v>0</v>
      </c>
      <c r="FV53" s="1288">
        <v>0</v>
      </c>
      <c r="FW53" s="1288">
        <v>0</v>
      </c>
      <c r="FX53" s="1284">
        <v>0</v>
      </c>
      <c r="FY53" s="1288">
        <v>0</v>
      </c>
      <c r="FZ53" s="1288">
        <v>0</v>
      </c>
      <c r="GA53" s="1288">
        <v>0</v>
      </c>
      <c r="GB53" s="1288">
        <v>0</v>
      </c>
      <c r="GC53" s="1288">
        <v>0</v>
      </c>
      <c r="GD53" s="1288">
        <v>0</v>
      </c>
      <c r="GE53" s="1288">
        <v>0</v>
      </c>
      <c r="GF53" s="1284">
        <v>0</v>
      </c>
      <c r="GG53" s="1288">
        <v>0</v>
      </c>
      <c r="GH53" s="1288">
        <v>0</v>
      </c>
      <c r="GI53" s="1288">
        <v>0</v>
      </c>
      <c r="GJ53" s="1288">
        <v>0</v>
      </c>
      <c r="GK53" s="1288">
        <v>0</v>
      </c>
      <c r="GL53" s="1288">
        <v>0</v>
      </c>
      <c r="GM53" s="1288">
        <v>0</v>
      </c>
      <c r="GN53" s="1284">
        <v>0</v>
      </c>
      <c r="GO53" s="1288">
        <v>0</v>
      </c>
      <c r="GP53" s="1288">
        <v>0</v>
      </c>
      <c r="GQ53" s="1288">
        <v>0</v>
      </c>
      <c r="GR53" s="1288">
        <f>N53+V53+AL53+AT53+BB53+BJ53+EN53+BS53+CA53+CI53+CR53+CZ53+AD53+DH53+DP53+DX53+EF53+EV53+FD53+FL53+FT53+GB53+GJ53</f>
        <v>0</v>
      </c>
      <c r="GS53" s="1288">
        <f>O53+W53+AM53+AU53+BC53+BK53+BT53+CB53+CJ53+CS53+DA53+AE53+DI53+DQ53+DY53+EG53+EO53+EW53+FE53+FM53+FU53+GC53+GK53</f>
        <v>0</v>
      </c>
      <c r="GT53" s="1288">
        <v>0</v>
      </c>
      <c r="GU53" s="1288">
        <v>0</v>
      </c>
      <c r="GV53" s="1284">
        <v>0</v>
      </c>
      <c r="GW53" s="1288">
        <v>0</v>
      </c>
      <c r="GX53" s="1288">
        <v>0</v>
      </c>
      <c r="GY53" s="1288">
        <v>0</v>
      </c>
      <c r="GZ53" s="1292">
        <f>E53+GR53</f>
        <v>0</v>
      </c>
      <c r="HA53" s="1291">
        <f>GS53+F53</f>
        <v>0</v>
      </c>
      <c r="HB53" s="1288">
        <v>0</v>
      </c>
      <c r="HC53" s="1293">
        <v>0</v>
      </c>
      <c r="HD53" s="1284">
        <v>0</v>
      </c>
    </row>
    <row r="54" spans="1:212">
      <c r="A54" s="1287" t="s">
        <v>658</v>
      </c>
      <c r="B54" s="1288">
        <v>0</v>
      </c>
      <c r="C54" s="1288">
        <v>0</v>
      </c>
      <c r="D54" s="1288">
        <v>0</v>
      </c>
      <c r="E54" s="1288">
        <v>0</v>
      </c>
      <c r="F54" s="1288">
        <v>0</v>
      </c>
      <c r="G54" s="1288">
        <v>0</v>
      </c>
      <c r="H54" s="1288">
        <v>0</v>
      </c>
      <c r="I54" s="1284">
        <v>0</v>
      </c>
      <c r="J54" s="1284">
        <v>0</v>
      </c>
      <c r="K54" s="1289">
        <v>0</v>
      </c>
      <c r="L54" s="1289">
        <v>0</v>
      </c>
      <c r="M54" s="1289">
        <v>0</v>
      </c>
      <c r="N54" s="1289">
        <v>0</v>
      </c>
      <c r="O54" s="1289">
        <v>0</v>
      </c>
      <c r="P54" s="1288">
        <v>0</v>
      </c>
      <c r="Q54" s="1288">
        <v>0</v>
      </c>
      <c r="R54" s="1284">
        <v>0</v>
      </c>
      <c r="S54" s="1288">
        <v>0</v>
      </c>
      <c r="T54" s="1288">
        <v>0</v>
      </c>
      <c r="U54" s="1288">
        <v>0</v>
      </c>
      <c r="V54" s="1288">
        <v>0</v>
      </c>
      <c r="W54" s="1288">
        <v>0</v>
      </c>
      <c r="X54" s="1288">
        <v>0</v>
      </c>
      <c r="Y54" s="1288">
        <v>0</v>
      </c>
      <c r="Z54" s="1284">
        <v>0</v>
      </c>
      <c r="AA54" s="1288">
        <v>0</v>
      </c>
      <c r="AB54" s="1288">
        <v>0</v>
      </c>
      <c r="AC54" s="1288">
        <v>0</v>
      </c>
      <c r="AD54" s="1288">
        <v>0</v>
      </c>
      <c r="AE54" s="1288">
        <v>0</v>
      </c>
      <c r="AF54" s="1288">
        <v>0</v>
      </c>
      <c r="AG54" s="1288"/>
      <c r="AH54" s="1284"/>
      <c r="AI54" s="1288">
        <v>0</v>
      </c>
      <c r="AJ54" s="1288">
        <v>0</v>
      </c>
      <c r="AK54" s="1288">
        <v>0</v>
      </c>
      <c r="AL54" s="1288">
        <v>0</v>
      </c>
      <c r="AM54" s="1288">
        <v>0</v>
      </c>
      <c r="AN54" s="1288">
        <v>0</v>
      </c>
      <c r="AO54" s="1288">
        <v>0</v>
      </c>
      <c r="AP54" s="1284">
        <v>0</v>
      </c>
      <c r="AQ54" s="1288">
        <v>0</v>
      </c>
      <c r="AR54" s="1288">
        <v>0</v>
      </c>
      <c r="AS54" s="1288">
        <v>0</v>
      </c>
      <c r="AT54" s="1288">
        <v>0</v>
      </c>
      <c r="AU54" s="1288">
        <v>0</v>
      </c>
      <c r="AV54" s="1288"/>
      <c r="AW54" s="1288"/>
      <c r="AX54" s="1284"/>
      <c r="AY54" s="1288">
        <v>0</v>
      </c>
      <c r="AZ54" s="1288">
        <v>0</v>
      </c>
      <c r="BA54" s="1288">
        <v>0</v>
      </c>
      <c r="BB54" s="1288">
        <v>0</v>
      </c>
      <c r="BC54" s="1288">
        <v>0</v>
      </c>
      <c r="BD54" s="1288">
        <v>0</v>
      </c>
      <c r="BE54" s="1288">
        <v>0</v>
      </c>
      <c r="BF54" s="1284">
        <v>0</v>
      </c>
      <c r="BG54" s="1288">
        <v>0</v>
      </c>
      <c r="BH54" s="1288">
        <v>0</v>
      </c>
      <c r="BI54" s="1288">
        <v>0</v>
      </c>
      <c r="BJ54" s="1288">
        <v>0</v>
      </c>
      <c r="BK54" s="1288">
        <v>0</v>
      </c>
      <c r="BL54" s="1288">
        <v>0</v>
      </c>
      <c r="BM54" s="1288">
        <v>0</v>
      </c>
      <c r="BN54" s="1284">
        <v>0</v>
      </c>
      <c r="BO54" s="1284">
        <v>0</v>
      </c>
      <c r="BP54" s="1288">
        <v>0</v>
      </c>
      <c r="BQ54" s="1288">
        <v>0</v>
      </c>
      <c r="BR54" s="1288">
        <v>0</v>
      </c>
      <c r="BS54" s="1288">
        <v>0</v>
      </c>
      <c r="BT54" s="1288">
        <v>0</v>
      </c>
      <c r="BU54" s="1288">
        <v>0</v>
      </c>
      <c r="BV54" s="1288">
        <v>0</v>
      </c>
      <c r="BW54" s="1284">
        <v>0</v>
      </c>
      <c r="BX54" s="1288">
        <v>0</v>
      </c>
      <c r="BY54" s="1288">
        <v>0</v>
      </c>
      <c r="BZ54" s="1288">
        <v>0</v>
      </c>
      <c r="CA54" s="1288">
        <v>0</v>
      </c>
      <c r="CB54" s="1288">
        <v>0</v>
      </c>
      <c r="CC54" s="1288">
        <v>0</v>
      </c>
      <c r="CD54" s="1284"/>
      <c r="CE54" s="1284"/>
      <c r="CF54" s="1288">
        <v>0</v>
      </c>
      <c r="CG54" s="1288">
        <v>0</v>
      </c>
      <c r="CH54" s="1288">
        <v>0</v>
      </c>
      <c r="CI54" s="1288">
        <v>0</v>
      </c>
      <c r="CJ54" s="1288">
        <v>0</v>
      </c>
      <c r="CK54" s="1288">
        <v>0</v>
      </c>
      <c r="CL54" s="1288">
        <v>0</v>
      </c>
      <c r="CM54" s="1284">
        <v>0</v>
      </c>
      <c r="CN54" s="1284">
        <v>0</v>
      </c>
      <c r="CO54" s="1288">
        <v>0</v>
      </c>
      <c r="CP54" s="1288">
        <v>0</v>
      </c>
      <c r="CQ54" s="1288">
        <v>0</v>
      </c>
      <c r="CR54" s="1288">
        <v>0</v>
      </c>
      <c r="CS54" s="1288">
        <v>0</v>
      </c>
      <c r="CT54" s="1288">
        <v>0</v>
      </c>
      <c r="CU54" s="1288">
        <v>0</v>
      </c>
      <c r="CV54" s="1284">
        <v>0</v>
      </c>
      <c r="CW54" s="1288">
        <v>0</v>
      </c>
      <c r="CX54" s="1288">
        <v>0</v>
      </c>
      <c r="CY54" s="1288">
        <v>0</v>
      </c>
      <c r="CZ54" s="1288">
        <v>0</v>
      </c>
      <c r="DA54" s="1288">
        <v>0</v>
      </c>
      <c r="DB54" s="1288">
        <v>0</v>
      </c>
      <c r="DC54" s="1288">
        <v>0</v>
      </c>
      <c r="DD54" s="1284">
        <v>0</v>
      </c>
      <c r="DE54" s="1288">
        <v>0</v>
      </c>
      <c r="DF54" s="1288">
        <v>0</v>
      </c>
      <c r="DG54" s="1288">
        <v>0</v>
      </c>
      <c r="DH54" s="1288">
        <v>0</v>
      </c>
      <c r="DI54" s="1288">
        <v>0</v>
      </c>
      <c r="DJ54" s="1288">
        <v>0</v>
      </c>
      <c r="DK54" s="1288"/>
      <c r="DL54" s="1284"/>
      <c r="DM54" s="1288">
        <v>0</v>
      </c>
      <c r="DN54" s="1288">
        <v>0</v>
      </c>
      <c r="DO54" s="1288">
        <v>0</v>
      </c>
      <c r="DP54" s="1288">
        <v>0</v>
      </c>
      <c r="DQ54" s="1288">
        <v>0</v>
      </c>
      <c r="DR54" s="1288">
        <v>0</v>
      </c>
      <c r="DS54" s="1288"/>
      <c r="DT54" s="1284">
        <v>0</v>
      </c>
      <c r="DU54" s="1288">
        <v>0</v>
      </c>
      <c r="DV54" s="1288">
        <v>0</v>
      </c>
      <c r="DW54" s="1288">
        <v>0</v>
      </c>
      <c r="DX54" s="1288">
        <v>0</v>
      </c>
      <c r="DY54" s="1288">
        <v>0</v>
      </c>
      <c r="DZ54" s="1288">
        <v>0</v>
      </c>
      <c r="EA54" s="1288">
        <v>0</v>
      </c>
      <c r="EB54" s="1284">
        <v>0</v>
      </c>
      <c r="EC54" s="1288">
        <v>0</v>
      </c>
      <c r="ED54" s="1288">
        <v>0</v>
      </c>
      <c r="EE54" s="1288">
        <v>0</v>
      </c>
      <c r="EF54" s="1288">
        <v>0</v>
      </c>
      <c r="EG54" s="1288">
        <v>0</v>
      </c>
      <c r="EH54" s="1288">
        <v>0</v>
      </c>
      <c r="EI54" s="1288">
        <v>0</v>
      </c>
      <c r="EJ54" s="1284">
        <v>0</v>
      </c>
      <c r="EK54" s="1288">
        <v>0</v>
      </c>
      <c r="EL54" s="1288">
        <v>0</v>
      </c>
      <c r="EM54" s="1288">
        <v>0</v>
      </c>
      <c r="EN54" s="1288">
        <v>0</v>
      </c>
      <c r="EO54" s="1288">
        <v>0</v>
      </c>
      <c r="EP54" s="1288">
        <v>0</v>
      </c>
      <c r="EQ54" s="1288"/>
      <c r="ER54" s="1284"/>
      <c r="ES54" s="1288">
        <v>0</v>
      </c>
      <c r="ET54" s="1288">
        <v>0</v>
      </c>
      <c r="EU54" s="1288">
        <v>0</v>
      </c>
      <c r="EV54" s="1288">
        <v>0</v>
      </c>
      <c r="EW54" s="1288">
        <v>0</v>
      </c>
      <c r="EX54" s="1288">
        <v>0</v>
      </c>
      <c r="EY54" s="1288">
        <v>0</v>
      </c>
      <c r="EZ54" s="1284">
        <v>0</v>
      </c>
      <c r="FA54" s="1290">
        <v>0</v>
      </c>
      <c r="FB54" s="1291">
        <v>0</v>
      </c>
      <c r="FC54" s="1291">
        <v>0</v>
      </c>
      <c r="FD54" s="1291">
        <v>0</v>
      </c>
      <c r="FE54" s="1291">
        <v>0</v>
      </c>
      <c r="FF54" s="1288">
        <v>0</v>
      </c>
      <c r="FG54" s="1288">
        <v>0</v>
      </c>
      <c r="FH54" s="1284"/>
      <c r="FI54" s="1288">
        <v>0</v>
      </c>
      <c r="FJ54" s="1288">
        <v>0</v>
      </c>
      <c r="FK54" s="1288">
        <v>0</v>
      </c>
      <c r="FL54" s="1288">
        <v>0</v>
      </c>
      <c r="FM54" s="1288">
        <v>0</v>
      </c>
      <c r="FN54" s="1288">
        <v>0</v>
      </c>
      <c r="FO54" s="1288">
        <v>0</v>
      </c>
      <c r="FP54" s="1284">
        <v>0</v>
      </c>
      <c r="FQ54" s="1288">
        <v>0</v>
      </c>
      <c r="FR54" s="1288">
        <v>0</v>
      </c>
      <c r="FS54" s="1288">
        <v>0</v>
      </c>
      <c r="FT54" s="1288">
        <v>0</v>
      </c>
      <c r="FU54" s="1288">
        <v>0</v>
      </c>
      <c r="FV54" s="1288">
        <v>0</v>
      </c>
      <c r="FW54" s="1288">
        <v>0</v>
      </c>
      <c r="FX54" s="1284">
        <v>0</v>
      </c>
      <c r="FY54" s="1288">
        <v>0</v>
      </c>
      <c r="FZ54" s="1288">
        <v>0</v>
      </c>
      <c r="GA54" s="1288">
        <v>0</v>
      </c>
      <c r="GB54" s="1288">
        <v>0</v>
      </c>
      <c r="GC54" s="1288">
        <v>0</v>
      </c>
      <c r="GD54" s="1288">
        <v>0</v>
      </c>
      <c r="GE54" s="1288">
        <v>0</v>
      </c>
      <c r="GF54" s="1284">
        <v>0</v>
      </c>
      <c r="GG54" s="1288">
        <v>0</v>
      </c>
      <c r="GH54" s="1288">
        <v>0</v>
      </c>
      <c r="GI54" s="1288">
        <v>0</v>
      </c>
      <c r="GJ54" s="1288">
        <v>0</v>
      </c>
      <c r="GK54" s="1288">
        <v>0</v>
      </c>
      <c r="GL54" s="1288">
        <v>0</v>
      </c>
      <c r="GM54" s="1288">
        <v>0</v>
      </c>
      <c r="GN54" s="1284">
        <v>0</v>
      </c>
      <c r="GO54" s="1288">
        <v>0</v>
      </c>
      <c r="GP54" s="1288">
        <v>0</v>
      </c>
      <c r="GQ54" s="1288">
        <v>0</v>
      </c>
      <c r="GR54" s="1288">
        <f>N54+V54+AL54+AT54+BB54+BJ54+EN54+BS54+CA54+CI54+CR54+CZ54+AD54+DH54+DP54+DX54+EF54+EV54+FD54+FL54+FT54+GB54+GJ54</f>
        <v>0</v>
      </c>
      <c r="GS54" s="1288">
        <f>O54+W54+AM54+AU54+BC54+BK54+BT54+CB54+CJ54+CS54+DA54+AE54+DI54+DQ54+DY54+EG54+EO54+EW54+FE54+FM54+FU54+GC54+GK54</f>
        <v>0</v>
      </c>
      <c r="GT54" s="1288">
        <v>0</v>
      </c>
      <c r="GU54" s="1288">
        <v>0</v>
      </c>
      <c r="GV54" s="1284">
        <v>0</v>
      </c>
      <c r="GW54" s="1288">
        <v>0</v>
      </c>
      <c r="GX54" s="1288">
        <v>0</v>
      </c>
      <c r="GY54" s="1288">
        <v>0</v>
      </c>
      <c r="GZ54" s="1292">
        <f>E54+GR54</f>
        <v>0</v>
      </c>
      <c r="HA54" s="1291">
        <f>GS54+F54</f>
        <v>0</v>
      </c>
      <c r="HB54" s="1288">
        <v>0</v>
      </c>
      <c r="HC54" s="1293">
        <v>0</v>
      </c>
      <c r="HD54" s="1284">
        <v>0</v>
      </c>
    </row>
    <row r="55" spans="1:212" ht="13">
      <c r="A55" s="1280" t="s">
        <v>659</v>
      </c>
      <c r="B55" s="1288"/>
      <c r="C55" s="1288"/>
      <c r="D55" s="1288"/>
      <c r="E55" s="1288"/>
      <c r="F55" s="1288"/>
      <c r="G55" s="1288"/>
      <c r="H55" s="1288"/>
      <c r="I55" s="1284"/>
      <c r="J55" s="1284"/>
      <c r="K55" s="1294"/>
      <c r="L55" s="1294"/>
      <c r="M55" s="1294"/>
      <c r="N55" s="1294"/>
      <c r="O55" s="1294"/>
      <c r="P55" s="1288"/>
      <c r="Q55" s="1288"/>
      <c r="R55" s="1284"/>
      <c r="S55" s="1295"/>
      <c r="T55" s="1295"/>
      <c r="U55" s="1295"/>
      <c r="V55" s="1295"/>
      <c r="W55" s="1295"/>
      <c r="X55" s="1288"/>
      <c r="Y55" s="1288"/>
      <c r="Z55" s="1284"/>
      <c r="AA55" s="1288"/>
      <c r="AB55" s="1288"/>
      <c r="AC55" s="1288"/>
      <c r="AD55" s="1288"/>
      <c r="AE55" s="1288"/>
      <c r="AF55" s="1288"/>
      <c r="AG55" s="1288"/>
      <c r="AH55" s="1284"/>
      <c r="AI55" s="1295"/>
      <c r="AJ55" s="1295"/>
      <c r="AK55" s="1295"/>
      <c r="AL55" s="1295"/>
      <c r="AM55" s="1295"/>
      <c r="AN55" s="1288"/>
      <c r="AO55" s="1288"/>
      <c r="AP55" s="1284"/>
      <c r="AQ55" s="1295"/>
      <c r="AR55" s="1295"/>
      <c r="AS55" s="1295"/>
      <c r="AT55" s="1295"/>
      <c r="AU55" s="1295"/>
      <c r="AV55" s="1288"/>
      <c r="AW55" s="1288"/>
      <c r="AX55" s="1284"/>
      <c r="AY55" s="1295"/>
      <c r="AZ55" s="1295"/>
      <c r="BA55" s="1295"/>
      <c r="BB55" s="1295"/>
      <c r="BC55" s="1295"/>
      <c r="BD55" s="1288"/>
      <c r="BE55" s="1288"/>
      <c r="BF55" s="1284"/>
      <c r="BG55" s="1295"/>
      <c r="BH55" s="1295"/>
      <c r="BI55" s="1295"/>
      <c r="BJ55" s="1295"/>
      <c r="BK55" s="1295"/>
      <c r="BL55" s="1288"/>
      <c r="BM55" s="1288"/>
      <c r="BN55" s="1284"/>
      <c r="BO55" s="1284"/>
      <c r="BP55" s="1295" t="s">
        <v>185</v>
      </c>
      <c r="BQ55" s="1295" t="s">
        <v>185</v>
      </c>
      <c r="BR55" s="1295" t="s">
        <v>185</v>
      </c>
      <c r="BS55" s="1295" t="s">
        <v>185</v>
      </c>
      <c r="BT55" s="1295"/>
      <c r="BU55" s="1288" t="s">
        <v>185</v>
      </c>
      <c r="BV55" s="1288" t="s">
        <v>185</v>
      </c>
      <c r="BW55" s="1284" t="s">
        <v>185</v>
      </c>
      <c r="BX55" s="1295"/>
      <c r="BY55" s="1295"/>
      <c r="BZ55" s="1295"/>
      <c r="CA55" s="1295"/>
      <c r="CB55" s="1295"/>
      <c r="CC55" s="1288"/>
      <c r="CD55" s="1284"/>
      <c r="CE55" s="1284"/>
      <c r="CF55" s="1295"/>
      <c r="CG55" s="1295"/>
      <c r="CH55" s="1295"/>
      <c r="CI55" s="1295"/>
      <c r="CJ55" s="1295"/>
      <c r="CK55" s="1288"/>
      <c r="CL55" s="1288"/>
      <c r="CM55" s="1284"/>
      <c r="CN55" s="1284"/>
      <c r="CO55" s="1295"/>
      <c r="CP55" s="1295"/>
      <c r="CQ55" s="1295"/>
      <c r="CR55" s="1295"/>
      <c r="CS55" s="1295"/>
      <c r="CT55" s="1288"/>
      <c r="CU55" s="1288"/>
      <c r="CV55" s="1284"/>
      <c r="CW55" s="1295"/>
      <c r="CX55" s="1295"/>
      <c r="CY55" s="1295"/>
      <c r="CZ55" s="1295"/>
      <c r="DA55" s="1295"/>
      <c r="DB55" s="1288"/>
      <c r="DC55" s="1288"/>
      <c r="DD55" s="1284"/>
      <c r="DE55" s="1295"/>
      <c r="DF55" s="1295"/>
      <c r="DG55" s="1295"/>
      <c r="DH55" s="1295"/>
      <c r="DI55" s="1295"/>
      <c r="DJ55" s="1288"/>
      <c r="DK55" s="1288"/>
      <c r="DL55" s="1284"/>
      <c r="DM55" s="1296"/>
      <c r="DN55" s="1296"/>
      <c r="DO55" s="1296"/>
      <c r="DP55" s="1296"/>
      <c r="DQ55" s="1296"/>
      <c r="DR55" s="1288"/>
      <c r="DS55" s="1288"/>
      <c r="DT55" s="1284"/>
      <c r="DU55" s="1295"/>
      <c r="DV55" s="1295"/>
      <c r="DW55" s="1295"/>
      <c r="DX55" s="1295"/>
      <c r="DY55" s="1295"/>
      <c r="DZ55" s="1288"/>
      <c r="EA55" s="1288"/>
      <c r="EB55" s="1284"/>
      <c r="EC55" s="1295"/>
      <c r="ED55" s="1295"/>
      <c r="EE55" s="1295"/>
      <c r="EF55" s="1295"/>
      <c r="EG55" s="1295"/>
      <c r="EH55" s="1288"/>
      <c r="EI55" s="1288"/>
      <c r="EJ55" s="1284"/>
      <c r="EK55" s="1295"/>
      <c r="EL55" s="1295"/>
      <c r="EM55" s="1295"/>
      <c r="EN55" s="1295"/>
      <c r="EO55" s="1295"/>
      <c r="EP55" s="1288"/>
      <c r="EQ55" s="1288"/>
      <c r="ER55" s="1284"/>
      <c r="ES55" s="1295"/>
      <c r="ET55" s="1295"/>
      <c r="EU55" s="1295"/>
      <c r="EV55" s="1295"/>
      <c r="EW55" s="1295"/>
      <c r="EX55" s="1288"/>
      <c r="EY55" s="1288"/>
      <c r="EZ55" s="1284"/>
      <c r="FA55" s="1290"/>
      <c r="FB55" s="1291"/>
      <c r="FC55" s="1291"/>
      <c r="FD55" s="1291"/>
      <c r="FE55" s="1291"/>
      <c r="FF55" s="1288"/>
      <c r="FG55" s="1288"/>
      <c r="FH55" s="1284"/>
      <c r="FI55" s="1295"/>
      <c r="FJ55" s="1295"/>
      <c r="FK55" s="1295"/>
      <c r="FL55" s="1295"/>
      <c r="FM55" s="1295"/>
      <c r="FN55" s="1288"/>
      <c r="FO55" s="1288"/>
      <c r="FP55" s="1284"/>
      <c r="FQ55" s="1288"/>
      <c r="FR55" s="1288"/>
      <c r="FS55" s="1288"/>
      <c r="FT55" s="1288"/>
      <c r="FU55" s="1288"/>
      <c r="FV55" s="1288"/>
      <c r="FW55" s="1288"/>
      <c r="FX55" s="1284"/>
      <c r="FY55" s="1288"/>
      <c r="FZ55" s="1288"/>
      <c r="GA55" s="1288"/>
      <c r="GB55" s="1288"/>
      <c r="GC55" s="1288"/>
      <c r="GD55" s="1288"/>
      <c r="GE55" s="1288"/>
      <c r="GF55" s="1284"/>
      <c r="GG55" s="1295"/>
      <c r="GH55" s="1295"/>
      <c r="GI55" s="1295"/>
      <c r="GJ55" s="1295"/>
      <c r="GK55" s="1295"/>
      <c r="GL55" s="1288"/>
      <c r="GM55" s="1288"/>
      <c r="GN55" s="1284"/>
      <c r="GO55" s="1288"/>
      <c r="GP55" s="1288"/>
      <c r="GQ55" s="1288"/>
      <c r="GR55" s="1288"/>
      <c r="GS55" s="1288"/>
      <c r="GT55" s="1288"/>
      <c r="GU55" s="1288"/>
      <c r="GV55" s="1284"/>
      <c r="GW55" s="1288"/>
      <c r="GX55" s="1288"/>
      <c r="GY55" s="1288"/>
      <c r="GZ55" s="1292"/>
      <c r="HA55" s="1291"/>
      <c r="HB55" s="1288"/>
      <c r="HC55" s="1293"/>
      <c r="HD55" s="1284"/>
    </row>
    <row r="56" spans="1:212">
      <c r="A56" s="1287" t="s">
        <v>637</v>
      </c>
      <c r="B56" s="1288">
        <v>0</v>
      </c>
      <c r="C56" s="1288">
        <v>0</v>
      </c>
      <c r="D56" s="1288">
        <v>0</v>
      </c>
      <c r="E56" s="1288">
        <v>0</v>
      </c>
      <c r="F56" s="1288">
        <v>0</v>
      </c>
      <c r="G56" s="1288">
        <v>0</v>
      </c>
      <c r="H56" s="1288">
        <v>0</v>
      </c>
      <c r="I56" s="1284">
        <v>0</v>
      </c>
      <c r="J56" s="1284">
        <v>0</v>
      </c>
      <c r="K56" s="1289">
        <v>0</v>
      </c>
      <c r="L56" s="1289">
        <v>0</v>
      </c>
      <c r="M56" s="1289">
        <v>0</v>
      </c>
      <c r="N56" s="1289">
        <v>0</v>
      </c>
      <c r="O56" s="1289">
        <v>0</v>
      </c>
      <c r="P56" s="1288">
        <v>0</v>
      </c>
      <c r="Q56" s="1288">
        <v>0</v>
      </c>
      <c r="R56" s="1284">
        <v>0</v>
      </c>
      <c r="S56" s="1288">
        <v>0</v>
      </c>
      <c r="T56" s="1288">
        <v>0</v>
      </c>
      <c r="U56" s="1288">
        <v>0</v>
      </c>
      <c r="V56" s="1288">
        <v>0</v>
      </c>
      <c r="W56" s="1288">
        <v>0</v>
      </c>
      <c r="X56" s="1288">
        <v>0</v>
      </c>
      <c r="Y56" s="1288">
        <v>0</v>
      </c>
      <c r="Z56" s="1284">
        <v>0</v>
      </c>
      <c r="AA56" s="1288">
        <v>0</v>
      </c>
      <c r="AB56" s="1288">
        <v>0</v>
      </c>
      <c r="AC56" s="1288">
        <v>0</v>
      </c>
      <c r="AD56" s="1288">
        <v>0</v>
      </c>
      <c r="AE56" s="1288">
        <v>0</v>
      </c>
      <c r="AF56" s="1288">
        <v>0</v>
      </c>
      <c r="AG56" s="1288"/>
      <c r="AH56" s="1284"/>
      <c r="AI56" s="1288">
        <v>0</v>
      </c>
      <c r="AJ56" s="1288">
        <v>0</v>
      </c>
      <c r="AK56" s="1288">
        <v>0</v>
      </c>
      <c r="AL56" s="1288">
        <v>0</v>
      </c>
      <c r="AM56" s="1288">
        <v>0</v>
      </c>
      <c r="AN56" s="1288">
        <v>0</v>
      </c>
      <c r="AO56" s="1288">
        <v>0</v>
      </c>
      <c r="AP56" s="1284">
        <v>0</v>
      </c>
      <c r="AQ56" s="1288">
        <v>0</v>
      </c>
      <c r="AR56" s="1288">
        <v>0</v>
      </c>
      <c r="AS56" s="1288">
        <v>0</v>
      </c>
      <c r="AT56" s="1288">
        <v>0</v>
      </c>
      <c r="AU56" s="1288">
        <v>0</v>
      </c>
      <c r="AV56" s="1288"/>
      <c r="AW56" s="1288"/>
      <c r="AX56" s="1284"/>
      <c r="AY56" s="1288">
        <v>0</v>
      </c>
      <c r="AZ56" s="1288">
        <v>0</v>
      </c>
      <c r="BA56" s="1288">
        <v>0</v>
      </c>
      <c r="BB56" s="1288">
        <v>0</v>
      </c>
      <c r="BC56" s="1288">
        <v>0</v>
      </c>
      <c r="BD56" s="1288">
        <v>0</v>
      </c>
      <c r="BE56" s="1288">
        <v>0</v>
      </c>
      <c r="BF56" s="1284">
        <v>0</v>
      </c>
      <c r="BG56" s="1288">
        <v>0</v>
      </c>
      <c r="BH56" s="1288">
        <v>0</v>
      </c>
      <c r="BI56" s="1288">
        <v>0</v>
      </c>
      <c r="BJ56" s="1288">
        <v>0</v>
      </c>
      <c r="BK56" s="1288">
        <v>0</v>
      </c>
      <c r="BL56" s="1288">
        <v>0</v>
      </c>
      <c r="BM56" s="1288">
        <v>0</v>
      </c>
      <c r="BN56" s="1284">
        <v>0</v>
      </c>
      <c r="BO56" s="1284">
        <v>0</v>
      </c>
      <c r="BP56" s="1288">
        <v>0</v>
      </c>
      <c r="BQ56" s="1288">
        <v>0</v>
      </c>
      <c r="BR56" s="1288">
        <v>0</v>
      </c>
      <c r="BS56" s="1288">
        <v>0</v>
      </c>
      <c r="BT56" s="1288">
        <v>0</v>
      </c>
      <c r="BU56" s="1288">
        <v>0</v>
      </c>
      <c r="BV56" s="1288">
        <v>0</v>
      </c>
      <c r="BW56" s="1284">
        <v>0</v>
      </c>
      <c r="BX56" s="1288">
        <v>8.6059999999999999</v>
      </c>
      <c r="BY56" s="1288">
        <v>10.429</v>
      </c>
      <c r="BZ56" s="1288">
        <v>18.103000000000002</v>
      </c>
      <c r="CA56" s="1288">
        <v>11.124000000000001</v>
      </c>
      <c r="CB56" s="1288">
        <v>9.6790000000000003</v>
      </c>
      <c r="CC56" s="1288">
        <v>8.3940000000000001</v>
      </c>
      <c r="CD56" s="1284"/>
      <c r="CE56" s="1284"/>
      <c r="CF56" s="1288">
        <v>0</v>
      </c>
      <c r="CG56" s="1288">
        <v>0</v>
      </c>
      <c r="CH56" s="1288">
        <v>0</v>
      </c>
      <c r="CI56" s="1288">
        <v>0</v>
      </c>
      <c r="CJ56" s="1288">
        <v>0</v>
      </c>
      <c r="CK56" s="1288">
        <v>0</v>
      </c>
      <c r="CL56" s="1288">
        <v>0</v>
      </c>
      <c r="CM56" s="1284">
        <v>0</v>
      </c>
      <c r="CN56" s="1284">
        <v>0</v>
      </c>
      <c r="CO56" s="1288">
        <v>0</v>
      </c>
      <c r="CP56" s="1288">
        <v>0</v>
      </c>
      <c r="CQ56" s="1288">
        <v>0</v>
      </c>
      <c r="CR56" s="1288">
        <v>0</v>
      </c>
      <c r="CS56" s="1288">
        <v>0</v>
      </c>
      <c r="CT56" s="1288">
        <v>0</v>
      </c>
      <c r="CU56" s="1288">
        <v>7.2830000000000004</v>
      </c>
      <c r="CV56" s="1284">
        <v>8.0909999999999993</v>
      </c>
      <c r="CW56" s="1288">
        <v>0</v>
      </c>
      <c r="CX56" s="1288">
        <v>0</v>
      </c>
      <c r="CY56" s="1288">
        <v>0</v>
      </c>
      <c r="CZ56" s="1288">
        <v>0</v>
      </c>
      <c r="DA56" s="1288">
        <v>0</v>
      </c>
      <c r="DB56" s="1288">
        <v>0</v>
      </c>
      <c r="DC56" s="1288">
        <v>0</v>
      </c>
      <c r="DD56" s="1284">
        <v>0</v>
      </c>
      <c r="DE56" s="1288">
        <v>0</v>
      </c>
      <c r="DF56" s="1288">
        <v>0</v>
      </c>
      <c r="DG56" s="1288">
        <v>0</v>
      </c>
      <c r="DH56" s="1288">
        <v>0</v>
      </c>
      <c r="DI56" s="1288">
        <v>0</v>
      </c>
      <c r="DJ56" s="1288">
        <v>0</v>
      </c>
      <c r="DK56" s="1288"/>
      <c r="DL56" s="1284"/>
      <c r="DM56" s="1288">
        <v>0</v>
      </c>
      <c r="DN56" s="1288">
        <v>0</v>
      </c>
      <c r="DO56" s="1288">
        <v>0</v>
      </c>
      <c r="DP56" s="1288">
        <v>0</v>
      </c>
      <c r="DQ56" s="1288">
        <v>0</v>
      </c>
      <c r="DR56" s="1288">
        <v>0</v>
      </c>
      <c r="DS56" s="1288"/>
      <c r="DT56" s="1284">
        <v>0</v>
      </c>
      <c r="DU56" s="1288">
        <v>0</v>
      </c>
      <c r="DV56" s="1288">
        <v>0</v>
      </c>
      <c r="DW56" s="1288">
        <v>0</v>
      </c>
      <c r="DX56" s="1288">
        <v>0</v>
      </c>
      <c r="DY56" s="1288">
        <v>0</v>
      </c>
      <c r="DZ56" s="1288">
        <v>0</v>
      </c>
      <c r="EA56" s="1288">
        <v>0</v>
      </c>
      <c r="EB56" s="1284">
        <v>0</v>
      </c>
      <c r="EC56" s="1288">
        <v>0</v>
      </c>
      <c r="ED56" s="1288">
        <v>0</v>
      </c>
      <c r="EE56" s="1288">
        <v>0</v>
      </c>
      <c r="EF56" s="1288">
        <v>0</v>
      </c>
      <c r="EG56" s="1288">
        <v>0</v>
      </c>
      <c r="EH56" s="1288">
        <v>0</v>
      </c>
      <c r="EI56" s="1288">
        <v>0</v>
      </c>
      <c r="EJ56" s="1284">
        <v>0</v>
      </c>
      <c r="EK56" s="1288">
        <v>0</v>
      </c>
      <c r="EL56" s="1288">
        <v>0</v>
      </c>
      <c r="EM56" s="1288">
        <v>0</v>
      </c>
      <c r="EN56" s="1288">
        <v>0</v>
      </c>
      <c r="EO56" s="1288">
        <v>0</v>
      </c>
      <c r="EP56" s="1288">
        <v>0</v>
      </c>
      <c r="EQ56" s="1288"/>
      <c r="ER56" s="1284"/>
      <c r="ES56" s="1288">
        <v>3.2890000000000001</v>
      </c>
      <c r="ET56" s="1288">
        <v>2.3780000000000001</v>
      </c>
      <c r="EU56" s="1288">
        <v>1.625</v>
      </c>
      <c r="EV56" s="1288">
        <v>1.0209999999999999</v>
      </c>
      <c r="EW56" s="1288">
        <v>0.77899999999999991</v>
      </c>
      <c r="EX56" s="1288">
        <v>0.22199999999999986</v>
      </c>
      <c r="EY56" s="1288">
        <v>0.16899999999999987</v>
      </c>
      <c r="EZ56" s="1284">
        <v>0.14299999999999988</v>
      </c>
      <c r="FA56" s="1290">
        <v>0</v>
      </c>
      <c r="FB56" s="1291">
        <v>0</v>
      </c>
      <c r="FC56" s="1291">
        <v>0</v>
      </c>
      <c r="FD56" s="1291">
        <v>0</v>
      </c>
      <c r="FE56" s="1291">
        <v>0</v>
      </c>
      <c r="FF56" s="1288">
        <v>0</v>
      </c>
      <c r="FG56" s="1288">
        <v>0</v>
      </c>
      <c r="FH56" s="1284"/>
      <c r="FI56" s="1288">
        <v>0</v>
      </c>
      <c r="FJ56" s="1288">
        <v>0</v>
      </c>
      <c r="FK56" s="1288">
        <v>0</v>
      </c>
      <c r="FL56" s="1288">
        <v>0.46500000000000002</v>
      </c>
      <c r="FM56" s="1288">
        <v>0.47299999999999998</v>
      </c>
      <c r="FN56" s="1288">
        <v>0.34699999999999998</v>
      </c>
      <c r="FO56" s="1288">
        <v>0</v>
      </c>
      <c r="FP56" s="1284">
        <v>0</v>
      </c>
      <c r="FQ56" s="1288">
        <v>0</v>
      </c>
      <c r="FR56" s="1288">
        <v>0</v>
      </c>
      <c r="FS56" s="1288">
        <v>0</v>
      </c>
      <c r="FT56" s="1288">
        <v>0</v>
      </c>
      <c r="FU56" s="1288">
        <v>0</v>
      </c>
      <c r="FV56" s="1288">
        <v>0</v>
      </c>
      <c r="FW56" s="1288">
        <v>0</v>
      </c>
      <c r="FX56" s="1284">
        <v>0</v>
      </c>
      <c r="FY56" s="1288">
        <v>0</v>
      </c>
      <c r="FZ56" s="1288">
        <v>0</v>
      </c>
      <c r="GA56" s="1288">
        <v>0</v>
      </c>
      <c r="GB56" s="1288">
        <v>0</v>
      </c>
      <c r="GC56" s="1288"/>
      <c r="GD56" s="1288">
        <v>0</v>
      </c>
      <c r="GE56" s="1288">
        <v>0</v>
      </c>
      <c r="GF56" s="1284">
        <v>0</v>
      </c>
      <c r="GG56" s="1288">
        <v>0</v>
      </c>
      <c r="GH56" s="1288">
        <v>0</v>
      </c>
      <c r="GI56" s="1288">
        <v>0</v>
      </c>
      <c r="GJ56" s="1288">
        <v>0</v>
      </c>
      <c r="GK56" s="1288">
        <v>0</v>
      </c>
      <c r="GL56" s="1288">
        <v>0</v>
      </c>
      <c r="GM56" s="1288">
        <v>0</v>
      </c>
      <c r="GN56" s="1284">
        <v>0</v>
      </c>
      <c r="GO56" s="1288">
        <v>11.895</v>
      </c>
      <c r="GP56" s="1288">
        <v>12.807</v>
      </c>
      <c r="GQ56" s="1288">
        <v>19.728000000000002</v>
      </c>
      <c r="GR56" s="1288">
        <f>N56+V56+AL56+AT56+BB56+BJ56+EN56+BS56+CA56+CI56+CR56+CZ56+AD56+DH56+DP56+DX56+EF56+EV56+FD56+FL56+FT56+GB56+GJ56</f>
        <v>12.61</v>
      </c>
      <c r="GS56" s="1288">
        <f>O56+W56+AM56+AU56+BC56+BK56+BT56+CB56+CJ56+CS56+DA56+AE56+DI56+DQ56+DY56+EG56+EO56+EW56+FE56+FM56+FU56+GC56+GK56</f>
        <v>10.931000000000001</v>
      </c>
      <c r="GT56" s="1288">
        <v>8.9629999999999992</v>
      </c>
      <c r="GU56" s="1288">
        <v>7.452</v>
      </c>
      <c r="GV56" s="1284">
        <v>8.234</v>
      </c>
      <c r="GW56" s="1288">
        <v>11.895</v>
      </c>
      <c r="GX56" s="1288">
        <v>12.807</v>
      </c>
      <c r="GY56" s="1288">
        <v>19.728000000000002</v>
      </c>
      <c r="GZ56" s="1292">
        <f>E56+GR56</f>
        <v>12.61</v>
      </c>
      <c r="HA56" s="1291">
        <f>GS56+F56</f>
        <v>10.931000000000001</v>
      </c>
      <c r="HB56" s="1288">
        <v>8.9629999999999992</v>
      </c>
      <c r="HC56" s="1293">
        <v>7.452</v>
      </c>
      <c r="HD56" s="1284">
        <v>8.234</v>
      </c>
    </row>
    <row r="57" spans="1:212">
      <c r="A57" s="1287" t="s">
        <v>638</v>
      </c>
      <c r="B57" s="1288">
        <v>0</v>
      </c>
      <c r="C57" s="1288">
        <v>0</v>
      </c>
      <c r="D57" s="1288">
        <v>0</v>
      </c>
      <c r="E57" s="1288">
        <v>0</v>
      </c>
      <c r="F57" s="1288">
        <v>0</v>
      </c>
      <c r="G57" s="1288">
        <v>0</v>
      </c>
      <c r="H57" s="1288">
        <v>0</v>
      </c>
      <c r="I57" s="1284">
        <v>0</v>
      </c>
      <c r="J57" s="1284">
        <v>0</v>
      </c>
      <c r="K57" s="1289">
        <v>0</v>
      </c>
      <c r="L57" s="1289">
        <v>0</v>
      </c>
      <c r="M57" s="1289">
        <v>0</v>
      </c>
      <c r="N57" s="1289">
        <v>0</v>
      </c>
      <c r="O57" s="1289">
        <v>0</v>
      </c>
      <c r="P57" s="1288">
        <v>0</v>
      </c>
      <c r="Q57" s="1288">
        <v>0</v>
      </c>
      <c r="R57" s="1284">
        <v>0</v>
      </c>
      <c r="S57" s="1288">
        <v>0</v>
      </c>
      <c r="T57" s="1288">
        <v>0</v>
      </c>
      <c r="U57" s="1288">
        <v>0</v>
      </c>
      <c r="V57" s="1288">
        <v>0</v>
      </c>
      <c r="W57" s="1288">
        <v>0</v>
      </c>
      <c r="X57" s="1288">
        <v>0</v>
      </c>
      <c r="Y57" s="1288">
        <v>0</v>
      </c>
      <c r="Z57" s="1284">
        <v>0</v>
      </c>
      <c r="AA57" s="1288">
        <v>0</v>
      </c>
      <c r="AB57" s="1288">
        <v>0</v>
      </c>
      <c r="AC57" s="1288">
        <v>0</v>
      </c>
      <c r="AD57" s="1288">
        <v>0</v>
      </c>
      <c r="AE57" s="1288">
        <v>0</v>
      </c>
      <c r="AF57" s="1288">
        <v>0</v>
      </c>
      <c r="AG57" s="1288"/>
      <c r="AH57" s="1284"/>
      <c r="AI57" s="1288">
        <v>0</v>
      </c>
      <c r="AJ57" s="1288">
        <v>0</v>
      </c>
      <c r="AK57" s="1288">
        <v>0</v>
      </c>
      <c r="AL57" s="1288">
        <v>0</v>
      </c>
      <c r="AM57" s="1288">
        <v>0</v>
      </c>
      <c r="AN57" s="1288">
        <v>0</v>
      </c>
      <c r="AO57" s="1288">
        <v>0</v>
      </c>
      <c r="AP57" s="1284">
        <v>0</v>
      </c>
      <c r="AQ57" s="1288">
        <v>0</v>
      </c>
      <c r="AR57" s="1288">
        <v>0</v>
      </c>
      <c r="AS57" s="1288">
        <v>0</v>
      </c>
      <c r="AT57" s="1288">
        <v>0</v>
      </c>
      <c r="AU57" s="1288">
        <v>0</v>
      </c>
      <c r="AV57" s="1288"/>
      <c r="AW57" s="1288"/>
      <c r="AX57" s="1284"/>
      <c r="AY57" s="1288">
        <v>0</v>
      </c>
      <c r="AZ57" s="1288">
        <v>0</v>
      </c>
      <c r="BA57" s="1288">
        <v>0</v>
      </c>
      <c r="BB57" s="1288">
        <v>0</v>
      </c>
      <c r="BC57" s="1288">
        <v>0</v>
      </c>
      <c r="BD57" s="1288">
        <v>0</v>
      </c>
      <c r="BE57" s="1288">
        <v>0</v>
      </c>
      <c r="BF57" s="1284">
        <v>0</v>
      </c>
      <c r="BG57" s="1288">
        <v>0</v>
      </c>
      <c r="BH57" s="1288">
        <v>0</v>
      </c>
      <c r="BI57" s="1288">
        <v>0</v>
      </c>
      <c r="BJ57" s="1288">
        <v>0</v>
      </c>
      <c r="BK57" s="1288">
        <v>0</v>
      </c>
      <c r="BL57" s="1288">
        <v>0</v>
      </c>
      <c r="BM57" s="1288">
        <v>0</v>
      </c>
      <c r="BN57" s="1284">
        <v>0</v>
      </c>
      <c r="BO57" s="1284">
        <v>0</v>
      </c>
      <c r="BP57" s="1288">
        <v>0</v>
      </c>
      <c r="BQ57" s="1288">
        <v>0</v>
      </c>
      <c r="BR57" s="1288">
        <v>0</v>
      </c>
      <c r="BS57" s="1288">
        <v>0</v>
      </c>
      <c r="BT57" s="1288">
        <v>0</v>
      </c>
      <c r="BU57" s="1288">
        <v>0</v>
      </c>
      <c r="BV57" s="1288">
        <v>0</v>
      </c>
      <c r="BW57" s="1284">
        <v>0</v>
      </c>
      <c r="BX57" s="1288">
        <v>3.5240000000000009</v>
      </c>
      <c r="BY57" s="1288">
        <v>7.895999999999999</v>
      </c>
      <c r="BZ57" s="1288">
        <v>1.2089999999999996</v>
      </c>
      <c r="CA57" s="1288">
        <v>0.42499999999999893</v>
      </c>
      <c r="CB57" s="1288">
        <v>0.10899999999999999</v>
      </c>
      <c r="CC57" s="1288">
        <v>6.7999999999999616E-2</v>
      </c>
      <c r="CD57" s="1284"/>
      <c r="CE57" s="1284"/>
      <c r="CF57" s="1288">
        <v>0</v>
      </c>
      <c r="CG57" s="1288">
        <v>0</v>
      </c>
      <c r="CH57" s="1288">
        <v>0</v>
      </c>
      <c r="CI57" s="1288">
        <v>0</v>
      </c>
      <c r="CJ57" s="1288">
        <v>0</v>
      </c>
      <c r="CK57" s="1288">
        <v>0</v>
      </c>
      <c r="CL57" s="1288">
        <v>0</v>
      </c>
      <c r="CM57" s="1284">
        <v>0</v>
      </c>
      <c r="CN57" s="1284">
        <v>0</v>
      </c>
      <c r="CO57" s="1288">
        <v>0</v>
      </c>
      <c r="CP57" s="1288">
        <v>0</v>
      </c>
      <c r="CQ57" s="1288">
        <v>0</v>
      </c>
      <c r="CR57" s="1288">
        <v>0</v>
      </c>
      <c r="CS57" s="1288">
        <v>0</v>
      </c>
      <c r="CT57" s="1288">
        <v>0</v>
      </c>
      <c r="CU57" s="1288">
        <v>1.746</v>
      </c>
      <c r="CV57" s="1284">
        <v>3.2449999999999997</v>
      </c>
      <c r="CW57" s="1288">
        <v>0</v>
      </c>
      <c r="CX57" s="1288">
        <v>0</v>
      </c>
      <c r="CY57" s="1288">
        <v>0</v>
      </c>
      <c r="CZ57" s="1288">
        <v>0</v>
      </c>
      <c r="DA57" s="1288">
        <v>0</v>
      </c>
      <c r="DB57" s="1288">
        <v>0</v>
      </c>
      <c r="DC57" s="1288">
        <v>0</v>
      </c>
      <c r="DD57" s="1284">
        <v>0</v>
      </c>
      <c r="DE57" s="1288">
        <v>0</v>
      </c>
      <c r="DF57" s="1288">
        <v>0</v>
      </c>
      <c r="DG57" s="1288">
        <v>0</v>
      </c>
      <c r="DH57" s="1288">
        <v>0</v>
      </c>
      <c r="DI57" s="1288">
        <v>0</v>
      </c>
      <c r="DJ57" s="1288">
        <v>0</v>
      </c>
      <c r="DK57" s="1288"/>
      <c r="DL57" s="1284"/>
      <c r="DM57" s="1288">
        <v>0</v>
      </c>
      <c r="DN57" s="1288">
        <v>0</v>
      </c>
      <c r="DO57" s="1288">
        <v>0</v>
      </c>
      <c r="DP57" s="1288">
        <v>0</v>
      </c>
      <c r="DQ57" s="1288">
        <v>0</v>
      </c>
      <c r="DR57" s="1288">
        <v>0</v>
      </c>
      <c r="DS57" s="1288"/>
      <c r="DT57" s="1284">
        <v>0</v>
      </c>
      <c r="DU57" s="1288">
        <v>0</v>
      </c>
      <c r="DV57" s="1288">
        <v>0</v>
      </c>
      <c r="DW57" s="1288">
        <v>0</v>
      </c>
      <c r="DX57" s="1288">
        <v>0</v>
      </c>
      <c r="DY57" s="1288"/>
      <c r="DZ57" s="1288">
        <v>0</v>
      </c>
      <c r="EA57" s="1288">
        <v>0</v>
      </c>
      <c r="EB57" s="1284">
        <v>0</v>
      </c>
      <c r="EC57" s="1288">
        <v>0</v>
      </c>
      <c r="ED57" s="1288">
        <v>0</v>
      </c>
      <c r="EE57" s="1288">
        <v>0</v>
      </c>
      <c r="EF57" s="1288">
        <v>0</v>
      </c>
      <c r="EG57" s="1288">
        <v>0</v>
      </c>
      <c r="EH57" s="1288">
        <v>0</v>
      </c>
      <c r="EI57" s="1288">
        <v>0</v>
      </c>
      <c r="EJ57" s="1284">
        <v>0</v>
      </c>
      <c r="EK57" s="1288">
        <v>0</v>
      </c>
      <c r="EL57" s="1288">
        <v>0</v>
      </c>
      <c r="EM57" s="1288">
        <v>0</v>
      </c>
      <c r="EN57" s="1288">
        <v>0</v>
      </c>
      <c r="EO57" s="1288">
        <v>0</v>
      </c>
      <c r="EP57" s="1288">
        <v>0</v>
      </c>
      <c r="EQ57" s="1288"/>
      <c r="ER57" s="1284"/>
      <c r="ES57" s="1288">
        <v>1.0999999999999999E-2</v>
      </c>
      <c r="ET57" s="1288">
        <v>7.0000000000000001E-3</v>
      </c>
      <c r="EU57" s="1288">
        <v>1E-3</v>
      </c>
      <c r="EV57" s="1288">
        <v>0</v>
      </c>
      <c r="EW57" s="1288">
        <v>0</v>
      </c>
      <c r="EX57" s="1288">
        <v>0</v>
      </c>
      <c r="EY57" s="1288">
        <v>0</v>
      </c>
      <c r="EZ57" s="1284">
        <v>0</v>
      </c>
      <c r="FA57" s="1290">
        <v>0</v>
      </c>
      <c r="FB57" s="1291">
        <v>0</v>
      </c>
      <c r="FC57" s="1291">
        <v>0</v>
      </c>
      <c r="FD57" s="1291">
        <v>0</v>
      </c>
      <c r="FE57" s="1291">
        <v>0</v>
      </c>
      <c r="FF57" s="1288">
        <v>0</v>
      </c>
      <c r="FG57" s="1288">
        <v>0</v>
      </c>
      <c r="FH57" s="1284"/>
      <c r="FI57" s="1288">
        <v>0</v>
      </c>
      <c r="FJ57" s="1288">
        <v>0</v>
      </c>
      <c r="FK57" s="1288">
        <v>0</v>
      </c>
      <c r="FL57" s="1288">
        <v>3.5000000000000003E-2</v>
      </c>
      <c r="FM57" s="1288">
        <v>0</v>
      </c>
      <c r="FN57" s="1288">
        <v>0</v>
      </c>
      <c r="FO57" s="1288">
        <v>0</v>
      </c>
      <c r="FP57" s="1284">
        <v>0</v>
      </c>
      <c r="FQ57" s="1288">
        <v>0</v>
      </c>
      <c r="FR57" s="1288">
        <v>0</v>
      </c>
      <c r="FS57" s="1288">
        <v>0</v>
      </c>
      <c r="FT57" s="1288">
        <v>0</v>
      </c>
      <c r="FU57" s="1288">
        <v>0</v>
      </c>
      <c r="FV57" s="1288">
        <v>0</v>
      </c>
      <c r="FW57" s="1288">
        <v>0</v>
      </c>
      <c r="FX57" s="1284">
        <v>0</v>
      </c>
      <c r="FY57" s="1288">
        <v>0</v>
      </c>
      <c r="FZ57" s="1288">
        <v>0</v>
      </c>
      <c r="GA57" s="1288">
        <v>0</v>
      </c>
      <c r="GB57" s="1288">
        <v>0</v>
      </c>
      <c r="GC57" s="1288">
        <v>0</v>
      </c>
      <c r="GD57" s="1288">
        <v>0</v>
      </c>
      <c r="GE57" s="1288">
        <v>0</v>
      </c>
      <c r="GF57" s="1284">
        <v>0</v>
      </c>
      <c r="GG57" s="1288">
        <v>0</v>
      </c>
      <c r="GH57" s="1288">
        <v>0</v>
      </c>
      <c r="GI57" s="1288">
        <v>0</v>
      </c>
      <c r="GJ57" s="1288">
        <v>0</v>
      </c>
      <c r="GK57" s="1288">
        <v>0</v>
      </c>
      <c r="GL57" s="1288">
        <v>0</v>
      </c>
      <c r="GM57" s="1288">
        <v>0</v>
      </c>
      <c r="GN57" s="1284">
        <v>0</v>
      </c>
      <c r="GO57" s="1288">
        <v>3.535000000000001</v>
      </c>
      <c r="GP57" s="1288">
        <v>7.9029999999999987</v>
      </c>
      <c r="GQ57" s="1288">
        <v>1.2099999999999995</v>
      </c>
      <c r="GR57" s="1288">
        <f>N57+V57+AL57+AT57+BB57+BJ57+EN57+BS57+CA57+CI57+CR57+CZ57+AD57+DH57+DP57+DX57+EF57+EV57+FD57+FL57+FT57+GB57+GJ57</f>
        <v>0.45999999999999897</v>
      </c>
      <c r="GS57" s="1288">
        <f>O57+W57+AM57+AU57+BC57+BK57+BT57+CB57+CJ57+CS57+DA57+AE57+DI57+DQ57+DY57+EG57+EO57+EW57+FE57+FM57+FU57+GC57+GK57</f>
        <v>0.10899999999999999</v>
      </c>
      <c r="GT57" s="1288">
        <v>6.7999999999999616E-2</v>
      </c>
      <c r="GU57" s="1288">
        <v>1.746</v>
      </c>
      <c r="GV57" s="1284">
        <v>3.2449999999999997</v>
      </c>
      <c r="GW57" s="1288">
        <v>3.535000000000001</v>
      </c>
      <c r="GX57" s="1288">
        <v>7.9029999999999987</v>
      </c>
      <c r="GY57" s="1288">
        <v>1.2099999999999995</v>
      </c>
      <c r="GZ57" s="1292">
        <f>E57+GR57</f>
        <v>0.45999999999999897</v>
      </c>
      <c r="HA57" s="1291">
        <f>GS57+F57</f>
        <v>0.10899999999999999</v>
      </c>
      <c r="HB57" s="1288">
        <v>6.7999999999999616E-2</v>
      </c>
      <c r="HC57" s="1293">
        <v>1.746</v>
      </c>
      <c r="HD57" s="1284">
        <v>3.2449999999999997</v>
      </c>
    </row>
    <row r="58" spans="1:212">
      <c r="A58" s="1287" t="s">
        <v>639</v>
      </c>
      <c r="B58" s="1288">
        <v>0</v>
      </c>
      <c r="C58" s="1288">
        <v>0</v>
      </c>
      <c r="D58" s="1288">
        <v>0</v>
      </c>
      <c r="E58" s="1288">
        <v>0</v>
      </c>
      <c r="F58" s="1288">
        <v>0</v>
      </c>
      <c r="G58" s="1288">
        <v>0</v>
      </c>
      <c r="H58" s="1288">
        <v>0</v>
      </c>
      <c r="I58" s="1284">
        <v>0</v>
      </c>
      <c r="J58" s="1284">
        <v>0</v>
      </c>
      <c r="K58" s="1289">
        <v>0</v>
      </c>
      <c r="L58" s="1289">
        <v>0</v>
      </c>
      <c r="M58" s="1289">
        <v>0</v>
      </c>
      <c r="N58" s="1289">
        <v>0</v>
      </c>
      <c r="O58" s="1289">
        <v>0</v>
      </c>
      <c r="P58" s="1288">
        <v>0</v>
      </c>
      <c r="Q58" s="1288">
        <v>0</v>
      </c>
      <c r="R58" s="1284">
        <v>0</v>
      </c>
      <c r="S58" s="1288">
        <v>0</v>
      </c>
      <c r="T58" s="1288">
        <v>0</v>
      </c>
      <c r="U58" s="1288">
        <v>0</v>
      </c>
      <c r="V58" s="1288">
        <v>0</v>
      </c>
      <c r="W58" s="1288">
        <v>0</v>
      </c>
      <c r="X58" s="1288">
        <v>0</v>
      </c>
      <c r="Y58" s="1288">
        <v>0</v>
      </c>
      <c r="Z58" s="1284">
        <v>0</v>
      </c>
      <c r="AA58" s="1288">
        <v>0</v>
      </c>
      <c r="AB58" s="1288">
        <v>0</v>
      </c>
      <c r="AC58" s="1288">
        <v>0</v>
      </c>
      <c r="AD58" s="1288">
        <v>0</v>
      </c>
      <c r="AE58" s="1288">
        <v>0</v>
      </c>
      <c r="AF58" s="1288">
        <v>0</v>
      </c>
      <c r="AG58" s="1288"/>
      <c r="AH58" s="1284"/>
      <c r="AI58" s="1288">
        <v>0</v>
      </c>
      <c r="AJ58" s="1288">
        <v>0</v>
      </c>
      <c r="AK58" s="1288">
        <v>0</v>
      </c>
      <c r="AL58" s="1288">
        <v>0</v>
      </c>
      <c r="AM58" s="1288">
        <v>0</v>
      </c>
      <c r="AN58" s="1288">
        <v>0</v>
      </c>
      <c r="AO58" s="1288">
        <v>0</v>
      </c>
      <c r="AP58" s="1284">
        <v>0</v>
      </c>
      <c r="AQ58" s="1288">
        <v>0</v>
      </c>
      <c r="AR58" s="1288">
        <v>0</v>
      </c>
      <c r="AS58" s="1288">
        <v>0</v>
      </c>
      <c r="AT58" s="1288">
        <v>0</v>
      </c>
      <c r="AU58" s="1288">
        <v>0</v>
      </c>
      <c r="AV58" s="1288"/>
      <c r="AW58" s="1288"/>
      <c r="AX58" s="1284"/>
      <c r="AY58" s="1288">
        <v>0</v>
      </c>
      <c r="AZ58" s="1288">
        <v>0</v>
      </c>
      <c r="BA58" s="1288">
        <v>0</v>
      </c>
      <c r="BB58" s="1288">
        <v>0</v>
      </c>
      <c r="BC58" s="1288">
        <v>0</v>
      </c>
      <c r="BD58" s="1288">
        <v>0</v>
      </c>
      <c r="BE58" s="1288">
        <v>0</v>
      </c>
      <c r="BF58" s="1284">
        <v>0</v>
      </c>
      <c r="BG58" s="1288">
        <v>0</v>
      </c>
      <c r="BH58" s="1288">
        <v>0</v>
      </c>
      <c r="BI58" s="1288">
        <v>0</v>
      </c>
      <c r="BJ58" s="1288">
        <v>0</v>
      </c>
      <c r="BK58" s="1288">
        <v>0</v>
      </c>
      <c r="BL58" s="1288">
        <v>0</v>
      </c>
      <c r="BM58" s="1288">
        <v>0</v>
      </c>
      <c r="BN58" s="1284">
        <v>0</v>
      </c>
      <c r="BO58" s="1284">
        <v>0</v>
      </c>
      <c r="BP58" s="1288">
        <v>0</v>
      </c>
      <c r="BQ58" s="1288">
        <v>0</v>
      </c>
      <c r="BR58" s="1288">
        <v>0</v>
      </c>
      <c r="BS58" s="1288">
        <v>0</v>
      </c>
      <c r="BT58" s="1288">
        <v>0</v>
      </c>
      <c r="BU58" s="1288">
        <v>0</v>
      </c>
      <c r="BV58" s="1288">
        <v>0</v>
      </c>
      <c r="BW58" s="1284">
        <v>0</v>
      </c>
      <c r="BX58" s="1288">
        <v>1.7010000000000001</v>
      </c>
      <c r="BY58" s="1288">
        <v>0.222</v>
      </c>
      <c r="BZ58" s="1288">
        <v>3.484</v>
      </c>
      <c r="CA58" s="1288">
        <v>1.87</v>
      </c>
      <c r="CB58" s="1288">
        <v>1.3939999999999999</v>
      </c>
      <c r="CC58" s="1288">
        <v>1.179</v>
      </c>
      <c r="CD58" s="1284"/>
      <c r="CE58" s="1284"/>
      <c r="CF58" s="1288">
        <v>0</v>
      </c>
      <c r="CG58" s="1288">
        <v>0</v>
      </c>
      <c r="CH58" s="1288">
        <v>0</v>
      </c>
      <c r="CI58" s="1288">
        <v>0</v>
      </c>
      <c r="CJ58" s="1288">
        <v>0</v>
      </c>
      <c r="CK58" s="1288">
        <v>0</v>
      </c>
      <c r="CL58" s="1288">
        <v>0</v>
      </c>
      <c r="CM58" s="1284">
        <v>0</v>
      </c>
      <c r="CN58" s="1284">
        <v>0</v>
      </c>
      <c r="CO58" s="1288">
        <v>0</v>
      </c>
      <c r="CP58" s="1288">
        <v>0</v>
      </c>
      <c r="CQ58" s="1288">
        <v>0</v>
      </c>
      <c r="CR58" s="1288">
        <v>0</v>
      </c>
      <c r="CS58" s="1288">
        <v>0</v>
      </c>
      <c r="CT58" s="1288">
        <v>0</v>
      </c>
      <c r="CU58" s="1288">
        <v>0.93799999999999994</v>
      </c>
      <c r="CV58" s="1284">
        <v>3.2229999999999999</v>
      </c>
      <c r="CW58" s="1288">
        <v>0</v>
      </c>
      <c r="CX58" s="1288">
        <v>0</v>
      </c>
      <c r="CY58" s="1288">
        <v>0</v>
      </c>
      <c r="CZ58" s="1288">
        <v>0</v>
      </c>
      <c r="DA58" s="1288">
        <v>0</v>
      </c>
      <c r="DB58" s="1288">
        <v>0</v>
      </c>
      <c r="DC58" s="1288">
        <v>0</v>
      </c>
      <c r="DD58" s="1284">
        <v>0</v>
      </c>
      <c r="DE58" s="1288">
        <v>0</v>
      </c>
      <c r="DF58" s="1288">
        <v>0</v>
      </c>
      <c r="DG58" s="1288">
        <v>0</v>
      </c>
      <c r="DH58" s="1288">
        <v>0</v>
      </c>
      <c r="DI58" s="1288">
        <v>0</v>
      </c>
      <c r="DJ58" s="1288">
        <v>0</v>
      </c>
      <c r="DK58" s="1288"/>
      <c r="DL58" s="1284"/>
      <c r="DM58" s="1288">
        <v>0</v>
      </c>
      <c r="DN58" s="1288">
        <v>0</v>
      </c>
      <c r="DO58" s="1288">
        <v>0</v>
      </c>
      <c r="DP58" s="1288">
        <v>0</v>
      </c>
      <c r="DQ58" s="1288">
        <v>0</v>
      </c>
      <c r="DR58" s="1288">
        <v>0</v>
      </c>
      <c r="DS58" s="1288"/>
      <c r="DT58" s="1284">
        <v>0</v>
      </c>
      <c r="DU58" s="1288">
        <v>0</v>
      </c>
      <c r="DV58" s="1288">
        <v>0</v>
      </c>
      <c r="DW58" s="1288">
        <v>0</v>
      </c>
      <c r="DX58" s="1288">
        <v>0</v>
      </c>
      <c r="DY58" s="1288"/>
      <c r="DZ58" s="1288">
        <v>0</v>
      </c>
      <c r="EA58" s="1288">
        <v>0</v>
      </c>
      <c r="EB58" s="1284">
        <v>0</v>
      </c>
      <c r="EC58" s="1288">
        <v>0</v>
      </c>
      <c r="ED58" s="1288">
        <v>0</v>
      </c>
      <c r="EE58" s="1288">
        <v>0</v>
      </c>
      <c r="EF58" s="1288">
        <v>0</v>
      </c>
      <c r="EG58" s="1288">
        <v>0</v>
      </c>
      <c r="EH58" s="1288">
        <v>0</v>
      </c>
      <c r="EI58" s="1288">
        <v>0</v>
      </c>
      <c r="EJ58" s="1284">
        <v>0</v>
      </c>
      <c r="EK58" s="1288">
        <v>0</v>
      </c>
      <c r="EL58" s="1288">
        <v>0</v>
      </c>
      <c r="EM58" s="1288">
        <v>0</v>
      </c>
      <c r="EN58" s="1288">
        <v>0</v>
      </c>
      <c r="EO58" s="1288">
        <v>0</v>
      </c>
      <c r="EP58" s="1288">
        <v>0</v>
      </c>
      <c r="EQ58" s="1288"/>
      <c r="ER58" s="1284"/>
      <c r="ES58" s="1288">
        <v>0.92200000000000004</v>
      </c>
      <c r="ET58" s="1288">
        <v>0.76</v>
      </c>
      <c r="EU58" s="1288">
        <v>0.60499999999999998</v>
      </c>
      <c r="EV58" s="1288">
        <v>0.24199999999999999</v>
      </c>
      <c r="EW58" s="1288">
        <v>0.55700000000000005</v>
      </c>
      <c r="EX58" s="1288">
        <v>5.2999999999999999E-2</v>
      </c>
      <c r="EY58" s="1288">
        <v>2.5999999999999999E-2</v>
      </c>
      <c r="EZ58" s="1284">
        <v>2.8999999999999998E-2</v>
      </c>
      <c r="FA58" s="1290">
        <v>0</v>
      </c>
      <c r="FB58" s="1291">
        <v>0</v>
      </c>
      <c r="FC58" s="1291">
        <v>0</v>
      </c>
      <c r="FD58" s="1291">
        <v>0</v>
      </c>
      <c r="FE58" s="1291">
        <v>0</v>
      </c>
      <c r="FF58" s="1288">
        <v>0</v>
      </c>
      <c r="FG58" s="1288">
        <v>0</v>
      </c>
      <c r="FH58" s="1284"/>
      <c r="FI58" s="1288">
        <v>0</v>
      </c>
      <c r="FJ58" s="1288">
        <v>0</v>
      </c>
      <c r="FK58" s="1288">
        <v>0</v>
      </c>
      <c r="FL58" s="1288">
        <v>2.7E-2</v>
      </c>
      <c r="FM58" s="1288">
        <v>0.126</v>
      </c>
      <c r="FN58" s="1288">
        <v>3.7999999999999999E-2</v>
      </c>
      <c r="FO58" s="1288">
        <v>0</v>
      </c>
      <c r="FP58" s="1284">
        <v>0</v>
      </c>
      <c r="FQ58" s="1288">
        <v>0</v>
      </c>
      <c r="FR58" s="1288">
        <v>0</v>
      </c>
      <c r="FS58" s="1288">
        <v>0</v>
      </c>
      <c r="FT58" s="1288">
        <v>0</v>
      </c>
      <c r="FU58" s="1288">
        <v>0</v>
      </c>
      <c r="FV58" s="1288">
        <v>0</v>
      </c>
      <c r="FW58" s="1288">
        <v>0</v>
      </c>
      <c r="FX58" s="1284">
        <v>0</v>
      </c>
      <c r="FY58" s="1288">
        <v>0</v>
      </c>
      <c r="FZ58" s="1288">
        <v>0</v>
      </c>
      <c r="GA58" s="1288">
        <v>0</v>
      </c>
      <c r="GB58" s="1288">
        <v>0</v>
      </c>
      <c r="GC58" s="1288">
        <v>0</v>
      </c>
      <c r="GD58" s="1288">
        <v>0</v>
      </c>
      <c r="GE58" s="1288">
        <v>0</v>
      </c>
      <c r="GF58" s="1284">
        <v>0</v>
      </c>
      <c r="GG58" s="1288">
        <v>0</v>
      </c>
      <c r="GH58" s="1288">
        <v>0</v>
      </c>
      <c r="GI58" s="1288">
        <v>0</v>
      </c>
      <c r="GJ58" s="1288">
        <v>0</v>
      </c>
      <c r="GK58" s="1288">
        <v>0</v>
      </c>
      <c r="GL58" s="1288">
        <v>0</v>
      </c>
      <c r="GM58" s="1288">
        <v>0</v>
      </c>
      <c r="GN58" s="1284">
        <v>0</v>
      </c>
      <c r="GO58" s="1288">
        <v>2.6230000000000002</v>
      </c>
      <c r="GP58" s="1288">
        <v>0.98199999999999998</v>
      </c>
      <c r="GQ58" s="1288">
        <v>4.0890000000000004</v>
      </c>
      <c r="GR58" s="1288">
        <f>N58+V58+AL58+AT58+BB58+BJ58+EN58+BS58+CA58+CI58+CR58+CZ58+AD58+DH58+DP58+DX58+EF58+EV58+FD58+FL58+FT58+GB58+GJ58</f>
        <v>2.1390000000000002</v>
      </c>
      <c r="GS58" s="1288">
        <f>O58+W58+AM58+AU58+BC58+BK58+BT58+CB58+CJ58+CS58+DA58+AE58+DI58+DQ58+DY58+EG58+EO58+EW58+FE58+FM58+FU58+GC58+GK58</f>
        <v>2.077</v>
      </c>
      <c r="GT58" s="1288">
        <v>1.27</v>
      </c>
      <c r="GU58" s="1288">
        <v>0.96399999999999997</v>
      </c>
      <c r="GV58" s="1284">
        <v>3.2519999999999998</v>
      </c>
      <c r="GW58" s="1288">
        <v>2.6230000000000002</v>
      </c>
      <c r="GX58" s="1288">
        <v>0.98199999999999998</v>
      </c>
      <c r="GY58" s="1288">
        <v>4.0890000000000004</v>
      </c>
      <c r="GZ58" s="1292">
        <f>E58+GR58</f>
        <v>2.1390000000000002</v>
      </c>
      <c r="HA58" s="1291">
        <f>GS58+F58</f>
        <v>2.077</v>
      </c>
      <c r="HB58" s="1288">
        <v>1.27</v>
      </c>
      <c r="HC58" s="1293">
        <v>0.96399999999999997</v>
      </c>
      <c r="HD58" s="1284">
        <v>3.2519999999999998</v>
      </c>
    </row>
    <row r="59" spans="1:212">
      <c r="A59" s="1287" t="s">
        <v>660</v>
      </c>
      <c r="B59" s="1288">
        <v>0</v>
      </c>
      <c r="C59" s="1288">
        <v>0</v>
      </c>
      <c r="D59" s="1288">
        <v>0</v>
      </c>
      <c r="E59" s="1288">
        <v>0</v>
      </c>
      <c r="F59" s="1288">
        <v>0</v>
      </c>
      <c r="G59" s="1288">
        <v>0</v>
      </c>
      <c r="H59" s="1288">
        <v>0</v>
      </c>
      <c r="I59" s="1284">
        <v>0</v>
      </c>
      <c r="J59" s="1284">
        <v>0</v>
      </c>
      <c r="K59" s="1289">
        <v>0</v>
      </c>
      <c r="L59" s="1289">
        <v>0</v>
      </c>
      <c r="M59" s="1289">
        <v>0</v>
      </c>
      <c r="N59" s="1289">
        <v>0</v>
      </c>
      <c r="O59" s="1289">
        <v>0</v>
      </c>
      <c r="P59" s="1288">
        <v>0</v>
      </c>
      <c r="Q59" s="1288">
        <v>0</v>
      </c>
      <c r="R59" s="1284">
        <v>0</v>
      </c>
      <c r="S59" s="1288">
        <v>0</v>
      </c>
      <c r="T59" s="1288">
        <v>0</v>
      </c>
      <c r="U59" s="1288">
        <v>0</v>
      </c>
      <c r="V59" s="1288">
        <v>0</v>
      </c>
      <c r="W59" s="1288">
        <v>0</v>
      </c>
      <c r="X59" s="1288">
        <v>0</v>
      </c>
      <c r="Y59" s="1288">
        <v>0</v>
      </c>
      <c r="Z59" s="1284">
        <v>0</v>
      </c>
      <c r="AA59" s="1288">
        <v>0</v>
      </c>
      <c r="AB59" s="1288">
        <v>0</v>
      </c>
      <c r="AC59" s="1288">
        <v>0</v>
      </c>
      <c r="AD59" s="1288">
        <v>0</v>
      </c>
      <c r="AE59" s="1288">
        <v>0</v>
      </c>
      <c r="AF59" s="1288">
        <v>0</v>
      </c>
      <c r="AG59" s="1288"/>
      <c r="AH59" s="1284"/>
      <c r="AI59" s="1288">
        <v>0</v>
      </c>
      <c r="AJ59" s="1288">
        <v>0</v>
      </c>
      <c r="AK59" s="1288">
        <v>0</v>
      </c>
      <c r="AL59" s="1288">
        <v>0</v>
      </c>
      <c r="AM59" s="1288">
        <v>0</v>
      </c>
      <c r="AN59" s="1288">
        <v>0</v>
      </c>
      <c r="AO59" s="1288">
        <v>0</v>
      </c>
      <c r="AP59" s="1284">
        <v>0</v>
      </c>
      <c r="AQ59" s="1288">
        <v>0</v>
      </c>
      <c r="AR59" s="1288">
        <v>0</v>
      </c>
      <c r="AS59" s="1288">
        <v>0</v>
      </c>
      <c r="AT59" s="1288">
        <v>0</v>
      </c>
      <c r="AU59" s="1288">
        <v>0</v>
      </c>
      <c r="AV59" s="1288"/>
      <c r="AW59" s="1288"/>
      <c r="AX59" s="1284"/>
      <c r="AY59" s="1288">
        <v>0</v>
      </c>
      <c r="AZ59" s="1288">
        <v>0</v>
      </c>
      <c r="BA59" s="1288">
        <v>0</v>
      </c>
      <c r="BB59" s="1288">
        <v>0</v>
      </c>
      <c r="BC59" s="1288">
        <v>0</v>
      </c>
      <c r="BD59" s="1288">
        <v>0</v>
      </c>
      <c r="BE59" s="1288">
        <v>0</v>
      </c>
      <c r="BF59" s="1284">
        <v>0</v>
      </c>
      <c r="BG59" s="1288">
        <v>0</v>
      </c>
      <c r="BH59" s="1288">
        <v>0</v>
      </c>
      <c r="BI59" s="1288">
        <v>0</v>
      </c>
      <c r="BJ59" s="1288">
        <v>0</v>
      </c>
      <c r="BK59" s="1288">
        <v>0</v>
      </c>
      <c r="BL59" s="1288">
        <v>0</v>
      </c>
      <c r="BM59" s="1288">
        <v>0</v>
      </c>
      <c r="BN59" s="1284">
        <v>0</v>
      </c>
      <c r="BO59" s="1284">
        <v>0</v>
      </c>
      <c r="BP59" s="1288">
        <v>0</v>
      </c>
      <c r="BQ59" s="1288">
        <v>0</v>
      </c>
      <c r="BR59" s="1288">
        <v>0</v>
      </c>
      <c r="BS59" s="1288">
        <v>0</v>
      </c>
      <c r="BT59" s="1288">
        <v>0</v>
      </c>
      <c r="BU59" s="1288">
        <v>0</v>
      </c>
      <c r="BV59" s="1288">
        <v>0</v>
      </c>
      <c r="BW59" s="1284">
        <v>0</v>
      </c>
      <c r="BX59" s="1288">
        <v>10.429</v>
      </c>
      <c r="BY59" s="1288">
        <v>18.103000000000002</v>
      </c>
      <c r="BZ59" s="1288">
        <v>15.827999999999999</v>
      </c>
      <c r="CA59" s="1288">
        <v>9.6790000000000003</v>
      </c>
      <c r="CB59" s="1288">
        <v>8.3940000000000001</v>
      </c>
      <c r="CC59" s="1288">
        <v>7.2830000000000004</v>
      </c>
      <c r="CD59" s="1284"/>
      <c r="CE59" s="1284"/>
      <c r="CF59" s="1288">
        <v>0</v>
      </c>
      <c r="CG59" s="1288">
        <v>0</v>
      </c>
      <c r="CH59" s="1288">
        <v>0</v>
      </c>
      <c r="CI59" s="1288">
        <v>0</v>
      </c>
      <c r="CJ59" s="1288">
        <v>0</v>
      </c>
      <c r="CK59" s="1288">
        <v>0</v>
      </c>
      <c r="CL59" s="1288">
        <v>0</v>
      </c>
      <c r="CM59" s="1284">
        <v>0</v>
      </c>
      <c r="CN59" s="1284">
        <v>0</v>
      </c>
      <c r="CO59" s="1288">
        <v>0</v>
      </c>
      <c r="CP59" s="1288">
        <v>0</v>
      </c>
      <c r="CQ59" s="1288">
        <v>0</v>
      </c>
      <c r="CR59" s="1288">
        <v>0</v>
      </c>
      <c r="CS59" s="1288">
        <v>0</v>
      </c>
      <c r="CT59" s="1288">
        <v>0</v>
      </c>
      <c r="CU59" s="1288">
        <v>8.0909999999999993</v>
      </c>
      <c r="CV59" s="1284">
        <v>8.1129999999999995</v>
      </c>
      <c r="CW59" s="1288">
        <v>0</v>
      </c>
      <c r="CX59" s="1288">
        <v>0</v>
      </c>
      <c r="CY59" s="1288">
        <v>0</v>
      </c>
      <c r="CZ59" s="1288">
        <v>0</v>
      </c>
      <c r="DA59" s="1288">
        <v>0</v>
      </c>
      <c r="DB59" s="1288">
        <v>0</v>
      </c>
      <c r="DC59" s="1288">
        <v>0</v>
      </c>
      <c r="DD59" s="1284">
        <v>0</v>
      </c>
      <c r="DE59" s="1288">
        <v>0</v>
      </c>
      <c r="DF59" s="1288">
        <v>0</v>
      </c>
      <c r="DG59" s="1288">
        <v>0</v>
      </c>
      <c r="DH59" s="1288">
        <v>0</v>
      </c>
      <c r="DI59" s="1288">
        <v>0</v>
      </c>
      <c r="DJ59" s="1288">
        <v>0</v>
      </c>
      <c r="DK59" s="1288"/>
      <c r="DL59" s="1284"/>
      <c r="DM59" s="1288">
        <v>0</v>
      </c>
      <c r="DN59" s="1288">
        <v>0</v>
      </c>
      <c r="DO59" s="1288">
        <v>0</v>
      </c>
      <c r="DP59" s="1288">
        <v>0</v>
      </c>
      <c r="DQ59" s="1288">
        <v>0</v>
      </c>
      <c r="DR59" s="1288">
        <v>0</v>
      </c>
      <c r="DS59" s="1288"/>
      <c r="DT59" s="1284">
        <v>0</v>
      </c>
      <c r="DU59" s="1288">
        <v>0</v>
      </c>
      <c r="DV59" s="1288">
        <v>0</v>
      </c>
      <c r="DW59" s="1288">
        <v>0</v>
      </c>
      <c r="DX59" s="1288">
        <v>0</v>
      </c>
      <c r="DY59" s="1288">
        <v>0</v>
      </c>
      <c r="DZ59" s="1288">
        <v>0</v>
      </c>
      <c r="EA59" s="1288">
        <v>0</v>
      </c>
      <c r="EB59" s="1284">
        <v>0</v>
      </c>
      <c r="EC59" s="1288">
        <v>0</v>
      </c>
      <c r="ED59" s="1288">
        <v>0</v>
      </c>
      <c r="EE59" s="1288">
        <v>0</v>
      </c>
      <c r="EF59" s="1288">
        <v>0</v>
      </c>
      <c r="EG59" s="1288">
        <v>0</v>
      </c>
      <c r="EH59" s="1288">
        <v>0</v>
      </c>
      <c r="EI59" s="1288">
        <v>0</v>
      </c>
      <c r="EJ59" s="1284">
        <v>0</v>
      </c>
      <c r="EK59" s="1288">
        <v>0</v>
      </c>
      <c r="EL59" s="1288">
        <v>0</v>
      </c>
      <c r="EM59" s="1288">
        <v>0</v>
      </c>
      <c r="EN59" s="1288">
        <v>0</v>
      </c>
      <c r="EO59" s="1288">
        <v>0</v>
      </c>
      <c r="EP59" s="1288">
        <v>0</v>
      </c>
      <c r="EQ59" s="1288"/>
      <c r="ER59" s="1284"/>
      <c r="ES59" s="1288">
        <v>2.3780000000000001</v>
      </c>
      <c r="ET59" s="1288">
        <v>1.6250000000000002</v>
      </c>
      <c r="EU59" s="1288">
        <v>1.0209999999999999</v>
      </c>
      <c r="EV59" s="1288">
        <v>0.77899999999999991</v>
      </c>
      <c r="EW59" s="1288">
        <v>0.22199999999999986</v>
      </c>
      <c r="EX59" s="1288">
        <v>0.16899999999999987</v>
      </c>
      <c r="EY59" s="1288">
        <v>0.14299999999999988</v>
      </c>
      <c r="EZ59" s="1284">
        <v>0.11399999999999988</v>
      </c>
      <c r="FA59" s="1290">
        <v>0</v>
      </c>
      <c r="FB59" s="1291">
        <v>0</v>
      </c>
      <c r="FC59" s="1291">
        <v>0</v>
      </c>
      <c r="FD59" s="1291">
        <v>0</v>
      </c>
      <c r="FE59" s="1291">
        <v>0</v>
      </c>
      <c r="FF59" s="1288">
        <v>0</v>
      </c>
      <c r="FG59" s="1288">
        <v>0</v>
      </c>
      <c r="FH59" s="1284"/>
      <c r="FI59" s="1288">
        <v>0</v>
      </c>
      <c r="FJ59" s="1288">
        <v>0</v>
      </c>
      <c r="FK59" s="1288">
        <v>0</v>
      </c>
      <c r="FL59" s="1288">
        <v>0.47299999999999998</v>
      </c>
      <c r="FM59" s="1288">
        <v>0.34699999999999998</v>
      </c>
      <c r="FN59" s="1288">
        <v>0.309</v>
      </c>
      <c r="FO59" s="1288">
        <v>0</v>
      </c>
      <c r="FP59" s="1284">
        <v>0</v>
      </c>
      <c r="FQ59" s="1288">
        <v>0</v>
      </c>
      <c r="FR59" s="1288">
        <v>0</v>
      </c>
      <c r="FS59" s="1288">
        <v>0</v>
      </c>
      <c r="FT59" s="1288">
        <v>0</v>
      </c>
      <c r="FU59" s="1288">
        <v>0</v>
      </c>
      <c r="FV59" s="1288">
        <v>0</v>
      </c>
      <c r="FW59" s="1288">
        <v>0</v>
      </c>
      <c r="FX59" s="1284">
        <v>0</v>
      </c>
      <c r="FY59" s="1288">
        <v>0</v>
      </c>
      <c r="FZ59" s="1288">
        <v>0</v>
      </c>
      <c r="GA59" s="1288">
        <v>0</v>
      </c>
      <c r="GB59" s="1288">
        <v>0</v>
      </c>
      <c r="GC59" s="1288">
        <v>0</v>
      </c>
      <c r="GD59" s="1288">
        <v>0</v>
      </c>
      <c r="GE59" s="1288">
        <v>0</v>
      </c>
      <c r="GF59" s="1284">
        <v>0</v>
      </c>
      <c r="GG59" s="1288">
        <v>0</v>
      </c>
      <c r="GH59" s="1288">
        <v>0</v>
      </c>
      <c r="GI59" s="1288">
        <v>0</v>
      </c>
      <c r="GJ59" s="1288">
        <v>0</v>
      </c>
      <c r="GK59" s="1288">
        <v>0</v>
      </c>
      <c r="GL59" s="1288">
        <v>0</v>
      </c>
      <c r="GM59" s="1288">
        <v>0</v>
      </c>
      <c r="GN59" s="1284">
        <v>0</v>
      </c>
      <c r="GO59" s="1288">
        <v>12.807</v>
      </c>
      <c r="GP59" s="1288">
        <v>19.728000000000002</v>
      </c>
      <c r="GQ59" s="1288">
        <v>16.849</v>
      </c>
      <c r="GR59" s="1288">
        <f>N59+V59+AL59+AT59+BB59+BJ59+EN59+BS59+CA59+CI59+CR59+CZ59+AD59+DH59+DP59+DX59+EF59+EV59+FD59+FL59+FT59+GB59+GJ59</f>
        <v>10.931000000000001</v>
      </c>
      <c r="GS59" s="1288">
        <f>O59+W59+AM59+AU59+BC59+BK59+BT59+CB59+CJ59+CS59+DA59+AE59+DI59+DQ59+DY59+EG59+EO59+EW59+FE59+FM59+FU59+GC59+GK59</f>
        <v>8.9629999999999992</v>
      </c>
      <c r="GT59" s="1288">
        <v>7.7610000000000001</v>
      </c>
      <c r="GU59" s="1288">
        <v>8.234</v>
      </c>
      <c r="GV59" s="1284">
        <v>8.2270000000000003</v>
      </c>
      <c r="GW59" s="1288">
        <v>12.807</v>
      </c>
      <c r="GX59" s="1288">
        <v>19.728000000000002</v>
      </c>
      <c r="GY59" s="1288">
        <v>16.849</v>
      </c>
      <c r="GZ59" s="1292">
        <f>E59+GR59</f>
        <v>10.931000000000001</v>
      </c>
      <c r="HA59" s="1291">
        <f>GS59+F59</f>
        <v>8.9629999999999992</v>
      </c>
      <c r="HB59" s="1288">
        <v>7.7610000000000001</v>
      </c>
      <c r="HC59" s="1293">
        <v>8.234</v>
      </c>
      <c r="HD59" s="1284">
        <v>8.2270000000000003</v>
      </c>
    </row>
    <row r="60" spans="1:212" ht="13">
      <c r="A60" s="1280" t="s">
        <v>661</v>
      </c>
      <c r="B60" s="1288"/>
      <c r="C60" s="1288"/>
      <c r="D60" s="1288"/>
      <c r="E60" s="1288"/>
      <c r="F60" s="1288"/>
      <c r="G60" s="1288"/>
      <c r="H60" s="1288"/>
      <c r="I60" s="1284"/>
      <c r="J60" s="1284"/>
      <c r="K60" s="1294"/>
      <c r="L60" s="1294"/>
      <c r="M60" s="1294"/>
      <c r="N60" s="1294"/>
      <c r="O60" s="1294"/>
      <c r="P60" s="1288"/>
      <c r="Q60" s="1288"/>
      <c r="R60" s="1284"/>
      <c r="S60" s="1295"/>
      <c r="T60" s="1295"/>
      <c r="U60" s="1295"/>
      <c r="V60" s="1295"/>
      <c r="W60" s="1295"/>
      <c r="X60" s="1288"/>
      <c r="Y60" s="1288"/>
      <c r="Z60" s="1284"/>
      <c r="AA60" s="1288"/>
      <c r="AB60" s="1288"/>
      <c r="AC60" s="1288"/>
      <c r="AD60" s="1288"/>
      <c r="AE60" s="1288"/>
      <c r="AF60" s="1288"/>
      <c r="AG60" s="1288"/>
      <c r="AH60" s="1284"/>
      <c r="AI60" s="1295"/>
      <c r="AJ60" s="1295"/>
      <c r="AK60" s="1295"/>
      <c r="AL60" s="1295"/>
      <c r="AM60" s="1295"/>
      <c r="AN60" s="1288"/>
      <c r="AO60" s="1288"/>
      <c r="AP60" s="1284"/>
      <c r="AQ60" s="1295"/>
      <c r="AR60" s="1295"/>
      <c r="AS60" s="1295"/>
      <c r="AT60" s="1295"/>
      <c r="AU60" s="1295"/>
      <c r="AV60" s="1288"/>
      <c r="AW60" s="1288"/>
      <c r="AX60" s="1284"/>
      <c r="AY60" s="1295"/>
      <c r="AZ60" s="1295"/>
      <c r="BA60" s="1295"/>
      <c r="BB60" s="1295"/>
      <c r="BC60" s="1295"/>
      <c r="BD60" s="1288"/>
      <c r="BE60" s="1288"/>
      <c r="BF60" s="1284"/>
      <c r="BG60" s="1295"/>
      <c r="BH60" s="1295"/>
      <c r="BI60" s="1295"/>
      <c r="BJ60" s="1295"/>
      <c r="BK60" s="1295"/>
      <c r="BL60" s="1288"/>
      <c r="BM60" s="1288"/>
      <c r="BN60" s="1284"/>
      <c r="BO60" s="1284"/>
      <c r="BP60" s="1295" t="s">
        <v>185</v>
      </c>
      <c r="BQ60" s="1295" t="s">
        <v>185</v>
      </c>
      <c r="BR60" s="1295" t="s">
        <v>185</v>
      </c>
      <c r="BS60" s="1295" t="s">
        <v>185</v>
      </c>
      <c r="BT60" s="1295"/>
      <c r="BU60" s="1288" t="s">
        <v>185</v>
      </c>
      <c r="BV60" s="1288" t="s">
        <v>185</v>
      </c>
      <c r="BW60" s="1284" t="s">
        <v>185</v>
      </c>
      <c r="BX60" s="1295"/>
      <c r="BY60" s="1295"/>
      <c r="BZ60" s="1295"/>
      <c r="CA60" s="1295"/>
      <c r="CB60" s="1295"/>
      <c r="CC60" s="1288"/>
      <c r="CD60" s="1284"/>
      <c r="CE60" s="1284"/>
      <c r="CF60" s="1295"/>
      <c r="CG60" s="1295"/>
      <c r="CH60" s="1295"/>
      <c r="CI60" s="1295"/>
      <c r="CJ60" s="1295"/>
      <c r="CK60" s="1288"/>
      <c r="CL60" s="1288"/>
      <c r="CM60" s="1284"/>
      <c r="CN60" s="1284"/>
      <c r="CO60" s="1295"/>
      <c r="CP60" s="1295"/>
      <c r="CQ60" s="1295"/>
      <c r="CR60" s="1295"/>
      <c r="CS60" s="1295"/>
      <c r="CT60" s="1288"/>
      <c r="CU60" s="1288"/>
      <c r="CV60" s="1284"/>
      <c r="CW60" s="1295"/>
      <c r="CX60" s="1295"/>
      <c r="CY60" s="1295"/>
      <c r="CZ60" s="1295"/>
      <c r="DA60" s="1295"/>
      <c r="DB60" s="1288"/>
      <c r="DC60" s="1288"/>
      <c r="DD60" s="1284"/>
      <c r="DE60" s="1295"/>
      <c r="DF60" s="1295"/>
      <c r="DG60" s="1295"/>
      <c r="DH60" s="1295"/>
      <c r="DI60" s="1295"/>
      <c r="DJ60" s="1288"/>
      <c r="DK60" s="1288"/>
      <c r="DL60" s="1284"/>
      <c r="DM60" s="1296"/>
      <c r="DN60" s="1296"/>
      <c r="DO60" s="1296"/>
      <c r="DP60" s="1296"/>
      <c r="DQ60" s="1296"/>
      <c r="DR60" s="1288"/>
      <c r="DS60" s="1288"/>
      <c r="DT60" s="1284"/>
      <c r="DU60" s="1295"/>
      <c r="DV60" s="1295"/>
      <c r="DW60" s="1295"/>
      <c r="DX60" s="1295"/>
      <c r="DY60" s="1295"/>
      <c r="DZ60" s="1288"/>
      <c r="EA60" s="1288"/>
      <c r="EB60" s="1284"/>
      <c r="EC60" s="1295"/>
      <c r="ED60" s="1295"/>
      <c r="EE60" s="1295"/>
      <c r="EF60" s="1295"/>
      <c r="EG60" s="1295"/>
      <c r="EH60" s="1288"/>
      <c r="EI60" s="1288"/>
      <c r="EJ60" s="1284"/>
      <c r="EK60" s="1295"/>
      <c r="EL60" s="1295"/>
      <c r="EM60" s="1295"/>
      <c r="EN60" s="1295"/>
      <c r="EO60" s="1295"/>
      <c r="EP60" s="1288"/>
      <c r="EQ60" s="1288"/>
      <c r="ER60" s="1284"/>
      <c r="ES60" s="1295"/>
      <c r="ET60" s="1295"/>
      <c r="EU60" s="1295"/>
      <c r="EV60" s="1295"/>
      <c r="EW60" s="1295"/>
      <c r="EX60" s="1288"/>
      <c r="EY60" s="1288"/>
      <c r="EZ60" s="1284"/>
      <c r="FA60" s="1290"/>
      <c r="FB60" s="1291"/>
      <c r="FC60" s="1291"/>
      <c r="FD60" s="1291"/>
      <c r="FE60" s="1291"/>
      <c r="FF60" s="1288"/>
      <c r="FG60" s="1288"/>
      <c r="FH60" s="1284"/>
      <c r="FI60" s="1295"/>
      <c r="FJ60" s="1295"/>
      <c r="FK60" s="1295"/>
      <c r="FL60" s="1295"/>
      <c r="FM60" s="1295"/>
      <c r="FN60" s="1288"/>
      <c r="FO60" s="1288"/>
      <c r="FP60" s="1284"/>
      <c r="FQ60" s="1288"/>
      <c r="FR60" s="1288"/>
      <c r="FS60" s="1288"/>
      <c r="FT60" s="1288"/>
      <c r="FU60" s="1288"/>
      <c r="FV60" s="1288"/>
      <c r="FW60" s="1288"/>
      <c r="FX60" s="1284"/>
      <c r="FY60" s="1288"/>
      <c r="FZ60" s="1288"/>
      <c r="GA60" s="1288"/>
      <c r="GB60" s="1288"/>
      <c r="GC60" s="1288"/>
      <c r="GD60" s="1288"/>
      <c r="GE60" s="1288"/>
      <c r="GF60" s="1284"/>
      <c r="GG60" s="1295"/>
      <c r="GH60" s="1295"/>
      <c r="GI60" s="1295"/>
      <c r="GJ60" s="1295"/>
      <c r="GK60" s="1295"/>
      <c r="GL60" s="1288"/>
      <c r="GM60" s="1288"/>
      <c r="GN60" s="1284"/>
      <c r="GO60" s="1288"/>
      <c r="GP60" s="1288"/>
      <c r="GQ60" s="1288"/>
      <c r="GR60" s="1288"/>
      <c r="GS60" s="1288"/>
      <c r="GT60" s="1288"/>
      <c r="GU60" s="1288"/>
      <c r="GV60" s="1284"/>
      <c r="GW60" s="1288"/>
      <c r="GX60" s="1288"/>
      <c r="GY60" s="1288"/>
      <c r="GZ60" s="1292"/>
      <c r="HA60" s="1291"/>
      <c r="HB60" s="1288"/>
      <c r="HC60" s="1293"/>
      <c r="HD60" s="1284"/>
    </row>
    <row r="61" spans="1:212">
      <c r="A61" s="1287" t="s">
        <v>637</v>
      </c>
      <c r="B61" s="1288">
        <v>0</v>
      </c>
      <c r="C61" s="1288">
        <v>0</v>
      </c>
      <c r="D61" s="1288">
        <v>0</v>
      </c>
      <c r="E61" s="1288">
        <v>0</v>
      </c>
      <c r="F61" s="1288">
        <v>0</v>
      </c>
      <c r="G61" s="1288">
        <v>0</v>
      </c>
      <c r="H61" s="1288">
        <v>0</v>
      </c>
      <c r="I61" s="1284">
        <v>0</v>
      </c>
      <c r="J61" s="1284">
        <v>0</v>
      </c>
      <c r="K61" s="1289">
        <v>0</v>
      </c>
      <c r="L61" s="1289">
        <v>0</v>
      </c>
      <c r="M61" s="1289">
        <v>0</v>
      </c>
      <c r="N61" s="1289">
        <v>0</v>
      </c>
      <c r="O61" s="1289">
        <v>0</v>
      </c>
      <c r="P61" s="1288">
        <v>0</v>
      </c>
      <c r="Q61" s="1288">
        <v>0</v>
      </c>
      <c r="R61" s="1284">
        <v>0</v>
      </c>
      <c r="S61" s="1288">
        <v>0</v>
      </c>
      <c r="T61" s="1288">
        <v>0</v>
      </c>
      <c r="U61" s="1288">
        <v>0</v>
      </c>
      <c r="V61" s="1288">
        <v>0</v>
      </c>
      <c r="W61" s="1288">
        <v>0</v>
      </c>
      <c r="X61" s="1288">
        <v>0</v>
      </c>
      <c r="Y61" s="1288">
        <v>0</v>
      </c>
      <c r="Z61" s="1284">
        <v>0</v>
      </c>
      <c r="AA61" s="1288">
        <v>0</v>
      </c>
      <c r="AB61" s="1288">
        <v>0</v>
      </c>
      <c r="AC61" s="1288">
        <v>0</v>
      </c>
      <c r="AD61" s="1288">
        <v>0</v>
      </c>
      <c r="AE61" s="1288">
        <v>0</v>
      </c>
      <c r="AF61" s="1288">
        <v>0</v>
      </c>
      <c r="AG61" s="1288"/>
      <c r="AH61" s="1284"/>
      <c r="AI61" s="1288">
        <v>0</v>
      </c>
      <c r="AJ61" s="1288">
        <v>0</v>
      </c>
      <c r="AK61" s="1288">
        <v>0</v>
      </c>
      <c r="AL61" s="1288">
        <v>0</v>
      </c>
      <c r="AM61" s="1288">
        <v>0</v>
      </c>
      <c r="AN61" s="1288">
        <v>0</v>
      </c>
      <c r="AO61" s="1288">
        <v>0</v>
      </c>
      <c r="AP61" s="1284">
        <v>0</v>
      </c>
      <c r="AQ61" s="1288">
        <v>0</v>
      </c>
      <c r="AR61" s="1288">
        <v>0</v>
      </c>
      <c r="AS61" s="1288">
        <v>0</v>
      </c>
      <c r="AT61" s="1288">
        <v>0</v>
      </c>
      <c r="AU61" s="1288">
        <v>0</v>
      </c>
      <c r="AV61" s="1288"/>
      <c r="AW61" s="1288"/>
      <c r="AX61" s="1284"/>
      <c r="AY61" s="1288">
        <v>0</v>
      </c>
      <c r="AZ61" s="1288">
        <v>0</v>
      </c>
      <c r="BA61" s="1288">
        <v>0</v>
      </c>
      <c r="BB61" s="1288">
        <v>0</v>
      </c>
      <c r="BC61" s="1288">
        <v>0</v>
      </c>
      <c r="BD61" s="1288">
        <v>0</v>
      </c>
      <c r="BE61" s="1288">
        <v>0</v>
      </c>
      <c r="BF61" s="1284">
        <v>0</v>
      </c>
      <c r="BG61" s="1288">
        <v>0</v>
      </c>
      <c r="BH61" s="1288">
        <v>0</v>
      </c>
      <c r="BI61" s="1288">
        <v>0</v>
      </c>
      <c r="BJ61" s="1288">
        <v>0</v>
      </c>
      <c r="BK61" s="1288">
        <v>0</v>
      </c>
      <c r="BL61" s="1288">
        <v>0</v>
      </c>
      <c r="BM61" s="1288">
        <v>0</v>
      </c>
      <c r="BN61" s="1284">
        <v>0</v>
      </c>
      <c r="BO61" s="1284">
        <v>0</v>
      </c>
      <c r="BP61" s="1288">
        <v>0</v>
      </c>
      <c r="BQ61" s="1288">
        <v>0</v>
      </c>
      <c r="BR61" s="1288">
        <v>0</v>
      </c>
      <c r="BS61" s="1288">
        <v>0</v>
      </c>
      <c r="BT61" s="1288">
        <v>0</v>
      </c>
      <c r="BU61" s="1288">
        <v>0</v>
      </c>
      <c r="BV61" s="1288">
        <v>0</v>
      </c>
      <c r="BW61" s="1284">
        <v>0</v>
      </c>
      <c r="BX61" s="1288">
        <v>0</v>
      </c>
      <c r="BY61" s="1288">
        <v>0</v>
      </c>
      <c r="BZ61" s="1288">
        <v>0</v>
      </c>
      <c r="CA61" s="1288">
        <v>0</v>
      </c>
      <c r="CB61" s="1288">
        <v>0</v>
      </c>
      <c r="CC61" s="1288">
        <v>0</v>
      </c>
      <c r="CD61" s="1284"/>
      <c r="CE61" s="1284"/>
      <c r="CF61" s="1288">
        <v>0</v>
      </c>
      <c r="CG61" s="1288">
        <v>0</v>
      </c>
      <c r="CH61" s="1288">
        <v>0</v>
      </c>
      <c r="CI61" s="1288">
        <v>0</v>
      </c>
      <c r="CJ61" s="1288">
        <v>0</v>
      </c>
      <c r="CK61" s="1288">
        <v>0</v>
      </c>
      <c r="CL61" s="1288">
        <v>0</v>
      </c>
      <c r="CM61" s="1284">
        <v>0</v>
      </c>
      <c r="CN61" s="1284">
        <v>0</v>
      </c>
      <c r="CO61" s="1288">
        <v>0</v>
      </c>
      <c r="CP61" s="1288">
        <v>0</v>
      </c>
      <c r="CQ61" s="1288">
        <v>0</v>
      </c>
      <c r="CR61" s="1288">
        <v>0</v>
      </c>
      <c r="CS61" s="1288">
        <v>0</v>
      </c>
      <c r="CT61" s="1288">
        <v>0</v>
      </c>
      <c r="CU61" s="1288">
        <v>0</v>
      </c>
      <c r="CV61" s="1284">
        <v>0</v>
      </c>
      <c r="CW61" s="1288">
        <v>0</v>
      </c>
      <c r="CX61" s="1288">
        <v>0</v>
      </c>
      <c r="CY61" s="1288">
        <v>0</v>
      </c>
      <c r="CZ61" s="1288">
        <v>0</v>
      </c>
      <c r="DA61" s="1288">
        <v>0</v>
      </c>
      <c r="DB61" s="1288">
        <v>0</v>
      </c>
      <c r="DC61" s="1288">
        <v>0</v>
      </c>
      <c r="DD61" s="1284">
        <v>0</v>
      </c>
      <c r="DE61" s="1288">
        <v>0</v>
      </c>
      <c r="DF61" s="1288">
        <v>0</v>
      </c>
      <c r="DG61" s="1288">
        <v>0</v>
      </c>
      <c r="DH61" s="1288">
        <v>0</v>
      </c>
      <c r="DI61" s="1288">
        <v>0</v>
      </c>
      <c r="DJ61" s="1288">
        <v>0</v>
      </c>
      <c r="DK61" s="1288"/>
      <c r="DL61" s="1284"/>
      <c r="DM61" s="1288">
        <v>0</v>
      </c>
      <c r="DN61" s="1288">
        <v>0</v>
      </c>
      <c r="DO61" s="1288">
        <v>0</v>
      </c>
      <c r="DP61" s="1288">
        <v>0</v>
      </c>
      <c r="DQ61" s="1288">
        <v>0</v>
      </c>
      <c r="DR61" s="1288">
        <v>0</v>
      </c>
      <c r="DS61" s="1288"/>
      <c r="DT61" s="1284">
        <v>0</v>
      </c>
      <c r="DU61" s="1288">
        <v>0</v>
      </c>
      <c r="DV61" s="1288">
        <v>0</v>
      </c>
      <c r="DW61" s="1288">
        <v>0</v>
      </c>
      <c r="DX61" s="1288">
        <v>0</v>
      </c>
      <c r="DY61" s="1288">
        <v>0</v>
      </c>
      <c r="DZ61" s="1288">
        <v>0</v>
      </c>
      <c r="EA61" s="1288">
        <v>0</v>
      </c>
      <c r="EB61" s="1284">
        <v>0</v>
      </c>
      <c r="EC61" s="1288">
        <v>0</v>
      </c>
      <c r="ED61" s="1288">
        <v>0</v>
      </c>
      <c r="EE61" s="1288">
        <v>0</v>
      </c>
      <c r="EF61" s="1288">
        <v>0</v>
      </c>
      <c r="EG61" s="1288">
        <v>0</v>
      </c>
      <c r="EH61" s="1288">
        <v>0</v>
      </c>
      <c r="EI61" s="1288">
        <v>0</v>
      </c>
      <c r="EJ61" s="1284">
        <v>0</v>
      </c>
      <c r="EK61" s="1288">
        <v>0</v>
      </c>
      <c r="EL61" s="1288">
        <v>0</v>
      </c>
      <c r="EM61" s="1288">
        <v>0</v>
      </c>
      <c r="EN61" s="1288">
        <v>0</v>
      </c>
      <c r="EO61" s="1288">
        <v>0</v>
      </c>
      <c r="EP61" s="1288">
        <v>0</v>
      </c>
      <c r="EQ61" s="1288"/>
      <c r="ER61" s="1284"/>
      <c r="ES61" s="1288">
        <v>0</v>
      </c>
      <c r="ET61" s="1288">
        <v>0</v>
      </c>
      <c r="EU61" s="1288">
        <v>0</v>
      </c>
      <c r="EV61" s="1288">
        <v>0</v>
      </c>
      <c r="EW61" s="1288">
        <v>0</v>
      </c>
      <c r="EX61" s="1288">
        <v>0</v>
      </c>
      <c r="EY61" s="1288">
        <v>0</v>
      </c>
      <c r="EZ61" s="1284">
        <v>0</v>
      </c>
      <c r="FA61" s="1290">
        <v>0</v>
      </c>
      <c r="FB61" s="1291">
        <v>0</v>
      </c>
      <c r="FC61" s="1291">
        <v>0</v>
      </c>
      <c r="FD61" s="1291">
        <v>0</v>
      </c>
      <c r="FE61" s="1291">
        <v>0</v>
      </c>
      <c r="FF61" s="1288">
        <v>0</v>
      </c>
      <c r="FG61" s="1288">
        <v>0</v>
      </c>
      <c r="FH61" s="1284"/>
      <c r="FI61" s="1288">
        <v>0</v>
      </c>
      <c r="FJ61" s="1288">
        <v>0</v>
      </c>
      <c r="FK61" s="1288">
        <v>0</v>
      </c>
      <c r="FL61" s="1288">
        <v>0</v>
      </c>
      <c r="FM61" s="1288">
        <v>0</v>
      </c>
      <c r="FN61" s="1288">
        <v>0</v>
      </c>
      <c r="FO61" s="1288">
        <v>0</v>
      </c>
      <c r="FP61" s="1284">
        <v>0</v>
      </c>
      <c r="FQ61" s="1288">
        <v>0</v>
      </c>
      <c r="FR61" s="1288">
        <v>0</v>
      </c>
      <c r="FS61" s="1288">
        <v>0</v>
      </c>
      <c r="FT61" s="1288">
        <v>0</v>
      </c>
      <c r="FU61" s="1288">
        <v>0</v>
      </c>
      <c r="FV61" s="1288">
        <v>0</v>
      </c>
      <c r="FW61" s="1288">
        <v>0</v>
      </c>
      <c r="FX61" s="1284">
        <v>0</v>
      </c>
      <c r="FY61" s="1288">
        <v>0</v>
      </c>
      <c r="FZ61" s="1288">
        <v>0</v>
      </c>
      <c r="GA61" s="1288">
        <v>0</v>
      </c>
      <c r="GB61" s="1288">
        <v>0</v>
      </c>
      <c r="GC61" s="1288"/>
      <c r="GD61" s="1288">
        <v>0</v>
      </c>
      <c r="GE61" s="1288">
        <v>0</v>
      </c>
      <c r="GF61" s="1284">
        <v>0</v>
      </c>
      <c r="GG61" s="1288">
        <v>0</v>
      </c>
      <c r="GH61" s="1288">
        <v>0</v>
      </c>
      <c r="GI61" s="1288">
        <v>0</v>
      </c>
      <c r="GJ61" s="1288">
        <v>0</v>
      </c>
      <c r="GK61" s="1288">
        <v>0</v>
      </c>
      <c r="GL61" s="1288">
        <v>0</v>
      </c>
      <c r="GM61" s="1288">
        <v>0</v>
      </c>
      <c r="GN61" s="1284">
        <v>0</v>
      </c>
      <c r="GO61" s="1288">
        <v>0</v>
      </c>
      <c r="GP61" s="1288">
        <v>0</v>
      </c>
      <c r="GQ61" s="1288">
        <v>0</v>
      </c>
      <c r="GR61" s="1288">
        <f>N61+V61+AL61+AT61+BB61+BJ61+EN61+BS61+CA61+CI61+CR61+CZ61+AD61+DH61+DP61+DX61+EF61+EV61+FD61+FL61+FT61+GB61+GJ61</f>
        <v>0</v>
      </c>
      <c r="GS61" s="1288">
        <f>O61+W61+AM61+AU61+BC61+BK61+BT61+CB61+CJ61+CS61+DA61+AE61+DI61+DQ61+DY61+EG61+EO61+EW61+FE61+FM61+FU61+GC61+GK61</f>
        <v>0</v>
      </c>
      <c r="GT61" s="1288">
        <v>0</v>
      </c>
      <c r="GU61" s="1288">
        <v>0</v>
      </c>
      <c r="GV61" s="1284">
        <v>0</v>
      </c>
      <c r="GW61" s="1288">
        <v>0</v>
      </c>
      <c r="GX61" s="1288">
        <v>0</v>
      </c>
      <c r="GY61" s="1288">
        <v>0</v>
      </c>
      <c r="GZ61" s="1292">
        <f>E61+GR61</f>
        <v>0</v>
      </c>
      <c r="HA61" s="1291">
        <f>GS61+F61</f>
        <v>0</v>
      </c>
      <c r="HB61" s="1288">
        <v>0</v>
      </c>
      <c r="HC61" s="1293">
        <v>0</v>
      </c>
      <c r="HD61" s="1284">
        <v>0</v>
      </c>
    </row>
    <row r="62" spans="1:212">
      <c r="A62" s="1287" t="s">
        <v>638</v>
      </c>
      <c r="B62" s="1288">
        <v>0</v>
      </c>
      <c r="C62" s="1288">
        <v>0</v>
      </c>
      <c r="D62" s="1288">
        <v>0</v>
      </c>
      <c r="E62" s="1288">
        <v>0</v>
      </c>
      <c r="F62" s="1288">
        <v>0</v>
      </c>
      <c r="G62" s="1288">
        <v>0</v>
      </c>
      <c r="H62" s="1288">
        <v>0</v>
      </c>
      <c r="I62" s="1284">
        <v>0</v>
      </c>
      <c r="J62" s="1284">
        <v>0</v>
      </c>
      <c r="K62" s="1289">
        <v>0</v>
      </c>
      <c r="L62" s="1289">
        <v>0</v>
      </c>
      <c r="M62" s="1289">
        <v>0</v>
      </c>
      <c r="N62" s="1289">
        <v>0</v>
      </c>
      <c r="O62" s="1289">
        <v>0</v>
      </c>
      <c r="P62" s="1288">
        <v>0</v>
      </c>
      <c r="Q62" s="1288">
        <v>0</v>
      </c>
      <c r="R62" s="1284">
        <v>0</v>
      </c>
      <c r="S62" s="1288">
        <v>0</v>
      </c>
      <c r="T62" s="1288">
        <v>0</v>
      </c>
      <c r="U62" s="1288">
        <v>0</v>
      </c>
      <c r="V62" s="1288">
        <v>0</v>
      </c>
      <c r="W62" s="1288">
        <v>0</v>
      </c>
      <c r="X62" s="1288">
        <v>0</v>
      </c>
      <c r="Y62" s="1288">
        <v>0</v>
      </c>
      <c r="Z62" s="1284">
        <v>0</v>
      </c>
      <c r="AA62" s="1288">
        <v>0</v>
      </c>
      <c r="AB62" s="1288">
        <v>0</v>
      </c>
      <c r="AC62" s="1288">
        <v>0</v>
      </c>
      <c r="AD62" s="1288">
        <v>0</v>
      </c>
      <c r="AE62" s="1288">
        <v>0</v>
      </c>
      <c r="AF62" s="1288">
        <v>0</v>
      </c>
      <c r="AG62" s="1288"/>
      <c r="AH62" s="1284"/>
      <c r="AI62" s="1288">
        <v>0</v>
      </c>
      <c r="AJ62" s="1288">
        <v>0</v>
      </c>
      <c r="AK62" s="1288">
        <v>0</v>
      </c>
      <c r="AL62" s="1288">
        <v>0</v>
      </c>
      <c r="AM62" s="1288">
        <v>0</v>
      </c>
      <c r="AN62" s="1288">
        <v>0</v>
      </c>
      <c r="AO62" s="1288">
        <v>0</v>
      </c>
      <c r="AP62" s="1284">
        <v>0</v>
      </c>
      <c r="AQ62" s="1288">
        <v>0</v>
      </c>
      <c r="AR62" s="1288">
        <v>0</v>
      </c>
      <c r="AS62" s="1288">
        <v>0</v>
      </c>
      <c r="AT62" s="1288">
        <v>0</v>
      </c>
      <c r="AU62" s="1288">
        <v>0</v>
      </c>
      <c r="AV62" s="1288"/>
      <c r="AW62" s="1288"/>
      <c r="AX62" s="1284"/>
      <c r="AY62" s="1288">
        <v>0</v>
      </c>
      <c r="AZ62" s="1288">
        <v>0</v>
      </c>
      <c r="BA62" s="1288">
        <v>0</v>
      </c>
      <c r="BB62" s="1288">
        <v>0</v>
      </c>
      <c r="BC62" s="1288">
        <v>0</v>
      </c>
      <c r="BD62" s="1288">
        <v>0</v>
      </c>
      <c r="BE62" s="1288">
        <v>0</v>
      </c>
      <c r="BF62" s="1284">
        <v>0</v>
      </c>
      <c r="BG62" s="1288">
        <v>0</v>
      </c>
      <c r="BH62" s="1288">
        <v>0</v>
      </c>
      <c r="BI62" s="1288">
        <v>0</v>
      </c>
      <c r="BJ62" s="1288">
        <v>0</v>
      </c>
      <c r="BK62" s="1288">
        <v>0</v>
      </c>
      <c r="BL62" s="1288">
        <v>0</v>
      </c>
      <c r="BM62" s="1288">
        <v>0</v>
      </c>
      <c r="BN62" s="1284">
        <v>0</v>
      </c>
      <c r="BO62" s="1284">
        <v>0</v>
      </c>
      <c r="BP62" s="1288">
        <v>0</v>
      </c>
      <c r="BQ62" s="1288">
        <v>0</v>
      </c>
      <c r="BR62" s="1288">
        <v>0</v>
      </c>
      <c r="BS62" s="1288">
        <v>0</v>
      </c>
      <c r="BT62" s="1288">
        <v>0</v>
      </c>
      <c r="BU62" s="1288">
        <v>0</v>
      </c>
      <c r="BV62" s="1288">
        <v>0</v>
      </c>
      <c r="BW62" s="1284">
        <v>0</v>
      </c>
      <c r="BX62" s="1288">
        <v>0</v>
      </c>
      <c r="BY62" s="1288">
        <v>0</v>
      </c>
      <c r="BZ62" s="1288">
        <v>0</v>
      </c>
      <c r="CA62" s="1288">
        <v>0</v>
      </c>
      <c r="CB62" s="1288">
        <v>0</v>
      </c>
      <c r="CC62" s="1288">
        <v>0</v>
      </c>
      <c r="CD62" s="1284"/>
      <c r="CE62" s="1284"/>
      <c r="CF62" s="1288">
        <v>0</v>
      </c>
      <c r="CG62" s="1288">
        <v>0</v>
      </c>
      <c r="CH62" s="1288">
        <v>0</v>
      </c>
      <c r="CI62" s="1288">
        <v>0</v>
      </c>
      <c r="CJ62" s="1288">
        <v>0</v>
      </c>
      <c r="CK62" s="1288">
        <v>0</v>
      </c>
      <c r="CL62" s="1288">
        <v>0</v>
      </c>
      <c r="CM62" s="1284">
        <v>0</v>
      </c>
      <c r="CN62" s="1284">
        <v>0</v>
      </c>
      <c r="CO62" s="1288">
        <v>0</v>
      </c>
      <c r="CP62" s="1288">
        <v>0</v>
      </c>
      <c r="CQ62" s="1288">
        <v>0</v>
      </c>
      <c r="CR62" s="1288">
        <v>0</v>
      </c>
      <c r="CS62" s="1288">
        <v>0</v>
      </c>
      <c r="CT62" s="1288">
        <v>0</v>
      </c>
      <c r="CU62" s="1288">
        <v>0</v>
      </c>
      <c r="CV62" s="1284">
        <v>0</v>
      </c>
      <c r="CW62" s="1288">
        <v>0</v>
      </c>
      <c r="CX62" s="1288">
        <v>0</v>
      </c>
      <c r="CY62" s="1288">
        <v>0</v>
      </c>
      <c r="CZ62" s="1288">
        <v>0</v>
      </c>
      <c r="DA62" s="1288">
        <v>0</v>
      </c>
      <c r="DB62" s="1288">
        <v>0</v>
      </c>
      <c r="DC62" s="1288">
        <v>0</v>
      </c>
      <c r="DD62" s="1284">
        <v>0</v>
      </c>
      <c r="DE62" s="1288">
        <v>0</v>
      </c>
      <c r="DF62" s="1288">
        <v>0</v>
      </c>
      <c r="DG62" s="1288">
        <v>0</v>
      </c>
      <c r="DH62" s="1288">
        <v>0</v>
      </c>
      <c r="DI62" s="1288">
        <v>0</v>
      </c>
      <c r="DJ62" s="1288">
        <v>0</v>
      </c>
      <c r="DK62" s="1288"/>
      <c r="DL62" s="1284"/>
      <c r="DM62" s="1288">
        <v>0</v>
      </c>
      <c r="DN62" s="1288">
        <v>0</v>
      </c>
      <c r="DO62" s="1288">
        <v>0</v>
      </c>
      <c r="DP62" s="1288">
        <v>0</v>
      </c>
      <c r="DQ62" s="1288">
        <v>0</v>
      </c>
      <c r="DR62" s="1288">
        <v>0</v>
      </c>
      <c r="DS62" s="1288"/>
      <c r="DT62" s="1284">
        <v>0</v>
      </c>
      <c r="DU62" s="1288">
        <v>0</v>
      </c>
      <c r="DV62" s="1288">
        <v>0</v>
      </c>
      <c r="DW62" s="1288">
        <v>0</v>
      </c>
      <c r="DX62" s="1288">
        <v>0</v>
      </c>
      <c r="DY62" s="1288">
        <v>0</v>
      </c>
      <c r="DZ62" s="1288">
        <v>0</v>
      </c>
      <c r="EA62" s="1288">
        <v>0</v>
      </c>
      <c r="EB62" s="1284">
        <v>0</v>
      </c>
      <c r="EC62" s="1288">
        <v>0</v>
      </c>
      <c r="ED62" s="1288">
        <v>0</v>
      </c>
      <c r="EE62" s="1288">
        <v>0</v>
      </c>
      <c r="EF62" s="1288">
        <v>0</v>
      </c>
      <c r="EG62" s="1288">
        <v>0</v>
      </c>
      <c r="EH62" s="1288">
        <v>0</v>
      </c>
      <c r="EI62" s="1288">
        <v>0</v>
      </c>
      <c r="EJ62" s="1284">
        <v>0</v>
      </c>
      <c r="EK62" s="1288">
        <v>0</v>
      </c>
      <c r="EL62" s="1288">
        <v>0</v>
      </c>
      <c r="EM62" s="1288">
        <v>0</v>
      </c>
      <c r="EN62" s="1288">
        <v>0</v>
      </c>
      <c r="EO62" s="1288">
        <v>0</v>
      </c>
      <c r="EP62" s="1288">
        <v>0</v>
      </c>
      <c r="EQ62" s="1288"/>
      <c r="ER62" s="1284"/>
      <c r="ES62" s="1288">
        <v>0</v>
      </c>
      <c r="ET62" s="1288">
        <v>0</v>
      </c>
      <c r="EU62" s="1288">
        <v>0</v>
      </c>
      <c r="EV62" s="1288">
        <v>0</v>
      </c>
      <c r="EW62" s="1288">
        <v>0</v>
      </c>
      <c r="EX62" s="1288">
        <v>0</v>
      </c>
      <c r="EY62" s="1288">
        <v>0</v>
      </c>
      <c r="EZ62" s="1284">
        <v>0</v>
      </c>
      <c r="FA62" s="1290">
        <v>0</v>
      </c>
      <c r="FB62" s="1291">
        <v>0</v>
      </c>
      <c r="FC62" s="1291">
        <v>0</v>
      </c>
      <c r="FD62" s="1291">
        <v>0</v>
      </c>
      <c r="FE62" s="1291">
        <v>0</v>
      </c>
      <c r="FF62" s="1288">
        <v>0</v>
      </c>
      <c r="FG62" s="1288">
        <v>0</v>
      </c>
      <c r="FH62" s="1284"/>
      <c r="FI62" s="1288">
        <v>0</v>
      </c>
      <c r="FJ62" s="1288">
        <v>0</v>
      </c>
      <c r="FK62" s="1288">
        <v>0</v>
      </c>
      <c r="FL62" s="1288">
        <v>0</v>
      </c>
      <c r="FM62" s="1288">
        <v>0</v>
      </c>
      <c r="FN62" s="1288">
        <v>0</v>
      </c>
      <c r="FO62" s="1288">
        <v>0</v>
      </c>
      <c r="FP62" s="1284">
        <v>0</v>
      </c>
      <c r="FQ62" s="1288">
        <v>0</v>
      </c>
      <c r="FR62" s="1288">
        <v>0</v>
      </c>
      <c r="FS62" s="1288">
        <v>0</v>
      </c>
      <c r="FT62" s="1288">
        <v>0</v>
      </c>
      <c r="FU62" s="1288">
        <v>0</v>
      </c>
      <c r="FV62" s="1288">
        <v>0</v>
      </c>
      <c r="FW62" s="1288">
        <v>0</v>
      </c>
      <c r="FX62" s="1284">
        <v>0</v>
      </c>
      <c r="FY62" s="1288">
        <v>0</v>
      </c>
      <c r="FZ62" s="1288">
        <v>0</v>
      </c>
      <c r="GA62" s="1288">
        <v>0</v>
      </c>
      <c r="GB62" s="1288">
        <v>0</v>
      </c>
      <c r="GC62" s="1288">
        <v>0</v>
      </c>
      <c r="GD62" s="1288">
        <v>0</v>
      </c>
      <c r="GE62" s="1288">
        <v>0</v>
      </c>
      <c r="GF62" s="1284">
        <v>0</v>
      </c>
      <c r="GG62" s="1288">
        <v>0</v>
      </c>
      <c r="GH62" s="1288">
        <v>0</v>
      </c>
      <c r="GI62" s="1288">
        <v>0</v>
      </c>
      <c r="GJ62" s="1288">
        <v>0</v>
      </c>
      <c r="GK62" s="1288">
        <v>0</v>
      </c>
      <c r="GL62" s="1288">
        <v>0</v>
      </c>
      <c r="GM62" s="1288">
        <v>0</v>
      </c>
      <c r="GN62" s="1284">
        <v>0</v>
      </c>
      <c r="GO62" s="1288">
        <v>0</v>
      </c>
      <c r="GP62" s="1288">
        <v>0</v>
      </c>
      <c r="GQ62" s="1288">
        <v>0</v>
      </c>
      <c r="GR62" s="1288">
        <f>N62+V62+AL62+AT62+BB62+BJ62+EN62+BS62+CA62+CI62+CR62+CZ62+AD62+DH62+DP62+DX62+EF62+EV62+FD62+FL62+FT62+GB62+GJ62</f>
        <v>0</v>
      </c>
      <c r="GS62" s="1288">
        <f>O62+W62+AM62+AU62+BC62+BK62+BT62+CB62+CJ62+CS62+DA62+AE62+DI62+DQ62+DY62+EG62+EO62+EW62+FE62+FM62+FU62+GC62+GK62</f>
        <v>0</v>
      </c>
      <c r="GT62" s="1288">
        <v>0</v>
      </c>
      <c r="GU62" s="1288">
        <v>0</v>
      </c>
      <c r="GV62" s="1284">
        <v>0</v>
      </c>
      <c r="GW62" s="1288">
        <v>0</v>
      </c>
      <c r="GX62" s="1288">
        <v>0</v>
      </c>
      <c r="GY62" s="1288">
        <v>0</v>
      </c>
      <c r="GZ62" s="1292">
        <f>E62+GR62</f>
        <v>0</v>
      </c>
      <c r="HA62" s="1291">
        <f>GS62+F62</f>
        <v>0</v>
      </c>
      <c r="HB62" s="1288">
        <v>0</v>
      </c>
      <c r="HC62" s="1293">
        <v>0</v>
      </c>
      <c r="HD62" s="1284">
        <v>0</v>
      </c>
    </row>
    <row r="63" spans="1:212">
      <c r="A63" s="1287" t="s">
        <v>639</v>
      </c>
      <c r="B63" s="1288">
        <v>0</v>
      </c>
      <c r="C63" s="1288">
        <v>0</v>
      </c>
      <c r="D63" s="1288">
        <v>0</v>
      </c>
      <c r="E63" s="1288">
        <v>0</v>
      </c>
      <c r="F63" s="1288">
        <v>0</v>
      </c>
      <c r="G63" s="1288">
        <v>0</v>
      </c>
      <c r="H63" s="1288">
        <v>0</v>
      </c>
      <c r="I63" s="1284">
        <v>0</v>
      </c>
      <c r="J63" s="1284">
        <v>0</v>
      </c>
      <c r="K63" s="1289">
        <v>0</v>
      </c>
      <c r="L63" s="1289">
        <v>0</v>
      </c>
      <c r="M63" s="1289">
        <v>0</v>
      </c>
      <c r="N63" s="1289">
        <v>0</v>
      </c>
      <c r="O63" s="1289">
        <v>0</v>
      </c>
      <c r="P63" s="1288">
        <v>0</v>
      </c>
      <c r="Q63" s="1288">
        <v>0</v>
      </c>
      <c r="R63" s="1284">
        <v>0</v>
      </c>
      <c r="S63" s="1288">
        <v>0</v>
      </c>
      <c r="T63" s="1288">
        <v>0</v>
      </c>
      <c r="U63" s="1288">
        <v>0</v>
      </c>
      <c r="V63" s="1288">
        <v>0</v>
      </c>
      <c r="W63" s="1288">
        <v>0</v>
      </c>
      <c r="X63" s="1288">
        <v>0</v>
      </c>
      <c r="Y63" s="1288">
        <v>0</v>
      </c>
      <c r="Z63" s="1284">
        <v>0</v>
      </c>
      <c r="AA63" s="1288">
        <v>0</v>
      </c>
      <c r="AB63" s="1288">
        <v>0</v>
      </c>
      <c r="AC63" s="1288">
        <v>0</v>
      </c>
      <c r="AD63" s="1288">
        <v>0</v>
      </c>
      <c r="AE63" s="1288">
        <v>0</v>
      </c>
      <c r="AF63" s="1288">
        <v>0</v>
      </c>
      <c r="AG63" s="1288"/>
      <c r="AH63" s="1284"/>
      <c r="AI63" s="1288">
        <v>0</v>
      </c>
      <c r="AJ63" s="1288">
        <v>0</v>
      </c>
      <c r="AK63" s="1288">
        <v>0</v>
      </c>
      <c r="AL63" s="1288">
        <v>0</v>
      </c>
      <c r="AM63" s="1288">
        <v>0</v>
      </c>
      <c r="AN63" s="1288">
        <v>0</v>
      </c>
      <c r="AO63" s="1288">
        <v>0</v>
      </c>
      <c r="AP63" s="1284">
        <v>0</v>
      </c>
      <c r="AQ63" s="1288">
        <v>0</v>
      </c>
      <c r="AR63" s="1288">
        <v>0</v>
      </c>
      <c r="AS63" s="1288">
        <v>0</v>
      </c>
      <c r="AT63" s="1288">
        <v>0</v>
      </c>
      <c r="AU63" s="1288">
        <v>0</v>
      </c>
      <c r="AV63" s="1288"/>
      <c r="AW63" s="1288"/>
      <c r="AX63" s="1284"/>
      <c r="AY63" s="1288">
        <v>0</v>
      </c>
      <c r="AZ63" s="1288">
        <v>0</v>
      </c>
      <c r="BA63" s="1288">
        <v>0</v>
      </c>
      <c r="BB63" s="1288">
        <v>0</v>
      </c>
      <c r="BC63" s="1288">
        <v>0</v>
      </c>
      <c r="BD63" s="1288">
        <v>0</v>
      </c>
      <c r="BE63" s="1288">
        <v>0</v>
      </c>
      <c r="BF63" s="1284">
        <v>0</v>
      </c>
      <c r="BG63" s="1288">
        <v>0</v>
      </c>
      <c r="BH63" s="1288">
        <v>0</v>
      </c>
      <c r="BI63" s="1288">
        <v>0</v>
      </c>
      <c r="BJ63" s="1288">
        <v>0</v>
      </c>
      <c r="BK63" s="1288">
        <v>0</v>
      </c>
      <c r="BL63" s="1288">
        <v>0</v>
      </c>
      <c r="BM63" s="1288">
        <v>0</v>
      </c>
      <c r="BN63" s="1284">
        <v>0</v>
      </c>
      <c r="BO63" s="1284">
        <v>0</v>
      </c>
      <c r="BP63" s="1288">
        <v>0</v>
      </c>
      <c r="BQ63" s="1288">
        <v>0</v>
      </c>
      <c r="BR63" s="1288">
        <v>0</v>
      </c>
      <c r="BS63" s="1288">
        <v>0</v>
      </c>
      <c r="BT63" s="1288">
        <v>0</v>
      </c>
      <c r="BU63" s="1288">
        <v>0</v>
      </c>
      <c r="BV63" s="1288">
        <v>0</v>
      </c>
      <c r="BW63" s="1284">
        <v>0</v>
      </c>
      <c r="BX63" s="1288">
        <v>0</v>
      </c>
      <c r="BY63" s="1288">
        <v>0</v>
      </c>
      <c r="BZ63" s="1288">
        <v>0</v>
      </c>
      <c r="CA63" s="1288">
        <v>0</v>
      </c>
      <c r="CB63" s="1288">
        <v>0</v>
      </c>
      <c r="CC63" s="1288">
        <v>0</v>
      </c>
      <c r="CD63" s="1284"/>
      <c r="CE63" s="1284"/>
      <c r="CF63" s="1288">
        <v>0</v>
      </c>
      <c r="CG63" s="1288">
        <v>0</v>
      </c>
      <c r="CH63" s="1288">
        <v>0</v>
      </c>
      <c r="CI63" s="1288">
        <v>0</v>
      </c>
      <c r="CJ63" s="1288">
        <v>0</v>
      </c>
      <c r="CK63" s="1288">
        <v>0</v>
      </c>
      <c r="CL63" s="1288">
        <v>0</v>
      </c>
      <c r="CM63" s="1284">
        <v>0</v>
      </c>
      <c r="CN63" s="1284">
        <v>0</v>
      </c>
      <c r="CO63" s="1288">
        <v>0</v>
      </c>
      <c r="CP63" s="1288">
        <v>0</v>
      </c>
      <c r="CQ63" s="1288">
        <v>0</v>
      </c>
      <c r="CR63" s="1288">
        <v>0</v>
      </c>
      <c r="CS63" s="1288">
        <v>0</v>
      </c>
      <c r="CT63" s="1288">
        <v>0</v>
      </c>
      <c r="CU63" s="1288">
        <v>0</v>
      </c>
      <c r="CV63" s="1284">
        <v>0</v>
      </c>
      <c r="CW63" s="1288">
        <v>0</v>
      </c>
      <c r="CX63" s="1288">
        <v>0</v>
      </c>
      <c r="CY63" s="1288">
        <v>0</v>
      </c>
      <c r="CZ63" s="1288">
        <v>0</v>
      </c>
      <c r="DA63" s="1288">
        <v>0</v>
      </c>
      <c r="DB63" s="1288">
        <v>0</v>
      </c>
      <c r="DC63" s="1288">
        <v>0</v>
      </c>
      <c r="DD63" s="1284">
        <v>0</v>
      </c>
      <c r="DE63" s="1288">
        <v>0</v>
      </c>
      <c r="DF63" s="1288">
        <v>0</v>
      </c>
      <c r="DG63" s="1288">
        <v>0</v>
      </c>
      <c r="DH63" s="1288">
        <v>0</v>
      </c>
      <c r="DI63" s="1288">
        <v>0</v>
      </c>
      <c r="DJ63" s="1288">
        <v>0</v>
      </c>
      <c r="DK63" s="1288"/>
      <c r="DL63" s="1284"/>
      <c r="DM63" s="1288">
        <v>0</v>
      </c>
      <c r="DN63" s="1288">
        <v>0</v>
      </c>
      <c r="DO63" s="1288">
        <v>0</v>
      </c>
      <c r="DP63" s="1288">
        <v>0</v>
      </c>
      <c r="DQ63" s="1288">
        <v>0</v>
      </c>
      <c r="DR63" s="1288">
        <v>0</v>
      </c>
      <c r="DS63" s="1288"/>
      <c r="DT63" s="1284">
        <v>0</v>
      </c>
      <c r="DU63" s="1288">
        <v>0</v>
      </c>
      <c r="DV63" s="1288">
        <v>0</v>
      </c>
      <c r="DW63" s="1288">
        <v>0</v>
      </c>
      <c r="DX63" s="1288">
        <v>0</v>
      </c>
      <c r="DY63" s="1288"/>
      <c r="DZ63" s="1288">
        <v>0</v>
      </c>
      <c r="EA63" s="1288">
        <v>0</v>
      </c>
      <c r="EB63" s="1284">
        <v>0</v>
      </c>
      <c r="EC63" s="1288">
        <v>0</v>
      </c>
      <c r="ED63" s="1288">
        <v>0</v>
      </c>
      <c r="EE63" s="1288">
        <v>0</v>
      </c>
      <c r="EF63" s="1288">
        <v>0</v>
      </c>
      <c r="EG63" s="1288">
        <v>0</v>
      </c>
      <c r="EH63" s="1288">
        <v>0</v>
      </c>
      <c r="EI63" s="1288">
        <v>0</v>
      </c>
      <c r="EJ63" s="1284">
        <v>0</v>
      </c>
      <c r="EK63" s="1288">
        <v>0</v>
      </c>
      <c r="EL63" s="1288">
        <v>0</v>
      </c>
      <c r="EM63" s="1288">
        <v>0</v>
      </c>
      <c r="EN63" s="1288">
        <v>0</v>
      </c>
      <c r="EO63" s="1288">
        <v>0</v>
      </c>
      <c r="EP63" s="1288">
        <v>0</v>
      </c>
      <c r="EQ63" s="1288"/>
      <c r="ER63" s="1284"/>
      <c r="ES63" s="1288">
        <v>0</v>
      </c>
      <c r="ET63" s="1288">
        <v>0</v>
      </c>
      <c r="EU63" s="1288">
        <v>0</v>
      </c>
      <c r="EV63" s="1288">
        <v>0</v>
      </c>
      <c r="EW63" s="1288">
        <v>0</v>
      </c>
      <c r="EX63" s="1288">
        <v>0</v>
      </c>
      <c r="EY63" s="1288">
        <v>0</v>
      </c>
      <c r="EZ63" s="1284">
        <v>0</v>
      </c>
      <c r="FA63" s="1290">
        <v>0</v>
      </c>
      <c r="FB63" s="1291">
        <v>0</v>
      </c>
      <c r="FC63" s="1291">
        <v>0</v>
      </c>
      <c r="FD63" s="1291">
        <v>0</v>
      </c>
      <c r="FE63" s="1291">
        <v>0</v>
      </c>
      <c r="FF63" s="1288">
        <v>0</v>
      </c>
      <c r="FG63" s="1288">
        <v>0</v>
      </c>
      <c r="FH63" s="1284"/>
      <c r="FI63" s="1288">
        <v>0</v>
      </c>
      <c r="FJ63" s="1288">
        <v>0</v>
      </c>
      <c r="FK63" s="1288">
        <v>0</v>
      </c>
      <c r="FL63" s="1288">
        <v>0</v>
      </c>
      <c r="FM63" s="1288">
        <v>0</v>
      </c>
      <c r="FN63" s="1288">
        <v>0</v>
      </c>
      <c r="FO63" s="1288">
        <v>0</v>
      </c>
      <c r="FP63" s="1284">
        <v>0</v>
      </c>
      <c r="FQ63" s="1288">
        <v>0</v>
      </c>
      <c r="FR63" s="1288">
        <v>0</v>
      </c>
      <c r="FS63" s="1288">
        <v>0</v>
      </c>
      <c r="FT63" s="1288">
        <v>0</v>
      </c>
      <c r="FU63" s="1288">
        <v>0</v>
      </c>
      <c r="FV63" s="1288">
        <v>0</v>
      </c>
      <c r="FW63" s="1288">
        <v>0</v>
      </c>
      <c r="FX63" s="1284">
        <v>0</v>
      </c>
      <c r="FY63" s="1288">
        <v>0</v>
      </c>
      <c r="FZ63" s="1288">
        <v>0</v>
      </c>
      <c r="GA63" s="1288">
        <v>0</v>
      </c>
      <c r="GB63" s="1288">
        <v>0</v>
      </c>
      <c r="GC63" s="1288">
        <v>0</v>
      </c>
      <c r="GD63" s="1288">
        <v>0</v>
      </c>
      <c r="GE63" s="1288">
        <v>0</v>
      </c>
      <c r="GF63" s="1284">
        <v>0</v>
      </c>
      <c r="GG63" s="1288">
        <v>0</v>
      </c>
      <c r="GH63" s="1288">
        <v>0</v>
      </c>
      <c r="GI63" s="1288">
        <v>0</v>
      </c>
      <c r="GJ63" s="1288">
        <v>0</v>
      </c>
      <c r="GK63" s="1288">
        <v>0</v>
      </c>
      <c r="GL63" s="1288">
        <v>0</v>
      </c>
      <c r="GM63" s="1288">
        <v>0</v>
      </c>
      <c r="GN63" s="1284">
        <v>0</v>
      </c>
      <c r="GO63" s="1288">
        <v>0</v>
      </c>
      <c r="GP63" s="1288">
        <v>0</v>
      </c>
      <c r="GQ63" s="1288">
        <v>0</v>
      </c>
      <c r="GR63" s="1288">
        <f>N63+V63+AL63+AT63+BB63+BJ63+EN63+BS63+CA63+CI63+CR63+CZ63+AD63+DH63+DP63+DX63+EF63+EV63+FD63+FL63+FT63+GB63+GJ63</f>
        <v>0</v>
      </c>
      <c r="GS63" s="1288">
        <f>O63+W63+AM63+AU63+BC63+BK63+BT63+CB63+CJ63+CS63+DA63+AE63+DI63+DQ63+DY63+EG63+EO63+EW63+FE63+FM63+FU63+GC63+GK63</f>
        <v>0</v>
      </c>
      <c r="GT63" s="1288">
        <v>0</v>
      </c>
      <c r="GU63" s="1288">
        <v>0</v>
      </c>
      <c r="GV63" s="1284">
        <v>0</v>
      </c>
      <c r="GW63" s="1288">
        <v>0</v>
      </c>
      <c r="GX63" s="1288">
        <v>0</v>
      </c>
      <c r="GY63" s="1288">
        <v>0</v>
      </c>
      <c r="GZ63" s="1292">
        <f>E63+GR63</f>
        <v>0</v>
      </c>
      <c r="HA63" s="1291">
        <f>GS63+F63</f>
        <v>0</v>
      </c>
      <c r="HB63" s="1288">
        <v>0</v>
      </c>
      <c r="HC63" s="1293">
        <v>0</v>
      </c>
      <c r="HD63" s="1284">
        <v>0</v>
      </c>
    </row>
    <row r="64" spans="1:212">
      <c r="A64" s="1287" t="s">
        <v>662</v>
      </c>
      <c r="B64" s="1288">
        <v>0</v>
      </c>
      <c r="C64" s="1288">
        <v>0</v>
      </c>
      <c r="D64" s="1288">
        <v>0</v>
      </c>
      <c r="E64" s="1288">
        <v>0</v>
      </c>
      <c r="F64" s="1288">
        <v>0</v>
      </c>
      <c r="G64" s="1288">
        <v>0</v>
      </c>
      <c r="H64" s="1288">
        <v>0</v>
      </c>
      <c r="I64" s="1284">
        <v>0</v>
      </c>
      <c r="J64" s="1284">
        <v>0</v>
      </c>
      <c r="K64" s="1289">
        <v>0</v>
      </c>
      <c r="L64" s="1289">
        <v>0</v>
      </c>
      <c r="M64" s="1289">
        <v>0</v>
      </c>
      <c r="N64" s="1289">
        <v>0</v>
      </c>
      <c r="O64" s="1289">
        <v>0</v>
      </c>
      <c r="P64" s="1288">
        <v>0</v>
      </c>
      <c r="Q64" s="1288">
        <v>0</v>
      </c>
      <c r="R64" s="1284">
        <v>0</v>
      </c>
      <c r="S64" s="1288">
        <v>0</v>
      </c>
      <c r="T64" s="1288">
        <v>0</v>
      </c>
      <c r="U64" s="1288">
        <v>0</v>
      </c>
      <c r="V64" s="1288">
        <v>0</v>
      </c>
      <c r="W64" s="1288">
        <v>0</v>
      </c>
      <c r="X64" s="1288">
        <v>0</v>
      </c>
      <c r="Y64" s="1288">
        <v>0</v>
      </c>
      <c r="Z64" s="1284">
        <v>0</v>
      </c>
      <c r="AA64" s="1288">
        <v>0</v>
      </c>
      <c r="AB64" s="1288">
        <v>0</v>
      </c>
      <c r="AC64" s="1288">
        <v>0</v>
      </c>
      <c r="AD64" s="1288">
        <v>0</v>
      </c>
      <c r="AE64" s="1288">
        <v>0</v>
      </c>
      <c r="AF64" s="1288">
        <v>0</v>
      </c>
      <c r="AG64" s="1288"/>
      <c r="AH64" s="1284"/>
      <c r="AI64" s="1288">
        <v>0</v>
      </c>
      <c r="AJ64" s="1288">
        <v>0</v>
      </c>
      <c r="AK64" s="1288">
        <v>0</v>
      </c>
      <c r="AL64" s="1288">
        <v>0</v>
      </c>
      <c r="AM64" s="1288">
        <v>0</v>
      </c>
      <c r="AN64" s="1288">
        <v>0</v>
      </c>
      <c r="AO64" s="1288">
        <v>0</v>
      </c>
      <c r="AP64" s="1284">
        <v>0</v>
      </c>
      <c r="AQ64" s="1288">
        <v>0</v>
      </c>
      <c r="AR64" s="1288">
        <v>0</v>
      </c>
      <c r="AS64" s="1288">
        <v>0</v>
      </c>
      <c r="AT64" s="1288">
        <v>0</v>
      </c>
      <c r="AU64" s="1288">
        <v>0</v>
      </c>
      <c r="AV64" s="1288"/>
      <c r="AW64" s="1288"/>
      <c r="AX64" s="1284"/>
      <c r="AY64" s="1288">
        <v>0</v>
      </c>
      <c r="AZ64" s="1288">
        <v>0</v>
      </c>
      <c r="BA64" s="1288">
        <v>0</v>
      </c>
      <c r="BB64" s="1288">
        <v>0</v>
      </c>
      <c r="BC64" s="1288">
        <v>0</v>
      </c>
      <c r="BD64" s="1288">
        <v>0</v>
      </c>
      <c r="BE64" s="1288">
        <v>0</v>
      </c>
      <c r="BF64" s="1284">
        <v>0</v>
      </c>
      <c r="BG64" s="1288">
        <v>0</v>
      </c>
      <c r="BH64" s="1288">
        <v>0</v>
      </c>
      <c r="BI64" s="1288">
        <v>0</v>
      </c>
      <c r="BJ64" s="1288">
        <v>0</v>
      </c>
      <c r="BK64" s="1288">
        <v>0</v>
      </c>
      <c r="BL64" s="1288">
        <v>0</v>
      </c>
      <c r="BM64" s="1288">
        <v>0</v>
      </c>
      <c r="BN64" s="1284">
        <v>0</v>
      </c>
      <c r="BO64" s="1284">
        <v>0</v>
      </c>
      <c r="BP64" s="1288">
        <v>0</v>
      </c>
      <c r="BQ64" s="1288">
        <v>0</v>
      </c>
      <c r="BR64" s="1288">
        <v>0</v>
      </c>
      <c r="BS64" s="1288">
        <v>0</v>
      </c>
      <c r="BT64" s="1288">
        <v>0</v>
      </c>
      <c r="BU64" s="1288">
        <v>0</v>
      </c>
      <c r="BV64" s="1288">
        <v>0</v>
      </c>
      <c r="BW64" s="1284">
        <v>0</v>
      </c>
      <c r="BX64" s="1288">
        <v>0</v>
      </c>
      <c r="BY64" s="1288">
        <v>0</v>
      </c>
      <c r="BZ64" s="1288">
        <v>0</v>
      </c>
      <c r="CA64" s="1288">
        <v>0</v>
      </c>
      <c r="CB64" s="1288">
        <v>0</v>
      </c>
      <c r="CC64" s="1288">
        <v>0</v>
      </c>
      <c r="CD64" s="1284"/>
      <c r="CE64" s="1284"/>
      <c r="CF64" s="1288">
        <v>0</v>
      </c>
      <c r="CG64" s="1288">
        <v>0</v>
      </c>
      <c r="CH64" s="1288">
        <v>0</v>
      </c>
      <c r="CI64" s="1288">
        <v>0</v>
      </c>
      <c r="CJ64" s="1288">
        <v>0</v>
      </c>
      <c r="CK64" s="1288">
        <v>0</v>
      </c>
      <c r="CL64" s="1288">
        <v>0</v>
      </c>
      <c r="CM64" s="1284">
        <v>0</v>
      </c>
      <c r="CN64" s="1284">
        <v>0</v>
      </c>
      <c r="CO64" s="1288">
        <v>0</v>
      </c>
      <c r="CP64" s="1288">
        <v>0</v>
      </c>
      <c r="CQ64" s="1288">
        <v>0</v>
      </c>
      <c r="CR64" s="1288">
        <v>0</v>
      </c>
      <c r="CS64" s="1288">
        <v>0</v>
      </c>
      <c r="CT64" s="1288">
        <v>0</v>
      </c>
      <c r="CU64" s="1288">
        <v>0</v>
      </c>
      <c r="CV64" s="1284">
        <v>0</v>
      </c>
      <c r="CW64" s="1288">
        <v>0</v>
      </c>
      <c r="CX64" s="1288">
        <v>0</v>
      </c>
      <c r="CY64" s="1288">
        <v>0</v>
      </c>
      <c r="CZ64" s="1288">
        <v>0</v>
      </c>
      <c r="DA64" s="1288">
        <v>0</v>
      </c>
      <c r="DB64" s="1288">
        <v>0</v>
      </c>
      <c r="DC64" s="1288">
        <v>0</v>
      </c>
      <c r="DD64" s="1284">
        <v>0</v>
      </c>
      <c r="DE64" s="1288">
        <v>0</v>
      </c>
      <c r="DF64" s="1288">
        <v>0</v>
      </c>
      <c r="DG64" s="1288">
        <v>0</v>
      </c>
      <c r="DH64" s="1288">
        <v>0</v>
      </c>
      <c r="DI64" s="1288">
        <v>0</v>
      </c>
      <c r="DJ64" s="1288">
        <v>0</v>
      </c>
      <c r="DK64" s="1288"/>
      <c r="DL64" s="1284"/>
      <c r="DM64" s="1288">
        <v>0</v>
      </c>
      <c r="DN64" s="1288">
        <v>0</v>
      </c>
      <c r="DO64" s="1288">
        <v>0</v>
      </c>
      <c r="DP64" s="1288">
        <v>0</v>
      </c>
      <c r="DQ64" s="1288">
        <v>0</v>
      </c>
      <c r="DR64" s="1288">
        <v>0</v>
      </c>
      <c r="DS64" s="1288"/>
      <c r="DT64" s="1284">
        <v>0</v>
      </c>
      <c r="DU64" s="1288">
        <v>0</v>
      </c>
      <c r="DV64" s="1288">
        <v>0</v>
      </c>
      <c r="DW64" s="1288">
        <v>0</v>
      </c>
      <c r="DX64" s="1288">
        <v>0</v>
      </c>
      <c r="DY64" s="1288"/>
      <c r="DZ64" s="1288">
        <v>0</v>
      </c>
      <c r="EA64" s="1288">
        <v>0</v>
      </c>
      <c r="EB64" s="1284">
        <v>0</v>
      </c>
      <c r="EC64" s="1288">
        <v>0</v>
      </c>
      <c r="ED64" s="1288">
        <v>0</v>
      </c>
      <c r="EE64" s="1288">
        <v>0</v>
      </c>
      <c r="EF64" s="1288">
        <v>0</v>
      </c>
      <c r="EG64" s="1288">
        <v>0</v>
      </c>
      <c r="EH64" s="1288">
        <v>0</v>
      </c>
      <c r="EI64" s="1288">
        <v>0</v>
      </c>
      <c r="EJ64" s="1284">
        <v>0</v>
      </c>
      <c r="EK64" s="1288">
        <v>0</v>
      </c>
      <c r="EL64" s="1288">
        <v>0</v>
      </c>
      <c r="EM64" s="1288">
        <v>0</v>
      </c>
      <c r="EN64" s="1288">
        <v>0</v>
      </c>
      <c r="EO64" s="1288">
        <v>0</v>
      </c>
      <c r="EP64" s="1288">
        <v>0</v>
      </c>
      <c r="EQ64" s="1288"/>
      <c r="ER64" s="1284"/>
      <c r="ES64" s="1288">
        <v>0</v>
      </c>
      <c r="ET64" s="1288">
        <v>0</v>
      </c>
      <c r="EU64" s="1288">
        <v>0</v>
      </c>
      <c r="EV64" s="1288">
        <v>0</v>
      </c>
      <c r="EW64" s="1288">
        <v>0</v>
      </c>
      <c r="EX64" s="1288">
        <v>0</v>
      </c>
      <c r="EY64" s="1288">
        <v>0</v>
      </c>
      <c r="EZ64" s="1284">
        <v>0</v>
      </c>
      <c r="FA64" s="1290">
        <v>0</v>
      </c>
      <c r="FB64" s="1291">
        <v>0</v>
      </c>
      <c r="FC64" s="1291">
        <v>0</v>
      </c>
      <c r="FD64" s="1291">
        <v>0</v>
      </c>
      <c r="FE64" s="1291">
        <v>0</v>
      </c>
      <c r="FF64" s="1288">
        <v>0</v>
      </c>
      <c r="FG64" s="1288">
        <v>0</v>
      </c>
      <c r="FH64" s="1284"/>
      <c r="FI64" s="1288">
        <v>0</v>
      </c>
      <c r="FJ64" s="1288">
        <v>0</v>
      </c>
      <c r="FK64" s="1288">
        <v>0</v>
      </c>
      <c r="FL64" s="1288">
        <v>0</v>
      </c>
      <c r="FM64" s="1288">
        <v>0</v>
      </c>
      <c r="FN64" s="1288">
        <v>0</v>
      </c>
      <c r="FO64" s="1288">
        <v>0</v>
      </c>
      <c r="FP64" s="1284">
        <v>0</v>
      </c>
      <c r="FQ64" s="1288">
        <v>0</v>
      </c>
      <c r="FR64" s="1288">
        <v>0</v>
      </c>
      <c r="FS64" s="1288">
        <v>0</v>
      </c>
      <c r="FT64" s="1288">
        <v>0</v>
      </c>
      <c r="FU64" s="1288">
        <v>0</v>
      </c>
      <c r="FV64" s="1288">
        <v>0</v>
      </c>
      <c r="FW64" s="1288">
        <v>0</v>
      </c>
      <c r="FX64" s="1284">
        <v>0</v>
      </c>
      <c r="FY64" s="1288">
        <v>0</v>
      </c>
      <c r="FZ64" s="1288">
        <v>0</v>
      </c>
      <c r="GA64" s="1288">
        <v>0</v>
      </c>
      <c r="GB64" s="1288">
        <v>0</v>
      </c>
      <c r="GC64" s="1288">
        <v>0</v>
      </c>
      <c r="GD64" s="1288">
        <v>0</v>
      </c>
      <c r="GE64" s="1288">
        <v>0</v>
      </c>
      <c r="GF64" s="1284">
        <v>0</v>
      </c>
      <c r="GG64" s="1288">
        <v>0</v>
      </c>
      <c r="GH64" s="1288">
        <v>0</v>
      </c>
      <c r="GI64" s="1288">
        <v>0</v>
      </c>
      <c r="GJ64" s="1288">
        <v>0</v>
      </c>
      <c r="GK64" s="1288">
        <v>0</v>
      </c>
      <c r="GL64" s="1288">
        <v>0</v>
      </c>
      <c r="GM64" s="1288">
        <v>0</v>
      </c>
      <c r="GN64" s="1284">
        <v>0</v>
      </c>
      <c r="GO64" s="1288">
        <v>0</v>
      </c>
      <c r="GP64" s="1288">
        <v>0</v>
      </c>
      <c r="GQ64" s="1288">
        <v>0</v>
      </c>
      <c r="GR64" s="1288">
        <f>N64+V64+AL64+AT64+BB64+BJ64+EN64+BS64+CA64+CI64+CR64+CZ64+AD64+DH64+DP64+DX64+EF64+EV64+FD64+FL64+FT64+GB64+GJ64</f>
        <v>0</v>
      </c>
      <c r="GS64" s="1288">
        <f>O64+W64+AM64+AU64+BC64+BK64+BT64+CB64+CJ64+CS64+DA64+AE64+DI64+DQ64+DY64+EG64+EO64+EW64+FE64+FM64+FU64+GC64+GK64</f>
        <v>0</v>
      </c>
      <c r="GT64" s="1288">
        <v>0</v>
      </c>
      <c r="GU64" s="1288">
        <v>0</v>
      </c>
      <c r="GV64" s="1284">
        <v>0</v>
      </c>
      <c r="GW64" s="1288">
        <v>0</v>
      </c>
      <c r="GX64" s="1288">
        <v>0</v>
      </c>
      <c r="GY64" s="1288">
        <v>0</v>
      </c>
      <c r="GZ64" s="1292">
        <f>E64+GR64</f>
        <v>0</v>
      </c>
      <c r="HA64" s="1291">
        <f>GS64+F64</f>
        <v>0</v>
      </c>
      <c r="HB64" s="1288">
        <v>0</v>
      </c>
      <c r="HC64" s="1293">
        <v>0</v>
      </c>
      <c r="HD64" s="1284">
        <v>0</v>
      </c>
    </row>
    <row r="65" spans="1:212" ht="13">
      <c r="A65" s="1280" t="s">
        <v>663</v>
      </c>
      <c r="B65" s="1288"/>
      <c r="C65" s="1288"/>
      <c r="D65" s="1288"/>
      <c r="E65" s="1288"/>
      <c r="F65" s="1288"/>
      <c r="G65" s="1288"/>
      <c r="H65" s="1288"/>
      <c r="I65" s="1284"/>
      <c r="J65" s="1284"/>
      <c r="K65" s="1294"/>
      <c r="L65" s="1294"/>
      <c r="M65" s="1294"/>
      <c r="N65" s="1294"/>
      <c r="O65" s="1294"/>
      <c r="P65" s="1288"/>
      <c r="Q65" s="1288"/>
      <c r="R65" s="1284"/>
      <c r="S65" s="1295"/>
      <c r="T65" s="1295"/>
      <c r="U65" s="1295"/>
      <c r="V65" s="1295"/>
      <c r="W65" s="1295"/>
      <c r="X65" s="1288"/>
      <c r="Y65" s="1288"/>
      <c r="Z65" s="1284"/>
      <c r="AA65" s="1288"/>
      <c r="AB65" s="1288"/>
      <c r="AC65" s="1288"/>
      <c r="AD65" s="1288"/>
      <c r="AE65" s="1288"/>
      <c r="AF65" s="1288"/>
      <c r="AG65" s="1288"/>
      <c r="AH65" s="1284"/>
      <c r="AI65" s="1295"/>
      <c r="AJ65" s="1295"/>
      <c r="AK65" s="1295"/>
      <c r="AL65" s="1295"/>
      <c r="AM65" s="1295"/>
      <c r="AN65" s="1288"/>
      <c r="AO65" s="1288"/>
      <c r="AP65" s="1284"/>
      <c r="AQ65" s="1295"/>
      <c r="AR65" s="1295"/>
      <c r="AS65" s="1295"/>
      <c r="AT65" s="1295"/>
      <c r="AU65" s="1295"/>
      <c r="AV65" s="1288"/>
      <c r="AW65" s="1288"/>
      <c r="AX65" s="1284"/>
      <c r="AY65" s="1295"/>
      <c r="AZ65" s="1295"/>
      <c r="BA65" s="1295"/>
      <c r="BB65" s="1295"/>
      <c r="BC65" s="1295"/>
      <c r="BD65" s="1288"/>
      <c r="BE65" s="1288"/>
      <c r="BF65" s="1284"/>
      <c r="BG65" s="1295"/>
      <c r="BH65" s="1295"/>
      <c r="BI65" s="1295"/>
      <c r="BJ65" s="1295"/>
      <c r="BK65" s="1295"/>
      <c r="BL65" s="1288"/>
      <c r="BM65" s="1288"/>
      <c r="BN65" s="1284"/>
      <c r="BO65" s="1284"/>
      <c r="BP65" s="1295" t="s">
        <v>185</v>
      </c>
      <c r="BQ65" s="1295" t="s">
        <v>185</v>
      </c>
      <c r="BR65" s="1295" t="s">
        <v>185</v>
      </c>
      <c r="BS65" s="1295" t="s">
        <v>185</v>
      </c>
      <c r="BT65" s="1295"/>
      <c r="BU65" s="1288" t="s">
        <v>185</v>
      </c>
      <c r="BV65" s="1288" t="s">
        <v>185</v>
      </c>
      <c r="BW65" s="1284" t="s">
        <v>185</v>
      </c>
      <c r="BX65" s="1295"/>
      <c r="BY65" s="1295"/>
      <c r="BZ65" s="1295"/>
      <c r="CA65" s="1295"/>
      <c r="CB65" s="1295"/>
      <c r="CC65" s="1288"/>
      <c r="CD65" s="1284"/>
      <c r="CE65" s="1284"/>
      <c r="CF65" s="1295"/>
      <c r="CG65" s="1295"/>
      <c r="CH65" s="1295"/>
      <c r="CI65" s="1295"/>
      <c r="CJ65" s="1295"/>
      <c r="CK65" s="1288"/>
      <c r="CL65" s="1288"/>
      <c r="CM65" s="1284"/>
      <c r="CN65" s="1284"/>
      <c r="CO65" s="1295"/>
      <c r="CP65" s="1295"/>
      <c r="CQ65" s="1295"/>
      <c r="CR65" s="1295"/>
      <c r="CS65" s="1295"/>
      <c r="CT65" s="1288"/>
      <c r="CU65" s="1288"/>
      <c r="CV65" s="1284"/>
      <c r="CW65" s="1295"/>
      <c r="CX65" s="1295"/>
      <c r="CY65" s="1295"/>
      <c r="CZ65" s="1295"/>
      <c r="DA65" s="1295"/>
      <c r="DB65" s="1288"/>
      <c r="DC65" s="1288"/>
      <c r="DD65" s="1284"/>
      <c r="DE65" s="1295"/>
      <c r="DF65" s="1295"/>
      <c r="DG65" s="1295"/>
      <c r="DH65" s="1295"/>
      <c r="DI65" s="1295"/>
      <c r="DJ65" s="1288"/>
      <c r="DK65" s="1288"/>
      <c r="DL65" s="1284"/>
      <c r="DM65" s="1296"/>
      <c r="DN65" s="1296"/>
      <c r="DO65" s="1296"/>
      <c r="DP65" s="1296"/>
      <c r="DQ65" s="1296"/>
      <c r="DR65" s="1288"/>
      <c r="DS65" s="1288"/>
      <c r="DT65" s="1284"/>
      <c r="DU65" s="1295"/>
      <c r="DV65" s="1295"/>
      <c r="DW65" s="1295"/>
      <c r="DX65" s="1295"/>
      <c r="DY65" s="1295"/>
      <c r="DZ65" s="1288"/>
      <c r="EA65" s="1288"/>
      <c r="EB65" s="1284"/>
      <c r="EC65" s="1295"/>
      <c r="ED65" s="1295"/>
      <c r="EE65" s="1295"/>
      <c r="EF65" s="1295"/>
      <c r="EG65" s="1295"/>
      <c r="EH65" s="1288"/>
      <c r="EI65" s="1288"/>
      <c r="EJ65" s="1284"/>
      <c r="EK65" s="1295"/>
      <c r="EL65" s="1295"/>
      <c r="EM65" s="1295"/>
      <c r="EN65" s="1295"/>
      <c r="EO65" s="1295"/>
      <c r="EP65" s="1288"/>
      <c r="EQ65" s="1288"/>
      <c r="ER65" s="1284"/>
      <c r="ES65" s="1295"/>
      <c r="ET65" s="1295"/>
      <c r="EU65" s="1295"/>
      <c r="EV65" s="1295"/>
      <c r="EW65" s="1295"/>
      <c r="EX65" s="1288"/>
      <c r="EY65" s="1288"/>
      <c r="EZ65" s="1284"/>
      <c r="FA65" s="1290"/>
      <c r="FB65" s="1291"/>
      <c r="FC65" s="1291"/>
      <c r="FD65" s="1291"/>
      <c r="FE65" s="1291"/>
      <c r="FF65" s="1288"/>
      <c r="FG65" s="1288"/>
      <c r="FH65" s="1284"/>
      <c r="FI65" s="1295"/>
      <c r="FJ65" s="1295"/>
      <c r="FK65" s="1295"/>
      <c r="FL65" s="1295"/>
      <c r="FM65" s="1295"/>
      <c r="FN65" s="1288"/>
      <c r="FO65" s="1288"/>
      <c r="FP65" s="1284"/>
      <c r="FQ65" s="1288"/>
      <c r="FR65" s="1288"/>
      <c r="FS65" s="1288"/>
      <c r="FT65" s="1288"/>
      <c r="FU65" s="1288"/>
      <c r="FV65" s="1288"/>
      <c r="FW65" s="1288"/>
      <c r="FX65" s="1284"/>
      <c r="FY65" s="1288"/>
      <c r="FZ65" s="1288"/>
      <c r="GA65" s="1288"/>
      <c r="GB65" s="1288"/>
      <c r="GC65" s="1288"/>
      <c r="GD65" s="1288"/>
      <c r="GE65" s="1288"/>
      <c r="GF65" s="1284"/>
      <c r="GG65" s="1295"/>
      <c r="GH65" s="1295"/>
      <c r="GI65" s="1295"/>
      <c r="GJ65" s="1295"/>
      <c r="GK65" s="1295"/>
      <c r="GL65" s="1288"/>
      <c r="GM65" s="1288"/>
      <c r="GN65" s="1284"/>
      <c r="GO65" s="1288"/>
      <c r="GP65" s="1288"/>
      <c r="GQ65" s="1288"/>
      <c r="GR65" s="1288"/>
      <c r="GS65" s="1288"/>
      <c r="GT65" s="1288"/>
      <c r="GU65" s="1288"/>
      <c r="GV65" s="1284"/>
      <c r="GW65" s="1288"/>
      <c r="GX65" s="1288"/>
      <c r="GY65" s="1288"/>
      <c r="GZ65" s="1292"/>
      <c r="HA65" s="1291"/>
      <c r="HB65" s="1288"/>
      <c r="HC65" s="1293"/>
      <c r="HD65" s="1284"/>
    </row>
    <row r="66" spans="1:212">
      <c r="A66" s="1287" t="s">
        <v>637</v>
      </c>
      <c r="B66" s="1288">
        <v>0</v>
      </c>
      <c r="C66" s="1288">
        <v>0</v>
      </c>
      <c r="D66" s="1288">
        <v>0</v>
      </c>
      <c r="E66" s="1288">
        <v>0</v>
      </c>
      <c r="F66" s="1288">
        <v>0</v>
      </c>
      <c r="G66" s="1288">
        <v>0</v>
      </c>
      <c r="H66" s="1288">
        <v>0</v>
      </c>
      <c r="I66" s="1284">
        <v>0</v>
      </c>
      <c r="J66" s="1284">
        <v>0</v>
      </c>
      <c r="K66" s="1289">
        <v>0</v>
      </c>
      <c r="L66" s="1289">
        <v>0</v>
      </c>
      <c r="M66" s="1289">
        <v>0</v>
      </c>
      <c r="N66" s="1289">
        <v>0</v>
      </c>
      <c r="O66" s="1289">
        <v>0</v>
      </c>
      <c r="P66" s="1288">
        <v>0</v>
      </c>
      <c r="Q66" s="1288">
        <v>0</v>
      </c>
      <c r="R66" s="1284">
        <v>0</v>
      </c>
      <c r="S66" s="1288">
        <v>0</v>
      </c>
      <c r="T66" s="1288">
        <v>0</v>
      </c>
      <c r="U66" s="1288">
        <v>0</v>
      </c>
      <c r="V66" s="1288">
        <v>0</v>
      </c>
      <c r="W66" s="1288">
        <v>0</v>
      </c>
      <c r="X66" s="1288">
        <v>0</v>
      </c>
      <c r="Y66" s="1288">
        <v>0</v>
      </c>
      <c r="Z66" s="1284">
        <v>0</v>
      </c>
      <c r="AA66" s="1288">
        <v>0</v>
      </c>
      <c r="AB66" s="1288">
        <v>0</v>
      </c>
      <c r="AC66" s="1288">
        <v>0</v>
      </c>
      <c r="AD66" s="1288">
        <v>0</v>
      </c>
      <c r="AE66" s="1288">
        <v>0</v>
      </c>
      <c r="AF66" s="1288">
        <v>0</v>
      </c>
      <c r="AG66" s="1288"/>
      <c r="AH66" s="1284"/>
      <c r="AI66" s="1288">
        <v>0</v>
      </c>
      <c r="AJ66" s="1288">
        <v>0</v>
      </c>
      <c r="AK66" s="1288">
        <v>0</v>
      </c>
      <c r="AL66" s="1288">
        <v>0</v>
      </c>
      <c r="AM66" s="1288">
        <v>0</v>
      </c>
      <c r="AN66" s="1288">
        <v>0</v>
      </c>
      <c r="AO66" s="1288">
        <v>0</v>
      </c>
      <c r="AP66" s="1284">
        <v>0</v>
      </c>
      <c r="AQ66" s="1288">
        <v>0</v>
      </c>
      <c r="AR66" s="1288">
        <v>0</v>
      </c>
      <c r="AS66" s="1288">
        <v>0</v>
      </c>
      <c r="AT66" s="1288">
        <v>0</v>
      </c>
      <c r="AU66" s="1288">
        <v>0</v>
      </c>
      <c r="AV66" s="1288"/>
      <c r="AW66" s="1288"/>
      <c r="AX66" s="1284"/>
      <c r="AY66" s="1288">
        <v>0</v>
      </c>
      <c r="AZ66" s="1288">
        <v>0</v>
      </c>
      <c r="BA66" s="1288">
        <v>0</v>
      </c>
      <c r="BB66" s="1288">
        <v>0</v>
      </c>
      <c r="BC66" s="1288">
        <v>0</v>
      </c>
      <c r="BD66" s="1288">
        <v>0</v>
      </c>
      <c r="BE66" s="1288">
        <v>0</v>
      </c>
      <c r="BF66" s="1284">
        <v>0</v>
      </c>
      <c r="BG66" s="1288">
        <v>0</v>
      </c>
      <c r="BH66" s="1288">
        <v>0</v>
      </c>
      <c r="BI66" s="1288">
        <v>0</v>
      </c>
      <c r="BJ66" s="1288">
        <v>0</v>
      </c>
      <c r="BK66" s="1288">
        <v>0</v>
      </c>
      <c r="BL66" s="1288">
        <v>0</v>
      </c>
      <c r="BM66" s="1288">
        <v>0</v>
      </c>
      <c r="BN66" s="1284">
        <v>0</v>
      </c>
      <c r="BO66" s="1284">
        <v>0</v>
      </c>
      <c r="BP66" s="1288">
        <v>0</v>
      </c>
      <c r="BQ66" s="1288">
        <v>0</v>
      </c>
      <c r="BR66" s="1288">
        <v>0</v>
      </c>
      <c r="BS66" s="1288">
        <v>0</v>
      </c>
      <c r="BT66" s="1288">
        <v>0</v>
      </c>
      <c r="BU66" s="1288">
        <v>0</v>
      </c>
      <c r="BV66" s="1288">
        <v>0</v>
      </c>
      <c r="BW66" s="1284">
        <v>0</v>
      </c>
      <c r="BX66" s="1288">
        <v>0</v>
      </c>
      <c r="BY66" s="1288">
        <v>0</v>
      </c>
      <c r="BZ66" s="1288">
        <v>0</v>
      </c>
      <c r="CA66" s="1288">
        <v>0</v>
      </c>
      <c r="CB66" s="1288">
        <v>0</v>
      </c>
      <c r="CC66" s="1288">
        <v>0</v>
      </c>
      <c r="CD66" s="1284"/>
      <c r="CE66" s="1284"/>
      <c r="CF66" s="1288">
        <v>0</v>
      </c>
      <c r="CG66" s="1288">
        <v>0</v>
      </c>
      <c r="CH66" s="1288">
        <v>0</v>
      </c>
      <c r="CI66" s="1288">
        <v>0</v>
      </c>
      <c r="CJ66" s="1288">
        <v>0</v>
      </c>
      <c r="CK66" s="1288">
        <v>0</v>
      </c>
      <c r="CL66" s="1288">
        <v>0</v>
      </c>
      <c r="CM66" s="1284">
        <v>0</v>
      </c>
      <c r="CN66" s="1284">
        <v>0</v>
      </c>
      <c r="CO66" s="1288">
        <v>0</v>
      </c>
      <c r="CP66" s="1288">
        <v>0</v>
      </c>
      <c r="CQ66" s="1288">
        <v>0</v>
      </c>
      <c r="CR66" s="1288">
        <v>0</v>
      </c>
      <c r="CS66" s="1288">
        <v>0</v>
      </c>
      <c r="CT66" s="1288">
        <v>0</v>
      </c>
      <c r="CU66" s="1288">
        <v>0</v>
      </c>
      <c r="CV66" s="1284">
        <v>0</v>
      </c>
      <c r="CW66" s="1288">
        <v>0</v>
      </c>
      <c r="CX66" s="1288">
        <v>0</v>
      </c>
      <c r="CY66" s="1288">
        <v>0</v>
      </c>
      <c r="CZ66" s="1288">
        <v>0</v>
      </c>
      <c r="DA66" s="1288">
        <v>0</v>
      </c>
      <c r="DB66" s="1288">
        <v>0</v>
      </c>
      <c r="DC66" s="1288">
        <v>0</v>
      </c>
      <c r="DD66" s="1284">
        <v>0</v>
      </c>
      <c r="DE66" s="1288">
        <v>0</v>
      </c>
      <c r="DF66" s="1288">
        <v>0</v>
      </c>
      <c r="DG66" s="1288">
        <v>0</v>
      </c>
      <c r="DH66" s="1288">
        <v>0</v>
      </c>
      <c r="DI66" s="1288">
        <v>0</v>
      </c>
      <c r="DJ66" s="1288">
        <v>0</v>
      </c>
      <c r="DK66" s="1288"/>
      <c r="DL66" s="1284"/>
      <c r="DM66" s="1288">
        <v>0</v>
      </c>
      <c r="DN66" s="1288">
        <v>0</v>
      </c>
      <c r="DO66" s="1288">
        <v>0</v>
      </c>
      <c r="DP66" s="1288">
        <v>0</v>
      </c>
      <c r="DQ66" s="1288">
        <v>0</v>
      </c>
      <c r="DR66" s="1288">
        <v>0</v>
      </c>
      <c r="DS66" s="1288"/>
      <c r="DT66" s="1284">
        <v>0</v>
      </c>
      <c r="DU66" s="1288">
        <v>0</v>
      </c>
      <c r="DV66" s="1288">
        <v>0</v>
      </c>
      <c r="DW66" s="1288">
        <v>0</v>
      </c>
      <c r="DX66" s="1288">
        <v>0</v>
      </c>
      <c r="DY66" s="1288">
        <v>0</v>
      </c>
      <c r="DZ66" s="1288">
        <v>0</v>
      </c>
      <c r="EA66" s="1288">
        <v>0</v>
      </c>
      <c r="EB66" s="1284">
        <v>0</v>
      </c>
      <c r="EC66" s="1288">
        <v>0</v>
      </c>
      <c r="ED66" s="1288">
        <v>0</v>
      </c>
      <c r="EE66" s="1288">
        <v>0</v>
      </c>
      <c r="EF66" s="1288">
        <v>0</v>
      </c>
      <c r="EG66" s="1288">
        <v>0</v>
      </c>
      <c r="EH66" s="1288">
        <v>0</v>
      </c>
      <c r="EI66" s="1288">
        <v>0</v>
      </c>
      <c r="EJ66" s="1284">
        <v>0</v>
      </c>
      <c r="EK66" s="1288">
        <v>0</v>
      </c>
      <c r="EL66" s="1288">
        <v>0</v>
      </c>
      <c r="EM66" s="1288">
        <v>0</v>
      </c>
      <c r="EN66" s="1288">
        <v>0</v>
      </c>
      <c r="EO66" s="1288">
        <v>0</v>
      </c>
      <c r="EP66" s="1288">
        <v>0</v>
      </c>
      <c r="EQ66" s="1288"/>
      <c r="ER66" s="1284"/>
      <c r="ES66" s="1288">
        <v>0</v>
      </c>
      <c r="ET66" s="1288">
        <v>0</v>
      </c>
      <c r="EU66" s="1288">
        <v>0</v>
      </c>
      <c r="EV66" s="1288">
        <v>0</v>
      </c>
      <c r="EW66" s="1288">
        <v>0</v>
      </c>
      <c r="EX66" s="1288">
        <v>0</v>
      </c>
      <c r="EY66" s="1288">
        <v>0</v>
      </c>
      <c r="EZ66" s="1284">
        <v>0</v>
      </c>
      <c r="FA66" s="1290">
        <v>0</v>
      </c>
      <c r="FB66" s="1291">
        <v>0</v>
      </c>
      <c r="FC66" s="1291">
        <v>0</v>
      </c>
      <c r="FD66" s="1291">
        <v>0</v>
      </c>
      <c r="FE66" s="1291">
        <v>0</v>
      </c>
      <c r="FF66" s="1288">
        <v>0</v>
      </c>
      <c r="FG66" s="1288">
        <v>0</v>
      </c>
      <c r="FH66" s="1284"/>
      <c r="FI66" s="1288">
        <v>0</v>
      </c>
      <c r="FJ66" s="1288">
        <v>0</v>
      </c>
      <c r="FK66" s="1288">
        <v>0</v>
      </c>
      <c r="FL66" s="1288">
        <v>0</v>
      </c>
      <c r="FM66" s="1288">
        <v>0</v>
      </c>
      <c r="FN66" s="1288">
        <v>0</v>
      </c>
      <c r="FO66" s="1288">
        <v>0</v>
      </c>
      <c r="FP66" s="1284">
        <v>0</v>
      </c>
      <c r="FQ66" s="1288">
        <v>0</v>
      </c>
      <c r="FR66" s="1288">
        <v>0</v>
      </c>
      <c r="FS66" s="1288">
        <v>0</v>
      </c>
      <c r="FT66" s="1288">
        <v>0</v>
      </c>
      <c r="FU66" s="1288">
        <v>0</v>
      </c>
      <c r="FV66" s="1288">
        <v>0</v>
      </c>
      <c r="FW66" s="1288">
        <v>0</v>
      </c>
      <c r="FX66" s="1284">
        <v>0</v>
      </c>
      <c r="FY66" s="1288">
        <v>0</v>
      </c>
      <c r="FZ66" s="1288">
        <v>0</v>
      </c>
      <c r="GA66" s="1288">
        <v>0</v>
      </c>
      <c r="GB66" s="1288">
        <v>0</v>
      </c>
      <c r="GC66" s="1288"/>
      <c r="GD66" s="1288">
        <v>0</v>
      </c>
      <c r="GE66" s="1288">
        <v>0</v>
      </c>
      <c r="GF66" s="1284">
        <v>0</v>
      </c>
      <c r="GG66" s="1288">
        <v>0</v>
      </c>
      <c r="GH66" s="1288">
        <v>0</v>
      </c>
      <c r="GI66" s="1288">
        <v>0</v>
      </c>
      <c r="GJ66" s="1288">
        <v>0</v>
      </c>
      <c r="GK66" s="1288">
        <v>0</v>
      </c>
      <c r="GL66" s="1288">
        <v>0</v>
      </c>
      <c r="GM66" s="1288">
        <v>0</v>
      </c>
      <c r="GN66" s="1284">
        <v>0</v>
      </c>
      <c r="GO66" s="1288">
        <v>0</v>
      </c>
      <c r="GP66" s="1288">
        <v>0</v>
      </c>
      <c r="GQ66" s="1288">
        <v>0</v>
      </c>
      <c r="GR66" s="1288">
        <f>N66+V66+AL66+AT66+BB66+BJ66+EN66+BS66+CA66+CI66+CR66+CZ66+AD66+DH66+DP66+DX66+EF66+EV66+FD66+FL66+FT66+GB66+GJ66</f>
        <v>0</v>
      </c>
      <c r="GS66" s="1288">
        <f>O66+W66+AM66+AU66+BC66+BK66+BT66+CB66+CJ66+CS66+DA66+AE66+DI66+DQ66+DY66+EG66+EO66+EW66+FE66+FM66+FU66+GC66+GK66</f>
        <v>0</v>
      </c>
      <c r="GT66" s="1288">
        <v>0</v>
      </c>
      <c r="GU66" s="1288">
        <v>0</v>
      </c>
      <c r="GV66" s="1284">
        <v>0</v>
      </c>
      <c r="GW66" s="1288">
        <v>0</v>
      </c>
      <c r="GX66" s="1288">
        <v>0</v>
      </c>
      <c r="GY66" s="1288">
        <v>0</v>
      </c>
      <c r="GZ66" s="1292">
        <f>E66+GR66</f>
        <v>0</v>
      </c>
      <c r="HA66" s="1291">
        <f>GS66+F66</f>
        <v>0</v>
      </c>
      <c r="HB66" s="1288">
        <v>0</v>
      </c>
      <c r="HC66" s="1293">
        <v>0</v>
      </c>
      <c r="HD66" s="1284">
        <v>0</v>
      </c>
    </row>
    <row r="67" spans="1:212">
      <c r="A67" s="1287" t="s">
        <v>638</v>
      </c>
      <c r="B67" s="1288">
        <v>0</v>
      </c>
      <c r="C67" s="1288">
        <v>0</v>
      </c>
      <c r="D67" s="1288">
        <v>0</v>
      </c>
      <c r="E67" s="1288">
        <v>0</v>
      </c>
      <c r="F67" s="1288">
        <v>0</v>
      </c>
      <c r="G67" s="1288">
        <v>0</v>
      </c>
      <c r="H67" s="1288">
        <v>0</v>
      </c>
      <c r="I67" s="1284">
        <v>0</v>
      </c>
      <c r="J67" s="1284">
        <v>0</v>
      </c>
      <c r="K67" s="1289">
        <v>0</v>
      </c>
      <c r="L67" s="1289">
        <v>0</v>
      </c>
      <c r="M67" s="1289">
        <v>0</v>
      </c>
      <c r="N67" s="1289">
        <v>0</v>
      </c>
      <c r="O67" s="1289">
        <v>0</v>
      </c>
      <c r="P67" s="1288">
        <v>0</v>
      </c>
      <c r="Q67" s="1288">
        <v>0</v>
      </c>
      <c r="R67" s="1284">
        <v>0</v>
      </c>
      <c r="S67" s="1288">
        <v>0</v>
      </c>
      <c r="T67" s="1288">
        <v>0</v>
      </c>
      <c r="U67" s="1288">
        <v>0</v>
      </c>
      <c r="V67" s="1288">
        <v>0</v>
      </c>
      <c r="W67" s="1288">
        <v>0</v>
      </c>
      <c r="X67" s="1288">
        <v>0</v>
      </c>
      <c r="Y67" s="1288">
        <v>0</v>
      </c>
      <c r="Z67" s="1284">
        <v>0</v>
      </c>
      <c r="AA67" s="1288">
        <v>0</v>
      </c>
      <c r="AB67" s="1288">
        <v>0</v>
      </c>
      <c r="AC67" s="1288">
        <v>0</v>
      </c>
      <c r="AD67" s="1288">
        <v>0</v>
      </c>
      <c r="AE67" s="1288">
        <v>0</v>
      </c>
      <c r="AF67" s="1288">
        <v>0</v>
      </c>
      <c r="AG67" s="1288"/>
      <c r="AH67" s="1284"/>
      <c r="AI67" s="1288">
        <v>0</v>
      </c>
      <c r="AJ67" s="1288">
        <v>0</v>
      </c>
      <c r="AK67" s="1288">
        <v>0</v>
      </c>
      <c r="AL67" s="1288">
        <v>0</v>
      </c>
      <c r="AM67" s="1288">
        <v>0</v>
      </c>
      <c r="AN67" s="1288">
        <v>0</v>
      </c>
      <c r="AO67" s="1288">
        <v>0</v>
      </c>
      <c r="AP67" s="1284">
        <v>0</v>
      </c>
      <c r="AQ67" s="1288">
        <v>0</v>
      </c>
      <c r="AR67" s="1288">
        <v>0</v>
      </c>
      <c r="AS67" s="1288">
        <v>0</v>
      </c>
      <c r="AT67" s="1288">
        <v>0</v>
      </c>
      <c r="AU67" s="1288">
        <v>0</v>
      </c>
      <c r="AV67" s="1288"/>
      <c r="AW67" s="1288"/>
      <c r="AX67" s="1284"/>
      <c r="AY67" s="1288">
        <v>0</v>
      </c>
      <c r="AZ67" s="1288">
        <v>0</v>
      </c>
      <c r="BA67" s="1288">
        <v>0</v>
      </c>
      <c r="BB67" s="1288">
        <v>0</v>
      </c>
      <c r="BC67" s="1288">
        <v>0</v>
      </c>
      <c r="BD67" s="1288">
        <v>0</v>
      </c>
      <c r="BE67" s="1288">
        <v>0</v>
      </c>
      <c r="BF67" s="1284">
        <v>0</v>
      </c>
      <c r="BG67" s="1288">
        <v>0</v>
      </c>
      <c r="BH67" s="1288">
        <v>0</v>
      </c>
      <c r="BI67" s="1288">
        <v>0</v>
      </c>
      <c r="BJ67" s="1288">
        <v>0</v>
      </c>
      <c r="BK67" s="1288">
        <v>0</v>
      </c>
      <c r="BL67" s="1288">
        <v>0</v>
      </c>
      <c r="BM67" s="1288">
        <v>0</v>
      </c>
      <c r="BN67" s="1284">
        <v>0</v>
      </c>
      <c r="BO67" s="1284">
        <v>0</v>
      </c>
      <c r="BP67" s="1288">
        <v>0</v>
      </c>
      <c r="BQ67" s="1288">
        <v>0</v>
      </c>
      <c r="BR67" s="1288">
        <v>0</v>
      </c>
      <c r="BS67" s="1288">
        <v>0</v>
      </c>
      <c r="BT67" s="1288">
        <v>0</v>
      </c>
      <c r="BU67" s="1288">
        <v>0</v>
      </c>
      <c r="BV67" s="1288">
        <v>0</v>
      </c>
      <c r="BW67" s="1284">
        <v>0</v>
      </c>
      <c r="BX67" s="1288">
        <v>0</v>
      </c>
      <c r="BY67" s="1288">
        <v>0</v>
      </c>
      <c r="BZ67" s="1288">
        <v>0</v>
      </c>
      <c r="CA67" s="1288">
        <v>0</v>
      </c>
      <c r="CB67" s="1288">
        <v>0</v>
      </c>
      <c r="CC67" s="1288">
        <v>0</v>
      </c>
      <c r="CD67" s="1284"/>
      <c r="CE67" s="1284"/>
      <c r="CF67" s="1288">
        <v>0</v>
      </c>
      <c r="CG67" s="1288">
        <v>0</v>
      </c>
      <c r="CH67" s="1288">
        <v>0</v>
      </c>
      <c r="CI67" s="1288">
        <v>0</v>
      </c>
      <c r="CJ67" s="1288">
        <v>0</v>
      </c>
      <c r="CK67" s="1288">
        <v>0</v>
      </c>
      <c r="CL67" s="1288">
        <v>0</v>
      </c>
      <c r="CM67" s="1284">
        <v>0</v>
      </c>
      <c r="CN67" s="1284">
        <v>0</v>
      </c>
      <c r="CO67" s="1288">
        <v>0</v>
      </c>
      <c r="CP67" s="1288">
        <v>0</v>
      </c>
      <c r="CQ67" s="1288">
        <v>0</v>
      </c>
      <c r="CR67" s="1288">
        <v>0</v>
      </c>
      <c r="CS67" s="1288">
        <v>0</v>
      </c>
      <c r="CT67" s="1288">
        <v>0</v>
      </c>
      <c r="CU67" s="1288">
        <v>0</v>
      </c>
      <c r="CV67" s="1284">
        <v>0</v>
      </c>
      <c r="CW67" s="1288">
        <v>0</v>
      </c>
      <c r="CX67" s="1288">
        <v>0</v>
      </c>
      <c r="CY67" s="1288">
        <v>0</v>
      </c>
      <c r="CZ67" s="1288">
        <v>0</v>
      </c>
      <c r="DA67" s="1288">
        <v>0</v>
      </c>
      <c r="DB67" s="1288">
        <v>0</v>
      </c>
      <c r="DC67" s="1288">
        <v>0</v>
      </c>
      <c r="DD67" s="1284">
        <v>0</v>
      </c>
      <c r="DE67" s="1288">
        <v>0</v>
      </c>
      <c r="DF67" s="1288">
        <v>0</v>
      </c>
      <c r="DG67" s="1288">
        <v>0</v>
      </c>
      <c r="DH67" s="1288">
        <v>0</v>
      </c>
      <c r="DI67" s="1288">
        <v>0</v>
      </c>
      <c r="DJ67" s="1288">
        <v>0</v>
      </c>
      <c r="DK67" s="1288"/>
      <c r="DL67" s="1284"/>
      <c r="DM67" s="1288">
        <v>0</v>
      </c>
      <c r="DN67" s="1288">
        <v>0</v>
      </c>
      <c r="DO67" s="1288">
        <v>0</v>
      </c>
      <c r="DP67" s="1288">
        <v>0</v>
      </c>
      <c r="DQ67" s="1288">
        <v>0</v>
      </c>
      <c r="DR67" s="1288">
        <v>0</v>
      </c>
      <c r="DS67" s="1288"/>
      <c r="DT67" s="1284">
        <v>0</v>
      </c>
      <c r="DU67" s="1288">
        <v>0</v>
      </c>
      <c r="DV67" s="1288">
        <v>0</v>
      </c>
      <c r="DW67" s="1288">
        <v>0</v>
      </c>
      <c r="DX67" s="1288">
        <v>0</v>
      </c>
      <c r="DY67" s="1288">
        <v>0</v>
      </c>
      <c r="DZ67" s="1288">
        <v>0</v>
      </c>
      <c r="EA67" s="1288">
        <v>0</v>
      </c>
      <c r="EB67" s="1284">
        <v>0</v>
      </c>
      <c r="EC67" s="1288">
        <v>0</v>
      </c>
      <c r="ED67" s="1288">
        <v>0</v>
      </c>
      <c r="EE67" s="1288">
        <v>0</v>
      </c>
      <c r="EF67" s="1288">
        <v>0</v>
      </c>
      <c r="EG67" s="1288">
        <v>0</v>
      </c>
      <c r="EH67" s="1288">
        <v>0</v>
      </c>
      <c r="EI67" s="1288">
        <v>0</v>
      </c>
      <c r="EJ67" s="1284">
        <v>0</v>
      </c>
      <c r="EK67" s="1288">
        <v>0</v>
      </c>
      <c r="EL67" s="1288">
        <v>0</v>
      </c>
      <c r="EM67" s="1288">
        <v>0</v>
      </c>
      <c r="EN67" s="1288">
        <v>0</v>
      </c>
      <c r="EO67" s="1288">
        <v>0</v>
      </c>
      <c r="EP67" s="1288">
        <v>0</v>
      </c>
      <c r="EQ67" s="1288"/>
      <c r="ER67" s="1284"/>
      <c r="ES67" s="1288">
        <v>0</v>
      </c>
      <c r="ET67" s="1288">
        <v>0</v>
      </c>
      <c r="EU67" s="1288">
        <v>0</v>
      </c>
      <c r="EV67" s="1288">
        <v>0</v>
      </c>
      <c r="EW67" s="1288">
        <v>0</v>
      </c>
      <c r="EX67" s="1288">
        <v>0</v>
      </c>
      <c r="EY67" s="1288">
        <v>0</v>
      </c>
      <c r="EZ67" s="1284">
        <v>0</v>
      </c>
      <c r="FA67" s="1290">
        <v>0</v>
      </c>
      <c r="FB67" s="1291">
        <v>0</v>
      </c>
      <c r="FC67" s="1291">
        <v>0</v>
      </c>
      <c r="FD67" s="1291">
        <v>0</v>
      </c>
      <c r="FE67" s="1291">
        <v>0</v>
      </c>
      <c r="FF67" s="1288">
        <v>0</v>
      </c>
      <c r="FG67" s="1288">
        <v>0</v>
      </c>
      <c r="FH67" s="1284"/>
      <c r="FI67" s="1288">
        <v>0</v>
      </c>
      <c r="FJ67" s="1288">
        <v>0</v>
      </c>
      <c r="FK67" s="1288">
        <v>0</v>
      </c>
      <c r="FL67" s="1288">
        <v>0</v>
      </c>
      <c r="FM67" s="1288">
        <v>0</v>
      </c>
      <c r="FN67" s="1288">
        <v>0</v>
      </c>
      <c r="FO67" s="1288">
        <v>0</v>
      </c>
      <c r="FP67" s="1284">
        <v>0</v>
      </c>
      <c r="FQ67" s="1288">
        <v>0</v>
      </c>
      <c r="FR67" s="1288">
        <v>0</v>
      </c>
      <c r="FS67" s="1288">
        <v>0</v>
      </c>
      <c r="FT67" s="1288">
        <v>0</v>
      </c>
      <c r="FU67" s="1288">
        <v>0</v>
      </c>
      <c r="FV67" s="1288">
        <v>0</v>
      </c>
      <c r="FW67" s="1288">
        <v>0</v>
      </c>
      <c r="FX67" s="1284">
        <v>0</v>
      </c>
      <c r="FY67" s="1288">
        <v>0</v>
      </c>
      <c r="FZ67" s="1288">
        <v>0</v>
      </c>
      <c r="GA67" s="1288">
        <v>0</v>
      </c>
      <c r="GB67" s="1288">
        <v>0</v>
      </c>
      <c r="GC67" s="1288">
        <v>0</v>
      </c>
      <c r="GD67" s="1288">
        <v>0</v>
      </c>
      <c r="GE67" s="1288">
        <v>0</v>
      </c>
      <c r="GF67" s="1284">
        <v>0</v>
      </c>
      <c r="GG67" s="1288">
        <v>0</v>
      </c>
      <c r="GH67" s="1288">
        <v>0</v>
      </c>
      <c r="GI67" s="1288">
        <v>0</v>
      </c>
      <c r="GJ67" s="1288">
        <v>0</v>
      </c>
      <c r="GK67" s="1288">
        <v>0</v>
      </c>
      <c r="GL67" s="1288">
        <v>0</v>
      </c>
      <c r="GM67" s="1288">
        <v>0</v>
      </c>
      <c r="GN67" s="1284">
        <v>0</v>
      </c>
      <c r="GO67" s="1288">
        <v>0</v>
      </c>
      <c r="GP67" s="1288">
        <v>0</v>
      </c>
      <c r="GQ67" s="1288">
        <v>0</v>
      </c>
      <c r="GR67" s="1288">
        <f>N67+V67+AL67+AT67+BB67+BJ67+EN67+BS67+CA67+CI67+CR67+CZ67+AD67+DH67+DP67+DX67+EF67+EV67+FD67+FL67+FT67+GB67+GJ67</f>
        <v>0</v>
      </c>
      <c r="GS67" s="1288">
        <f>O67+W67+AM67+AU67+BC67+BK67+BT67+CB67+CJ67+CS67+DA67+AE67+DI67+DQ67+DY67+EG67+EO67+EW67+FE67+FM67+FU67+GC67+GK67</f>
        <v>0</v>
      </c>
      <c r="GT67" s="1288">
        <v>0</v>
      </c>
      <c r="GU67" s="1288">
        <v>0</v>
      </c>
      <c r="GV67" s="1284">
        <v>0</v>
      </c>
      <c r="GW67" s="1288">
        <v>0</v>
      </c>
      <c r="GX67" s="1288">
        <v>0</v>
      </c>
      <c r="GY67" s="1288">
        <v>0</v>
      </c>
      <c r="GZ67" s="1292">
        <f>E67+GR67</f>
        <v>0</v>
      </c>
      <c r="HA67" s="1291">
        <f>GS67+F67</f>
        <v>0</v>
      </c>
      <c r="HB67" s="1288">
        <v>0</v>
      </c>
      <c r="HC67" s="1293">
        <v>0</v>
      </c>
      <c r="HD67" s="1284">
        <v>0</v>
      </c>
    </row>
    <row r="68" spans="1:212">
      <c r="A68" s="1287" t="s">
        <v>639</v>
      </c>
      <c r="B68" s="1288">
        <v>0</v>
      </c>
      <c r="C68" s="1288">
        <v>0</v>
      </c>
      <c r="D68" s="1288">
        <v>0</v>
      </c>
      <c r="E68" s="1288">
        <v>0</v>
      </c>
      <c r="F68" s="1288">
        <v>0</v>
      </c>
      <c r="G68" s="1288">
        <v>0</v>
      </c>
      <c r="H68" s="1288">
        <v>0</v>
      </c>
      <c r="I68" s="1284">
        <v>0</v>
      </c>
      <c r="J68" s="1284">
        <v>0</v>
      </c>
      <c r="K68" s="1289">
        <v>0</v>
      </c>
      <c r="L68" s="1289">
        <v>0</v>
      </c>
      <c r="M68" s="1289">
        <v>0</v>
      </c>
      <c r="N68" s="1289">
        <v>0</v>
      </c>
      <c r="O68" s="1289">
        <v>0</v>
      </c>
      <c r="P68" s="1288">
        <v>0</v>
      </c>
      <c r="Q68" s="1288">
        <v>0</v>
      </c>
      <c r="R68" s="1284">
        <v>0</v>
      </c>
      <c r="S68" s="1288">
        <v>0</v>
      </c>
      <c r="T68" s="1288">
        <v>0</v>
      </c>
      <c r="U68" s="1288">
        <v>0</v>
      </c>
      <c r="V68" s="1288">
        <v>0</v>
      </c>
      <c r="W68" s="1288">
        <v>0</v>
      </c>
      <c r="X68" s="1288">
        <v>0</v>
      </c>
      <c r="Y68" s="1288">
        <v>0</v>
      </c>
      <c r="Z68" s="1284">
        <v>0</v>
      </c>
      <c r="AA68" s="1288">
        <v>0</v>
      </c>
      <c r="AB68" s="1288">
        <v>0</v>
      </c>
      <c r="AC68" s="1288">
        <v>0</v>
      </c>
      <c r="AD68" s="1288">
        <v>0</v>
      </c>
      <c r="AE68" s="1288">
        <v>0</v>
      </c>
      <c r="AF68" s="1288">
        <v>0</v>
      </c>
      <c r="AG68" s="1288"/>
      <c r="AH68" s="1284"/>
      <c r="AI68" s="1288">
        <v>0</v>
      </c>
      <c r="AJ68" s="1288">
        <v>0</v>
      </c>
      <c r="AK68" s="1288">
        <v>0</v>
      </c>
      <c r="AL68" s="1288">
        <v>0</v>
      </c>
      <c r="AM68" s="1288">
        <v>0</v>
      </c>
      <c r="AN68" s="1288">
        <v>0</v>
      </c>
      <c r="AO68" s="1288">
        <v>0</v>
      </c>
      <c r="AP68" s="1284">
        <v>0</v>
      </c>
      <c r="AQ68" s="1288">
        <v>0</v>
      </c>
      <c r="AR68" s="1288">
        <v>0</v>
      </c>
      <c r="AS68" s="1288">
        <v>0</v>
      </c>
      <c r="AT68" s="1288">
        <v>0</v>
      </c>
      <c r="AU68" s="1288">
        <v>0</v>
      </c>
      <c r="AV68" s="1288"/>
      <c r="AW68" s="1288"/>
      <c r="AX68" s="1284"/>
      <c r="AY68" s="1288">
        <v>0</v>
      </c>
      <c r="AZ68" s="1288">
        <v>0</v>
      </c>
      <c r="BA68" s="1288">
        <v>0</v>
      </c>
      <c r="BB68" s="1288">
        <v>0</v>
      </c>
      <c r="BC68" s="1288">
        <v>0</v>
      </c>
      <c r="BD68" s="1288">
        <v>0</v>
      </c>
      <c r="BE68" s="1288">
        <v>0</v>
      </c>
      <c r="BF68" s="1284">
        <v>0</v>
      </c>
      <c r="BG68" s="1288">
        <v>0</v>
      </c>
      <c r="BH68" s="1288">
        <v>0</v>
      </c>
      <c r="BI68" s="1288">
        <v>0</v>
      </c>
      <c r="BJ68" s="1288">
        <v>0</v>
      </c>
      <c r="BK68" s="1288">
        <v>0</v>
      </c>
      <c r="BL68" s="1288">
        <v>0</v>
      </c>
      <c r="BM68" s="1288">
        <v>0</v>
      </c>
      <c r="BN68" s="1284">
        <v>0</v>
      </c>
      <c r="BO68" s="1284">
        <v>0</v>
      </c>
      <c r="BP68" s="1288">
        <v>0</v>
      </c>
      <c r="BQ68" s="1288">
        <v>0</v>
      </c>
      <c r="BR68" s="1288">
        <v>0</v>
      </c>
      <c r="BS68" s="1288">
        <v>0</v>
      </c>
      <c r="BT68" s="1288">
        <v>0</v>
      </c>
      <c r="BU68" s="1288">
        <v>0</v>
      </c>
      <c r="BV68" s="1288">
        <v>0</v>
      </c>
      <c r="BW68" s="1284">
        <v>0</v>
      </c>
      <c r="BX68" s="1288">
        <v>0</v>
      </c>
      <c r="BY68" s="1288">
        <v>0</v>
      </c>
      <c r="BZ68" s="1288">
        <v>0</v>
      </c>
      <c r="CA68" s="1288">
        <v>0</v>
      </c>
      <c r="CB68" s="1288">
        <v>0</v>
      </c>
      <c r="CC68" s="1288">
        <v>0</v>
      </c>
      <c r="CD68" s="1284"/>
      <c r="CE68" s="1284"/>
      <c r="CF68" s="1288">
        <v>0</v>
      </c>
      <c r="CG68" s="1288">
        <v>0</v>
      </c>
      <c r="CH68" s="1288">
        <v>0</v>
      </c>
      <c r="CI68" s="1288">
        <v>0</v>
      </c>
      <c r="CJ68" s="1288">
        <v>0</v>
      </c>
      <c r="CK68" s="1288">
        <v>0</v>
      </c>
      <c r="CL68" s="1288">
        <v>0</v>
      </c>
      <c r="CM68" s="1284">
        <v>0</v>
      </c>
      <c r="CN68" s="1284">
        <v>0</v>
      </c>
      <c r="CO68" s="1288">
        <v>0</v>
      </c>
      <c r="CP68" s="1288">
        <v>0</v>
      </c>
      <c r="CQ68" s="1288">
        <v>0</v>
      </c>
      <c r="CR68" s="1288">
        <v>0</v>
      </c>
      <c r="CS68" s="1288">
        <v>0</v>
      </c>
      <c r="CT68" s="1288">
        <v>0</v>
      </c>
      <c r="CU68" s="1288">
        <v>0</v>
      </c>
      <c r="CV68" s="1284">
        <v>0</v>
      </c>
      <c r="CW68" s="1288">
        <v>0</v>
      </c>
      <c r="CX68" s="1288">
        <v>0</v>
      </c>
      <c r="CY68" s="1288">
        <v>0</v>
      </c>
      <c r="CZ68" s="1288">
        <v>0</v>
      </c>
      <c r="DA68" s="1288">
        <v>0</v>
      </c>
      <c r="DB68" s="1288">
        <v>0</v>
      </c>
      <c r="DC68" s="1288">
        <v>0</v>
      </c>
      <c r="DD68" s="1284">
        <v>0</v>
      </c>
      <c r="DE68" s="1288">
        <v>0</v>
      </c>
      <c r="DF68" s="1288">
        <v>0</v>
      </c>
      <c r="DG68" s="1288">
        <v>0</v>
      </c>
      <c r="DH68" s="1288">
        <v>0</v>
      </c>
      <c r="DI68" s="1288">
        <v>0</v>
      </c>
      <c r="DJ68" s="1288">
        <v>0</v>
      </c>
      <c r="DK68" s="1288"/>
      <c r="DL68" s="1284"/>
      <c r="DM68" s="1288">
        <v>0</v>
      </c>
      <c r="DN68" s="1288">
        <v>0</v>
      </c>
      <c r="DO68" s="1288">
        <v>0</v>
      </c>
      <c r="DP68" s="1288">
        <v>0</v>
      </c>
      <c r="DQ68" s="1288">
        <v>0</v>
      </c>
      <c r="DR68" s="1288">
        <v>0</v>
      </c>
      <c r="DS68" s="1288"/>
      <c r="DT68" s="1284">
        <v>0</v>
      </c>
      <c r="DU68" s="1288">
        <v>0</v>
      </c>
      <c r="DV68" s="1288">
        <v>0</v>
      </c>
      <c r="DW68" s="1288">
        <v>0</v>
      </c>
      <c r="DX68" s="1288">
        <v>0</v>
      </c>
      <c r="DY68" s="1288">
        <v>0</v>
      </c>
      <c r="DZ68" s="1288">
        <v>0</v>
      </c>
      <c r="EA68" s="1288">
        <v>0</v>
      </c>
      <c r="EB68" s="1284">
        <v>0</v>
      </c>
      <c r="EC68" s="1288">
        <v>0</v>
      </c>
      <c r="ED68" s="1288">
        <v>0</v>
      </c>
      <c r="EE68" s="1288">
        <v>0</v>
      </c>
      <c r="EF68" s="1288">
        <v>0</v>
      </c>
      <c r="EG68" s="1288">
        <v>0</v>
      </c>
      <c r="EH68" s="1288">
        <v>0</v>
      </c>
      <c r="EI68" s="1288">
        <v>0</v>
      </c>
      <c r="EJ68" s="1284">
        <v>0</v>
      </c>
      <c r="EK68" s="1288">
        <v>0</v>
      </c>
      <c r="EL68" s="1288">
        <v>0</v>
      </c>
      <c r="EM68" s="1288">
        <v>0</v>
      </c>
      <c r="EN68" s="1288">
        <v>0</v>
      </c>
      <c r="EO68" s="1288">
        <v>0</v>
      </c>
      <c r="EP68" s="1288">
        <v>0</v>
      </c>
      <c r="EQ68" s="1288"/>
      <c r="ER68" s="1284"/>
      <c r="ES68" s="1288">
        <v>0</v>
      </c>
      <c r="ET68" s="1288">
        <v>0</v>
      </c>
      <c r="EU68" s="1288">
        <v>0</v>
      </c>
      <c r="EV68" s="1288">
        <v>0</v>
      </c>
      <c r="EW68" s="1288">
        <v>0</v>
      </c>
      <c r="EX68" s="1288">
        <v>0</v>
      </c>
      <c r="EY68" s="1288">
        <v>0</v>
      </c>
      <c r="EZ68" s="1284">
        <v>0</v>
      </c>
      <c r="FA68" s="1290">
        <v>0</v>
      </c>
      <c r="FB68" s="1291">
        <v>0</v>
      </c>
      <c r="FC68" s="1291">
        <v>0</v>
      </c>
      <c r="FD68" s="1291">
        <v>0</v>
      </c>
      <c r="FE68" s="1291">
        <v>0</v>
      </c>
      <c r="FF68" s="1288">
        <v>0</v>
      </c>
      <c r="FG68" s="1288">
        <v>0</v>
      </c>
      <c r="FH68" s="1284"/>
      <c r="FI68" s="1288">
        <v>0</v>
      </c>
      <c r="FJ68" s="1288">
        <v>0</v>
      </c>
      <c r="FK68" s="1288">
        <v>0</v>
      </c>
      <c r="FL68" s="1288">
        <v>0</v>
      </c>
      <c r="FM68" s="1288">
        <v>0</v>
      </c>
      <c r="FN68" s="1288">
        <v>0</v>
      </c>
      <c r="FO68" s="1288">
        <v>0</v>
      </c>
      <c r="FP68" s="1284">
        <v>0</v>
      </c>
      <c r="FQ68" s="1288">
        <v>0</v>
      </c>
      <c r="FR68" s="1288">
        <v>0</v>
      </c>
      <c r="FS68" s="1288">
        <v>0</v>
      </c>
      <c r="FT68" s="1288">
        <v>0</v>
      </c>
      <c r="FU68" s="1288">
        <v>0</v>
      </c>
      <c r="FV68" s="1288">
        <v>0</v>
      </c>
      <c r="FW68" s="1288">
        <v>0</v>
      </c>
      <c r="FX68" s="1284">
        <v>0</v>
      </c>
      <c r="FY68" s="1288">
        <v>0</v>
      </c>
      <c r="FZ68" s="1288">
        <v>0</v>
      </c>
      <c r="GA68" s="1288">
        <v>0</v>
      </c>
      <c r="GB68" s="1288">
        <v>0</v>
      </c>
      <c r="GC68" s="1288">
        <v>0</v>
      </c>
      <c r="GD68" s="1288">
        <v>0</v>
      </c>
      <c r="GE68" s="1288">
        <v>0</v>
      </c>
      <c r="GF68" s="1284">
        <v>0</v>
      </c>
      <c r="GG68" s="1288">
        <v>0</v>
      </c>
      <c r="GH68" s="1288">
        <v>0</v>
      </c>
      <c r="GI68" s="1288">
        <v>0</v>
      </c>
      <c r="GJ68" s="1288">
        <v>0</v>
      </c>
      <c r="GK68" s="1288">
        <v>0</v>
      </c>
      <c r="GL68" s="1288">
        <v>0</v>
      </c>
      <c r="GM68" s="1288">
        <v>0</v>
      </c>
      <c r="GN68" s="1284">
        <v>0</v>
      </c>
      <c r="GO68" s="1288">
        <v>0</v>
      </c>
      <c r="GP68" s="1288">
        <v>0</v>
      </c>
      <c r="GQ68" s="1288">
        <v>0</v>
      </c>
      <c r="GR68" s="1288">
        <f>N68+V68+AL68+AT68+BB68+BJ68+EN68+BS68+CA68+CI68+CR68+CZ68+AD68+DH68+DP68+DX68+EF68+EV68+FD68+FL68+FT68+GB68+GJ68</f>
        <v>0</v>
      </c>
      <c r="GS68" s="1288">
        <f>O68+W68+AM68+AU68+BC68+BK68+BT68+CB68+CJ68+CS68+DA68+AE68+DI68+DQ68+DY68+EG68+EO68+EW68+FE68+FM68+FU68+GC68+GK68</f>
        <v>0</v>
      </c>
      <c r="GT68" s="1288">
        <v>0</v>
      </c>
      <c r="GU68" s="1288">
        <v>0</v>
      </c>
      <c r="GV68" s="1284">
        <v>0</v>
      </c>
      <c r="GW68" s="1288">
        <v>0</v>
      </c>
      <c r="GX68" s="1288">
        <v>0</v>
      </c>
      <c r="GY68" s="1288">
        <v>0</v>
      </c>
      <c r="GZ68" s="1292">
        <f>E68+GR68</f>
        <v>0</v>
      </c>
      <c r="HA68" s="1291">
        <f>GS68+F68</f>
        <v>0</v>
      </c>
      <c r="HB68" s="1288">
        <v>0</v>
      </c>
      <c r="HC68" s="1293">
        <v>0</v>
      </c>
      <c r="HD68" s="1284">
        <v>0</v>
      </c>
    </row>
    <row r="69" spans="1:212">
      <c r="A69" s="1287" t="s">
        <v>664</v>
      </c>
      <c r="B69" s="1288">
        <v>0</v>
      </c>
      <c r="C69" s="1288">
        <v>0</v>
      </c>
      <c r="D69" s="1288">
        <v>0</v>
      </c>
      <c r="E69" s="1288">
        <v>0</v>
      </c>
      <c r="F69" s="1288">
        <v>0</v>
      </c>
      <c r="G69" s="1288">
        <v>0</v>
      </c>
      <c r="H69" s="1288">
        <v>0</v>
      </c>
      <c r="I69" s="1284">
        <v>0</v>
      </c>
      <c r="J69" s="1284">
        <v>0</v>
      </c>
      <c r="K69" s="1289">
        <v>0</v>
      </c>
      <c r="L69" s="1289">
        <v>0</v>
      </c>
      <c r="M69" s="1289">
        <v>0</v>
      </c>
      <c r="N69" s="1289">
        <v>0</v>
      </c>
      <c r="O69" s="1289">
        <v>0</v>
      </c>
      <c r="P69" s="1288">
        <v>0</v>
      </c>
      <c r="Q69" s="1288">
        <v>0</v>
      </c>
      <c r="R69" s="1284">
        <v>0</v>
      </c>
      <c r="S69" s="1288">
        <v>0</v>
      </c>
      <c r="T69" s="1288">
        <v>0</v>
      </c>
      <c r="U69" s="1288">
        <v>0</v>
      </c>
      <c r="V69" s="1288">
        <v>0</v>
      </c>
      <c r="W69" s="1288">
        <v>0</v>
      </c>
      <c r="X69" s="1288">
        <v>0</v>
      </c>
      <c r="Y69" s="1288">
        <v>0</v>
      </c>
      <c r="Z69" s="1284">
        <v>0</v>
      </c>
      <c r="AA69" s="1288">
        <v>0</v>
      </c>
      <c r="AB69" s="1288">
        <v>0</v>
      </c>
      <c r="AC69" s="1288">
        <v>0</v>
      </c>
      <c r="AD69" s="1288">
        <v>0</v>
      </c>
      <c r="AE69" s="1288">
        <v>0</v>
      </c>
      <c r="AF69" s="1288">
        <v>0</v>
      </c>
      <c r="AG69" s="1288"/>
      <c r="AH69" s="1284"/>
      <c r="AI69" s="1288">
        <v>0</v>
      </c>
      <c r="AJ69" s="1288">
        <v>0</v>
      </c>
      <c r="AK69" s="1288">
        <v>0</v>
      </c>
      <c r="AL69" s="1288">
        <v>0</v>
      </c>
      <c r="AM69" s="1288">
        <v>0</v>
      </c>
      <c r="AN69" s="1288">
        <v>0</v>
      </c>
      <c r="AO69" s="1288">
        <v>0</v>
      </c>
      <c r="AP69" s="1284">
        <v>0</v>
      </c>
      <c r="AQ69" s="1288">
        <v>0</v>
      </c>
      <c r="AR69" s="1288">
        <v>0</v>
      </c>
      <c r="AS69" s="1288">
        <v>0</v>
      </c>
      <c r="AT69" s="1288">
        <v>0</v>
      </c>
      <c r="AU69" s="1288">
        <v>0</v>
      </c>
      <c r="AV69" s="1288"/>
      <c r="AW69" s="1288"/>
      <c r="AX69" s="1284"/>
      <c r="AY69" s="1288">
        <v>0</v>
      </c>
      <c r="AZ69" s="1288">
        <v>0</v>
      </c>
      <c r="BA69" s="1288">
        <v>0</v>
      </c>
      <c r="BB69" s="1288">
        <v>0</v>
      </c>
      <c r="BC69" s="1288">
        <v>0</v>
      </c>
      <c r="BD69" s="1288">
        <v>0</v>
      </c>
      <c r="BE69" s="1288">
        <v>0</v>
      </c>
      <c r="BF69" s="1284">
        <v>0</v>
      </c>
      <c r="BG69" s="1288">
        <v>0</v>
      </c>
      <c r="BH69" s="1288">
        <v>0</v>
      </c>
      <c r="BI69" s="1288">
        <v>0</v>
      </c>
      <c r="BJ69" s="1288">
        <v>0</v>
      </c>
      <c r="BK69" s="1288">
        <v>0</v>
      </c>
      <c r="BL69" s="1288">
        <v>0</v>
      </c>
      <c r="BM69" s="1288">
        <v>0</v>
      </c>
      <c r="BN69" s="1284">
        <v>0</v>
      </c>
      <c r="BO69" s="1284">
        <v>0</v>
      </c>
      <c r="BP69" s="1288">
        <v>0</v>
      </c>
      <c r="BQ69" s="1288">
        <v>0</v>
      </c>
      <c r="BR69" s="1288">
        <v>0</v>
      </c>
      <c r="BS69" s="1288">
        <v>0</v>
      </c>
      <c r="BT69" s="1288">
        <v>0</v>
      </c>
      <c r="BU69" s="1288">
        <v>0</v>
      </c>
      <c r="BV69" s="1288">
        <v>0</v>
      </c>
      <c r="BW69" s="1284">
        <v>0</v>
      </c>
      <c r="BX69" s="1288">
        <v>0</v>
      </c>
      <c r="BY69" s="1288">
        <v>0</v>
      </c>
      <c r="BZ69" s="1288">
        <v>0</v>
      </c>
      <c r="CA69" s="1288">
        <v>0</v>
      </c>
      <c r="CB69" s="1288">
        <v>0</v>
      </c>
      <c r="CC69" s="1288">
        <v>0</v>
      </c>
      <c r="CD69" s="1284"/>
      <c r="CE69" s="1284"/>
      <c r="CF69" s="1288">
        <v>0</v>
      </c>
      <c r="CG69" s="1288">
        <v>0</v>
      </c>
      <c r="CH69" s="1288">
        <v>0</v>
      </c>
      <c r="CI69" s="1288">
        <v>0</v>
      </c>
      <c r="CJ69" s="1288">
        <v>0</v>
      </c>
      <c r="CK69" s="1288">
        <v>0</v>
      </c>
      <c r="CL69" s="1288">
        <v>0</v>
      </c>
      <c r="CM69" s="1284">
        <v>0</v>
      </c>
      <c r="CN69" s="1284">
        <v>0</v>
      </c>
      <c r="CO69" s="1288">
        <v>0</v>
      </c>
      <c r="CP69" s="1288">
        <v>0</v>
      </c>
      <c r="CQ69" s="1288">
        <v>0</v>
      </c>
      <c r="CR69" s="1288">
        <v>0</v>
      </c>
      <c r="CS69" s="1288">
        <v>0</v>
      </c>
      <c r="CT69" s="1288">
        <v>0</v>
      </c>
      <c r="CU69" s="1288">
        <v>0</v>
      </c>
      <c r="CV69" s="1284">
        <v>0</v>
      </c>
      <c r="CW69" s="1288">
        <v>0</v>
      </c>
      <c r="CX69" s="1288">
        <v>0</v>
      </c>
      <c r="CY69" s="1288">
        <v>0</v>
      </c>
      <c r="CZ69" s="1288">
        <v>0</v>
      </c>
      <c r="DA69" s="1288">
        <v>0</v>
      </c>
      <c r="DB69" s="1288">
        <v>0</v>
      </c>
      <c r="DC69" s="1288">
        <v>0</v>
      </c>
      <c r="DD69" s="1284">
        <v>0</v>
      </c>
      <c r="DE69" s="1288">
        <v>0</v>
      </c>
      <c r="DF69" s="1288">
        <v>0</v>
      </c>
      <c r="DG69" s="1288">
        <v>0</v>
      </c>
      <c r="DH69" s="1288">
        <v>0</v>
      </c>
      <c r="DI69" s="1288">
        <v>0</v>
      </c>
      <c r="DJ69" s="1288">
        <v>0</v>
      </c>
      <c r="DK69" s="1288"/>
      <c r="DL69" s="1284"/>
      <c r="DM69" s="1288">
        <v>0</v>
      </c>
      <c r="DN69" s="1288">
        <v>0</v>
      </c>
      <c r="DO69" s="1288">
        <v>0</v>
      </c>
      <c r="DP69" s="1288">
        <v>0</v>
      </c>
      <c r="DQ69" s="1288">
        <v>0</v>
      </c>
      <c r="DR69" s="1288">
        <v>0</v>
      </c>
      <c r="DS69" s="1288"/>
      <c r="DT69" s="1284">
        <v>0</v>
      </c>
      <c r="DU69" s="1288">
        <v>0</v>
      </c>
      <c r="DV69" s="1288">
        <v>0</v>
      </c>
      <c r="DW69" s="1288">
        <v>0</v>
      </c>
      <c r="DX69" s="1288">
        <v>0</v>
      </c>
      <c r="DY69" s="1288"/>
      <c r="DZ69" s="1288">
        <v>0</v>
      </c>
      <c r="EA69" s="1288">
        <v>0</v>
      </c>
      <c r="EB69" s="1284">
        <v>0</v>
      </c>
      <c r="EC69" s="1288">
        <v>0</v>
      </c>
      <c r="ED69" s="1288">
        <v>0</v>
      </c>
      <c r="EE69" s="1288">
        <v>0</v>
      </c>
      <c r="EF69" s="1288">
        <v>0</v>
      </c>
      <c r="EG69" s="1288">
        <v>0</v>
      </c>
      <c r="EH69" s="1288">
        <v>0</v>
      </c>
      <c r="EI69" s="1288">
        <v>0</v>
      </c>
      <c r="EJ69" s="1284">
        <v>0</v>
      </c>
      <c r="EK69" s="1288">
        <v>0</v>
      </c>
      <c r="EL69" s="1288">
        <v>0</v>
      </c>
      <c r="EM69" s="1288">
        <v>0</v>
      </c>
      <c r="EN69" s="1288">
        <v>0</v>
      </c>
      <c r="EO69" s="1288">
        <v>0</v>
      </c>
      <c r="EP69" s="1288">
        <v>0</v>
      </c>
      <c r="EQ69" s="1288"/>
      <c r="ER69" s="1284"/>
      <c r="ES69" s="1288">
        <v>0</v>
      </c>
      <c r="ET69" s="1288">
        <v>0</v>
      </c>
      <c r="EU69" s="1288">
        <v>0</v>
      </c>
      <c r="EV69" s="1288">
        <v>0</v>
      </c>
      <c r="EW69" s="1288">
        <v>0</v>
      </c>
      <c r="EX69" s="1288">
        <v>0</v>
      </c>
      <c r="EY69" s="1288">
        <v>0</v>
      </c>
      <c r="EZ69" s="1284">
        <v>0</v>
      </c>
      <c r="FA69" s="1290">
        <v>0</v>
      </c>
      <c r="FB69" s="1291">
        <v>0</v>
      </c>
      <c r="FC69" s="1291">
        <v>0</v>
      </c>
      <c r="FD69" s="1291">
        <v>0</v>
      </c>
      <c r="FE69" s="1291">
        <v>0</v>
      </c>
      <c r="FF69" s="1288">
        <v>0</v>
      </c>
      <c r="FG69" s="1288">
        <v>0</v>
      </c>
      <c r="FH69" s="1284"/>
      <c r="FI69" s="1288">
        <v>0</v>
      </c>
      <c r="FJ69" s="1288">
        <v>0</v>
      </c>
      <c r="FK69" s="1288">
        <v>0</v>
      </c>
      <c r="FL69" s="1288">
        <v>0</v>
      </c>
      <c r="FM69" s="1288">
        <v>0</v>
      </c>
      <c r="FN69" s="1288">
        <v>0</v>
      </c>
      <c r="FO69" s="1288">
        <v>0</v>
      </c>
      <c r="FP69" s="1284">
        <v>0</v>
      </c>
      <c r="FQ69" s="1288">
        <v>0</v>
      </c>
      <c r="FR69" s="1288">
        <v>0</v>
      </c>
      <c r="FS69" s="1288">
        <v>0</v>
      </c>
      <c r="FT69" s="1288">
        <v>0</v>
      </c>
      <c r="FU69" s="1288">
        <v>0</v>
      </c>
      <c r="FV69" s="1288">
        <v>0</v>
      </c>
      <c r="FW69" s="1288">
        <v>0</v>
      </c>
      <c r="FX69" s="1284">
        <v>0</v>
      </c>
      <c r="FY69" s="1288">
        <v>0</v>
      </c>
      <c r="FZ69" s="1288">
        <v>0</v>
      </c>
      <c r="GA69" s="1288">
        <v>0</v>
      </c>
      <c r="GB69" s="1288">
        <v>0</v>
      </c>
      <c r="GC69" s="1288">
        <v>0</v>
      </c>
      <c r="GD69" s="1288">
        <v>0</v>
      </c>
      <c r="GE69" s="1288">
        <v>0</v>
      </c>
      <c r="GF69" s="1284">
        <v>0</v>
      </c>
      <c r="GG69" s="1288">
        <v>0</v>
      </c>
      <c r="GH69" s="1288">
        <v>0</v>
      </c>
      <c r="GI69" s="1288">
        <v>0</v>
      </c>
      <c r="GJ69" s="1288">
        <v>0</v>
      </c>
      <c r="GK69" s="1288">
        <v>0</v>
      </c>
      <c r="GL69" s="1288">
        <v>0</v>
      </c>
      <c r="GM69" s="1288">
        <v>0</v>
      </c>
      <c r="GN69" s="1284">
        <v>0</v>
      </c>
      <c r="GO69" s="1288">
        <v>0</v>
      </c>
      <c r="GP69" s="1288">
        <v>0</v>
      </c>
      <c r="GQ69" s="1288">
        <v>0</v>
      </c>
      <c r="GR69" s="1288">
        <f>N69+V69+AL69+AT69+BB69+BJ69+EN69+BS69+CA69+CI69+CR69+CZ69+AD69+DH69+DP69+DX69+EF69+EV69+FD69+FL69+FT69+GB69+GJ69</f>
        <v>0</v>
      </c>
      <c r="GS69" s="1288">
        <f>O69+W69+AM69+AU69+BC69+BK69+BT69+CB69+CJ69+CS69+DA69+AE69+DI69+DQ69+DY69+EG69+EO69+EW69+FE69+FM69+FU69+GC69+GK69</f>
        <v>0</v>
      </c>
      <c r="GT69" s="1288">
        <v>0</v>
      </c>
      <c r="GU69" s="1288">
        <v>0</v>
      </c>
      <c r="GV69" s="1284">
        <v>0</v>
      </c>
      <c r="GW69" s="1288">
        <v>0</v>
      </c>
      <c r="GX69" s="1288">
        <v>0</v>
      </c>
      <c r="GY69" s="1288">
        <v>0</v>
      </c>
      <c r="GZ69" s="1292">
        <f>E69+GR69</f>
        <v>0</v>
      </c>
      <c r="HA69" s="1291">
        <f>GS69+F69</f>
        <v>0</v>
      </c>
      <c r="HB69" s="1288">
        <v>0</v>
      </c>
      <c r="HC69" s="1293">
        <v>0</v>
      </c>
      <c r="HD69" s="1284">
        <v>0</v>
      </c>
    </row>
    <row r="70" spans="1:212" ht="13">
      <c r="A70" s="1280" t="s">
        <v>665</v>
      </c>
      <c r="B70" s="1288"/>
      <c r="C70" s="1288"/>
      <c r="D70" s="1288"/>
      <c r="E70" s="1288"/>
      <c r="F70" s="1288"/>
      <c r="G70" s="1288"/>
      <c r="H70" s="1288"/>
      <c r="I70" s="1284"/>
      <c r="J70" s="1284"/>
      <c r="K70" s="1294"/>
      <c r="L70" s="1294"/>
      <c r="M70" s="1294"/>
      <c r="N70" s="1294"/>
      <c r="O70" s="1294"/>
      <c r="P70" s="1288"/>
      <c r="Q70" s="1288"/>
      <c r="R70" s="1284"/>
      <c r="S70" s="1295"/>
      <c r="T70" s="1295"/>
      <c r="U70" s="1295"/>
      <c r="V70" s="1295"/>
      <c r="W70" s="1295"/>
      <c r="X70" s="1288"/>
      <c r="Y70" s="1288"/>
      <c r="Z70" s="1284"/>
      <c r="AA70" s="1288"/>
      <c r="AB70" s="1288"/>
      <c r="AC70" s="1288"/>
      <c r="AD70" s="1288"/>
      <c r="AE70" s="1288"/>
      <c r="AF70" s="1288"/>
      <c r="AG70" s="1288"/>
      <c r="AH70" s="1284"/>
      <c r="AI70" s="1295"/>
      <c r="AJ70" s="1295"/>
      <c r="AK70" s="1295"/>
      <c r="AL70" s="1295"/>
      <c r="AM70" s="1295"/>
      <c r="AN70" s="1288"/>
      <c r="AO70" s="1288"/>
      <c r="AP70" s="1284"/>
      <c r="AQ70" s="1295"/>
      <c r="AR70" s="1295"/>
      <c r="AS70" s="1295"/>
      <c r="AT70" s="1295"/>
      <c r="AU70" s="1295"/>
      <c r="AV70" s="1288"/>
      <c r="AW70" s="1288"/>
      <c r="AX70" s="1284"/>
      <c r="AY70" s="1295"/>
      <c r="AZ70" s="1295"/>
      <c r="BA70" s="1295"/>
      <c r="BB70" s="1295"/>
      <c r="BC70" s="1295"/>
      <c r="BD70" s="1288"/>
      <c r="BE70" s="1288"/>
      <c r="BF70" s="1284"/>
      <c r="BG70" s="1295"/>
      <c r="BH70" s="1295"/>
      <c r="BI70" s="1295"/>
      <c r="BJ70" s="1295"/>
      <c r="BK70" s="1295"/>
      <c r="BL70" s="1288"/>
      <c r="BM70" s="1288"/>
      <c r="BN70" s="1284"/>
      <c r="BO70" s="1284"/>
      <c r="BP70" s="1295" t="s">
        <v>185</v>
      </c>
      <c r="BQ70" s="1295" t="s">
        <v>185</v>
      </c>
      <c r="BR70" s="1295" t="s">
        <v>185</v>
      </c>
      <c r="BS70" s="1295" t="s">
        <v>185</v>
      </c>
      <c r="BT70" s="1295"/>
      <c r="BU70" s="1288" t="s">
        <v>185</v>
      </c>
      <c r="BV70" s="1288" t="s">
        <v>185</v>
      </c>
      <c r="BW70" s="1284" t="s">
        <v>185</v>
      </c>
      <c r="BX70" s="1295"/>
      <c r="BY70" s="1295"/>
      <c r="BZ70" s="1295"/>
      <c r="CA70" s="1295"/>
      <c r="CB70" s="1295"/>
      <c r="CC70" s="1288"/>
      <c r="CD70" s="1284"/>
      <c r="CE70" s="1284"/>
      <c r="CF70" s="1295"/>
      <c r="CG70" s="1295"/>
      <c r="CH70" s="1295"/>
      <c r="CI70" s="1295"/>
      <c r="CJ70" s="1295"/>
      <c r="CK70" s="1288"/>
      <c r="CL70" s="1288"/>
      <c r="CM70" s="1284"/>
      <c r="CN70" s="1284"/>
      <c r="CO70" s="1295"/>
      <c r="CP70" s="1295"/>
      <c r="CQ70" s="1295"/>
      <c r="CR70" s="1295"/>
      <c r="CS70" s="1295"/>
      <c r="CT70" s="1288"/>
      <c r="CU70" s="1288"/>
      <c r="CV70" s="1284"/>
      <c r="CW70" s="1295"/>
      <c r="CX70" s="1295"/>
      <c r="CY70" s="1295"/>
      <c r="CZ70" s="1295"/>
      <c r="DA70" s="1295"/>
      <c r="DB70" s="1288"/>
      <c r="DC70" s="1288"/>
      <c r="DD70" s="1284"/>
      <c r="DE70" s="1295"/>
      <c r="DF70" s="1295"/>
      <c r="DG70" s="1295"/>
      <c r="DH70" s="1295"/>
      <c r="DI70" s="1295"/>
      <c r="DJ70" s="1288"/>
      <c r="DK70" s="1288"/>
      <c r="DL70" s="1284"/>
      <c r="DM70" s="1296"/>
      <c r="DN70" s="1296"/>
      <c r="DO70" s="1296"/>
      <c r="DP70" s="1296"/>
      <c r="DQ70" s="1296"/>
      <c r="DR70" s="1288"/>
      <c r="DS70" s="1288"/>
      <c r="DT70" s="1284"/>
      <c r="DU70" s="1295"/>
      <c r="DV70" s="1295"/>
      <c r="DW70" s="1295"/>
      <c r="DX70" s="1295"/>
      <c r="DY70" s="1295"/>
      <c r="DZ70" s="1288"/>
      <c r="EA70" s="1288"/>
      <c r="EB70" s="1284"/>
      <c r="EC70" s="1295"/>
      <c r="ED70" s="1295"/>
      <c r="EE70" s="1295"/>
      <c r="EF70" s="1295"/>
      <c r="EG70" s="1295"/>
      <c r="EH70" s="1288"/>
      <c r="EI70" s="1288"/>
      <c r="EJ70" s="1284"/>
      <c r="EK70" s="1295"/>
      <c r="EL70" s="1295"/>
      <c r="EM70" s="1295"/>
      <c r="EN70" s="1295"/>
      <c r="EO70" s="1295"/>
      <c r="EP70" s="1288"/>
      <c r="EQ70" s="1288"/>
      <c r="ER70" s="1284"/>
      <c r="ES70" s="1295"/>
      <c r="ET70" s="1295"/>
      <c r="EU70" s="1295"/>
      <c r="EV70" s="1295"/>
      <c r="EW70" s="1295"/>
      <c r="EX70" s="1288"/>
      <c r="EY70" s="1288"/>
      <c r="EZ70" s="1284"/>
      <c r="FA70" s="1290"/>
      <c r="FB70" s="1291"/>
      <c r="FC70" s="1291"/>
      <c r="FD70" s="1291"/>
      <c r="FE70" s="1291"/>
      <c r="FF70" s="1288"/>
      <c r="FG70" s="1288"/>
      <c r="FH70" s="1284"/>
      <c r="FI70" s="1295"/>
      <c r="FJ70" s="1295"/>
      <c r="FK70" s="1295"/>
      <c r="FL70" s="1295"/>
      <c r="FM70" s="1295"/>
      <c r="FN70" s="1288"/>
      <c r="FO70" s="1288"/>
      <c r="FP70" s="1284"/>
      <c r="FQ70" s="1288"/>
      <c r="FR70" s="1288"/>
      <c r="FS70" s="1288"/>
      <c r="FT70" s="1288"/>
      <c r="FU70" s="1288"/>
      <c r="FV70" s="1288"/>
      <c r="FW70" s="1288"/>
      <c r="FX70" s="1284"/>
      <c r="FY70" s="1288"/>
      <c r="FZ70" s="1288"/>
      <c r="GA70" s="1288"/>
      <c r="GB70" s="1288"/>
      <c r="GC70" s="1288"/>
      <c r="GD70" s="1288"/>
      <c r="GE70" s="1288"/>
      <c r="GF70" s="1284"/>
      <c r="GG70" s="1295"/>
      <c r="GH70" s="1295"/>
      <c r="GI70" s="1295"/>
      <c r="GJ70" s="1295"/>
      <c r="GK70" s="1295"/>
      <c r="GL70" s="1288"/>
      <c r="GM70" s="1288"/>
      <c r="GN70" s="1284"/>
      <c r="GO70" s="1288"/>
      <c r="GP70" s="1288"/>
      <c r="GQ70" s="1288"/>
      <c r="GR70" s="1288"/>
      <c r="GS70" s="1288"/>
      <c r="GT70" s="1288"/>
      <c r="GU70" s="1288"/>
      <c r="GV70" s="1284"/>
      <c r="GW70" s="1288"/>
      <c r="GX70" s="1288"/>
      <c r="GY70" s="1288"/>
      <c r="GZ70" s="1292"/>
      <c r="HA70" s="1291"/>
      <c r="HB70" s="1288"/>
      <c r="HC70" s="1293"/>
      <c r="HD70" s="1284"/>
    </row>
    <row r="71" spans="1:212">
      <c r="A71" s="1287" t="s">
        <v>637</v>
      </c>
      <c r="B71" s="1288">
        <v>0</v>
      </c>
      <c r="C71" s="1288">
        <v>0</v>
      </c>
      <c r="D71" s="1288">
        <v>0</v>
      </c>
      <c r="E71" s="1288">
        <v>0</v>
      </c>
      <c r="F71" s="1288">
        <v>0</v>
      </c>
      <c r="G71" s="1288">
        <v>0</v>
      </c>
      <c r="H71" s="1288">
        <v>0</v>
      </c>
      <c r="I71" s="1284">
        <v>0</v>
      </c>
      <c r="J71" s="1284">
        <v>0</v>
      </c>
      <c r="K71" s="1289">
        <v>0</v>
      </c>
      <c r="L71" s="1289">
        <v>0</v>
      </c>
      <c r="M71" s="1289">
        <v>0</v>
      </c>
      <c r="N71" s="1289">
        <v>0</v>
      </c>
      <c r="O71" s="1289">
        <v>0</v>
      </c>
      <c r="P71" s="1288">
        <v>0</v>
      </c>
      <c r="Q71" s="1288">
        <v>0</v>
      </c>
      <c r="R71" s="1284">
        <v>0</v>
      </c>
      <c r="S71" s="1288">
        <v>0</v>
      </c>
      <c r="T71" s="1288">
        <v>0</v>
      </c>
      <c r="U71" s="1288">
        <v>0</v>
      </c>
      <c r="V71" s="1288">
        <v>0</v>
      </c>
      <c r="W71" s="1288">
        <v>0</v>
      </c>
      <c r="X71" s="1288">
        <v>0</v>
      </c>
      <c r="Y71" s="1288">
        <v>0</v>
      </c>
      <c r="Z71" s="1284">
        <v>0</v>
      </c>
      <c r="AA71" s="1288">
        <v>0</v>
      </c>
      <c r="AB71" s="1288">
        <v>0</v>
      </c>
      <c r="AC71" s="1288">
        <v>0</v>
      </c>
      <c r="AD71" s="1288">
        <v>0</v>
      </c>
      <c r="AE71" s="1288">
        <v>0</v>
      </c>
      <c r="AF71" s="1288">
        <v>0</v>
      </c>
      <c r="AG71" s="1288"/>
      <c r="AH71" s="1284"/>
      <c r="AI71" s="1288">
        <v>0</v>
      </c>
      <c r="AJ71" s="1288">
        <v>0</v>
      </c>
      <c r="AK71" s="1288">
        <v>0</v>
      </c>
      <c r="AL71" s="1288">
        <v>0</v>
      </c>
      <c r="AM71" s="1288">
        <v>0</v>
      </c>
      <c r="AN71" s="1288">
        <v>0</v>
      </c>
      <c r="AO71" s="1288">
        <v>0</v>
      </c>
      <c r="AP71" s="1284">
        <v>0</v>
      </c>
      <c r="AQ71" s="1288">
        <v>0</v>
      </c>
      <c r="AR71" s="1288">
        <v>0</v>
      </c>
      <c r="AS71" s="1288">
        <v>0</v>
      </c>
      <c r="AT71" s="1288">
        <v>0</v>
      </c>
      <c r="AU71" s="1288">
        <v>0</v>
      </c>
      <c r="AV71" s="1288"/>
      <c r="AW71" s="1288"/>
      <c r="AX71" s="1284"/>
      <c r="AY71" s="1288">
        <v>0</v>
      </c>
      <c r="AZ71" s="1288">
        <v>0</v>
      </c>
      <c r="BA71" s="1288">
        <v>0</v>
      </c>
      <c r="BB71" s="1288">
        <v>0</v>
      </c>
      <c r="BC71" s="1288">
        <v>0</v>
      </c>
      <c r="BD71" s="1288">
        <v>0</v>
      </c>
      <c r="BE71" s="1288">
        <v>0</v>
      </c>
      <c r="BF71" s="1284">
        <v>0</v>
      </c>
      <c r="BG71" s="1288">
        <v>0</v>
      </c>
      <c r="BH71" s="1288">
        <v>0</v>
      </c>
      <c r="BI71" s="1288">
        <v>0</v>
      </c>
      <c r="BJ71" s="1288">
        <v>0</v>
      </c>
      <c r="BK71" s="1288">
        <v>0</v>
      </c>
      <c r="BL71" s="1288">
        <v>0</v>
      </c>
      <c r="BM71" s="1288">
        <v>0</v>
      </c>
      <c r="BN71" s="1284">
        <v>0</v>
      </c>
      <c r="BO71" s="1284">
        <v>0</v>
      </c>
      <c r="BP71" s="1288">
        <v>0</v>
      </c>
      <c r="BQ71" s="1288">
        <v>0</v>
      </c>
      <c r="BR71" s="1288">
        <v>0</v>
      </c>
      <c r="BS71" s="1288">
        <v>0</v>
      </c>
      <c r="BT71" s="1288">
        <v>0</v>
      </c>
      <c r="BU71" s="1288">
        <v>0</v>
      </c>
      <c r="BV71" s="1288">
        <v>0</v>
      </c>
      <c r="BW71" s="1284">
        <v>0</v>
      </c>
      <c r="BX71" s="1288">
        <v>0</v>
      </c>
      <c r="BY71" s="1288">
        <v>0</v>
      </c>
      <c r="BZ71" s="1288">
        <v>0</v>
      </c>
      <c r="CA71" s="1288">
        <v>0</v>
      </c>
      <c r="CB71" s="1288">
        <v>0</v>
      </c>
      <c r="CC71" s="1288">
        <v>0</v>
      </c>
      <c r="CD71" s="1284"/>
      <c r="CE71" s="1284"/>
      <c r="CF71" s="1288">
        <v>0</v>
      </c>
      <c r="CG71" s="1288">
        <v>0</v>
      </c>
      <c r="CH71" s="1288">
        <v>0</v>
      </c>
      <c r="CI71" s="1288">
        <v>0</v>
      </c>
      <c r="CJ71" s="1288">
        <v>0</v>
      </c>
      <c r="CK71" s="1288">
        <v>0</v>
      </c>
      <c r="CL71" s="1288">
        <v>0</v>
      </c>
      <c r="CM71" s="1284">
        <v>0</v>
      </c>
      <c r="CN71" s="1284">
        <v>0</v>
      </c>
      <c r="CO71" s="1288">
        <v>0</v>
      </c>
      <c r="CP71" s="1288">
        <v>0</v>
      </c>
      <c r="CQ71" s="1288">
        <v>0</v>
      </c>
      <c r="CR71" s="1288">
        <v>0</v>
      </c>
      <c r="CS71" s="1288">
        <v>0</v>
      </c>
      <c r="CT71" s="1288">
        <v>0</v>
      </c>
      <c r="CU71" s="1288">
        <v>0</v>
      </c>
      <c r="CV71" s="1284">
        <v>0</v>
      </c>
      <c r="CW71" s="1288">
        <v>0</v>
      </c>
      <c r="CX71" s="1288">
        <v>0</v>
      </c>
      <c r="CY71" s="1288">
        <v>0</v>
      </c>
      <c r="CZ71" s="1288">
        <v>0</v>
      </c>
      <c r="DA71" s="1288">
        <v>0</v>
      </c>
      <c r="DB71" s="1288">
        <v>0</v>
      </c>
      <c r="DC71" s="1288">
        <v>0</v>
      </c>
      <c r="DD71" s="1284">
        <v>0</v>
      </c>
      <c r="DE71" s="1288">
        <v>0</v>
      </c>
      <c r="DF71" s="1288">
        <v>0</v>
      </c>
      <c r="DG71" s="1288">
        <v>0</v>
      </c>
      <c r="DH71" s="1288">
        <v>0</v>
      </c>
      <c r="DI71" s="1288">
        <v>0</v>
      </c>
      <c r="DJ71" s="1288">
        <v>0</v>
      </c>
      <c r="DK71" s="1288"/>
      <c r="DL71" s="1284"/>
      <c r="DM71" s="1288">
        <v>0</v>
      </c>
      <c r="DN71" s="1288">
        <v>0</v>
      </c>
      <c r="DO71" s="1288">
        <v>0</v>
      </c>
      <c r="DP71" s="1288">
        <v>0</v>
      </c>
      <c r="DQ71" s="1288">
        <v>0</v>
      </c>
      <c r="DR71" s="1288">
        <v>0</v>
      </c>
      <c r="DS71" s="1288"/>
      <c r="DT71" s="1284">
        <v>0</v>
      </c>
      <c r="DU71" s="1288">
        <v>0</v>
      </c>
      <c r="DV71" s="1288">
        <v>0</v>
      </c>
      <c r="DW71" s="1288">
        <v>0</v>
      </c>
      <c r="DX71" s="1288">
        <v>0</v>
      </c>
      <c r="DY71" s="1288">
        <v>0</v>
      </c>
      <c r="DZ71" s="1288">
        <v>0</v>
      </c>
      <c r="EA71" s="1288">
        <v>0</v>
      </c>
      <c r="EB71" s="1284">
        <v>0</v>
      </c>
      <c r="EC71" s="1288">
        <v>0</v>
      </c>
      <c r="ED71" s="1288">
        <v>0</v>
      </c>
      <c r="EE71" s="1288">
        <v>0</v>
      </c>
      <c r="EF71" s="1288">
        <v>0</v>
      </c>
      <c r="EG71" s="1288">
        <v>0</v>
      </c>
      <c r="EH71" s="1288">
        <v>0</v>
      </c>
      <c r="EI71" s="1288">
        <v>0</v>
      </c>
      <c r="EJ71" s="1284">
        <v>0</v>
      </c>
      <c r="EK71" s="1288">
        <v>0</v>
      </c>
      <c r="EL71" s="1288">
        <v>0</v>
      </c>
      <c r="EM71" s="1288">
        <v>0</v>
      </c>
      <c r="EN71" s="1288">
        <v>0</v>
      </c>
      <c r="EO71" s="1288">
        <v>0</v>
      </c>
      <c r="EP71" s="1288">
        <v>0</v>
      </c>
      <c r="EQ71" s="1288"/>
      <c r="ER71" s="1284"/>
      <c r="ES71" s="1288">
        <v>0</v>
      </c>
      <c r="ET71" s="1288">
        <v>0</v>
      </c>
      <c r="EU71" s="1288">
        <v>0</v>
      </c>
      <c r="EV71" s="1288">
        <v>0</v>
      </c>
      <c r="EW71" s="1288">
        <v>0</v>
      </c>
      <c r="EX71" s="1288">
        <v>0</v>
      </c>
      <c r="EY71" s="1288">
        <v>0</v>
      </c>
      <c r="EZ71" s="1284">
        <v>0</v>
      </c>
      <c r="FA71" s="1290">
        <v>0</v>
      </c>
      <c r="FB71" s="1291">
        <v>0</v>
      </c>
      <c r="FC71" s="1291">
        <v>0</v>
      </c>
      <c r="FD71" s="1291">
        <v>0</v>
      </c>
      <c r="FE71" s="1291">
        <v>0</v>
      </c>
      <c r="FF71" s="1288">
        <v>0</v>
      </c>
      <c r="FG71" s="1288">
        <v>0</v>
      </c>
      <c r="FH71" s="1284"/>
      <c r="FI71" s="1288">
        <v>0</v>
      </c>
      <c r="FJ71" s="1288">
        <v>0</v>
      </c>
      <c r="FK71" s="1288">
        <v>0</v>
      </c>
      <c r="FL71" s="1288">
        <v>0</v>
      </c>
      <c r="FM71" s="1288">
        <v>0</v>
      </c>
      <c r="FN71" s="1288">
        <v>0</v>
      </c>
      <c r="FO71" s="1288">
        <v>0</v>
      </c>
      <c r="FP71" s="1284">
        <v>0</v>
      </c>
      <c r="FQ71" s="1288">
        <v>0</v>
      </c>
      <c r="FR71" s="1288">
        <v>0</v>
      </c>
      <c r="FS71" s="1288">
        <v>0</v>
      </c>
      <c r="FT71" s="1288">
        <v>0</v>
      </c>
      <c r="FU71" s="1288">
        <v>0</v>
      </c>
      <c r="FV71" s="1288">
        <v>0</v>
      </c>
      <c r="FW71" s="1288">
        <v>0</v>
      </c>
      <c r="FX71" s="1284">
        <v>0</v>
      </c>
      <c r="FY71" s="1288">
        <v>0</v>
      </c>
      <c r="FZ71" s="1288">
        <v>0</v>
      </c>
      <c r="GA71" s="1288">
        <v>0</v>
      </c>
      <c r="GB71" s="1288">
        <v>0</v>
      </c>
      <c r="GC71" s="1288"/>
      <c r="GD71" s="1288">
        <v>0</v>
      </c>
      <c r="GE71" s="1288">
        <v>0</v>
      </c>
      <c r="GF71" s="1284">
        <v>0</v>
      </c>
      <c r="GG71" s="1288">
        <v>0</v>
      </c>
      <c r="GH71" s="1288">
        <v>0</v>
      </c>
      <c r="GI71" s="1288">
        <v>0</v>
      </c>
      <c r="GJ71" s="1288">
        <v>0</v>
      </c>
      <c r="GK71" s="1288">
        <v>0</v>
      </c>
      <c r="GL71" s="1288">
        <v>0</v>
      </c>
      <c r="GM71" s="1288">
        <v>0</v>
      </c>
      <c r="GN71" s="1284">
        <v>0</v>
      </c>
      <c r="GO71" s="1288">
        <v>0</v>
      </c>
      <c r="GP71" s="1288">
        <v>0</v>
      </c>
      <c r="GQ71" s="1288">
        <v>0</v>
      </c>
      <c r="GR71" s="1288">
        <f>N71+V71+AL71+AT71+BB71+BJ71+EN71+BS71+CA71+CI71+CR71+CZ71+AD71+DH71+DP71+DX71+EF71+EV71+FD71+FL71+FT71+GB71+GJ71</f>
        <v>0</v>
      </c>
      <c r="GS71" s="1288">
        <f>O71+W71+AM71+AU71+BC71+BK71+BT71+CB71+CJ71+CS71+DA71+AE71+DI71+DQ71+DY71+EG71+EO71+EW71+FE71+FM71+FU71+GC71+GK71</f>
        <v>0</v>
      </c>
      <c r="GT71" s="1288">
        <v>0</v>
      </c>
      <c r="GU71" s="1288">
        <v>0</v>
      </c>
      <c r="GV71" s="1284">
        <v>0</v>
      </c>
      <c r="GW71" s="1288">
        <v>0</v>
      </c>
      <c r="GX71" s="1288">
        <v>0</v>
      </c>
      <c r="GY71" s="1288">
        <v>0</v>
      </c>
      <c r="GZ71" s="1292">
        <f>E71+GR71</f>
        <v>0</v>
      </c>
      <c r="HA71" s="1291">
        <f>GS71+F71</f>
        <v>0</v>
      </c>
      <c r="HB71" s="1288">
        <v>0</v>
      </c>
      <c r="HC71" s="1293">
        <v>0</v>
      </c>
      <c r="HD71" s="1284">
        <v>0</v>
      </c>
    </row>
    <row r="72" spans="1:212">
      <c r="A72" s="1287" t="s">
        <v>638</v>
      </c>
      <c r="B72" s="1288">
        <v>0</v>
      </c>
      <c r="C72" s="1288">
        <v>0</v>
      </c>
      <c r="D72" s="1288">
        <v>0</v>
      </c>
      <c r="E72" s="1288">
        <v>0</v>
      </c>
      <c r="F72" s="1288">
        <v>0</v>
      </c>
      <c r="G72" s="1288">
        <v>0</v>
      </c>
      <c r="H72" s="1288">
        <v>0</v>
      </c>
      <c r="I72" s="1284">
        <v>0</v>
      </c>
      <c r="J72" s="1284">
        <v>0</v>
      </c>
      <c r="K72" s="1289">
        <v>0</v>
      </c>
      <c r="L72" s="1289">
        <v>0</v>
      </c>
      <c r="M72" s="1289">
        <v>0</v>
      </c>
      <c r="N72" s="1289">
        <v>0</v>
      </c>
      <c r="O72" s="1289">
        <v>0</v>
      </c>
      <c r="P72" s="1288">
        <v>0</v>
      </c>
      <c r="Q72" s="1288">
        <v>0</v>
      </c>
      <c r="R72" s="1284">
        <v>0</v>
      </c>
      <c r="S72" s="1288">
        <v>0</v>
      </c>
      <c r="T72" s="1288">
        <v>0</v>
      </c>
      <c r="U72" s="1288">
        <v>0</v>
      </c>
      <c r="V72" s="1288">
        <v>0</v>
      </c>
      <c r="W72" s="1288">
        <v>0</v>
      </c>
      <c r="X72" s="1288">
        <v>0</v>
      </c>
      <c r="Y72" s="1288">
        <v>0</v>
      </c>
      <c r="Z72" s="1284">
        <v>0</v>
      </c>
      <c r="AA72" s="1288">
        <v>0</v>
      </c>
      <c r="AB72" s="1288">
        <v>0</v>
      </c>
      <c r="AC72" s="1288">
        <v>0</v>
      </c>
      <c r="AD72" s="1288">
        <v>0</v>
      </c>
      <c r="AE72" s="1288">
        <v>0</v>
      </c>
      <c r="AF72" s="1288">
        <v>0</v>
      </c>
      <c r="AG72" s="1288"/>
      <c r="AH72" s="1284"/>
      <c r="AI72" s="1288">
        <v>0</v>
      </c>
      <c r="AJ72" s="1288">
        <v>0</v>
      </c>
      <c r="AK72" s="1288">
        <v>0</v>
      </c>
      <c r="AL72" s="1288">
        <v>0</v>
      </c>
      <c r="AM72" s="1288">
        <v>0</v>
      </c>
      <c r="AN72" s="1288">
        <v>0</v>
      </c>
      <c r="AO72" s="1288">
        <v>0</v>
      </c>
      <c r="AP72" s="1284">
        <v>0</v>
      </c>
      <c r="AQ72" s="1288">
        <v>0</v>
      </c>
      <c r="AR72" s="1288">
        <v>0</v>
      </c>
      <c r="AS72" s="1288">
        <v>0</v>
      </c>
      <c r="AT72" s="1288">
        <v>0</v>
      </c>
      <c r="AU72" s="1288">
        <v>0</v>
      </c>
      <c r="AV72" s="1288"/>
      <c r="AW72" s="1288"/>
      <c r="AX72" s="1284"/>
      <c r="AY72" s="1288">
        <v>0</v>
      </c>
      <c r="AZ72" s="1288">
        <v>0</v>
      </c>
      <c r="BA72" s="1288">
        <v>0</v>
      </c>
      <c r="BB72" s="1288">
        <v>0</v>
      </c>
      <c r="BC72" s="1288">
        <v>0</v>
      </c>
      <c r="BD72" s="1288">
        <v>0</v>
      </c>
      <c r="BE72" s="1288">
        <v>0</v>
      </c>
      <c r="BF72" s="1284">
        <v>0</v>
      </c>
      <c r="BG72" s="1288">
        <v>0</v>
      </c>
      <c r="BH72" s="1288">
        <v>0</v>
      </c>
      <c r="BI72" s="1288">
        <v>0</v>
      </c>
      <c r="BJ72" s="1288">
        <v>0</v>
      </c>
      <c r="BK72" s="1288">
        <v>0</v>
      </c>
      <c r="BL72" s="1288">
        <v>0</v>
      </c>
      <c r="BM72" s="1288">
        <v>0</v>
      </c>
      <c r="BN72" s="1284">
        <v>0</v>
      </c>
      <c r="BO72" s="1284">
        <v>0</v>
      </c>
      <c r="BP72" s="1288">
        <v>0</v>
      </c>
      <c r="BQ72" s="1288">
        <v>0</v>
      </c>
      <c r="BR72" s="1288">
        <v>0</v>
      </c>
      <c r="BS72" s="1288">
        <v>0</v>
      </c>
      <c r="BT72" s="1288">
        <v>0</v>
      </c>
      <c r="BU72" s="1288">
        <v>0</v>
      </c>
      <c r="BV72" s="1288">
        <v>0</v>
      </c>
      <c r="BW72" s="1284">
        <v>0</v>
      </c>
      <c r="BX72" s="1288">
        <v>0</v>
      </c>
      <c r="BY72" s="1288">
        <v>0</v>
      </c>
      <c r="BZ72" s="1288">
        <v>0</v>
      </c>
      <c r="CA72" s="1288">
        <v>0</v>
      </c>
      <c r="CB72" s="1288">
        <v>0</v>
      </c>
      <c r="CC72" s="1288">
        <v>0</v>
      </c>
      <c r="CD72" s="1284"/>
      <c r="CE72" s="1284"/>
      <c r="CF72" s="1288">
        <v>0</v>
      </c>
      <c r="CG72" s="1288">
        <v>0</v>
      </c>
      <c r="CH72" s="1288">
        <v>0</v>
      </c>
      <c r="CI72" s="1288">
        <v>0</v>
      </c>
      <c r="CJ72" s="1288">
        <v>0</v>
      </c>
      <c r="CK72" s="1288">
        <v>0</v>
      </c>
      <c r="CL72" s="1288">
        <v>0</v>
      </c>
      <c r="CM72" s="1284">
        <v>0</v>
      </c>
      <c r="CN72" s="1284">
        <v>0</v>
      </c>
      <c r="CO72" s="1288">
        <v>0</v>
      </c>
      <c r="CP72" s="1288">
        <v>0</v>
      </c>
      <c r="CQ72" s="1288">
        <v>0</v>
      </c>
      <c r="CR72" s="1288">
        <v>0</v>
      </c>
      <c r="CS72" s="1288">
        <v>0</v>
      </c>
      <c r="CT72" s="1288">
        <v>0</v>
      </c>
      <c r="CU72" s="1288">
        <v>0</v>
      </c>
      <c r="CV72" s="1284">
        <v>0</v>
      </c>
      <c r="CW72" s="1288">
        <v>0</v>
      </c>
      <c r="CX72" s="1288">
        <v>0</v>
      </c>
      <c r="CY72" s="1288">
        <v>0</v>
      </c>
      <c r="CZ72" s="1288">
        <v>0</v>
      </c>
      <c r="DA72" s="1288">
        <v>0</v>
      </c>
      <c r="DB72" s="1288">
        <v>0</v>
      </c>
      <c r="DC72" s="1288">
        <v>0</v>
      </c>
      <c r="DD72" s="1284">
        <v>0</v>
      </c>
      <c r="DE72" s="1288">
        <v>0</v>
      </c>
      <c r="DF72" s="1288">
        <v>0</v>
      </c>
      <c r="DG72" s="1288">
        <v>0</v>
      </c>
      <c r="DH72" s="1288">
        <v>0</v>
      </c>
      <c r="DI72" s="1288">
        <v>0</v>
      </c>
      <c r="DJ72" s="1288">
        <v>0</v>
      </c>
      <c r="DK72" s="1288"/>
      <c r="DL72" s="1284"/>
      <c r="DM72" s="1288">
        <v>0</v>
      </c>
      <c r="DN72" s="1288">
        <v>0</v>
      </c>
      <c r="DO72" s="1288">
        <v>0</v>
      </c>
      <c r="DP72" s="1288">
        <v>0</v>
      </c>
      <c r="DQ72" s="1288">
        <v>0</v>
      </c>
      <c r="DR72" s="1288">
        <v>0</v>
      </c>
      <c r="DS72" s="1288"/>
      <c r="DT72" s="1284">
        <v>0</v>
      </c>
      <c r="DU72" s="1288">
        <v>0</v>
      </c>
      <c r="DV72" s="1288">
        <v>0</v>
      </c>
      <c r="DW72" s="1288">
        <v>0</v>
      </c>
      <c r="DX72" s="1288">
        <v>0</v>
      </c>
      <c r="DY72" s="1288">
        <v>0</v>
      </c>
      <c r="DZ72" s="1288">
        <v>0</v>
      </c>
      <c r="EA72" s="1288">
        <v>0</v>
      </c>
      <c r="EB72" s="1284">
        <v>0</v>
      </c>
      <c r="EC72" s="1288">
        <v>0</v>
      </c>
      <c r="ED72" s="1288">
        <v>0</v>
      </c>
      <c r="EE72" s="1288">
        <v>0</v>
      </c>
      <c r="EF72" s="1288">
        <v>0</v>
      </c>
      <c r="EG72" s="1288">
        <v>0</v>
      </c>
      <c r="EH72" s="1288">
        <v>0</v>
      </c>
      <c r="EI72" s="1288">
        <v>0</v>
      </c>
      <c r="EJ72" s="1284">
        <v>0</v>
      </c>
      <c r="EK72" s="1288">
        <v>0</v>
      </c>
      <c r="EL72" s="1288">
        <v>0</v>
      </c>
      <c r="EM72" s="1288">
        <v>0</v>
      </c>
      <c r="EN72" s="1288">
        <v>0</v>
      </c>
      <c r="EO72" s="1288">
        <v>0</v>
      </c>
      <c r="EP72" s="1288">
        <v>0</v>
      </c>
      <c r="EQ72" s="1288"/>
      <c r="ER72" s="1284"/>
      <c r="ES72" s="1288">
        <v>0</v>
      </c>
      <c r="ET72" s="1288">
        <v>0</v>
      </c>
      <c r="EU72" s="1288">
        <v>0</v>
      </c>
      <c r="EV72" s="1288">
        <v>0</v>
      </c>
      <c r="EW72" s="1288">
        <v>0</v>
      </c>
      <c r="EX72" s="1288">
        <v>0</v>
      </c>
      <c r="EY72" s="1288">
        <v>0</v>
      </c>
      <c r="EZ72" s="1284">
        <v>0</v>
      </c>
      <c r="FA72" s="1290">
        <v>0</v>
      </c>
      <c r="FB72" s="1291">
        <v>0</v>
      </c>
      <c r="FC72" s="1291">
        <v>0</v>
      </c>
      <c r="FD72" s="1291">
        <v>0</v>
      </c>
      <c r="FE72" s="1291">
        <v>0</v>
      </c>
      <c r="FF72" s="1288">
        <v>0</v>
      </c>
      <c r="FG72" s="1288">
        <v>0</v>
      </c>
      <c r="FH72" s="1284"/>
      <c r="FI72" s="1288">
        <v>0</v>
      </c>
      <c r="FJ72" s="1288">
        <v>0</v>
      </c>
      <c r="FK72" s="1288">
        <v>0</v>
      </c>
      <c r="FL72" s="1288">
        <v>0</v>
      </c>
      <c r="FM72" s="1288">
        <v>0</v>
      </c>
      <c r="FN72" s="1288">
        <v>0</v>
      </c>
      <c r="FO72" s="1288">
        <v>0</v>
      </c>
      <c r="FP72" s="1284">
        <v>0</v>
      </c>
      <c r="FQ72" s="1288">
        <v>0</v>
      </c>
      <c r="FR72" s="1288">
        <v>0</v>
      </c>
      <c r="FS72" s="1288">
        <v>0</v>
      </c>
      <c r="FT72" s="1288">
        <v>0</v>
      </c>
      <c r="FU72" s="1288">
        <v>0</v>
      </c>
      <c r="FV72" s="1288">
        <v>0</v>
      </c>
      <c r="FW72" s="1288">
        <v>0</v>
      </c>
      <c r="FX72" s="1284">
        <v>0</v>
      </c>
      <c r="FY72" s="1288">
        <v>0</v>
      </c>
      <c r="FZ72" s="1288">
        <v>0</v>
      </c>
      <c r="GA72" s="1288">
        <v>0</v>
      </c>
      <c r="GB72" s="1288">
        <v>0</v>
      </c>
      <c r="GC72" s="1288">
        <v>0</v>
      </c>
      <c r="GD72" s="1288">
        <v>0</v>
      </c>
      <c r="GE72" s="1288">
        <v>0</v>
      </c>
      <c r="GF72" s="1284">
        <v>0</v>
      </c>
      <c r="GG72" s="1288">
        <v>0</v>
      </c>
      <c r="GH72" s="1288">
        <v>0</v>
      </c>
      <c r="GI72" s="1288">
        <v>0</v>
      </c>
      <c r="GJ72" s="1288">
        <v>0</v>
      </c>
      <c r="GK72" s="1288">
        <v>0</v>
      </c>
      <c r="GL72" s="1288">
        <v>0</v>
      </c>
      <c r="GM72" s="1288">
        <v>0</v>
      </c>
      <c r="GN72" s="1284">
        <v>0</v>
      </c>
      <c r="GO72" s="1288">
        <v>0</v>
      </c>
      <c r="GP72" s="1288">
        <v>0</v>
      </c>
      <c r="GQ72" s="1288">
        <v>0</v>
      </c>
      <c r="GR72" s="1288">
        <f>N72+V72+AL72+AT72+BB72+BJ72+EN72+BS72+CA72+CI72+CR72+CZ72+AD72+DH72+DP72+DX72+EF72+EV72+FD72+FL72+FT72+GB72+GJ72</f>
        <v>0</v>
      </c>
      <c r="GS72" s="1288">
        <f>O72+W72+AM72+AU72+BC72+BK72+BT72+CB72+CJ72+CS72+DA72+AE72+DI72+DQ72+DY72+EG72+EO72+EW72+FE72+FM72+FU72+GC72+GK72</f>
        <v>0</v>
      </c>
      <c r="GT72" s="1288">
        <v>0</v>
      </c>
      <c r="GU72" s="1288">
        <v>0</v>
      </c>
      <c r="GV72" s="1284">
        <v>0</v>
      </c>
      <c r="GW72" s="1288">
        <v>0</v>
      </c>
      <c r="GX72" s="1288">
        <v>0</v>
      </c>
      <c r="GY72" s="1288">
        <v>0</v>
      </c>
      <c r="GZ72" s="1292">
        <f>E72+GR72</f>
        <v>0</v>
      </c>
      <c r="HA72" s="1291">
        <f>GS72+F72</f>
        <v>0</v>
      </c>
      <c r="HB72" s="1288">
        <v>0</v>
      </c>
      <c r="HC72" s="1293">
        <v>0</v>
      </c>
      <c r="HD72" s="1284">
        <v>0</v>
      </c>
    </row>
    <row r="73" spans="1:212">
      <c r="A73" s="1287" t="s">
        <v>639</v>
      </c>
      <c r="B73" s="1288">
        <v>0</v>
      </c>
      <c r="C73" s="1288">
        <v>0</v>
      </c>
      <c r="D73" s="1288">
        <v>0</v>
      </c>
      <c r="E73" s="1288">
        <v>0</v>
      </c>
      <c r="F73" s="1288">
        <v>0</v>
      </c>
      <c r="G73" s="1288">
        <v>0</v>
      </c>
      <c r="H73" s="1288">
        <v>0</v>
      </c>
      <c r="I73" s="1284">
        <v>0</v>
      </c>
      <c r="J73" s="1284">
        <v>0</v>
      </c>
      <c r="K73" s="1289">
        <v>0</v>
      </c>
      <c r="L73" s="1289">
        <v>0</v>
      </c>
      <c r="M73" s="1289">
        <v>0</v>
      </c>
      <c r="N73" s="1289">
        <v>0</v>
      </c>
      <c r="O73" s="1289">
        <v>0</v>
      </c>
      <c r="P73" s="1288">
        <v>0</v>
      </c>
      <c r="Q73" s="1288">
        <v>0</v>
      </c>
      <c r="R73" s="1284">
        <v>0</v>
      </c>
      <c r="S73" s="1288">
        <v>0</v>
      </c>
      <c r="T73" s="1288">
        <v>0</v>
      </c>
      <c r="U73" s="1288">
        <v>0</v>
      </c>
      <c r="V73" s="1288">
        <v>0</v>
      </c>
      <c r="W73" s="1288">
        <v>0</v>
      </c>
      <c r="X73" s="1288">
        <v>0</v>
      </c>
      <c r="Y73" s="1288">
        <v>0</v>
      </c>
      <c r="Z73" s="1284">
        <v>0</v>
      </c>
      <c r="AA73" s="1288">
        <v>0</v>
      </c>
      <c r="AB73" s="1288">
        <v>0</v>
      </c>
      <c r="AC73" s="1288">
        <v>0</v>
      </c>
      <c r="AD73" s="1288">
        <v>0</v>
      </c>
      <c r="AE73" s="1288">
        <v>0</v>
      </c>
      <c r="AF73" s="1288">
        <v>0</v>
      </c>
      <c r="AG73" s="1288"/>
      <c r="AH73" s="1284"/>
      <c r="AI73" s="1288">
        <v>0</v>
      </c>
      <c r="AJ73" s="1288">
        <v>0</v>
      </c>
      <c r="AK73" s="1288">
        <v>0</v>
      </c>
      <c r="AL73" s="1288">
        <v>0</v>
      </c>
      <c r="AM73" s="1288">
        <v>0</v>
      </c>
      <c r="AN73" s="1288">
        <v>0</v>
      </c>
      <c r="AO73" s="1288">
        <v>0</v>
      </c>
      <c r="AP73" s="1284">
        <v>0</v>
      </c>
      <c r="AQ73" s="1288">
        <v>0</v>
      </c>
      <c r="AR73" s="1288">
        <v>0</v>
      </c>
      <c r="AS73" s="1288">
        <v>0</v>
      </c>
      <c r="AT73" s="1288">
        <v>0</v>
      </c>
      <c r="AU73" s="1288">
        <v>0</v>
      </c>
      <c r="AV73" s="1288"/>
      <c r="AW73" s="1288"/>
      <c r="AX73" s="1284"/>
      <c r="AY73" s="1288">
        <v>0</v>
      </c>
      <c r="AZ73" s="1288">
        <v>0</v>
      </c>
      <c r="BA73" s="1288">
        <v>0</v>
      </c>
      <c r="BB73" s="1288">
        <v>0</v>
      </c>
      <c r="BC73" s="1288">
        <v>0</v>
      </c>
      <c r="BD73" s="1288">
        <v>0</v>
      </c>
      <c r="BE73" s="1288">
        <v>0</v>
      </c>
      <c r="BF73" s="1284">
        <v>0</v>
      </c>
      <c r="BG73" s="1288">
        <v>0</v>
      </c>
      <c r="BH73" s="1288">
        <v>0</v>
      </c>
      <c r="BI73" s="1288">
        <v>0</v>
      </c>
      <c r="BJ73" s="1288">
        <v>0</v>
      </c>
      <c r="BK73" s="1288">
        <v>0</v>
      </c>
      <c r="BL73" s="1288">
        <v>0</v>
      </c>
      <c r="BM73" s="1288">
        <v>0</v>
      </c>
      <c r="BN73" s="1284">
        <v>0</v>
      </c>
      <c r="BO73" s="1284">
        <v>0</v>
      </c>
      <c r="BP73" s="1288">
        <v>0</v>
      </c>
      <c r="BQ73" s="1288">
        <v>0</v>
      </c>
      <c r="BR73" s="1288">
        <v>0</v>
      </c>
      <c r="BS73" s="1288">
        <v>0</v>
      </c>
      <c r="BT73" s="1288">
        <v>0</v>
      </c>
      <c r="BU73" s="1288">
        <v>0</v>
      </c>
      <c r="BV73" s="1288">
        <v>0</v>
      </c>
      <c r="BW73" s="1284">
        <v>0</v>
      </c>
      <c r="BX73" s="1288">
        <v>0</v>
      </c>
      <c r="BY73" s="1288">
        <v>0</v>
      </c>
      <c r="BZ73" s="1288">
        <v>0</v>
      </c>
      <c r="CA73" s="1288">
        <v>0</v>
      </c>
      <c r="CB73" s="1288">
        <v>0</v>
      </c>
      <c r="CC73" s="1288">
        <v>0</v>
      </c>
      <c r="CD73" s="1284"/>
      <c r="CE73" s="1284"/>
      <c r="CF73" s="1288">
        <v>0</v>
      </c>
      <c r="CG73" s="1288">
        <v>0</v>
      </c>
      <c r="CH73" s="1288">
        <v>0</v>
      </c>
      <c r="CI73" s="1288">
        <v>0</v>
      </c>
      <c r="CJ73" s="1288">
        <v>0</v>
      </c>
      <c r="CK73" s="1288">
        <v>0</v>
      </c>
      <c r="CL73" s="1288">
        <v>0</v>
      </c>
      <c r="CM73" s="1284">
        <v>0</v>
      </c>
      <c r="CN73" s="1284">
        <v>0</v>
      </c>
      <c r="CO73" s="1288">
        <v>0</v>
      </c>
      <c r="CP73" s="1288">
        <v>0</v>
      </c>
      <c r="CQ73" s="1288">
        <v>0</v>
      </c>
      <c r="CR73" s="1288">
        <v>0</v>
      </c>
      <c r="CS73" s="1288">
        <v>0</v>
      </c>
      <c r="CT73" s="1288">
        <v>0</v>
      </c>
      <c r="CU73" s="1288">
        <v>0</v>
      </c>
      <c r="CV73" s="1284">
        <v>0</v>
      </c>
      <c r="CW73" s="1288">
        <v>0</v>
      </c>
      <c r="CX73" s="1288">
        <v>0</v>
      </c>
      <c r="CY73" s="1288">
        <v>0</v>
      </c>
      <c r="CZ73" s="1288">
        <v>0</v>
      </c>
      <c r="DA73" s="1288">
        <v>0</v>
      </c>
      <c r="DB73" s="1288">
        <v>0</v>
      </c>
      <c r="DC73" s="1288">
        <v>0</v>
      </c>
      <c r="DD73" s="1284">
        <v>0</v>
      </c>
      <c r="DE73" s="1288">
        <v>0</v>
      </c>
      <c r="DF73" s="1288">
        <v>0</v>
      </c>
      <c r="DG73" s="1288">
        <v>0</v>
      </c>
      <c r="DH73" s="1288">
        <v>0</v>
      </c>
      <c r="DI73" s="1288">
        <v>0</v>
      </c>
      <c r="DJ73" s="1288">
        <v>0</v>
      </c>
      <c r="DK73" s="1288"/>
      <c r="DL73" s="1284"/>
      <c r="DM73" s="1288">
        <v>0</v>
      </c>
      <c r="DN73" s="1288">
        <v>0</v>
      </c>
      <c r="DO73" s="1288">
        <v>0</v>
      </c>
      <c r="DP73" s="1288">
        <v>0</v>
      </c>
      <c r="DQ73" s="1288">
        <v>0</v>
      </c>
      <c r="DR73" s="1288">
        <v>0</v>
      </c>
      <c r="DS73" s="1288"/>
      <c r="DT73" s="1284">
        <v>0</v>
      </c>
      <c r="DU73" s="1288">
        <v>0</v>
      </c>
      <c r="DV73" s="1288">
        <v>0</v>
      </c>
      <c r="DW73" s="1288">
        <v>0</v>
      </c>
      <c r="DX73" s="1288">
        <v>0</v>
      </c>
      <c r="DY73" s="1288">
        <v>0</v>
      </c>
      <c r="DZ73" s="1288">
        <v>0</v>
      </c>
      <c r="EA73" s="1288">
        <v>0</v>
      </c>
      <c r="EB73" s="1284">
        <v>0</v>
      </c>
      <c r="EC73" s="1288">
        <v>0</v>
      </c>
      <c r="ED73" s="1288">
        <v>0</v>
      </c>
      <c r="EE73" s="1288">
        <v>0</v>
      </c>
      <c r="EF73" s="1288">
        <v>0</v>
      </c>
      <c r="EG73" s="1288">
        <v>0</v>
      </c>
      <c r="EH73" s="1288">
        <v>0</v>
      </c>
      <c r="EI73" s="1288">
        <v>0</v>
      </c>
      <c r="EJ73" s="1284">
        <v>0</v>
      </c>
      <c r="EK73" s="1288">
        <v>0</v>
      </c>
      <c r="EL73" s="1288">
        <v>0</v>
      </c>
      <c r="EM73" s="1288">
        <v>0</v>
      </c>
      <c r="EN73" s="1288">
        <v>0</v>
      </c>
      <c r="EO73" s="1288">
        <v>0</v>
      </c>
      <c r="EP73" s="1288">
        <v>0</v>
      </c>
      <c r="EQ73" s="1288"/>
      <c r="ER73" s="1284"/>
      <c r="ES73" s="1288">
        <v>0</v>
      </c>
      <c r="ET73" s="1288">
        <v>0</v>
      </c>
      <c r="EU73" s="1288">
        <v>0</v>
      </c>
      <c r="EV73" s="1288">
        <v>0</v>
      </c>
      <c r="EW73" s="1288">
        <v>0</v>
      </c>
      <c r="EX73" s="1288">
        <v>0</v>
      </c>
      <c r="EY73" s="1288">
        <v>0</v>
      </c>
      <c r="EZ73" s="1284">
        <v>0</v>
      </c>
      <c r="FA73" s="1290">
        <v>0</v>
      </c>
      <c r="FB73" s="1291">
        <v>0</v>
      </c>
      <c r="FC73" s="1291">
        <v>0</v>
      </c>
      <c r="FD73" s="1291">
        <v>0</v>
      </c>
      <c r="FE73" s="1291">
        <v>0</v>
      </c>
      <c r="FF73" s="1288">
        <v>0</v>
      </c>
      <c r="FG73" s="1288">
        <v>0</v>
      </c>
      <c r="FH73" s="1284"/>
      <c r="FI73" s="1288">
        <v>0</v>
      </c>
      <c r="FJ73" s="1288">
        <v>0</v>
      </c>
      <c r="FK73" s="1288">
        <v>0</v>
      </c>
      <c r="FL73" s="1288">
        <v>0</v>
      </c>
      <c r="FM73" s="1288">
        <v>0</v>
      </c>
      <c r="FN73" s="1288">
        <v>0</v>
      </c>
      <c r="FO73" s="1288">
        <v>0</v>
      </c>
      <c r="FP73" s="1284">
        <v>0</v>
      </c>
      <c r="FQ73" s="1288">
        <v>0</v>
      </c>
      <c r="FR73" s="1288">
        <v>0</v>
      </c>
      <c r="FS73" s="1288">
        <v>0</v>
      </c>
      <c r="FT73" s="1288">
        <v>0</v>
      </c>
      <c r="FU73" s="1288">
        <v>0</v>
      </c>
      <c r="FV73" s="1288">
        <v>0</v>
      </c>
      <c r="FW73" s="1288">
        <v>0</v>
      </c>
      <c r="FX73" s="1284">
        <v>0</v>
      </c>
      <c r="FY73" s="1288">
        <v>0</v>
      </c>
      <c r="FZ73" s="1288">
        <v>0</v>
      </c>
      <c r="GA73" s="1288">
        <v>0</v>
      </c>
      <c r="GB73" s="1288">
        <v>0</v>
      </c>
      <c r="GC73" s="1288">
        <v>0</v>
      </c>
      <c r="GD73" s="1288">
        <v>0</v>
      </c>
      <c r="GE73" s="1288">
        <v>0</v>
      </c>
      <c r="GF73" s="1284">
        <v>0</v>
      </c>
      <c r="GG73" s="1288">
        <v>0</v>
      </c>
      <c r="GH73" s="1288">
        <v>0</v>
      </c>
      <c r="GI73" s="1288">
        <v>0</v>
      </c>
      <c r="GJ73" s="1288">
        <v>0</v>
      </c>
      <c r="GK73" s="1288">
        <v>0</v>
      </c>
      <c r="GL73" s="1288">
        <v>0</v>
      </c>
      <c r="GM73" s="1288">
        <v>0</v>
      </c>
      <c r="GN73" s="1284">
        <v>0</v>
      </c>
      <c r="GO73" s="1288">
        <v>0</v>
      </c>
      <c r="GP73" s="1288">
        <v>0</v>
      </c>
      <c r="GQ73" s="1288">
        <v>0</v>
      </c>
      <c r="GR73" s="1288">
        <f>N73+V73+AL73+AT73+BB73+BJ73+EN73+BS73+CA73+CI73+CR73+CZ73+AD73+DH73+DP73+DX73+EF73+EV73+FD73+FL73+FT73+GB73+GJ73</f>
        <v>0</v>
      </c>
      <c r="GS73" s="1288">
        <f>O73+W73+AM73+AU73+BC73+BK73+BT73+CB73+CJ73+CS73+DA73+AE73+DI73+DQ73+DY73+EG73+EO73+EW73+FE73+FM73+FU73+GC73+GK73</f>
        <v>0</v>
      </c>
      <c r="GT73" s="1288">
        <v>0</v>
      </c>
      <c r="GU73" s="1288">
        <v>0</v>
      </c>
      <c r="GV73" s="1284">
        <v>0</v>
      </c>
      <c r="GW73" s="1288">
        <v>0</v>
      </c>
      <c r="GX73" s="1288">
        <v>0</v>
      </c>
      <c r="GY73" s="1288">
        <v>0</v>
      </c>
      <c r="GZ73" s="1292">
        <f>E73+GR73</f>
        <v>0</v>
      </c>
      <c r="HA73" s="1291">
        <f>GS73+F73</f>
        <v>0</v>
      </c>
      <c r="HB73" s="1288">
        <v>0</v>
      </c>
      <c r="HC73" s="1293">
        <v>0</v>
      </c>
      <c r="HD73" s="1284">
        <v>0</v>
      </c>
    </row>
    <row r="74" spans="1:212">
      <c r="A74" s="1287" t="s">
        <v>666</v>
      </c>
      <c r="B74" s="1288">
        <v>0</v>
      </c>
      <c r="C74" s="1288">
        <v>0</v>
      </c>
      <c r="D74" s="1288">
        <v>0</v>
      </c>
      <c r="E74" s="1288">
        <v>0</v>
      </c>
      <c r="F74" s="1288">
        <v>0</v>
      </c>
      <c r="G74" s="1288">
        <v>0</v>
      </c>
      <c r="H74" s="1288">
        <v>0</v>
      </c>
      <c r="I74" s="1284">
        <v>0</v>
      </c>
      <c r="J74" s="1284">
        <v>0</v>
      </c>
      <c r="K74" s="1289">
        <v>0</v>
      </c>
      <c r="L74" s="1289">
        <v>0</v>
      </c>
      <c r="M74" s="1289">
        <v>0</v>
      </c>
      <c r="N74" s="1289">
        <v>0</v>
      </c>
      <c r="O74" s="1289">
        <v>0</v>
      </c>
      <c r="P74" s="1288">
        <v>0</v>
      </c>
      <c r="Q74" s="1288">
        <v>0</v>
      </c>
      <c r="R74" s="1284">
        <v>0</v>
      </c>
      <c r="S74" s="1288">
        <v>0</v>
      </c>
      <c r="T74" s="1288">
        <v>0</v>
      </c>
      <c r="U74" s="1288">
        <v>0</v>
      </c>
      <c r="V74" s="1288">
        <v>0</v>
      </c>
      <c r="W74" s="1288">
        <v>0</v>
      </c>
      <c r="X74" s="1288">
        <v>0</v>
      </c>
      <c r="Y74" s="1288">
        <v>0</v>
      </c>
      <c r="Z74" s="1284">
        <v>0</v>
      </c>
      <c r="AA74" s="1288">
        <v>0</v>
      </c>
      <c r="AB74" s="1288">
        <v>0</v>
      </c>
      <c r="AC74" s="1288">
        <v>0</v>
      </c>
      <c r="AD74" s="1288">
        <v>0</v>
      </c>
      <c r="AE74" s="1288">
        <v>0</v>
      </c>
      <c r="AF74" s="1288">
        <v>0</v>
      </c>
      <c r="AG74" s="1288"/>
      <c r="AH74" s="1284"/>
      <c r="AI74" s="1288">
        <v>0</v>
      </c>
      <c r="AJ74" s="1288">
        <v>0</v>
      </c>
      <c r="AK74" s="1288">
        <v>0</v>
      </c>
      <c r="AL74" s="1288">
        <v>0</v>
      </c>
      <c r="AM74" s="1288">
        <v>0</v>
      </c>
      <c r="AN74" s="1288">
        <v>0</v>
      </c>
      <c r="AO74" s="1288">
        <v>0</v>
      </c>
      <c r="AP74" s="1284">
        <v>0</v>
      </c>
      <c r="AQ74" s="1288">
        <v>0</v>
      </c>
      <c r="AR74" s="1288">
        <v>0</v>
      </c>
      <c r="AS74" s="1288">
        <v>0</v>
      </c>
      <c r="AT74" s="1288">
        <v>0</v>
      </c>
      <c r="AU74" s="1288">
        <v>0</v>
      </c>
      <c r="AV74" s="1288"/>
      <c r="AW74" s="1288"/>
      <c r="AX74" s="1284"/>
      <c r="AY74" s="1288">
        <v>0</v>
      </c>
      <c r="AZ74" s="1288">
        <v>0</v>
      </c>
      <c r="BA74" s="1288">
        <v>0</v>
      </c>
      <c r="BB74" s="1288">
        <v>0</v>
      </c>
      <c r="BC74" s="1288">
        <v>0</v>
      </c>
      <c r="BD74" s="1288">
        <v>0</v>
      </c>
      <c r="BE74" s="1288">
        <v>0</v>
      </c>
      <c r="BF74" s="1284">
        <v>0</v>
      </c>
      <c r="BG74" s="1288">
        <v>0</v>
      </c>
      <c r="BH74" s="1288">
        <v>0</v>
      </c>
      <c r="BI74" s="1288">
        <v>0</v>
      </c>
      <c r="BJ74" s="1288">
        <v>0</v>
      </c>
      <c r="BK74" s="1288">
        <v>0</v>
      </c>
      <c r="BL74" s="1288">
        <v>0</v>
      </c>
      <c r="BM74" s="1288">
        <v>0</v>
      </c>
      <c r="BN74" s="1284">
        <v>0</v>
      </c>
      <c r="BO74" s="1284">
        <v>0</v>
      </c>
      <c r="BP74" s="1288">
        <v>0</v>
      </c>
      <c r="BQ74" s="1288">
        <v>0</v>
      </c>
      <c r="BR74" s="1288">
        <v>0</v>
      </c>
      <c r="BS74" s="1288">
        <v>0</v>
      </c>
      <c r="BT74" s="1288">
        <v>0</v>
      </c>
      <c r="BU74" s="1288">
        <v>0</v>
      </c>
      <c r="BV74" s="1288">
        <v>0</v>
      </c>
      <c r="BW74" s="1284">
        <v>0</v>
      </c>
      <c r="BX74" s="1288">
        <v>0</v>
      </c>
      <c r="BY74" s="1288">
        <v>0</v>
      </c>
      <c r="BZ74" s="1288">
        <v>0</v>
      </c>
      <c r="CA74" s="1288">
        <v>0</v>
      </c>
      <c r="CB74" s="1288">
        <v>0</v>
      </c>
      <c r="CC74" s="1288">
        <v>0</v>
      </c>
      <c r="CD74" s="1284"/>
      <c r="CE74" s="1284"/>
      <c r="CF74" s="1288">
        <v>0</v>
      </c>
      <c r="CG74" s="1288">
        <v>0</v>
      </c>
      <c r="CH74" s="1288">
        <v>0</v>
      </c>
      <c r="CI74" s="1288">
        <v>0</v>
      </c>
      <c r="CJ74" s="1288">
        <v>0</v>
      </c>
      <c r="CK74" s="1288">
        <v>0</v>
      </c>
      <c r="CL74" s="1288">
        <v>0</v>
      </c>
      <c r="CM74" s="1284">
        <v>0</v>
      </c>
      <c r="CN74" s="1284">
        <v>0</v>
      </c>
      <c r="CO74" s="1288">
        <v>0</v>
      </c>
      <c r="CP74" s="1288">
        <v>0</v>
      </c>
      <c r="CQ74" s="1288">
        <v>0</v>
      </c>
      <c r="CR74" s="1288">
        <v>0</v>
      </c>
      <c r="CS74" s="1288">
        <v>0</v>
      </c>
      <c r="CT74" s="1288">
        <v>0</v>
      </c>
      <c r="CU74" s="1288">
        <v>0</v>
      </c>
      <c r="CV74" s="1284">
        <v>0</v>
      </c>
      <c r="CW74" s="1288">
        <v>0</v>
      </c>
      <c r="CX74" s="1288">
        <v>0</v>
      </c>
      <c r="CY74" s="1288">
        <v>0</v>
      </c>
      <c r="CZ74" s="1288">
        <v>0</v>
      </c>
      <c r="DA74" s="1288">
        <v>0</v>
      </c>
      <c r="DB74" s="1288">
        <v>0</v>
      </c>
      <c r="DC74" s="1288">
        <v>0</v>
      </c>
      <c r="DD74" s="1284">
        <v>0</v>
      </c>
      <c r="DE74" s="1288">
        <v>0</v>
      </c>
      <c r="DF74" s="1288">
        <v>0</v>
      </c>
      <c r="DG74" s="1288">
        <v>0</v>
      </c>
      <c r="DH74" s="1288">
        <v>0</v>
      </c>
      <c r="DI74" s="1288">
        <v>0</v>
      </c>
      <c r="DJ74" s="1288">
        <v>0</v>
      </c>
      <c r="DK74" s="1288"/>
      <c r="DL74" s="1284"/>
      <c r="DM74" s="1288">
        <v>0</v>
      </c>
      <c r="DN74" s="1288">
        <v>0</v>
      </c>
      <c r="DO74" s="1288">
        <v>0</v>
      </c>
      <c r="DP74" s="1288">
        <v>0</v>
      </c>
      <c r="DQ74" s="1288">
        <v>0</v>
      </c>
      <c r="DR74" s="1288">
        <v>0</v>
      </c>
      <c r="DS74" s="1288"/>
      <c r="DT74" s="1284">
        <v>0</v>
      </c>
      <c r="DU74" s="1288">
        <v>0</v>
      </c>
      <c r="DV74" s="1288">
        <v>0</v>
      </c>
      <c r="DW74" s="1288">
        <v>0</v>
      </c>
      <c r="DX74" s="1288">
        <v>0</v>
      </c>
      <c r="DY74" s="1288">
        <v>0</v>
      </c>
      <c r="DZ74" s="1288">
        <v>0</v>
      </c>
      <c r="EA74" s="1288">
        <v>0</v>
      </c>
      <c r="EB74" s="1284">
        <v>0</v>
      </c>
      <c r="EC74" s="1288">
        <v>0</v>
      </c>
      <c r="ED74" s="1288">
        <v>0</v>
      </c>
      <c r="EE74" s="1288">
        <v>0</v>
      </c>
      <c r="EF74" s="1288">
        <v>0</v>
      </c>
      <c r="EG74" s="1288">
        <v>0</v>
      </c>
      <c r="EH74" s="1288">
        <v>0</v>
      </c>
      <c r="EI74" s="1288">
        <v>0</v>
      </c>
      <c r="EJ74" s="1284">
        <v>0</v>
      </c>
      <c r="EK74" s="1288">
        <v>0</v>
      </c>
      <c r="EL74" s="1288">
        <v>0</v>
      </c>
      <c r="EM74" s="1288">
        <v>0</v>
      </c>
      <c r="EN74" s="1288">
        <v>0</v>
      </c>
      <c r="EO74" s="1288">
        <v>0</v>
      </c>
      <c r="EP74" s="1288">
        <v>0</v>
      </c>
      <c r="EQ74" s="1288"/>
      <c r="ER74" s="1284"/>
      <c r="ES74" s="1288">
        <v>0</v>
      </c>
      <c r="ET74" s="1288">
        <v>0</v>
      </c>
      <c r="EU74" s="1288">
        <v>0</v>
      </c>
      <c r="EV74" s="1288">
        <v>0</v>
      </c>
      <c r="EW74" s="1288">
        <v>0</v>
      </c>
      <c r="EX74" s="1288">
        <v>0</v>
      </c>
      <c r="EY74" s="1288">
        <v>0</v>
      </c>
      <c r="EZ74" s="1284">
        <v>0</v>
      </c>
      <c r="FA74" s="1290">
        <v>0</v>
      </c>
      <c r="FB74" s="1291">
        <v>0</v>
      </c>
      <c r="FC74" s="1291">
        <v>0</v>
      </c>
      <c r="FD74" s="1291">
        <v>0</v>
      </c>
      <c r="FE74" s="1291">
        <v>0</v>
      </c>
      <c r="FF74" s="1288">
        <v>0</v>
      </c>
      <c r="FG74" s="1288">
        <v>0</v>
      </c>
      <c r="FH74" s="1284"/>
      <c r="FI74" s="1288">
        <v>0</v>
      </c>
      <c r="FJ74" s="1288">
        <v>0</v>
      </c>
      <c r="FK74" s="1288">
        <v>0</v>
      </c>
      <c r="FL74" s="1288">
        <v>0</v>
      </c>
      <c r="FM74" s="1288">
        <v>0</v>
      </c>
      <c r="FN74" s="1288">
        <v>0</v>
      </c>
      <c r="FO74" s="1288">
        <v>0</v>
      </c>
      <c r="FP74" s="1284">
        <v>0</v>
      </c>
      <c r="FQ74" s="1288">
        <v>0</v>
      </c>
      <c r="FR74" s="1288">
        <v>0</v>
      </c>
      <c r="FS74" s="1288">
        <v>0</v>
      </c>
      <c r="FT74" s="1288">
        <v>0</v>
      </c>
      <c r="FU74" s="1288">
        <v>0</v>
      </c>
      <c r="FV74" s="1288">
        <v>0</v>
      </c>
      <c r="FW74" s="1288">
        <v>0</v>
      </c>
      <c r="FX74" s="1284">
        <v>0</v>
      </c>
      <c r="FY74" s="1288">
        <v>0</v>
      </c>
      <c r="FZ74" s="1288">
        <v>0</v>
      </c>
      <c r="GA74" s="1288">
        <v>0</v>
      </c>
      <c r="GB74" s="1288">
        <v>0</v>
      </c>
      <c r="GC74" s="1288">
        <v>0</v>
      </c>
      <c r="GD74" s="1288">
        <v>0</v>
      </c>
      <c r="GE74" s="1288">
        <v>0</v>
      </c>
      <c r="GF74" s="1284">
        <v>0</v>
      </c>
      <c r="GG74" s="1288">
        <v>0</v>
      </c>
      <c r="GH74" s="1288">
        <v>0</v>
      </c>
      <c r="GI74" s="1288">
        <v>0</v>
      </c>
      <c r="GJ74" s="1288">
        <v>0</v>
      </c>
      <c r="GK74" s="1288">
        <v>0</v>
      </c>
      <c r="GL74" s="1288">
        <v>0</v>
      </c>
      <c r="GM74" s="1288">
        <v>0</v>
      </c>
      <c r="GN74" s="1284">
        <v>0</v>
      </c>
      <c r="GO74" s="1288">
        <v>0</v>
      </c>
      <c r="GP74" s="1288">
        <v>0</v>
      </c>
      <c r="GQ74" s="1288">
        <v>0</v>
      </c>
      <c r="GR74" s="1288">
        <f>N74+V74+AL74+AT74+BB74+BJ74+EN74+BS74+CA74+CI74+CR74+CZ74+AD74+DH74+DP74+DX74+EF74+EV74+FD74+FL74+FT74+GB74+GJ74</f>
        <v>0</v>
      </c>
      <c r="GS74" s="1288">
        <f>O74+W74+AM74+AU74+BC74+BK74+BT74+CB74+CJ74+CS74+DA74+AE74+DI74+DQ74+DY74+EG74+EO74+EW74+FE74+FM74+FU74+GC74+GK74</f>
        <v>0</v>
      </c>
      <c r="GT74" s="1288">
        <v>0</v>
      </c>
      <c r="GU74" s="1288">
        <v>0</v>
      </c>
      <c r="GV74" s="1284">
        <v>0</v>
      </c>
      <c r="GW74" s="1288">
        <v>0</v>
      </c>
      <c r="GX74" s="1288">
        <v>0</v>
      </c>
      <c r="GY74" s="1288">
        <v>0</v>
      </c>
      <c r="GZ74" s="1292">
        <f>E74+GR74</f>
        <v>0</v>
      </c>
      <c r="HA74" s="1291">
        <f>GS74+F74</f>
        <v>0</v>
      </c>
      <c r="HB74" s="1288">
        <v>0</v>
      </c>
      <c r="HC74" s="1293">
        <v>0</v>
      </c>
      <c r="HD74" s="1284">
        <v>0</v>
      </c>
    </row>
    <row r="75" spans="1:212" ht="13">
      <c r="A75" s="1280" t="s">
        <v>667</v>
      </c>
      <c r="B75" s="1288"/>
      <c r="C75" s="1288"/>
      <c r="D75" s="1288"/>
      <c r="E75" s="1288"/>
      <c r="F75" s="1288"/>
      <c r="G75" s="1288"/>
      <c r="H75" s="1288"/>
      <c r="I75" s="1284"/>
      <c r="J75" s="1284"/>
      <c r="K75" s="1294"/>
      <c r="L75" s="1294"/>
      <c r="M75" s="1294"/>
      <c r="N75" s="1294"/>
      <c r="O75" s="1294"/>
      <c r="P75" s="1288"/>
      <c r="Q75" s="1288"/>
      <c r="R75" s="1284"/>
      <c r="S75" s="1295"/>
      <c r="T75" s="1295"/>
      <c r="U75" s="1295"/>
      <c r="V75" s="1295"/>
      <c r="W75" s="1295"/>
      <c r="X75" s="1288"/>
      <c r="Y75" s="1288"/>
      <c r="Z75" s="1284"/>
      <c r="AA75" s="1288"/>
      <c r="AB75" s="1288"/>
      <c r="AC75" s="1288"/>
      <c r="AD75" s="1288"/>
      <c r="AE75" s="1288"/>
      <c r="AF75" s="1288"/>
      <c r="AG75" s="1288"/>
      <c r="AH75" s="1284"/>
      <c r="AI75" s="1295"/>
      <c r="AJ75" s="1295"/>
      <c r="AK75" s="1295"/>
      <c r="AL75" s="1295"/>
      <c r="AM75" s="1295"/>
      <c r="AN75" s="1288"/>
      <c r="AO75" s="1288"/>
      <c r="AP75" s="1284"/>
      <c r="AQ75" s="1295"/>
      <c r="AR75" s="1295"/>
      <c r="AS75" s="1295"/>
      <c r="AT75" s="1295"/>
      <c r="AU75" s="1295"/>
      <c r="AV75" s="1288"/>
      <c r="AW75" s="1288"/>
      <c r="AX75" s="1284"/>
      <c r="AY75" s="1295"/>
      <c r="AZ75" s="1295"/>
      <c r="BA75" s="1295"/>
      <c r="BB75" s="1295"/>
      <c r="BC75" s="1295"/>
      <c r="BD75" s="1288"/>
      <c r="BE75" s="1288"/>
      <c r="BF75" s="1284"/>
      <c r="BG75" s="1295"/>
      <c r="BH75" s="1295"/>
      <c r="BI75" s="1295"/>
      <c r="BJ75" s="1295"/>
      <c r="BK75" s="1295"/>
      <c r="BL75" s="1288"/>
      <c r="BM75" s="1288"/>
      <c r="BN75" s="1284"/>
      <c r="BO75" s="1284"/>
      <c r="BP75" s="1295" t="s">
        <v>185</v>
      </c>
      <c r="BQ75" s="1295" t="s">
        <v>185</v>
      </c>
      <c r="BR75" s="1295" t="s">
        <v>185</v>
      </c>
      <c r="BS75" s="1295" t="s">
        <v>185</v>
      </c>
      <c r="BT75" s="1295"/>
      <c r="BU75" s="1288" t="s">
        <v>185</v>
      </c>
      <c r="BV75" s="1288" t="s">
        <v>185</v>
      </c>
      <c r="BW75" s="1284" t="s">
        <v>185</v>
      </c>
      <c r="BX75" s="1295"/>
      <c r="BY75" s="1295"/>
      <c r="BZ75" s="1295"/>
      <c r="CA75" s="1295"/>
      <c r="CB75" s="1295"/>
      <c r="CC75" s="1288"/>
      <c r="CD75" s="1284"/>
      <c r="CE75" s="1284"/>
      <c r="CF75" s="1295"/>
      <c r="CG75" s="1295"/>
      <c r="CH75" s="1295"/>
      <c r="CI75" s="1295"/>
      <c r="CJ75" s="1295"/>
      <c r="CK75" s="1288"/>
      <c r="CL75" s="1288"/>
      <c r="CM75" s="1284"/>
      <c r="CN75" s="1284"/>
      <c r="CO75" s="1295"/>
      <c r="CP75" s="1295"/>
      <c r="CQ75" s="1295"/>
      <c r="CR75" s="1295"/>
      <c r="CS75" s="1295"/>
      <c r="CT75" s="1288"/>
      <c r="CU75" s="1288"/>
      <c r="CV75" s="1284"/>
      <c r="CW75" s="1295"/>
      <c r="CX75" s="1295"/>
      <c r="CY75" s="1295"/>
      <c r="CZ75" s="1295"/>
      <c r="DA75" s="1295"/>
      <c r="DB75" s="1288"/>
      <c r="DC75" s="1288"/>
      <c r="DD75" s="1284"/>
      <c r="DE75" s="1295"/>
      <c r="DF75" s="1295"/>
      <c r="DG75" s="1295"/>
      <c r="DH75" s="1295"/>
      <c r="DI75" s="1295"/>
      <c r="DJ75" s="1288"/>
      <c r="DK75" s="1288"/>
      <c r="DL75" s="1284"/>
      <c r="DM75" s="1296"/>
      <c r="DN75" s="1296"/>
      <c r="DO75" s="1296"/>
      <c r="DP75" s="1296"/>
      <c r="DQ75" s="1296"/>
      <c r="DR75" s="1288"/>
      <c r="DS75" s="1288"/>
      <c r="DT75" s="1284"/>
      <c r="DU75" s="1295"/>
      <c r="DV75" s="1295"/>
      <c r="DW75" s="1295"/>
      <c r="DX75" s="1295"/>
      <c r="DY75" s="1295"/>
      <c r="DZ75" s="1288"/>
      <c r="EA75" s="1288"/>
      <c r="EB75" s="1284"/>
      <c r="EC75" s="1295"/>
      <c r="ED75" s="1295"/>
      <c r="EE75" s="1295"/>
      <c r="EF75" s="1295"/>
      <c r="EG75" s="1295"/>
      <c r="EH75" s="1288"/>
      <c r="EI75" s="1288"/>
      <c r="EJ75" s="1284"/>
      <c r="EK75" s="1295"/>
      <c r="EL75" s="1295"/>
      <c r="EM75" s="1295"/>
      <c r="EN75" s="1295"/>
      <c r="EO75" s="1295"/>
      <c r="EP75" s="1288"/>
      <c r="EQ75" s="1288"/>
      <c r="ER75" s="1284"/>
      <c r="ES75" s="1295"/>
      <c r="ET75" s="1295"/>
      <c r="EU75" s="1295"/>
      <c r="EV75" s="1295"/>
      <c r="EW75" s="1295"/>
      <c r="EX75" s="1288"/>
      <c r="EY75" s="1288"/>
      <c r="EZ75" s="1284"/>
      <c r="FA75" s="1290"/>
      <c r="FB75" s="1291"/>
      <c r="FC75" s="1291"/>
      <c r="FD75" s="1291"/>
      <c r="FE75" s="1291"/>
      <c r="FF75" s="1288"/>
      <c r="FG75" s="1288"/>
      <c r="FH75" s="1284"/>
      <c r="FI75" s="1295"/>
      <c r="FJ75" s="1295"/>
      <c r="FK75" s="1295"/>
      <c r="FL75" s="1295"/>
      <c r="FM75" s="1295"/>
      <c r="FN75" s="1288"/>
      <c r="FO75" s="1288"/>
      <c r="FP75" s="1284"/>
      <c r="FQ75" s="1288"/>
      <c r="FR75" s="1288"/>
      <c r="FS75" s="1288"/>
      <c r="FT75" s="1288"/>
      <c r="FU75" s="1288"/>
      <c r="FV75" s="1288"/>
      <c r="FW75" s="1288"/>
      <c r="FX75" s="1284"/>
      <c r="FY75" s="1288"/>
      <c r="FZ75" s="1288"/>
      <c r="GA75" s="1288"/>
      <c r="GB75" s="1288"/>
      <c r="GC75" s="1288"/>
      <c r="GD75" s="1288"/>
      <c r="GE75" s="1288"/>
      <c r="GF75" s="1284"/>
      <c r="GG75" s="1295"/>
      <c r="GH75" s="1295"/>
      <c r="GI75" s="1295"/>
      <c r="GJ75" s="1295"/>
      <c r="GK75" s="1295"/>
      <c r="GL75" s="1288"/>
      <c r="GM75" s="1288"/>
      <c r="GN75" s="1284"/>
      <c r="GO75" s="1288"/>
      <c r="GP75" s="1288"/>
      <c r="GQ75" s="1288"/>
      <c r="GR75" s="1288"/>
      <c r="GS75" s="1288"/>
      <c r="GT75" s="1288"/>
      <c r="GU75" s="1288"/>
      <c r="GV75" s="1284"/>
      <c r="GW75" s="1288"/>
      <c r="GX75" s="1288"/>
      <c r="GY75" s="1288"/>
      <c r="GZ75" s="1292"/>
      <c r="HA75" s="1291"/>
      <c r="HB75" s="1288"/>
      <c r="HC75" s="1293"/>
      <c r="HD75" s="1284"/>
    </row>
    <row r="76" spans="1:212">
      <c r="A76" s="1287" t="s">
        <v>637</v>
      </c>
      <c r="B76" s="1288">
        <v>0</v>
      </c>
      <c r="C76" s="1288">
        <v>0</v>
      </c>
      <c r="D76" s="1288">
        <v>0</v>
      </c>
      <c r="E76" s="1288">
        <v>0</v>
      </c>
      <c r="F76" s="1288">
        <v>0</v>
      </c>
      <c r="G76" s="1288">
        <v>0</v>
      </c>
      <c r="H76" s="1288">
        <v>0</v>
      </c>
      <c r="I76" s="1284">
        <v>0</v>
      </c>
      <c r="J76" s="1284">
        <v>0</v>
      </c>
      <c r="K76" s="1289">
        <v>0</v>
      </c>
      <c r="L76" s="1289">
        <v>0</v>
      </c>
      <c r="M76" s="1289">
        <v>0</v>
      </c>
      <c r="N76" s="1289">
        <v>0</v>
      </c>
      <c r="O76" s="1289">
        <v>0</v>
      </c>
      <c r="P76" s="1288">
        <v>0</v>
      </c>
      <c r="Q76" s="1288">
        <v>0</v>
      </c>
      <c r="R76" s="1284">
        <v>0</v>
      </c>
      <c r="S76" s="1288">
        <v>0</v>
      </c>
      <c r="T76" s="1288">
        <v>0</v>
      </c>
      <c r="U76" s="1288">
        <v>0</v>
      </c>
      <c r="V76" s="1288">
        <v>0</v>
      </c>
      <c r="W76" s="1288">
        <v>0</v>
      </c>
      <c r="X76" s="1288">
        <v>0</v>
      </c>
      <c r="Y76" s="1288">
        <v>0</v>
      </c>
      <c r="Z76" s="1284">
        <v>0</v>
      </c>
      <c r="AA76" s="1288">
        <v>0</v>
      </c>
      <c r="AB76" s="1288">
        <v>0</v>
      </c>
      <c r="AC76" s="1288">
        <v>0</v>
      </c>
      <c r="AD76" s="1288">
        <v>0</v>
      </c>
      <c r="AE76" s="1288">
        <v>0</v>
      </c>
      <c r="AF76" s="1288">
        <v>0</v>
      </c>
      <c r="AG76" s="1288"/>
      <c r="AH76" s="1284"/>
      <c r="AI76" s="1288">
        <v>0</v>
      </c>
      <c r="AJ76" s="1288">
        <v>0</v>
      </c>
      <c r="AK76" s="1288">
        <v>0</v>
      </c>
      <c r="AL76" s="1288">
        <v>0</v>
      </c>
      <c r="AM76" s="1288">
        <v>0</v>
      </c>
      <c r="AN76" s="1288">
        <v>0</v>
      </c>
      <c r="AO76" s="1288">
        <v>0</v>
      </c>
      <c r="AP76" s="1284">
        <v>0</v>
      </c>
      <c r="AQ76" s="1288">
        <v>0</v>
      </c>
      <c r="AR76" s="1288">
        <v>0</v>
      </c>
      <c r="AS76" s="1288">
        <v>0</v>
      </c>
      <c r="AT76" s="1288">
        <v>0</v>
      </c>
      <c r="AU76" s="1288">
        <v>0</v>
      </c>
      <c r="AV76" s="1288"/>
      <c r="AW76" s="1288"/>
      <c r="AX76" s="1284"/>
      <c r="AY76" s="1288">
        <v>0</v>
      </c>
      <c r="AZ76" s="1288">
        <v>0</v>
      </c>
      <c r="BA76" s="1288">
        <v>0</v>
      </c>
      <c r="BB76" s="1288">
        <v>0</v>
      </c>
      <c r="BC76" s="1288">
        <v>0</v>
      </c>
      <c r="BD76" s="1288">
        <v>0</v>
      </c>
      <c r="BE76" s="1288">
        <v>0</v>
      </c>
      <c r="BF76" s="1284">
        <v>0</v>
      </c>
      <c r="BG76" s="1288">
        <v>0</v>
      </c>
      <c r="BH76" s="1288">
        <v>0</v>
      </c>
      <c r="BI76" s="1288">
        <v>0</v>
      </c>
      <c r="BJ76" s="1288">
        <v>0</v>
      </c>
      <c r="BK76" s="1288">
        <v>0</v>
      </c>
      <c r="BL76" s="1288">
        <v>0</v>
      </c>
      <c r="BM76" s="1288">
        <v>0</v>
      </c>
      <c r="BN76" s="1284">
        <v>0</v>
      </c>
      <c r="BO76" s="1284">
        <v>0</v>
      </c>
      <c r="BP76" s="1288">
        <v>0</v>
      </c>
      <c r="BQ76" s="1288">
        <v>0</v>
      </c>
      <c r="BR76" s="1288">
        <v>0</v>
      </c>
      <c r="BS76" s="1288">
        <v>0</v>
      </c>
      <c r="BT76" s="1288">
        <v>0</v>
      </c>
      <c r="BU76" s="1288">
        <v>0</v>
      </c>
      <c r="BV76" s="1288">
        <v>0</v>
      </c>
      <c r="BW76" s="1284">
        <v>0</v>
      </c>
      <c r="BX76" s="1288">
        <v>0</v>
      </c>
      <c r="BY76" s="1288">
        <v>0</v>
      </c>
      <c r="BZ76" s="1288">
        <v>0</v>
      </c>
      <c r="CA76" s="1288">
        <v>0</v>
      </c>
      <c r="CB76" s="1288">
        <v>0</v>
      </c>
      <c r="CC76" s="1288">
        <v>0</v>
      </c>
      <c r="CD76" s="1284"/>
      <c r="CE76" s="1284"/>
      <c r="CF76" s="1288">
        <v>0</v>
      </c>
      <c r="CG76" s="1288">
        <v>0</v>
      </c>
      <c r="CH76" s="1288">
        <v>0</v>
      </c>
      <c r="CI76" s="1288">
        <v>0</v>
      </c>
      <c r="CJ76" s="1288">
        <v>0</v>
      </c>
      <c r="CK76" s="1288">
        <v>0</v>
      </c>
      <c r="CL76" s="1288">
        <v>0</v>
      </c>
      <c r="CM76" s="1284">
        <v>0</v>
      </c>
      <c r="CN76" s="1284">
        <v>0</v>
      </c>
      <c r="CO76" s="1288">
        <v>0</v>
      </c>
      <c r="CP76" s="1288">
        <v>0</v>
      </c>
      <c r="CQ76" s="1288">
        <v>0</v>
      </c>
      <c r="CR76" s="1288">
        <v>0</v>
      </c>
      <c r="CS76" s="1288">
        <v>0</v>
      </c>
      <c r="CT76" s="1288">
        <v>0</v>
      </c>
      <c r="CU76" s="1288">
        <v>0</v>
      </c>
      <c r="CV76" s="1284">
        <v>0</v>
      </c>
      <c r="CW76" s="1288">
        <v>0</v>
      </c>
      <c r="CX76" s="1288">
        <v>0</v>
      </c>
      <c r="CY76" s="1288">
        <v>0</v>
      </c>
      <c r="CZ76" s="1288">
        <v>0</v>
      </c>
      <c r="DA76" s="1288">
        <v>0</v>
      </c>
      <c r="DB76" s="1288">
        <v>0</v>
      </c>
      <c r="DC76" s="1288">
        <v>0</v>
      </c>
      <c r="DD76" s="1284">
        <v>0</v>
      </c>
      <c r="DE76" s="1288">
        <v>0</v>
      </c>
      <c r="DF76" s="1288">
        <v>0</v>
      </c>
      <c r="DG76" s="1288">
        <v>0</v>
      </c>
      <c r="DH76" s="1288">
        <v>0</v>
      </c>
      <c r="DI76" s="1288">
        <v>0</v>
      </c>
      <c r="DJ76" s="1288">
        <v>0</v>
      </c>
      <c r="DK76" s="1288"/>
      <c r="DL76" s="1284"/>
      <c r="DM76" s="1288">
        <v>0</v>
      </c>
      <c r="DN76" s="1288">
        <v>0</v>
      </c>
      <c r="DO76" s="1288">
        <v>0</v>
      </c>
      <c r="DP76" s="1288">
        <v>0</v>
      </c>
      <c r="DQ76" s="1288">
        <v>0</v>
      </c>
      <c r="DR76" s="1288">
        <v>0</v>
      </c>
      <c r="DS76" s="1288"/>
      <c r="DT76" s="1284">
        <v>0</v>
      </c>
      <c r="DU76" s="1288">
        <v>0</v>
      </c>
      <c r="DV76" s="1288">
        <v>0</v>
      </c>
      <c r="DW76" s="1288">
        <v>0</v>
      </c>
      <c r="DX76" s="1288">
        <v>0</v>
      </c>
      <c r="DY76" s="1288">
        <v>0</v>
      </c>
      <c r="DZ76" s="1288">
        <v>0</v>
      </c>
      <c r="EA76" s="1288">
        <v>0</v>
      </c>
      <c r="EB76" s="1284">
        <v>0</v>
      </c>
      <c r="EC76" s="1288">
        <v>0</v>
      </c>
      <c r="ED76" s="1288">
        <v>0</v>
      </c>
      <c r="EE76" s="1288">
        <v>0</v>
      </c>
      <c r="EF76" s="1288">
        <v>0</v>
      </c>
      <c r="EG76" s="1288">
        <v>0</v>
      </c>
      <c r="EH76" s="1288">
        <v>0</v>
      </c>
      <c r="EI76" s="1288">
        <v>0</v>
      </c>
      <c r="EJ76" s="1284">
        <v>0</v>
      </c>
      <c r="EK76" s="1288">
        <v>0</v>
      </c>
      <c r="EL76" s="1288">
        <v>0</v>
      </c>
      <c r="EM76" s="1288">
        <v>0</v>
      </c>
      <c r="EN76" s="1288">
        <v>0</v>
      </c>
      <c r="EO76" s="1288">
        <v>0</v>
      </c>
      <c r="EP76" s="1288">
        <v>0</v>
      </c>
      <c r="EQ76" s="1288"/>
      <c r="ER76" s="1284"/>
      <c r="ES76" s="1288">
        <v>0</v>
      </c>
      <c r="ET76" s="1288">
        <v>0</v>
      </c>
      <c r="EU76" s="1288">
        <v>0</v>
      </c>
      <c r="EV76" s="1288">
        <v>0</v>
      </c>
      <c r="EW76" s="1288">
        <v>0</v>
      </c>
      <c r="EX76" s="1288">
        <v>0</v>
      </c>
      <c r="EY76" s="1288">
        <v>0</v>
      </c>
      <c r="EZ76" s="1284">
        <v>0</v>
      </c>
      <c r="FA76" s="1290">
        <v>0</v>
      </c>
      <c r="FB76" s="1291">
        <v>0</v>
      </c>
      <c r="FC76" s="1291">
        <v>0</v>
      </c>
      <c r="FD76" s="1291">
        <v>0</v>
      </c>
      <c r="FE76" s="1291">
        <v>0</v>
      </c>
      <c r="FF76" s="1288">
        <v>0</v>
      </c>
      <c r="FG76" s="1288">
        <v>0</v>
      </c>
      <c r="FH76" s="1284"/>
      <c r="FI76" s="1288">
        <v>0</v>
      </c>
      <c r="FJ76" s="1288">
        <v>0</v>
      </c>
      <c r="FK76" s="1288">
        <v>0</v>
      </c>
      <c r="FL76" s="1288">
        <v>0</v>
      </c>
      <c r="FM76" s="1288">
        <v>0</v>
      </c>
      <c r="FN76" s="1288">
        <v>0</v>
      </c>
      <c r="FO76" s="1288">
        <v>0</v>
      </c>
      <c r="FP76" s="1284">
        <v>0</v>
      </c>
      <c r="FQ76" s="1288">
        <v>0</v>
      </c>
      <c r="FR76" s="1288">
        <v>0</v>
      </c>
      <c r="FS76" s="1288">
        <v>0</v>
      </c>
      <c r="FT76" s="1288">
        <v>0</v>
      </c>
      <c r="FU76" s="1288">
        <v>0</v>
      </c>
      <c r="FV76" s="1288">
        <v>0</v>
      </c>
      <c r="FW76" s="1288">
        <v>0</v>
      </c>
      <c r="FX76" s="1284">
        <v>0</v>
      </c>
      <c r="FY76" s="1288">
        <v>0</v>
      </c>
      <c r="FZ76" s="1288">
        <v>0</v>
      </c>
      <c r="GA76" s="1288">
        <v>0</v>
      </c>
      <c r="GB76" s="1288">
        <v>0</v>
      </c>
      <c r="GC76" s="1288">
        <v>0</v>
      </c>
      <c r="GD76" s="1288">
        <v>0</v>
      </c>
      <c r="GE76" s="1288">
        <v>0</v>
      </c>
      <c r="GF76" s="1284">
        <v>0</v>
      </c>
      <c r="GG76" s="1288">
        <v>0</v>
      </c>
      <c r="GH76" s="1288">
        <v>0</v>
      </c>
      <c r="GI76" s="1288">
        <v>0</v>
      </c>
      <c r="GJ76" s="1288">
        <v>0</v>
      </c>
      <c r="GK76" s="1288">
        <v>0</v>
      </c>
      <c r="GL76" s="1288">
        <v>0</v>
      </c>
      <c r="GM76" s="1288">
        <v>0</v>
      </c>
      <c r="GN76" s="1284">
        <v>0</v>
      </c>
      <c r="GO76" s="1288">
        <v>0</v>
      </c>
      <c r="GP76" s="1288">
        <v>0</v>
      </c>
      <c r="GQ76" s="1288">
        <v>0</v>
      </c>
      <c r="GR76" s="1288">
        <f>N76+V76+AL76+AT76+BB76+BJ76+EN76+BS76+CA76+CI76+CR76+CZ76+AD76+DH76+DP76+DX76+EF76+EV76+FD76+FL76+FT76+GB76+GJ76</f>
        <v>0</v>
      </c>
      <c r="GS76" s="1288">
        <f>O76+W76+AM76+AU76+BC76+BK76+BT76+CB76+CJ76+CS76+DA76+AE76+DI76+DQ76+DY76+EG76+EO76+EW76+FE76+FM76+FU76+GC76+GK76</f>
        <v>0</v>
      </c>
      <c r="GT76" s="1288">
        <v>0</v>
      </c>
      <c r="GU76" s="1288">
        <v>0</v>
      </c>
      <c r="GV76" s="1284">
        <v>0</v>
      </c>
      <c r="GW76" s="1288">
        <v>0</v>
      </c>
      <c r="GX76" s="1288">
        <v>0</v>
      </c>
      <c r="GY76" s="1288">
        <v>0</v>
      </c>
      <c r="GZ76" s="1292">
        <f>E76+GR76</f>
        <v>0</v>
      </c>
      <c r="HA76" s="1291">
        <f>GS76+F76</f>
        <v>0</v>
      </c>
      <c r="HB76" s="1288">
        <v>0</v>
      </c>
      <c r="HC76" s="1293">
        <v>0</v>
      </c>
      <c r="HD76" s="1284">
        <v>0</v>
      </c>
    </row>
    <row r="77" spans="1:212">
      <c r="A77" s="1287" t="s">
        <v>638</v>
      </c>
      <c r="B77" s="1288">
        <v>0</v>
      </c>
      <c r="C77" s="1288">
        <v>0</v>
      </c>
      <c r="D77" s="1288">
        <v>0</v>
      </c>
      <c r="E77" s="1288">
        <v>0</v>
      </c>
      <c r="F77" s="1288">
        <v>0</v>
      </c>
      <c r="G77" s="1288">
        <v>0</v>
      </c>
      <c r="H77" s="1288">
        <v>0</v>
      </c>
      <c r="I77" s="1284">
        <v>0</v>
      </c>
      <c r="J77" s="1284">
        <v>0</v>
      </c>
      <c r="K77" s="1289">
        <v>0</v>
      </c>
      <c r="L77" s="1289">
        <v>0</v>
      </c>
      <c r="M77" s="1289">
        <v>0</v>
      </c>
      <c r="N77" s="1289">
        <v>0</v>
      </c>
      <c r="O77" s="1289">
        <v>0</v>
      </c>
      <c r="P77" s="1288">
        <v>0</v>
      </c>
      <c r="Q77" s="1288">
        <v>0</v>
      </c>
      <c r="R77" s="1284">
        <v>0</v>
      </c>
      <c r="S77" s="1288">
        <v>0</v>
      </c>
      <c r="T77" s="1288">
        <v>0</v>
      </c>
      <c r="U77" s="1288">
        <v>0</v>
      </c>
      <c r="V77" s="1288">
        <v>0</v>
      </c>
      <c r="W77" s="1288">
        <v>0</v>
      </c>
      <c r="X77" s="1288">
        <v>0</v>
      </c>
      <c r="Y77" s="1288">
        <v>0</v>
      </c>
      <c r="Z77" s="1284">
        <v>0</v>
      </c>
      <c r="AA77" s="1288">
        <v>0</v>
      </c>
      <c r="AB77" s="1288">
        <v>0</v>
      </c>
      <c r="AC77" s="1288">
        <v>0</v>
      </c>
      <c r="AD77" s="1288">
        <v>0</v>
      </c>
      <c r="AE77" s="1288">
        <v>0</v>
      </c>
      <c r="AF77" s="1288">
        <v>0</v>
      </c>
      <c r="AG77" s="1288"/>
      <c r="AH77" s="1284"/>
      <c r="AI77" s="1288">
        <v>0</v>
      </c>
      <c r="AJ77" s="1288">
        <v>0</v>
      </c>
      <c r="AK77" s="1288">
        <v>0</v>
      </c>
      <c r="AL77" s="1288">
        <v>0</v>
      </c>
      <c r="AM77" s="1288">
        <v>0</v>
      </c>
      <c r="AN77" s="1288">
        <v>0</v>
      </c>
      <c r="AO77" s="1288">
        <v>0</v>
      </c>
      <c r="AP77" s="1284">
        <v>0</v>
      </c>
      <c r="AQ77" s="1288">
        <v>0</v>
      </c>
      <c r="AR77" s="1288">
        <v>0</v>
      </c>
      <c r="AS77" s="1288">
        <v>0</v>
      </c>
      <c r="AT77" s="1288">
        <v>0</v>
      </c>
      <c r="AU77" s="1288">
        <v>0</v>
      </c>
      <c r="AV77" s="1288"/>
      <c r="AW77" s="1288"/>
      <c r="AX77" s="1284"/>
      <c r="AY77" s="1288">
        <v>0</v>
      </c>
      <c r="AZ77" s="1288">
        <v>0</v>
      </c>
      <c r="BA77" s="1288">
        <v>0</v>
      </c>
      <c r="BB77" s="1288">
        <v>0</v>
      </c>
      <c r="BC77" s="1288">
        <v>0</v>
      </c>
      <c r="BD77" s="1288">
        <v>0</v>
      </c>
      <c r="BE77" s="1288">
        <v>0</v>
      </c>
      <c r="BF77" s="1284">
        <v>0</v>
      </c>
      <c r="BG77" s="1288">
        <v>0</v>
      </c>
      <c r="BH77" s="1288">
        <v>0</v>
      </c>
      <c r="BI77" s="1288">
        <v>0</v>
      </c>
      <c r="BJ77" s="1288">
        <v>0</v>
      </c>
      <c r="BK77" s="1288">
        <v>0</v>
      </c>
      <c r="BL77" s="1288">
        <v>0</v>
      </c>
      <c r="BM77" s="1288">
        <v>0</v>
      </c>
      <c r="BN77" s="1284">
        <v>0</v>
      </c>
      <c r="BO77" s="1284">
        <v>0</v>
      </c>
      <c r="BP77" s="1288">
        <v>0</v>
      </c>
      <c r="BQ77" s="1288">
        <v>0</v>
      </c>
      <c r="BR77" s="1288">
        <v>0</v>
      </c>
      <c r="BS77" s="1288">
        <v>0</v>
      </c>
      <c r="BT77" s="1288">
        <v>0</v>
      </c>
      <c r="BU77" s="1288">
        <v>0</v>
      </c>
      <c r="BV77" s="1288">
        <v>0</v>
      </c>
      <c r="BW77" s="1284">
        <v>0</v>
      </c>
      <c r="BX77" s="1288">
        <v>0</v>
      </c>
      <c r="BY77" s="1288">
        <v>0</v>
      </c>
      <c r="BZ77" s="1288">
        <v>0</v>
      </c>
      <c r="CA77" s="1288">
        <v>0</v>
      </c>
      <c r="CB77" s="1288">
        <v>0</v>
      </c>
      <c r="CC77" s="1288">
        <v>0</v>
      </c>
      <c r="CD77" s="1284"/>
      <c r="CE77" s="1284"/>
      <c r="CF77" s="1288">
        <v>0</v>
      </c>
      <c r="CG77" s="1288">
        <v>0</v>
      </c>
      <c r="CH77" s="1288">
        <v>0</v>
      </c>
      <c r="CI77" s="1288">
        <v>0</v>
      </c>
      <c r="CJ77" s="1288">
        <v>0</v>
      </c>
      <c r="CK77" s="1288">
        <v>0</v>
      </c>
      <c r="CL77" s="1288">
        <v>0</v>
      </c>
      <c r="CM77" s="1284">
        <v>0</v>
      </c>
      <c r="CN77" s="1284">
        <v>0</v>
      </c>
      <c r="CO77" s="1288">
        <v>0</v>
      </c>
      <c r="CP77" s="1288">
        <v>0</v>
      </c>
      <c r="CQ77" s="1288">
        <v>0</v>
      </c>
      <c r="CR77" s="1288">
        <v>0</v>
      </c>
      <c r="CS77" s="1288">
        <v>0</v>
      </c>
      <c r="CT77" s="1288">
        <v>0</v>
      </c>
      <c r="CU77" s="1288">
        <v>0</v>
      </c>
      <c r="CV77" s="1284">
        <v>0</v>
      </c>
      <c r="CW77" s="1288">
        <v>0</v>
      </c>
      <c r="CX77" s="1288">
        <v>0</v>
      </c>
      <c r="CY77" s="1288">
        <v>0</v>
      </c>
      <c r="CZ77" s="1288">
        <v>0</v>
      </c>
      <c r="DA77" s="1288">
        <v>0</v>
      </c>
      <c r="DB77" s="1288">
        <v>0</v>
      </c>
      <c r="DC77" s="1288">
        <v>0</v>
      </c>
      <c r="DD77" s="1284">
        <v>0</v>
      </c>
      <c r="DE77" s="1288">
        <v>0</v>
      </c>
      <c r="DF77" s="1288">
        <v>0</v>
      </c>
      <c r="DG77" s="1288">
        <v>0</v>
      </c>
      <c r="DH77" s="1288">
        <v>0</v>
      </c>
      <c r="DI77" s="1288">
        <v>0</v>
      </c>
      <c r="DJ77" s="1288">
        <v>0</v>
      </c>
      <c r="DK77" s="1288"/>
      <c r="DL77" s="1284"/>
      <c r="DM77" s="1288">
        <v>0</v>
      </c>
      <c r="DN77" s="1288">
        <v>0</v>
      </c>
      <c r="DO77" s="1288">
        <v>0</v>
      </c>
      <c r="DP77" s="1288">
        <v>0</v>
      </c>
      <c r="DQ77" s="1288">
        <v>0</v>
      </c>
      <c r="DR77" s="1288">
        <v>0</v>
      </c>
      <c r="DS77" s="1288"/>
      <c r="DT77" s="1284">
        <v>0</v>
      </c>
      <c r="DU77" s="1288">
        <v>0</v>
      </c>
      <c r="DV77" s="1288">
        <v>0</v>
      </c>
      <c r="DW77" s="1288">
        <v>0</v>
      </c>
      <c r="DX77" s="1288">
        <v>0</v>
      </c>
      <c r="DY77" s="1288">
        <v>0</v>
      </c>
      <c r="DZ77" s="1288">
        <v>0</v>
      </c>
      <c r="EA77" s="1288">
        <v>0</v>
      </c>
      <c r="EB77" s="1284">
        <v>0</v>
      </c>
      <c r="EC77" s="1288">
        <v>0</v>
      </c>
      <c r="ED77" s="1288">
        <v>0</v>
      </c>
      <c r="EE77" s="1288">
        <v>0</v>
      </c>
      <c r="EF77" s="1288">
        <v>0</v>
      </c>
      <c r="EG77" s="1288">
        <v>0</v>
      </c>
      <c r="EH77" s="1288">
        <v>0</v>
      </c>
      <c r="EI77" s="1288">
        <v>0</v>
      </c>
      <c r="EJ77" s="1284">
        <v>0</v>
      </c>
      <c r="EK77" s="1288">
        <v>0</v>
      </c>
      <c r="EL77" s="1288">
        <v>0</v>
      </c>
      <c r="EM77" s="1288">
        <v>0</v>
      </c>
      <c r="EN77" s="1288">
        <v>0</v>
      </c>
      <c r="EO77" s="1288">
        <v>0</v>
      </c>
      <c r="EP77" s="1288">
        <v>0</v>
      </c>
      <c r="EQ77" s="1288"/>
      <c r="ER77" s="1284"/>
      <c r="ES77" s="1288">
        <v>0</v>
      </c>
      <c r="ET77" s="1288">
        <v>0</v>
      </c>
      <c r="EU77" s="1288">
        <v>0</v>
      </c>
      <c r="EV77" s="1288">
        <v>0</v>
      </c>
      <c r="EW77" s="1288">
        <v>0</v>
      </c>
      <c r="EX77" s="1288">
        <v>0</v>
      </c>
      <c r="EY77" s="1288">
        <v>0</v>
      </c>
      <c r="EZ77" s="1284">
        <v>0</v>
      </c>
      <c r="FA77" s="1290">
        <v>0</v>
      </c>
      <c r="FB77" s="1291">
        <v>0</v>
      </c>
      <c r="FC77" s="1291">
        <v>0</v>
      </c>
      <c r="FD77" s="1291">
        <v>0</v>
      </c>
      <c r="FE77" s="1291">
        <v>0</v>
      </c>
      <c r="FF77" s="1288">
        <v>0</v>
      </c>
      <c r="FG77" s="1288">
        <v>0</v>
      </c>
      <c r="FH77" s="1284"/>
      <c r="FI77" s="1288">
        <v>0</v>
      </c>
      <c r="FJ77" s="1288">
        <v>0</v>
      </c>
      <c r="FK77" s="1288">
        <v>0</v>
      </c>
      <c r="FL77" s="1288">
        <v>0</v>
      </c>
      <c r="FM77" s="1288">
        <v>0</v>
      </c>
      <c r="FN77" s="1288">
        <v>0</v>
      </c>
      <c r="FO77" s="1288">
        <v>0</v>
      </c>
      <c r="FP77" s="1284">
        <v>0</v>
      </c>
      <c r="FQ77" s="1288">
        <v>0</v>
      </c>
      <c r="FR77" s="1288">
        <v>0</v>
      </c>
      <c r="FS77" s="1288">
        <v>0</v>
      </c>
      <c r="FT77" s="1288">
        <v>0</v>
      </c>
      <c r="FU77" s="1288">
        <v>0</v>
      </c>
      <c r="FV77" s="1288">
        <v>0</v>
      </c>
      <c r="FW77" s="1288">
        <v>0</v>
      </c>
      <c r="FX77" s="1284">
        <v>0</v>
      </c>
      <c r="FY77" s="1288">
        <v>0</v>
      </c>
      <c r="FZ77" s="1288">
        <v>0</v>
      </c>
      <c r="GA77" s="1288">
        <v>0</v>
      </c>
      <c r="GB77" s="1288">
        <v>0</v>
      </c>
      <c r="GC77" s="1288">
        <v>0</v>
      </c>
      <c r="GD77" s="1288">
        <v>0</v>
      </c>
      <c r="GE77" s="1288">
        <v>0</v>
      </c>
      <c r="GF77" s="1284">
        <v>0</v>
      </c>
      <c r="GG77" s="1288">
        <v>0</v>
      </c>
      <c r="GH77" s="1288">
        <v>0</v>
      </c>
      <c r="GI77" s="1288">
        <v>0</v>
      </c>
      <c r="GJ77" s="1288">
        <v>0</v>
      </c>
      <c r="GK77" s="1288">
        <v>0</v>
      </c>
      <c r="GL77" s="1288">
        <v>0</v>
      </c>
      <c r="GM77" s="1288">
        <v>0</v>
      </c>
      <c r="GN77" s="1284">
        <v>0</v>
      </c>
      <c r="GO77" s="1288">
        <v>0</v>
      </c>
      <c r="GP77" s="1288">
        <v>0</v>
      </c>
      <c r="GQ77" s="1288">
        <v>0</v>
      </c>
      <c r="GR77" s="1288">
        <f>N77+V77+AL77+AT77+BB77+BJ77+EN77+BS77+CA77+CI77+CR77+CZ77+AD77+DH77+DP77+DX77+EF77+EV77+FD77+FL77+FT77+GB77+GJ77</f>
        <v>0</v>
      </c>
      <c r="GS77" s="1288">
        <f>O77+W77+AM77+AU77+BC77+BK77+BT77+CB77+CJ77+CS77+DA77+AE77+DI77+DQ77+DY77+EG77+EO77+EW77+FE77+FM77+FU77+GC77+GK77</f>
        <v>0</v>
      </c>
      <c r="GT77" s="1288">
        <v>0</v>
      </c>
      <c r="GU77" s="1288">
        <v>0</v>
      </c>
      <c r="GV77" s="1284">
        <v>0</v>
      </c>
      <c r="GW77" s="1288">
        <v>0</v>
      </c>
      <c r="GX77" s="1288">
        <v>0</v>
      </c>
      <c r="GY77" s="1288">
        <v>0</v>
      </c>
      <c r="GZ77" s="1292">
        <f>E77+GR77</f>
        <v>0</v>
      </c>
      <c r="HA77" s="1291">
        <f>GS77+F77</f>
        <v>0</v>
      </c>
      <c r="HB77" s="1288">
        <v>0</v>
      </c>
      <c r="HC77" s="1293">
        <v>0</v>
      </c>
      <c r="HD77" s="1284">
        <v>0</v>
      </c>
    </row>
    <row r="78" spans="1:212">
      <c r="A78" s="1287" t="s">
        <v>639</v>
      </c>
      <c r="B78" s="1288">
        <v>0</v>
      </c>
      <c r="C78" s="1288">
        <v>0</v>
      </c>
      <c r="D78" s="1288">
        <v>0</v>
      </c>
      <c r="E78" s="1288">
        <v>0</v>
      </c>
      <c r="F78" s="1288">
        <v>0</v>
      </c>
      <c r="G78" s="1288">
        <v>0</v>
      </c>
      <c r="H78" s="1288">
        <v>0</v>
      </c>
      <c r="I78" s="1284">
        <v>0</v>
      </c>
      <c r="J78" s="1284">
        <v>0</v>
      </c>
      <c r="K78" s="1289">
        <v>0</v>
      </c>
      <c r="L78" s="1289">
        <v>0</v>
      </c>
      <c r="M78" s="1289">
        <v>0</v>
      </c>
      <c r="N78" s="1289">
        <v>0</v>
      </c>
      <c r="O78" s="1289">
        <v>0</v>
      </c>
      <c r="P78" s="1288">
        <v>0</v>
      </c>
      <c r="Q78" s="1288">
        <v>0</v>
      </c>
      <c r="R78" s="1284">
        <v>0</v>
      </c>
      <c r="S78" s="1288">
        <v>0</v>
      </c>
      <c r="T78" s="1288">
        <v>0</v>
      </c>
      <c r="U78" s="1288">
        <v>0</v>
      </c>
      <c r="V78" s="1288">
        <v>0</v>
      </c>
      <c r="W78" s="1288">
        <v>0</v>
      </c>
      <c r="X78" s="1288">
        <v>0</v>
      </c>
      <c r="Y78" s="1288">
        <v>0</v>
      </c>
      <c r="Z78" s="1284">
        <v>0</v>
      </c>
      <c r="AA78" s="1288">
        <v>0</v>
      </c>
      <c r="AB78" s="1288">
        <v>0</v>
      </c>
      <c r="AC78" s="1288">
        <v>0</v>
      </c>
      <c r="AD78" s="1288">
        <v>0</v>
      </c>
      <c r="AE78" s="1288">
        <v>0</v>
      </c>
      <c r="AF78" s="1288">
        <v>0</v>
      </c>
      <c r="AG78" s="1288"/>
      <c r="AH78" s="1284"/>
      <c r="AI78" s="1288">
        <v>0</v>
      </c>
      <c r="AJ78" s="1288">
        <v>0</v>
      </c>
      <c r="AK78" s="1288">
        <v>0</v>
      </c>
      <c r="AL78" s="1288">
        <v>0</v>
      </c>
      <c r="AM78" s="1288">
        <v>0</v>
      </c>
      <c r="AN78" s="1288">
        <v>0</v>
      </c>
      <c r="AO78" s="1288">
        <v>0</v>
      </c>
      <c r="AP78" s="1284">
        <v>0</v>
      </c>
      <c r="AQ78" s="1288">
        <v>0</v>
      </c>
      <c r="AR78" s="1288">
        <v>0</v>
      </c>
      <c r="AS78" s="1288">
        <v>0</v>
      </c>
      <c r="AT78" s="1288">
        <v>0</v>
      </c>
      <c r="AU78" s="1288">
        <v>0</v>
      </c>
      <c r="AV78" s="1288"/>
      <c r="AW78" s="1288"/>
      <c r="AX78" s="1284"/>
      <c r="AY78" s="1288">
        <v>0</v>
      </c>
      <c r="AZ78" s="1288">
        <v>0</v>
      </c>
      <c r="BA78" s="1288">
        <v>0</v>
      </c>
      <c r="BB78" s="1288">
        <v>0</v>
      </c>
      <c r="BC78" s="1288">
        <v>0</v>
      </c>
      <c r="BD78" s="1288">
        <v>0</v>
      </c>
      <c r="BE78" s="1288">
        <v>0</v>
      </c>
      <c r="BF78" s="1284">
        <v>0</v>
      </c>
      <c r="BG78" s="1288">
        <v>0</v>
      </c>
      <c r="BH78" s="1288">
        <v>0</v>
      </c>
      <c r="BI78" s="1288">
        <v>0</v>
      </c>
      <c r="BJ78" s="1288">
        <v>0</v>
      </c>
      <c r="BK78" s="1288">
        <v>0</v>
      </c>
      <c r="BL78" s="1288">
        <v>0</v>
      </c>
      <c r="BM78" s="1288">
        <v>0</v>
      </c>
      <c r="BN78" s="1284">
        <v>0</v>
      </c>
      <c r="BO78" s="1284">
        <v>0</v>
      </c>
      <c r="BP78" s="1288">
        <v>0</v>
      </c>
      <c r="BQ78" s="1288">
        <v>0</v>
      </c>
      <c r="BR78" s="1288">
        <v>0</v>
      </c>
      <c r="BS78" s="1288">
        <v>0</v>
      </c>
      <c r="BT78" s="1288">
        <v>0</v>
      </c>
      <c r="BU78" s="1288">
        <v>0</v>
      </c>
      <c r="BV78" s="1288">
        <v>0</v>
      </c>
      <c r="BW78" s="1284">
        <v>0</v>
      </c>
      <c r="BX78" s="1288">
        <v>0</v>
      </c>
      <c r="BY78" s="1288">
        <v>0</v>
      </c>
      <c r="BZ78" s="1288">
        <v>0</v>
      </c>
      <c r="CA78" s="1288">
        <v>0</v>
      </c>
      <c r="CB78" s="1288">
        <v>0</v>
      </c>
      <c r="CC78" s="1288">
        <v>0</v>
      </c>
      <c r="CD78" s="1284"/>
      <c r="CE78" s="1284"/>
      <c r="CF78" s="1288">
        <v>0</v>
      </c>
      <c r="CG78" s="1288">
        <v>0</v>
      </c>
      <c r="CH78" s="1288">
        <v>0</v>
      </c>
      <c r="CI78" s="1288">
        <v>0</v>
      </c>
      <c r="CJ78" s="1288">
        <v>0</v>
      </c>
      <c r="CK78" s="1288">
        <v>0</v>
      </c>
      <c r="CL78" s="1288">
        <v>0</v>
      </c>
      <c r="CM78" s="1284">
        <v>0</v>
      </c>
      <c r="CN78" s="1284">
        <v>0</v>
      </c>
      <c r="CO78" s="1288">
        <v>0</v>
      </c>
      <c r="CP78" s="1288">
        <v>0</v>
      </c>
      <c r="CQ78" s="1288">
        <v>0</v>
      </c>
      <c r="CR78" s="1288">
        <v>0</v>
      </c>
      <c r="CS78" s="1288">
        <v>0</v>
      </c>
      <c r="CT78" s="1288">
        <v>0</v>
      </c>
      <c r="CU78" s="1288">
        <v>0</v>
      </c>
      <c r="CV78" s="1284">
        <v>0</v>
      </c>
      <c r="CW78" s="1288">
        <v>0</v>
      </c>
      <c r="CX78" s="1288">
        <v>0</v>
      </c>
      <c r="CY78" s="1288">
        <v>0</v>
      </c>
      <c r="CZ78" s="1288">
        <v>0</v>
      </c>
      <c r="DA78" s="1288">
        <v>0</v>
      </c>
      <c r="DB78" s="1288">
        <v>0</v>
      </c>
      <c r="DC78" s="1288">
        <v>0</v>
      </c>
      <c r="DD78" s="1284">
        <v>0</v>
      </c>
      <c r="DE78" s="1288">
        <v>0</v>
      </c>
      <c r="DF78" s="1288">
        <v>0</v>
      </c>
      <c r="DG78" s="1288">
        <v>0</v>
      </c>
      <c r="DH78" s="1288">
        <v>0</v>
      </c>
      <c r="DI78" s="1288">
        <v>0</v>
      </c>
      <c r="DJ78" s="1288">
        <v>0</v>
      </c>
      <c r="DK78" s="1288"/>
      <c r="DL78" s="1284"/>
      <c r="DM78" s="1288">
        <v>0</v>
      </c>
      <c r="DN78" s="1288">
        <v>0</v>
      </c>
      <c r="DO78" s="1288">
        <v>0</v>
      </c>
      <c r="DP78" s="1288">
        <v>0</v>
      </c>
      <c r="DQ78" s="1288">
        <v>0</v>
      </c>
      <c r="DR78" s="1288">
        <v>0</v>
      </c>
      <c r="DS78" s="1288"/>
      <c r="DT78" s="1284">
        <v>0</v>
      </c>
      <c r="DU78" s="1288">
        <v>0</v>
      </c>
      <c r="DV78" s="1288">
        <v>0</v>
      </c>
      <c r="DW78" s="1288">
        <v>0</v>
      </c>
      <c r="DX78" s="1288">
        <v>0</v>
      </c>
      <c r="DY78" s="1288">
        <v>0</v>
      </c>
      <c r="DZ78" s="1288">
        <v>0</v>
      </c>
      <c r="EA78" s="1288">
        <v>0</v>
      </c>
      <c r="EB78" s="1284">
        <v>0</v>
      </c>
      <c r="EC78" s="1288">
        <v>0</v>
      </c>
      <c r="ED78" s="1288">
        <v>0</v>
      </c>
      <c r="EE78" s="1288">
        <v>0</v>
      </c>
      <c r="EF78" s="1288">
        <v>0</v>
      </c>
      <c r="EG78" s="1288">
        <v>0</v>
      </c>
      <c r="EH78" s="1288">
        <v>0</v>
      </c>
      <c r="EI78" s="1288">
        <v>0</v>
      </c>
      <c r="EJ78" s="1284">
        <v>0</v>
      </c>
      <c r="EK78" s="1288">
        <v>0</v>
      </c>
      <c r="EL78" s="1288">
        <v>0</v>
      </c>
      <c r="EM78" s="1288">
        <v>0</v>
      </c>
      <c r="EN78" s="1288">
        <v>0</v>
      </c>
      <c r="EO78" s="1288">
        <v>0</v>
      </c>
      <c r="EP78" s="1288">
        <v>0</v>
      </c>
      <c r="EQ78" s="1288"/>
      <c r="ER78" s="1284"/>
      <c r="ES78" s="1288">
        <v>0</v>
      </c>
      <c r="ET78" s="1288">
        <v>0</v>
      </c>
      <c r="EU78" s="1288">
        <v>0</v>
      </c>
      <c r="EV78" s="1288">
        <v>0</v>
      </c>
      <c r="EW78" s="1288">
        <v>0</v>
      </c>
      <c r="EX78" s="1288">
        <v>0</v>
      </c>
      <c r="EY78" s="1288">
        <v>0</v>
      </c>
      <c r="EZ78" s="1284">
        <v>0</v>
      </c>
      <c r="FA78" s="1290">
        <v>0</v>
      </c>
      <c r="FB78" s="1291">
        <v>0</v>
      </c>
      <c r="FC78" s="1291">
        <v>0</v>
      </c>
      <c r="FD78" s="1291">
        <v>0</v>
      </c>
      <c r="FE78" s="1291">
        <v>0</v>
      </c>
      <c r="FF78" s="1288">
        <v>0</v>
      </c>
      <c r="FG78" s="1288">
        <v>0</v>
      </c>
      <c r="FH78" s="1284"/>
      <c r="FI78" s="1288">
        <v>0</v>
      </c>
      <c r="FJ78" s="1288">
        <v>0</v>
      </c>
      <c r="FK78" s="1288">
        <v>0</v>
      </c>
      <c r="FL78" s="1288">
        <v>0</v>
      </c>
      <c r="FM78" s="1288">
        <v>0</v>
      </c>
      <c r="FN78" s="1288">
        <v>0</v>
      </c>
      <c r="FO78" s="1288">
        <v>0</v>
      </c>
      <c r="FP78" s="1284">
        <v>0</v>
      </c>
      <c r="FQ78" s="1288">
        <v>0</v>
      </c>
      <c r="FR78" s="1288">
        <v>0</v>
      </c>
      <c r="FS78" s="1288">
        <v>0</v>
      </c>
      <c r="FT78" s="1288">
        <v>0</v>
      </c>
      <c r="FU78" s="1288">
        <v>0</v>
      </c>
      <c r="FV78" s="1288">
        <v>0</v>
      </c>
      <c r="FW78" s="1288">
        <v>0</v>
      </c>
      <c r="FX78" s="1284">
        <v>0</v>
      </c>
      <c r="FY78" s="1288">
        <v>0</v>
      </c>
      <c r="FZ78" s="1288">
        <v>0</v>
      </c>
      <c r="GA78" s="1288">
        <v>0</v>
      </c>
      <c r="GB78" s="1288">
        <v>0</v>
      </c>
      <c r="GC78" s="1288">
        <v>0</v>
      </c>
      <c r="GD78" s="1288">
        <v>0</v>
      </c>
      <c r="GE78" s="1288">
        <v>0</v>
      </c>
      <c r="GF78" s="1284">
        <v>0</v>
      </c>
      <c r="GG78" s="1288">
        <v>0</v>
      </c>
      <c r="GH78" s="1288">
        <v>0</v>
      </c>
      <c r="GI78" s="1288">
        <v>0</v>
      </c>
      <c r="GJ78" s="1288">
        <v>0</v>
      </c>
      <c r="GK78" s="1288">
        <v>0</v>
      </c>
      <c r="GL78" s="1288">
        <v>0</v>
      </c>
      <c r="GM78" s="1288">
        <v>0</v>
      </c>
      <c r="GN78" s="1284">
        <v>0</v>
      </c>
      <c r="GO78" s="1288">
        <v>0</v>
      </c>
      <c r="GP78" s="1288">
        <v>0</v>
      </c>
      <c r="GQ78" s="1288">
        <v>0</v>
      </c>
      <c r="GR78" s="1288">
        <f>N78+V78+AL78+AT78+BB78+BJ78+EN78+BS78+CA78+CI78+CR78+CZ78+AD78+DH78+DP78+DX78+EF78+EV78+FD78+FL78+FT78+GB78+GJ78</f>
        <v>0</v>
      </c>
      <c r="GS78" s="1288">
        <f>O78+W78+AM78+AU78+BC78+BK78+BT78+CB78+CJ78+CS78+DA78+AE78+DI78+DQ78+DY78+EG78+EO78+EW78+FE78+FM78+FU78+GC78+GK78</f>
        <v>0</v>
      </c>
      <c r="GT78" s="1288">
        <v>0</v>
      </c>
      <c r="GU78" s="1288">
        <v>0</v>
      </c>
      <c r="GV78" s="1284">
        <v>0</v>
      </c>
      <c r="GW78" s="1288">
        <v>0</v>
      </c>
      <c r="GX78" s="1288">
        <v>0</v>
      </c>
      <c r="GY78" s="1288">
        <v>0</v>
      </c>
      <c r="GZ78" s="1292">
        <f>E78+GR78</f>
        <v>0</v>
      </c>
      <c r="HA78" s="1291">
        <f>GS78+F78</f>
        <v>0</v>
      </c>
      <c r="HB78" s="1288">
        <v>0</v>
      </c>
      <c r="HC78" s="1293">
        <v>0</v>
      </c>
      <c r="HD78" s="1284">
        <v>0</v>
      </c>
    </row>
    <row r="79" spans="1:212">
      <c r="A79" s="1287" t="s">
        <v>668</v>
      </c>
      <c r="B79" s="1288">
        <v>0</v>
      </c>
      <c r="C79" s="1288">
        <v>0</v>
      </c>
      <c r="D79" s="1288">
        <v>0</v>
      </c>
      <c r="E79" s="1288">
        <v>0</v>
      </c>
      <c r="F79" s="1288">
        <v>0</v>
      </c>
      <c r="G79" s="1288">
        <v>0</v>
      </c>
      <c r="H79" s="1288">
        <v>0</v>
      </c>
      <c r="I79" s="1284">
        <v>0</v>
      </c>
      <c r="J79" s="1284">
        <v>0</v>
      </c>
      <c r="K79" s="1289">
        <v>0</v>
      </c>
      <c r="L79" s="1289">
        <v>0</v>
      </c>
      <c r="M79" s="1289">
        <v>0</v>
      </c>
      <c r="N79" s="1289">
        <v>0</v>
      </c>
      <c r="O79" s="1289">
        <v>0</v>
      </c>
      <c r="P79" s="1288">
        <v>0</v>
      </c>
      <c r="Q79" s="1288">
        <v>0</v>
      </c>
      <c r="R79" s="1284">
        <v>0</v>
      </c>
      <c r="S79" s="1288">
        <v>0</v>
      </c>
      <c r="T79" s="1288">
        <v>0</v>
      </c>
      <c r="U79" s="1288">
        <v>0</v>
      </c>
      <c r="V79" s="1288">
        <v>0</v>
      </c>
      <c r="W79" s="1288">
        <v>0</v>
      </c>
      <c r="X79" s="1288">
        <v>0</v>
      </c>
      <c r="Y79" s="1288">
        <v>0</v>
      </c>
      <c r="Z79" s="1284">
        <v>0</v>
      </c>
      <c r="AA79" s="1288">
        <v>0</v>
      </c>
      <c r="AB79" s="1288">
        <v>0</v>
      </c>
      <c r="AC79" s="1288">
        <v>0</v>
      </c>
      <c r="AD79" s="1288">
        <v>0</v>
      </c>
      <c r="AE79" s="1288">
        <v>0</v>
      </c>
      <c r="AF79" s="1288">
        <v>0</v>
      </c>
      <c r="AG79" s="1288"/>
      <c r="AH79" s="1284"/>
      <c r="AI79" s="1288">
        <v>0</v>
      </c>
      <c r="AJ79" s="1288">
        <v>0</v>
      </c>
      <c r="AK79" s="1288">
        <v>0</v>
      </c>
      <c r="AL79" s="1288">
        <v>0</v>
      </c>
      <c r="AM79" s="1288">
        <v>0</v>
      </c>
      <c r="AN79" s="1288">
        <v>0</v>
      </c>
      <c r="AO79" s="1288">
        <v>0</v>
      </c>
      <c r="AP79" s="1284">
        <v>0</v>
      </c>
      <c r="AQ79" s="1288">
        <v>0</v>
      </c>
      <c r="AR79" s="1288">
        <v>0</v>
      </c>
      <c r="AS79" s="1288">
        <v>0</v>
      </c>
      <c r="AT79" s="1288">
        <v>0</v>
      </c>
      <c r="AU79" s="1288">
        <v>0</v>
      </c>
      <c r="AV79" s="1288"/>
      <c r="AW79" s="1288"/>
      <c r="AX79" s="1284"/>
      <c r="AY79" s="1288">
        <v>0</v>
      </c>
      <c r="AZ79" s="1288">
        <v>0</v>
      </c>
      <c r="BA79" s="1288">
        <v>0</v>
      </c>
      <c r="BB79" s="1288">
        <v>0</v>
      </c>
      <c r="BC79" s="1288">
        <v>0</v>
      </c>
      <c r="BD79" s="1288">
        <v>0</v>
      </c>
      <c r="BE79" s="1288">
        <v>0</v>
      </c>
      <c r="BF79" s="1284">
        <v>0</v>
      </c>
      <c r="BG79" s="1288">
        <v>0</v>
      </c>
      <c r="BH79" s="1288">
        <v>0</v>
      </c>
      <c r="BI79" s="1288">
        <v>0</v>
      </c>
      <c r="BJ79" s="1288">
        <v>0</v>
      </c>
      <c r="BK79" s="1288">
        <v>0</v>
      </c>
      <c r="BL79" s="1288">
        <v>0</v>
      </c>
      <c r="BM79" s="1288">
        <v>0</v>
      </c>
      <c r="BN79" s="1284">
        <v>0</v>
      </c>
      <c r="BO79" s="1284">
        <v>0</v>
      </c>
      <c r="BP79" s="1288">
        <v>0</v>
      </c>
      <c r="BQ79" s="1288">
        <v>0</v>
      </c>
      <c r="BR79" s="1288">
        <v>0</v>
      </c>
      <c r="BS79" s="1288">
        <v>0</v>
      </c>
      <c r="BT79" s="1288">
        <v>0</v>
      </c>
      <c r="BU79" s="1288">
        <v>0</v>
      </c>
      <c r="BV79" s="1288">
        <v>0</v>
      </c>
      <c r="BW79" s="1284">
        <v>0</v>
      </c>
      <c r="BX79" s="1288">
        <v>0</v>
      </c>
      <c r="BY79" s="1288">
        <v>0</v>
      </c>
      <c r="BZ79" s="1288">
        <v>0</v>
      </c>
      <c r="CA79" s="1288">
        <v>0</v>
      </c>
      <c r="CB79" s="1288">
        <v>0</v>
      </c>
      <c r="CC79" s="1288">
        <v>0</v>
      </c>
      <c r="CD79" s="1284"/>
      <c r="CE79" s="1284"/>
      <c r="CF79" s="1288">
        <v>0</v>
      </c>
      <c r="CG79" s="1288">
        <v>0</v>
      </c>
      <c r="CH79" s="1288">
        <v>0</v>
      </c>
      <c r="CI79" s="1288">
        <v>0</v>
      </c>
      <c r="CJ79" s="1288">
        <v>0</v>
      </c>
      <c r="CK79" s="1288">
        <v>0</v>
      </c>
      <c r="CL79" s="1288">
        <v>0</v>
      </c>
      <c r="CM79" s="1284">
        <v>0</v>
      </c>
      <c r="CN79" s="1284">
        <v>0</v>
      </c>
      <c r="CO79" s="1288">
        <v>0</v>
      </c>
      <c r="CP79" s="1288">
        <v>0</v>
      </c>
      <c r="CQ79" s="1288">
        <v>0</v>
      </c>
      <c r="CR79" s="1288">
        <v>0</v>
      </c>
      <c r="CS79" s="1288">
        <v>0</v>
      </c>
      <c r="CT79" s="1288">
        <v>0</v>
      </c>
      <c r="CU79" s="1288">
        <v>0</v>
      </c>
      <c r="CV79" s="1284">
        <v>0</v>
      </c>
      <c r="CW79" s="1288">
        <v>0</v>
      </c>
      <c r="CX79" s="1288">
        <v>0</v>
      </c>
      <c r="CY79" s="1288">
        <v>0</v>
      </c>
      <c r="CZ79" s="1288">
        <v>0</v>
      </c>
      <c r="DA79" s="1288">
        <v>0</v>
      </c>
      <c r="DB79" s="1288">
        <v>0</v>
      </c>
      <c r="DC79" s="1288">
        <v>0</v>
      </c>
      <c r="DD79" s="1284">
        <v>0</v>
      </c>
      <c r="DE79" s="1288">
        <v>0</v>
      </c>
      <c r="DF79" s="1288">
        <v>0</v>
      </c>
      <c r="DG79" s="1288">
        <v>0</v>
      </c>
      <c r="DH79" s="1288">
        <v>0</v>
      </c>
      <c r="DI79" s="1288">
        <v>0</v>
      </c>
      <c r="DJ79" s="1288">
        <v>0</v>
      </c>
      <c r="DK79" s="1288"/>
      <c r="DL79" s="1284"/>
      <c r="DM79" s="1288">
        <v>0</v>
      </c>
      <c r="DN79" s="1288">
        <v>0</v>
      </c>
      <c r="DO79" s="1288">
        <v>0</v>
      </c>
      <c r="DP79" s="1288">
        <v>0</v>
      </c>
      <c r="DQ79" s="1288">
        <v>0</v>
      </c>
      <c r="DR79" s="1288">
        <v>0</v>
      </c>
      <c r="DS79" s="1288"/>
      <c r="DT79" s="1284">
        <v>0</v>
      </c>
      <c r="DU79" s="1288">
        <v>0</v>
      </c>
      <c r="DV79" s="1288">
        <v>0</v>
      </c>
      <c r="DW79" s="1288">
        <v>0</v>
      </c>
      <c r="DX79" s="1288">
        <v>0</v>
      </c>
      <c r="DY79" s="1288">
        <v>0</v>
      </c>
      <c r="DZ79" s="1288">
        <v>0</v>
      </c>
      <c r="EA79" s="1288">
        <v>0</v>
      </c>
      <c r="EB79" s="1284">
        <v>0</v>
      </c>
      <c r="EC79" s="1288">
        <v>0</v>
      </c>
      <c r="ED79" s="1288">
        <v>0</v>
      </c>
      <c r="EE79" s="1288">
        <v>0</v>
      </c>
      <c r="EF79" s="1288">
        <v>0</v>
      </c>
      <c r="EG79" s="1288">
        <v>0</v>
      </c>
      <c r="EH79" s="1288">
        <v>0</v>
      </c>
      <c r="EI79" s="1288">
        <v>0</v>
      </c>
      <c r="EJ79" s="1284">
        <v>0</v>
      </c>
      <c r="EK79" s="1288">
        <v>0</v>
      </c>
      <c r="EL79" s="1288">
        <v>0</v>
      </c>
      <c r="EM79" s="1288">
        <v>0</v>
      </c>
      <c r="EN79" s="1288">
        <v>0</v>
      </c>
      <c r="EO79" s="1288">
        <v>0</v>
      </c>
      <c r="EP79" s="1288">
        <v>0</v>
      </c>
      <c r="EQ79" s="1288"/>
      <c r="ER79" s="1284"/>
      <c r="ES79" s="1288">
        <v>0</v>
      </c>
      <c r="ET79" s="1288">
        <v>0</v>
      </c>
      <c r="EU79" s="1288">
        <v>0</v>
      </c>
      <c r="EV79" s="1288">
        <v>0</v>
      </c>
      <c r="EW79" s="1288">
        <v>0</v>
      </c>
      <c r="EX79" s="1288">
        <v>0</v>
      </c>
      <c r="EY79" s="1288">
        <v>0</v>
      </c>
      <c r="EZ79" s="1284">
        <v>0</v>
      </c>
      <c r="FA79" s="1290">
        <v>0</v>
      </c>
      <c r="FB79" s="1291">
        <v>0</v>
      </c>
      <c r="FC79" s="1291">
        <v>0</v>
      </c>
      <c r="FD79" s="1291">
        <v>0</v>
      </c>
      <c r="FE79" s="1291">
        <v>0</v>
      </c>
      <c r="FF79" s="1288">
        <v>0</v>
      </c>
      <c r="FG79" s="1288">
        <v>0</v>
      </c>
      <c r="FH79" s="1284"/>
      <c r="FI79" s="1288">
        <v>0</v>
      </c>
      <c r="FJ79" s="1288">
        <v>0</v>
      </c>
      <c r="FK79" s="1288">
        <v>0</v>
      </c>
      <c r="FL79" s="1288">
        <v>0</v>
      </c>
      <c r="FM79" s="1288">
        <v>0</v>
      </c>
      <c r="FN79" s="1288">
        <v>0</v>
      </c>
      <c r="FO79" s="1288">
        <v>0</v>
      </c>
      <c r="FP79" s="1284">
        <v>0</v>
      </c>
      <c r="FQ79" s="1288">
        <v>0</v>
      </c>
      <c r="FR79" s="1288">
        <v>0</v>
      </c>
      <c r="FS79" s="1288">
        <v>0</v>
      </c>
      <c r="FT79" s="1288">
        <v>0</v>
      </c>
      <c r="FU79" s="1288">
        <v>0</v>
      </c>
      <c r="FV79" s="1288">
        <v>0</v>
      </c>
      <c r="FW79" s="1288">
        <v>0</v>
      </c>
      <c r="FX79" s="1284">
        <v>0</v>
      </c>
      <c r="FY79" s="1288">
        <v>0</v>
      </c>
      <c r="FZ79" s="1288">
        <v>0</v>
      </c>
      <c r="GA79" s="1288">
        <v>0</v>
      </c>
      <c r="GB79" s="1288">
        <v>0</v>
      </c>
      <c r="GC79" s="1288">
        <v>0</v>
      </c>
      <c r="GD79" s="1288">
        <v>0</v>
      </c>
      <c r="GE79" s="1288">
        <v>0</v>
      </c>
      <c r="GF79" s="1284">
        <v>0</v>
      </c>
      <c r="GG79" s="1288">
        <v>0</v>
      </c>
      <c r="GH79" s="1288">
        <v>0</v>
      </c>
      <c r="GI79" s="1288">
        <v>0</v>
      </c>
      <c r="GJ79" s="1288">
        <v>0</v>
      </c>
      <c r="GK79" s="1288">
        <v>0</v>
      </c>
      <c r="GL79" s="1288">
        <v>0</v>
      </c>
      <c r="GM79" s="1288">
        <v>0</v>
      </c>
      <c r="GN79" s="1284">
        <v>0</v>
      </c>
      <c r="GO79" s="1288">
        <v>0</v>
      </c>
      <c r="GP79" s="1288">
        <v>0</v>
      </c>
      <c r="GQ79" s="1288">
        <v>0</v>
      </c>
      <c r="GR79" s="1288">
        <f>N79+V79+AL79+AT79+BB79+BJ79+EN79+BS79+CA79+CI79+CR79+CZ79+AD79+DH79+DP79+DX79+EF79+EV79+FD79+FL79+FT79+GB79+GJ79</f>
        <v>0</v>
      </c>
      <c r="GS79" s="1288">
        <f>O79+W79+AM79+AU79+BC79+BK79+BT79+CB79+CJ79+CS79+DA79+AE79+DI79+DQ79+DY79+EG79+EO79+EW79+FE79+FM79+FU79+GC79+GK79</f>
        <v>0</v>
      </c>
      <c r="GT79" s="1288">
        <v>0</v>
      </c>
      <c r="GU79" s="1288">
        <v>0</v>
      </c>
      <c r="GV79" s="1284">
        <v>0</v>
      </c>
      <c r="GW79" s="1288">
        <v>0</v>
      </c>
      <c r="GX79" s="1288">
        <v>0</v>
      </c>
      <c r="GY79" s="1288">
        <v>0</v>
      </c>
      <c r="GZ79" s="1292">
        <f>E79+GR79</f>
        <v>0</v>
      </c>
      <c r="HA79" s="1291">
        <f>GS79+F79</f>
        <v>0</v>
      </c>
      <c r="HB79" s="1288">
        <v>0</v>
      </c>
      <c r="HC79" s="1293">
        <v>0</v>
      </c>
      <c r="HD79" s="1284">
        <v>0</v>
      </c>
    </row>
    <row r="80" spans="1:212" ht="13">
      <c r="A80" s="1280" t="s">
        <v>669</v>
      </c>
      <c r="B80" s="1288"/>
      <c r="C80" s="1288"/>
      <c r="D80" s="1288"/>
      <c r="E80" s="1288"/>
      <c r="F80" s="1288"/>
      <c r="G80" s="1288"/>
      <c r="H80" s="1288"/>
      <c r="I80" s="1284"/>
      <c r="J80" s="1284"/>
      <c r="K80" s="1294"/>
      <c r="L80" s="1294"/>
      <c r="M80" s="1294"/>
      <c r="N80" s="1294"/>
      <c r="O80" s="1294"/>
      <c r="P80" s="1288"/>
      <c r="Q80" s="1288"/>
      <c r="R80" s="1284"/>
      <c r="S80" s="1295"/>
      <c r="T80" s="1295"/>
      <c r="U80" s="1295"/>
      <c r="V80" s="1295"/>
      <c r="W80" s="1295"/>
      <c r="X80" s="1288"/>
      <c r="Y80" s="1288"/>
      <c r="Z80" s="1284"/>
      <c r="AA80" s="1288"/>
      <c r="AB80" s="1288"/>
      <c r="AC80" s="1288"/>
      <c r="AD80" s="1288"/>
      <c r="AE80" s="1288"/>
      <c r="AF80" s="1288"/>
      <c r="AG80" s="1288"/>
      <c r="AH80" s="1284"/>
      <c r="AI80" s="1295"/>
      <c r="AJ80" s="1295"/>
      <c r="AK80" s="1295"/>
      <c r="AL80" s="1295"/>
      <c r="AM80" s="1295"/>
      <c r="AN80" s="1288"/>
      <c r="AO80" s="1288"/>
      <c r="AP80" s="1284"/>
      <c r="AQ80" s="1295"/>
      <c r="AR80" s="1295"/>
      <c r="AS80" s="1295"/>
      <c r="AT80" s="1295"/>
      <c r="AU80" s="1295"/>
      <c r="AV80" s="1288"/>
      <c r="AW80" s="1288"/>
      <c r="AX80" s="1284"/>
      <c r="AY80" s="1295"/>
      <c r="AZ80" s="1295"/>
      <c r="BA80" s="1295"/>
      <c r="BB80" s="1295"/>
      <c r="BC80" s="1295"/>
      <c r="BD80" s="1288"/>
      <c r="BE80" s="1288"/>
      <c r="BF80" s="1284"/>
      <c r="BG80" s="1295"/>
      <c r="BH80" s="1295"/>
      <c r="BI80" s="1295"/>
      <c r="BJ80" s="1295"/>
      <c r="BK80" s="1295"/>
      <c r="BL80" s="1288"/>
      <c r="BM80" s="1288"/>
      <c r="BN80" s="1284"/>
      <c r="BO80" s="1284"/>
      <c r="BP80" s="1295" t="s">
        <v>185</v>
      </c>
      <c r="BQ80" s="1295" t="s">
        <v>185</v>
      </c>
      <c r="BR80" s="1295" t="s">
        <v>185</v>
      </c>
      <c r="BS80" s="1295" t="s">
        <v>185</v>
      </c>
      <c r="BT80" s="1295"/>
      <c r="BU80" s="1288" t="s">
        <v>185</v>
      </c>
      <c r="BV80" s="1288" t="s">
        <v>185</v>
      </c>
      <c r="BW80" s="1284" t="s">
        <v>185</v>
      </c>
      <c r="BX80" s="1295"/>
      <c r="BY80" s="1295"/>
      <c r="BZ80" s="1295"/>
      <c r="CA80" s="1295"/>
      <c r="CB80" s="1295"/>
      <c r="CC80" s="1288"/>
      <c r="CD80" s="1284"/>
      <c r="CE80" s="1284"/>
      <c r="CF80" s="1295"/>
      <c r="CG80" s="1295"/>
      <c r="CH80" s="1295"/>
      <c r="CI80" s="1295"/>
      <c r="CJ80" s="1295"/>
      <c r="CK80" s="1288"/>
      <c r="CL80" s="1288"/>
      <c r="CM80" s="1284"/>
      <c r="CN80" s="1284"/>
      <c r="CO80" s="1295"/>
      <c r="CP80" s="1295"/>
      <c r="CQ80" s="1295"/>
      <c r="CR80" s="1295"/>
      <c r="CS80" s="1295"/>
      <c r="CT80" s="1288"/>
      <c r="CU80" s="1288"/>
      <c r="CV80" s="1284"/>
      <c r="CW80" s="1295"/>
      <c r="CX80" s="1295"/>
      <c r="CY80" s="1295"/>
      <c r="CZ80" s="1295"/>
      <c r="DA80" s="1295"/>
      <c r="DB80" s="1288"/>
      <c r="DC80" s="1288"/>
      <c r="DD80" s="1284"/>
      <c r="DE80" s="1295"/>
      <c r="DF80" s="1295"/>
      <c r="DG80" s="1295"/>
      <c r="DH80" s="1295"/>
      <c r="DI80" s="1295"/>
      <c r="DJ80" s="1288"/>
      <c r="DK80" s="1288"/>
      <c r="DL80" s="1284"/>
      <c r="DM80" s="1296"/>
      <c r="DN80" s="1296"/>
      <c r="DO80" s="1296"/>
      <c r="DP80" s="1296"/>
      <c r="DQ80" s="1296"/>
      <c r="DR80" s="1288"/>
      <c r="DS80" s="1288"/>
      <c r="DT80" s="1284"/>
      <c r="DU80" s="1295"/>
      <c r="DV80" s="1295"/>
      <c r="DW80" s="1295"/>
      <c r="DX80" s="1295"/>
      <c r="DY80" s="1295"/>
      <c r="DZ80" s="1288"/>
      <c r="EA80" s="1288"/>
      <c r="EB80" s="1284"/>
      <c r="EC80" s="1295"/>
      <c r="ED80" s="1295"/>
      <c r="EE80" s="1295"/>
      <c r="EF80" s="1295"/>
      <c r="EG80" s="1295"/>
      <c r="EH80" s="1288"/>
      <c r="EI80" s="1288"/>
      <c r="EJ80" s="1284"/>
      <c r="EK80" s="1295"/>
      <c r="EL80" s="1295"/>
      <c r="EM80" s="1295"/>
      <c r="EN80" s="1295"/>
      <c r="EO80" s="1295"/>
      <c r="EP80" s="1288"/>
      <c r="EQ80" s="1288"/>
      <c r="ER80" s="1284"/>
      <c r="ES80" s="1295"/>
      <c r="ET80" s="1295"/>
      <c r="EU80" s="1295"/>
      <c r="EV80" s="1295"/>
      <c r="EW80" s="1295"/>
      <c r="EX80" s="1288"/>
      <c r="EY80" s="1288"/>
      <c r="EZ80" s="1284"/>
      <c r="FA80" s="1290"/>
      <c r="FB80" s="1291"/>
      <c r="FC80" s="1291"/>
      <c r="FD80" s="1291"/>
      <c r="FE80" s="1291"/>
      <c r="FF80" s="1288"/>
      <c r="FG80" s="1288"/>
      <c r="FH80" s="1284"/>
      <c r="FI80" s="1295"/>
      <c r="FJ80" s="1295"/>
      <c r="FK80" s="1295"/>
      <c r="FL80" s="1295"/>
      <c r="FM80" s="1295"/>
      <c r="FN80" s="1288"/>
      <c r="FO80" s="1288"/>
      <c r="FP80" s="1284"/>
      <c r="FQ80" s="1288"/>
      <c r="FR80" s="1288"/>
      <c r="FS80" s="1288"/>
      <c r="FT80" s="1288"/>
      <c r="FU80" s="1288"/>
      <c r="FV80" s="1288"/>
      <c r="FW80" s="1288"/>
      <c r="FX80" s="1284"/>
      <c r="FY80" s="1288"/>
      <c r="FZ80" s="1288"/>
      <c r="GA80" s="1288"/>
      <c r="GB80" s="1288"/>
      <c r="GC80" s="1288"/>
      <c r="GD80" s="1288"/>
      <c r="GE80" s="1288"/>
      <c r="GF80" s="1284"/>
      <c r="GG80" s="1295"/>
      <c r="GH80" s="1295"/>
      <c r="GI80" s="1295"/>
      <c r="GJ80" s="1295"/>
      <c r="GK80" s="1295"/>
      <c r="GL80" s="1288"/>
      <c r="GM80" s="1288"/>
      <c r="GN80" s="1284"/>
      <c r="GO80" s="1288"/>
      <c r="GP80" s="1288"/>
      <c r="GQ80" s="1288"/>
      <c r="GR80" s="1288"/>
      <c r="GS80" s="1288"/>
      <c r="GT80" s="1288"/>
      <c r="GU80" s="1288"/>
      <c r="GV80" s="1284"/>
      <c r="GW80" s="1288"/>
      <c r="GX80" s="1288"/>
      <c r="GY80" s="1288"/>
      <c r="GZ80" s="1292"/>
      <c r="HA80" s="1291"/>
      <c r="HB80" s="1288"/>
      <c r="HC80" s="1293"/>
      <c r="HD80" s="1284"/>
    </row>
    <row r="81" spans="1:212">
      <c r="A81" s="1287" t="s">
        <v>637</v>
      </c>
      <c r="B81" s="1288">
        <v>0</v>
      </c>
      <c r="C81" s="1288">
        <v>0</v>
      </c>
      <c r="D81" s="1288">
        <v>0</v>
      </c>
      <c r="E81" s="1288">
        <v>0</v>
      </c>
      <c r="F81" s="1288">
        <v>0</v>
      </c>
      <c r="G81" s="1288">
        <v>0</v>
      </c>
      <c r="H81" s="1288">
        <v>0</v>
      </c>
      <c r="I81" s="1284">
        <v>0</v>
      </c>
      <c r="J81" s="1284">
        <v>0</v>
      </c>
      <c r="K81" s="1289">
        <v>0</v>
      </c>
      <c r="L81" s="1289">
        <v>0</v>
      </c>
      <c r="M81" s="1289">
        <v>0</v>
      </c>
      <c r="N81" s="1289">
        <v>0</v>
      </c>
      <c r="O81" s="1289">
        <v>0</v>
      </c>
      <c r="P81" s="1288">
        <v>0</v>
      </c>
      <c r="Q81" s="1288">
        <v>0</v>
      </c>
      <c r="R81" s="1284">
        <v>0</v>
      </c>
      <c r="S81" s="1288">
        <v>0</v>
      </c>
      <c r="T81" s="1288">
        <v>0</v>
      </c>
      <c r="U81" s="1288">
        <v>0</v>
      </c>
      <c r="V81" s="1288">
        <v>0</v>
      </c>
      <c r="W81" s="1288">
        <v>0</v>
      </c>
      <c r="X81" s="1288">
        <v>0</v>
      </c>
      <c r="Y81" s="1288">
        <v>0</v>
      </c>
      <c r="Z81" s="1284">
        <v>0</v>
      </c>
      <c r="AA81" s="1288">
        <v>0</v>
      </c>
      <c r="AB81" s="1288">
        <v>0</v>
      </c>
      <c r="AC81" s="1288">
        <v>0</v>
      </c>
      <c r="AD81" s="1288">
        <v>0</v>
      </c>
      <c r="AE81" s="1288">
        <v>0</v>
      </c>
      <c r="AF81" s="1288">
        <v>0</v>
      </c>
      <c r="AG81" s="1288"/>
      <c r="AH81" s="1284"/>
      <c r="AI81" s="1288">
        <v>0</v>
      </c>
      <c r="AJ81" s="1288">
        <v>0</v>
      </c>
      <c r="AK81" s="1288">
        <v>0</v>
      </c>
      <c r="AL81" s="1288">
        <v>0</v>
      </c>
      <c r="AM81" s="1288">
        <v>0</v>
      </c>
      <c r="AN81" s="1288">
        <v>0</v>
      </c>
      <c r="AO81" s="1288">
        <v>0</v>
      </c>
      <c r="AP81" s="1284">
        <v>0</v>
      </c>
      <c r="AQ81" s="1288">
        <v>0</v>
      </c>
      <c r="AR81" s="1288">
        <v>0</v>
      </c>
      <c r="AS81" s="1288">
        <v>0</v>
      </c>
      <c r="AT81" s="1288">
        <v>0</v>
      </c>
      <c r="AU81" s="1288">
        <v>0</v>
      </c>
      <c r="AV81" s="1288"/>
      <c r="AW81" s="1288"/>
      <c r="AX81" s="1284"/>
      <c r="AY81" s="1288">
        <v>0</v>
      </c>
      <c r="AZ81" s="1288">
        <v>0</v>
      </c>
      <c r="BA81" s="1288">
        <v>0</v>
      </c>
      <c r="BB81" s="1288">
        <v>0</v>
      </c>
      <c r="BC81" s="1288">
        <v>0</v>
      </c>
      <c r="BD81" s="1288">
        <v>0</v>
      </c>
      <c r="BE81" s="1288">
        <v>0</v>
      </c>
      <c r="BF81" s="1284">
        <v>0</v>
      </c>
      <c r="BG81" s="1288">
        <v>0</v>
      </c>
      <c r="BH81" s="1288">
        <v>0</v>
      </c>
      <c r="BI81" s="1288">
        <v>0</v>
      </c>
      <c r="BJ81" s="1288">
        <v>0</v>
      </c>
      <c r="BK81" s="1288">
        <v>0</v>
      </c>
      <c r="BL81" s="1288">
        <v>0</v>
      </c>
      <c r="BM81" s="1288">
        <v>0</v>
      </c>
      <c r="BN81" s="1284">
        <v>0</v>
      </c>
      <c r="BO81" s="1284">
        <v>0</v>
      </c>
      <c r="BP81" s="1288">
        <v>0</v>
      </c>
      <c r="BQ81" s="1288">
        <v>0</v>
      </c>
      <c r="BR81" s="1288">
        <v>0</v>
      </c>
      <c r="BS81" s="1288">
        <v>0</v>
      </c>
      <c r="BT81" s="1288">
        <v>0</v>
      </c>
      <c r="BU81" s="1288">
        <v>0</v>
      </c>
      <c r="BV81" s="1288">
        <v>0</v>
      </c>
      <c r="BW81" s="1284">
        <v>0</v>
      </c>
      <c r="BX81" s="1288">
        <v>0</v>
      </c>
      <c r="BY81" s="1288">
        <v>0</v>
      </c>
      <c r="BZ81" s="1288">
        <v>0</v>
      </c>
      <c r="CA81" s="1288">
        <v>0</v>
      </c>
      <c r="CB81" s="1288">
        <v>0</v>
      </c>
      <c r="CC81" s="1288">
        <v>0</v>
      </c>
      <c r="CD81" s="1284"/>
      <c r="CE81" s="1284"/>
      <c r="CF81" s="1288">
        <v>0</v>
      </c>
      <c r="CG81" s="1288">
        <v>0</v>
      </c>
      <c r="CH81" s="1288">
        <v>0</v>
      </c>
      <c r="CI81" s="1288">
        <v>0</v>
      </c>
      <c r="CJ81" s="1288">
        <v>0</v>
      </c>
      <c r="CK81" s="1288">
        <v>0</v>
      </c>
      <c r="CL81" s="1288">
        <v>0</v>
      </c>
      <c r="CM81" s="1284">
        <v>0</v>
      </c>
      <c r="CN81" s="1284">
        <v>0</v>
      </c>
      <c r="CO81" s="1288">
        <v>0</v>
      </c>
      <c r="CP81" s="1288">
        <v>0</v>
      </c>
      <c r="CQ81" s="1288">
        <v>0</v>
      </c>
      <c r="CR81" s="1288">
        <v>0</v>
      </c>
      <c r="CS81" s="1288">
        <v>0</v>
      </c>
      <c r="CT81" s="1288">
        <v>0</v>
      </c>
      <c r="CU81" s="1288">
        <v>0</v>
      </c>
      <c r="CV81" s="1284">
        <v>0</v>
      </c>
      <c r="CW81" s="1288">
        <v>0</v>
      </c>
      <c r="CX81" s="1288">
        <v>0</v>
      </c>
      <c r="CY81" s="1288">
        <v>0</v>
      </c>
      <c r="CZ81" s="1288">
        <v>0</v>
      </c>
      <c r="DA81" s="1288">
        <v>0</v>
      </c>
      <c r="DB81" s="1288">
        <v>0</v>
      </c>
      <c r="DC81" s="1288">
        <v>0</v>
      </c>
      <c r="DD81" s="1284">
        <v>0</v>
      </c>
      <c r="DE81" s="1288">
        <v>0</v>
      </c>
      <c r="DF81" s="1288">
        <v>0</v>
      </c>
      <c r="DG81" s="1288">
        <v>0</v>
      </c>
      <c r="DH81" s="1288">
        <v>0</v>
      </c>
      <c r="DI81" s="1288">
        <v>0</v>
      </c>
      <c r="DJ81" s="1288">
        <v>0</v>
      </c>
      <c r="DK81" s="1288"/>
      <c r="DL81" s="1284"/>
      <c r="DM81" s="1288">
        <v>0</v>
      </c>
      <c r="DN81" s="1288">
        <v>0</v>
      </c>
      <c r="DO81" s="1288">
        <v>0</v>
      </c>
      <c r="DP81" s="1288">
        <v>0</v>
      </c>
      <c r="DQ81" s="1288">
        <v>0</v>
      </c>
      <c r="DR81" s="1288">
        <v>0</v>
      </c>
      <c r="DS81" s="1288"/>
      <c r="DT81" s="1284">
        <v>0</v>
      </c>
      <c r="DU81" s="1288">
        <v>0</v>
      </c>
      <c r="DV81" s="1288">
        <v>0</v>
      </c>
      <c r="DW81" s="1288">
        <v>0</v>
      </c>
      <c r="DX81" s="1288">
        <v>0</v>
      </c>
      <c r="DY81" s="1288">
        <v>0</v>
      </c>
      <c r="DZ81" s="1288">
        <v>0</v>
      </c>
      <c r="EA81" s="1288">
        <v>0</v>
      </c>
      <c r="EB81" s="1284">
        <v>0</v>
      </c>
      <c r="EC81" s="1288">
        <v>0</v>
      </c>
      <c r="ED81" s="1288">
        <v>0</v>
      </c>
      <c r="EE81" s="1288">
        <v>0</v>
      </c>
      <c r="EF81" s="1288">
        <v>0</v>
      </c>
      <c r="EG81" s="1288">
        <v>0</v>
      </c>
      <c r="EH81" s="1288">
        <v>0</v>
      </c>
      <c r="EI81" s="1288">
        <v>0</v>
      </c>
      <c r="EJ81" s="1284">
        <v>0</v>
      </c>
      <c r="EK81" s="1288">
        <v>0</v>
      </c>
      <c r="EL81" s="1288">
        <v>0</v>
      </c>
      <c r="EM81" s="1288">
        <v>0</v>
      </c>
      <c r="EN81" s="1288">
        <v>0</v>
      </c>
      <c r="EO81" s="1288">
        <v>0</v>
      </c>
      <c r="EP81" s="1288">
        <v>0</v>
      </c>
      <c r="EQ81" s="1288"/>
      <c r="ER81" s="1284"/>
      <c r="ES81" s="1288">
        <v>0</v>
      </c>
      <c r="ET81" s="1288">
        <v>0</v>
      </c>
      <c r="EU81" s="1288">
        <v>0</v>
      </c>
      <c r="EV81" s="1288">
        <v>0</v>
      </c>
      <c r="EW81" s="1288">
        <v>0</v>
      </c>
      <c r="EX81" s="1288">
        <v>0</v>
      </c>
      <c r="EY81" s="1288">
        <v>0</v>
      </c>
      <c r="EZ81" s="1284">
        <v>0</v>
      </c>
      <c r="FA81" s="1290">
        <v>0</v>
      </c>
      <c r="FB81" s="1291">
        <v>0</v>
      </c>
      <c r="FC81" s="1291">
        <v>0</v>
      </c>
      <c r="FD81" s="1291">
        <v>0</v>
      </c>
      <c r="FE81" s="1291">
        <v>0</v>
      </c>
      <c r="FF81" s="1288">
        <v>0</v>
      </c>
      <c r="FG81" s="1288">
        <v>0</v>
      </c>
      <c r="FH81" s="1284"/>
      <c r="FI81" s="1288">
        <v>0</v>
      </c>
      <c r="FJ81" s="1288">
        <v>0</v>
      </c>
      <c r="FK81" s="1288">
        <v>0</v>
      </c>
      <c r="FL81" s="1288">
        <v>0</v>
      </c>
      <c r="FM81" s="1288">
        <v>0</v>
      </c>
      <c r="FN81" s="1288">
        <v>0</v>
      </c>
      <c r="FO81" s="1288">
        <v>0</v>
      </c>
      <c r="FP81" s="1284">
        <v>0</v>
      </c>
      <c r="FQ81" s="1288">
        <v>0</v>
      </c>
      <c r="FR81" s="1288">
        <v>0</v>
      </c>
      <c r="FS81" s="1288">
        <v>0</v>
      </c>
      <c r="FT81" s="1288">
        <v>0</v>
      </c>
      <c r="FU81" s="1288">
        <v>0</v>
      </c>
      <c r="FV81" s="1288">
        <v>0</v>
      </c>
      <c r="FW81" s="1288">
        <v>0</v>
      </c>
      <c r="FX81" s="1284">
        <v>0</v>
      </c>
      <c r="FY81" s="1288">
        <v>0</v>
      </c>
      <c r="FZ81" s="1288">
        <v>0</v>
      </c>
      <c r="GA81" s="1288">
        <v>0</v>
      </c>
      <c r="GB81" s="1288">
        <v>0</v>
      </c>
      <c r="GC81" s="1288">
        <v>0</v>
      </c>
      <c r="GD81" s="1288">
        <v>0</v>
      </c>
      <c r="GE81" s="1288">
        <v>0</v>
      </c>
      <c r="GF81" s="1284">
        <v>0</v>
      </c>
      <c r="GG81" s="1288">
        <v>0</v>
      </c>
      <c r="GH81" s="1288">
        <v>0</v>
      </c>
      <c r="GI81" s="1288">
        <v>0</v>
      </c>
      <c r="GJ81" s="1288">
        <v>0</v>
      </c>
      <c r="GK81" s="1288">
        <v>0</v>
      </c>
      <c r="GL81" s="1288">
        <v>0</v>
      </c>
      <c r="GM81" s="1288">
        <v>0</v>
      </c>
      <c r="GN81" s="1284">
        <v>0</v>
      </c>
      <c r="GO81" s="1288">
        <v>0</v>
      </c>
      <c r="GP81" s="1288">
        <v>0</v>
      </c>
      <c r="GQ81" s="1288">
        <v>0</v>
      </c>
      <c r="GR81" s="1288">
        <f>N81+V81+AL81+AT81+BB81+BJ81+EN81+BS81+CA81+CI81+CR81+CZ81+AD81+DH81+DP81+DX81+EF81+EV81+FD81+FL81+FT81+GB81+GJ81</f>
        <v>0</v>
      </c>
      <c r="GS81" s="1288">
        <f>O81+W81+AM81+AU81+BC81+BK81+BT81+CB81+CJ81+CS81+DA81+AE81+DI81+DQ81+DY81+EG81+EO81+EW81+FE81+FM81+FU81+GC81+GK81</f>
        <v>0</v>
      </c>
      <c r="GT81" s="1288">
        <v>0</v>
      </c>
      <c r="GU81" s="1288">
        <v>0</v>
      </c>
      <c r="GV81" s="1284">
        <v>0</v>
      </c>
      <c r="GW81" s="1288">
        <v>0</v>
      </c>
      <c r="GX81" s="1288">
        <v>0</v>
      </c>
      <c r="GY81" s="1288">
        <v>0</v>
      </c>
      <c r="GZ81" s="1292">
        <f>E81+GR81</f>
        <v>0</v>
      </c>
      <c r="HA81" s="1291">
        <f>GS81+F81</f>
        <v>0</v>
      </c>
      <c r="HB81" s="1288">
        <v>0</v>
      </c>
      <c r="HC81" s="1293">
        <v>0</v>
      </c>
      <c r="HD81" s="1284">
        <v>0</v>
      </c>
    </row>
    <row r="82" spans="1:212">
      <c r="A82" s="1287" t="s">
        <v>638</v>
      </c>
      <c r="B82" s="1288">
        <v>0</v>
      </c>
      <c r="C82" s="1288">
        <v>0</v>
      </c>
      <c r="D82" s="1288">
        <v>0</v>
      </c>
      <c r="E82" s="1288">
        <v>0</v>
      </c>
      <c r="F82" s="1288">
        <v>0</v>
      </c>
      <c r="G82" s="1288">
        <v>0</v>
      </c>
      <c r="H82" s="1288">
        <v>0</v>
      </c>
      <c r="I82" s="1284">
        <v>0</v>
      </c>
      <c r="J82" s="1284">
        <v>0</v>
      </c>
      <c r="K82" s="1289">
        <v>0</v>
      </c>
      <c r="L82" s="1289">
        <v>0</v>
      </c>
      <c r="M82" s="1289">
        <v>0</v>
      </c>
      <c r="N82" s="1289">
        <v>0</v>
      </c>
      <c r="O82" s="1289">
        <v>0</v>
      </c>
      <c r="P82" s="1288">
        <v>0</v>
      </c>
      <c r="Q82" s="1288">
        <v>0</v>
      </c>
      <c r="R82" s="1284">
        <v>0</v>
      </c>
      <c r="S82" s="1288">
        <v>0</v>
      </c>
      <c r="T82" s="1288">
        <v>0</v>
      </c>
      <c r="U82" s="1288">
        <v>0</v>
      </c>
      <c r="V82" s="1288">
        <v>0</v>
      </c>
      <c r="W82" s="1288">
        <v>0</v>
      </c>
      <c r="X82" s="1288">
        <v>0</v>
      </c>
      <c r="Y82" s="1288">
        <v>0</v>
      </c>
      <c r="Z82" s="1284">
        <v>0</v>
      </c>
      <c r="AA82" s="1288">
        <v>0</v>
      </c>
      <c r="AB82" s="1288">
        <v>0</v>
      </c>
      <c r="AC82" s="1288">
        <v>0</v>
      </c>
      <c r="AD82" s="1288">
        <v>0</v>
      </c>
      <c r="AE82" s="1288">
        <v>0</v>
      </c>
      <c r="AF82" s="1288">
        <v>0</v>
      </c>
      <c r="AG82" s="1288"/>
      <c r="AH82" s="1284"/>
      <c r="AI82" s="1288">
        <v>0</v>
      </c>
      <c r="AJ82" s="1288">
        <v>0</v>
      </c>
      <c r="AK82" s="1288">
        <v>0</v>
      </c>
      <c r="AL82" s="1288">
        <v>0</v>
      </c>
      <c r="AM82" s="1288">
        <v>0</v>
      </c>
      <c r="AN82" s="1288">
        <v>0</v>
      </c>
      <c r="AO82" s="1288">
        <v>0</v>
      </c>
      <c r="AP82" s="1284">
        <v>0</v>
      </c>
      <c r="AQ82" s="1288">
        <v>0</v>
      </c>
      <c r="AR82" s="1288">
        <v>0</v>
      </c>
      <c r="AS82" s="1288">
        <v>0</v>
      </c>
      <c r="AT82" s="1288">
        <v>0</v>
      </c>
      <c r="AU82" s="1288">
        <v>0</v>
      </c>
      <c r="AV82" s="1288"/>
      <c r="AW82" s="1288"/>
      <c r="AX82" s="1284"/>
      <c r="AY82" s="1288">
        <v>0</v>
      </c>
      <c r="AZ82" s="1288">
        <v>0</v>
      </c>
      <c r="BA82" s="1288">
        <v>0</v>
      </c>
      <c r="BB82" s="1288">
        <v>0</v>
      </c>
      <c r="BC82" s="1288">
        <v>0</v>
      </c>
      <c r="BD82" s="1288">
        <v>0</v>
      </c>
      <c r="BE82" s="1288">
        <v>0</v>
      </c>
      <c r="BF82" s="1284">
        <v>0</v>
      </c>
      <c r="BG82" s="1288">
        <v>0</v>
      </c>
      <c r="BH82" s="1288">
        <v>0</v>
      </c>
      <c r="BI82" s="1288">
        <v>0</v>
      </c>
      <c r="BJ82" s="1288">
        <v>0</v>
      </c>
      <c r="BK82" s="1288">
        <v>0</v>
      </c>
      <c r="BL82" s="1288">
        <v>0</v>
      </c>
      <c r="BM82" s="1288">
        <v>0</v>
      </c>
      <c r="BN82" s="1284">
        <v>0</v>
      </c>
      <c r="BO82" s="1284">
        <v>0</v>
      </c>
      <c r="BP82" s="1288">
        <v>0</v>
      </c>
      <c r="BQ82" s="1288">
        <v>0</v>
      </c>
      <c r="BR82" s="1288">
        <v>0</v>
      </c>
      <c r="BS82" s="1288">
        <v>0</v>
      </c>
      <c r="BT82" s="1288">
        <v>0</v>
      </c>
      <c r="BU82" s="1288">
        <v>0</v>
      </c>
      <c r="BV82" s="1288">
        <v>0</v>
      </c>
      <c r="BW82" s="1284">
        <v>0</v>
      </c>
      <c r="BX82" s="1288">
        <v>0</v>
      </c>
      <c r="BY82" s="1288">
        <v>0</v>
      </c>
      <c r="BZ82" s="1288">
        <v>0</v>
      </c>
      <c r="CA82" s="1288">
        <v>0</v>
      </c>
      <c r="CB82" s="1288">
        <v>0</v>
      </c>
      <c r="CC82" s="1288">
        <v>0</v>
      </c>
      <c r="CD82" s="1284"/>
      <c r="CE82" s="1284"/>
      <c r="CF82" s="1288">
        <v>0</v>
      </c>
      <c r="CG82" s="1288">
        <v>0</v>
      </c>
      <c r="CH82" s="1288">
        <v>0</v>
      </c>
      <c r="CI82" s="1288">
        <v>0</v>
      </c>
      <c r="CJ82" s="1288">
        <v>0</v>
      </c>
      <c r="CK82" s="1288">
        <v>0</v>
      </c>
      <c r="CL82" s="1288">
        <v>0</v>
      </c>
      <c r="CM82" s="1284">
        <v>0</v>
      </c>
      <c r="CN82" s="1284">
        <v>0</v>
      </c>
      <c r="CO82" s="1288">
        <v>0</v>
      </c>
      <c r="CP82" s="1288">
        <v>0</v>
      </c>
      <c r="CQ82" s="1288">
        <v>0</v>
      </c>
      <c r="CR82" s="1288">
        <v>0</v>
      </c>
      <c r="CS82" s="1288">
        <v>0</v>
      </c>
      <c r="CT82" s="1288">
        <v>0</v>
      </c>
      <c r="CU82" s="1288">
        <v>0</v>
      </c>
      <c r="CV82" s="1284">
        <v>0</v>
      </c>
      <c r="CW82" s="1288">
        <v>0</v>
      </c>
      <c r="CX82" s="1288">
        <v>0</v>
      </c>
      <c r="CY82" s="1288">
        <v>0</v>
      </c>
      <c r="CZ82" s="1288">
        <v>0</v>
      </c>
      <c r="DA82" s="1288">
        <v>0</v>
      </c>
      <c r="DB82" s="1288">
        <v>0</v>
      </c>
      <c r="DC82" s="1288">
        <v>0</v>
      </c>
      <c r="DD82" s="1284">
        <v>0</v>
      </c>
      <c r="DE82" s="1288">
        <v>0</v>
      </c>
      <c r="DF82" s="1288">
        <v>0</v>
      </c>
      <c r="DG82" s="1288">
        <v>0</v>
      </c>
      <c r="DH82" s="1288">
        <v>0</v>
      </c>
      <c r="DI82" s="1288">
        <v>0</v>
      </c>
      <c r="DJ82" s="1288">
        <v>0</v>
      </c>
      <c r="DK82" s="1288"/>
      <c r="DL82" s="1284"/>
      <c r="DM82" s="1288">
        <v>0</v>
      </c>
      <c r="DN82" s="1288">
        <v>0</v>
      </c>
      <c r="DO82" s="1288">
        <v>0</v>
      </c>
      <c r="DP82" s="1288">
        <v>0</v>
      </c>
      <c r="DQ82" s="1288">
        <v>0</v>
      </c>
      <c r="DR82" s="1288">
        <v>0</v>
      </c>
      <c r="DS82" s="1288"/>
      <c r="DT82" s="1284">
        <v>0</v>
      </c>
      <c r="DU82" s="1288">
        <v>0</v>
      </c>
      <c r="DV82" s="1288">
        <v>0</v>
      </c>
      <c r="DW82" s="1288">
        <v>0</v>
      </c>
      <c r="DX82" s="1288">
        <v>0</v>
      </c>
      <c r="DY82" s="1288">
        <v>0</v>
      </c>
      <c r="DZ82" s="1288">
        <v>0</v>
      </c>
      <c r="EA82" s="1288">
        <v>0</v>
      </c>
      <c r="EB82" s="1284">
        <v>0</v>
      </c>
      <c r="EC82" s="1288">
        <v>0</v>
      </c>
      <c r="ED82" s="1288">
        <v>0</v>
      </c>
      <c r="EE82" s="1288">
        <v>0</v>
      </c>
      <c r="EF82" s="1288">
        <v>0</v>
      </c>
      <c r="EG82" s="1288">
        <v>0</v>
      </c>
      <c r="EH82" s="1288">
        <v>0</v>
      </c>
      <c r="EI82" s="1288">
        <v>0</v>
      </c>
      <c r="EJ82" s="1284">
        <v>0</v>
      </c>
      <c r="EK82" s="1288">
        <v>0</v>
      </c>
      <c r="EL82" s="1288">
        <v>0</v>
      </c>
      <c r="EM82" s="1288">
        <v>0</v>
      </c>
      <c r="EN82" s="1288">
        <v>0</v>
      </c>
      <c r="EO82" s="1288">
        <v>0</v>
      </c>
      <c r="EP82" s="1288">
        <v>0</v>
      </c>
      <c r="EQ82" s="1288"/>
      <c r="ER82" s="1284"/>
      <c r="ES82" s="1288">
        <v>0</v>
      </c>
      <c r="ET82" s="1288">
        <v>0</v>
      </c>
      <c r="EU82" s="1288">
        <v>0</v>
      </c>
      <c r="EV82" s="1288">
        <v>0</v>
      </c>
      <c r="EW82" s="1288">
        <v>0</v>
      </c>
      <c r="EX82" s="1288">
        <v>0</v>
      </c>
      <c r="EY82" s="1288">
        <v>0</v>
      </c>
      <c r="EZ82" s="1284">
        <v>0</v>
      </c>
      <c r="FA82" s="1290">
        <v>0</v>
      </c>
      <c r="FB82" s="1291">
        <v>0</v>
      </c>
      <c r="FC82" s="1291">
        <v>0</v>
      </c>
      <c r="FD82" s="1291">
        <v>0</v>
      </c>
      <c r="FE82" s="1291">
        <v>0</v>
      </c>
      <c r="FF82" s="1288">
        <v>0</v>
      </c>
      <c r="FG82" s="1288">
        <v>0</v>
      </c>
      <c r="FH82" s="1284"/>
      <c r="FI82" s="1288">
        <v>0</v>
      </c>
      <c r="FJ82" s="1288">
        <v>0</v>
      </c>
      <c r="FK82" s="1288">
        <v>0</v>
      </c>
      <c r="FL82" s="1288">
        <v>0</v>
      </c>
      <c r="FM82" s="1288">
        <v>0</v>
      </c>
      <c r="FN82" s="1288">
        <v>0</v>
      </c>
      <c r="FO82" s="1288">
        <v>0</v>
      </c>
      <c r="FP82" s="1284">
        <v>0</v>
      </c>
      <c r="FQ82" s="1288">
        <v>0</v>
      </c>
      <c r="FR82" s="1288">
        <v>0</v>
      </c>
      <c r="FS82" s="1288">
        <v>0</v>
      </c>
      <c r="FT82" s="1288">
        <v>0</v>
      </c>
      <c r="FU82" s="1288">
        <v>0</v>
      </c>
      <c r="FV82" s="1288">
        <v>0</v>
      </c>
      <c r="FW82" s="1288">
        <v>0</v>
      </c>
      <c r="FX82" s="1284">
        <v>0</v>
      </c>
      <c r="FY82" s="1288">
        <v>0</v>
      </c>
      <c r="FZ82" s="1288">
        <v>0</v>
      </c>
      <c r="GA82" s="1288">
        <v>0</v>
      </c>
      <c r="GB82" s="1288">
        <v>0</v>
      </c>
      <c r="GC82" s="1288">
        <v>0</v>
      </c>
      <c r="GD82" s="1288">
        <v>0</v>
      </c>
      <c r="GE82" s="1288">
        <v>0</v>
      </c>
      <c r="GF82" s="1284">
        <v>0</v>
      </c>
      <c r="GG82" s="1288">
        <v>0</v>
      </c>
      <c r="GH82" s="1288">
        <v>0</v>
      </c>
      <c r="GI82" s="1288">
        <v>0</v>
      </c>
      <c r="GJ82" s="1288">
        <v>0</v>
      </c>
      <c r="GK82" s="1288">
        <v>0</v>
      </c>
      <c r="GL82" s="1288">
        <v>0</v>
      </c>
      <c r="GM82" s="1288">
        <v>0</v>
      </c>
      <c r="GN82" s="1284">
        <v>0</v>
      </c>
      <c r="GO82" s="1288">
        <v>0</v>
      </c>
      <c r="GP82" s="1288">
        <v>0</v>
      </c>
      <c r="GQ82" s="1288">
        <v>0</v>
      </c>
      <c r="GR82" s="1288">
        <f>N82+V82+AL82+AT82+BB82+BJ82+EN82+BS82+CA82+CI82+CR82+CZ82+AD82+DH82+DP82+DX82+EF82+EV82+FD82+FL82+FT82+GB82+GJ82</f>
        <v>0</v>
      </c>
      <c r="GS82" s="1288">
        <f>O82+W82+AM82+AU82+BC82+BK82+BT82+CB82+CJ82+CS82+DA82+AE82+DI82+DQ82+DY82+EG82+EO82+EW82+FE82+FM82+FU82+GC82+GK82</f>
        <v>0</v>
      </c>
      <c r="GT82" s="1288">
        <v>0</v>
      </c>
      <c r="GU82" s="1288">
        <v>0</v>
      </c>
      <c r="GV82" s="1284">
        <v>0</v>
      </c>
      <c r="GW82" s="1288">
        <v>0</v>
      </c>
      <c r="GX82" s="1288">
        <v>0</v>
      </c>
      <c r="GY82" s="1288">
        <v>0</v>
      </c>
      <c r="GZ82" s="1292">
        <f>E82+GR82</f>
        <v>0</v>
      </c>
      <c r="HA82" s="1291">
        <f>GS82+F82</f>
        <v>0</v>
      </c>
      <c r="HB82" s="1288">
        <v>0</v>
      </c>
      <c r="HC82" s="1293">
        <v>0</v>
      </c>
      <c r="HD82" s="1284">
        <v>0</v>
      </c>
    </row>
    <row r="83" spans="1:212">
      <c r="A83" s="1287" t="s">
        <v>639</v>
      </c>
      <c r="B83" s="1288">
        <v>0</v>
      </c>
      <c r="C83" s="1288">
        <v>0</v>
      </c>
      <c r="D83" s="1288">
        <v>0</v>
      </c>
      <c r="E83" s="1288">
        <v>0</v>
      </c>
      <c r="F83" s="1288">
        <v>0</v>
      </c>
      <c r="G83" s="1288">
        <v>0</v>
      </c>
      <c r="H83" s="1288">
        <v>0</v>
      </c>
      <c r="I83" s="1284">
        <v>0</v>
      </c>
      <c r="J83" s="1284">
        <v>0</v>
      </c>
      <c r="K83" s="1289">
        <v>0</v>
      </c>
      <c r="L83" s="1289">
        <v>0</v>
      </c>
      <c r="M83" s="1289">
        <v>0</v>
      </c>
      <c r="N83" s="1289">
        <v>0</v>
      </c>
      <c r="O83" s="1289">
        <v>0</v>
      </c>
      <c r="P83" s="1288">
        <v>0</v>
      </c>
      <c r="Q83" s="1288">
        <v>0</v>
      </c>
      <c r="R83" s="1284">
        <v>0</v>
      </c>
      <c r="S83" s="1288">
        <v>0</v>
      </c>
      <c r="T83" s="1288">
        <v>0</v>
      </c>
      <c r="U83" s="1288">
        <v>0</v>
      </c>
      <c r="V83" s="1288">
        <v>0</v>
      </c>
      <c r="W83" s="1288">
        <v>0</v>
      </c>
      <c r="X83" s="1288">
        <v>0</v>
      </c>
      <c r="Y83" s="1288">
        <v>0</v>
      </c>
      <c r="Z83" s="1284">
        <v>0</v>
      </c>
      <c r="AA83" s="1288">
        <v>0</v>
      </c>
      <c r="AB83" s="1288">
        <v>0</v>
      </c>
      <c r="AC83" s="1288">
        <v>0</v>
      </c>
      <c r="AD83" s="1288">
        <v>0</v>
      </c>
      <c r="AE83" s="1288">
        <v>0</v>
      </c>
      <c r="AF83" s="1288">
        <v>0</v>
      </c>
      <c r="AG83" s="1288"/>
      <c r="AH83" s="1284"/>
      <c r="AI83" s="1288">
        <v>0</v>
      </c>
      <c r="AJ83" s="1288">
        <v>0</v>
      </c>
      <c r="AK83" s="1288">
        <v>0</v>
      </c>
      <c r="AL83" s="1288">
        <v>0</v>
      </c>
      <c r="AM83" s="1288">
        <v>0</v>
      </c>
      <c r="AN83" s="1288">
        <v>0</v>
      </c>
      <c r="AO83" s="1288">
        <v>0</v>
      </c>
      <c r="AP83" s="1284">
        <v>0</v>
      </c>
      <c r="AQ83" s="1288">
        <v>0</v>
      </c>
      <c r="AR83" s="1288">
        <v>0</v>
      </c>
      <c r="AS83" s="1288">
        <v>0</v>
      </c>
      <c r="AT83" s="1288">
        <v>0</v>
      </c>
      <c r="AU83" s="1288">
        <v>0</v>
      </c>
      <c r="AV83" s="1288"/>
      <c r="AW83" s="1288"/>
      <c r="AX83" s="1284"/>
      <c r="AY83" s="1288">
        <v>0</v>
      </c>
      <c r="AZ83" s="1288">
        <v>0</v>
      </c>
      <c r="BA83" s="1288">
        <v>0</v>
      </c>
      <c r="BB83" s="1288">
        <v>0</v>
      </c>
      <c r="BC83" s="1288">
        <v>0</v>
      </c>
      <c r="BD83" s="1288">
        <v>0</v>
      </c>
      <c r="BE83" s="1288">
        <v>0</v>
      </c>
      <c r="BF83" s="1284">
        <v>0</v>
      </c>
      <c r="BG83" s="1288">
        <v>0</v>
      </c>
      <c r="BH83" s="1288">
        <v>0</v>
      </c>
      <c r="BI83" s="1288">
        <v>0</v>
      </c>
      <c r="BJ83" s="1288">
        <v>0</v>
      </c>
      <c r="BK83" s="1288">
        <v>0</v>
      </c>
      <c r="BL83" s="1288">
        <v>0</v>
      </c>
      <c r="BM83" s="1288">
        <v>0</v>
      </c>
      <c r="BN83" s="1284">
        <v>0</v>
      </c>
      <c r="BO83" s="1284">
        <v>0</v>
      </c>
      <c r="BP83" s="1288">
        <v>0</v>
      </c>
      <c r="BQ83" s="1288">
        <v>0</v>
      </c>
      <c r="BR83" s="1288">
        <v>0</v>
      </c>
      <c r="BS83" s="1288">
        <v>0</v>
      </c>
      <c r="BT83" s="1288">
        <v>0</v>
      </c>
      <c r="BU83" s="1288">
        <v>0</v>
      </c>
      <c r="BV83" s="1288">
        <v>0</v>
      </c>
      <c r="BW83" s="1284">
        <v>0</v>
      </c>
      <c r="BX83" s="1288">
        <v>0</v>
      </c>
      <c r="BY83" s="1288">
        <v>0</v>
      </c>
      <c r="BZ83" s="1288">
        <v>0</v>
      </c>
      <c r="CA83" s="1288">
        <v>0</v>
      </c>
      <c r="CB83" s="1288">
        <v>0</v>
      </c>
      <c r="CC83" s="1288">
        <v>0</v>
      </c>
      <c r="CD83" s="1284"/>
      <c r="CE83" s="1284"/>
      <c r="CF83" s="1288">
        <v>0</v>
      </c>
      <c r="CG83" s="1288">
        <v>0</v>
      </c>
      <c r="CH83" s="1288">
        <v>0</v>
      </c>
      <c r="CI83" s="1288">
        <v>0</v>
      </c>
      <c r="CJ83" s="1288">
        <v>0</v>
      </c>
      <c r="CK83" s="1288">
        <v>0</v>
      </c>
      <c r="CL83" s="1288">
        <v>0</v>
      </c>
      <c r="CM83" s="1284">
        <v>0</v>
      </c>
      <c r="CN83" s="1284">
        <v>0</v>
      </c>
      <c r="CO83" s="1288">
        <v>0</v>
      </c>
      <c r="CP83" s="1288">
        <v>0</v>
      </c>
      <c r="CQ83" s="1288">
        <v>0</v>
      </c>
      <c r="CR83" s="1288">
        <v>0</v>
      </c>
      <c r="CS83" s="1288">
        <v>0</v>
      </c>
      <c r="CT83" s="1288">
        <v>0</v>
      </c>
      <c r="CU83" s="1288">
        <v>0</v>
      </c>
      <c r="CV83" s="1284">
        <v>0</v>
      </c>
      <c r="CW83" s="1288">
        <v>0</v>
      </c>
      <c r="CX83" s="1288">
        <v>0</v>
      </c>
      <c r="CY83" s="1288">
        <v>0</v>
      </c>
      <c r="CZ83" s="1288">
        <v>0</v>
      </c>
      <c r="DA83" s="1288">
        <v>0</v>
      </c>
      <c r="DB83" s="1288">
        <v>0</v>
      </c>
      <c r="DC83" s="1288">
        <v>0</v>
      </c>
      <c r="DD83" s="1284">
        <v>0</v>
      </c>
      <c r="DE83" s="1288">
        <v>0</v>
      </c>
      <c r="DF83" s="1288">
        <v>0</v>
      </c>
      <c r="DG83" s="1288">
        <v>0</v>
      </c>
      <c r="DH83" s="1288">
        <v>0</v>
      </c>
      <c r="DI83" s="1288">
        <v>0</v>
      </c>
      <c r="DJ83" s="1288">
        <v>0</v>
      </c>
      <c r="DK83" s="1288"/>
      <c r="DL83" s="1284"/>
      <c r="DM83" s="1288">
        <v>0</v>
      </c>
      <c r="DN83" s="1288">
        <v>0</v>
      </c>
      <c r="DO83" s="1288">
        <v>0</v>
      </c>
      <c r="DP83" s="1288">
        <v>0</v>
      </c>
      <c r="DQ83" s="1288">
        <v>0</v>
      </c>
      <c r="DR83" s="1288">
        <v>0</v>
      </c>
      <c r="DS83" s="1288"/>
      <c r="DT83" s="1284">
        <v>0</v>
      </c>
      <c r="DU83" s="1288">
        <v>0</v>
      </c>
      <c r="DV83" s="1288">
        <v>0</v>
      </c>
      <c r="DW83" s="1288">
        <v>0</v>
      </c>
      <c r="DX83" s="1288">
        <v>0</v>
      </c>
      <c r="DY83" s="1288">
        <v>0</v>
      </c>
      <c r="DZ83" s="1288">
        <v>0</v>
      </c>
      <c r="EA83" s="1288">
        <v>0</v>
      </c>
      <c r="EB83" s="1284">
        <v>0</v>
      </c>
      <c r="EC83" s="1288">
        <v>0</v>
      </c>
      <c r="ED83" s="1288">
        <v>0</v>
      </c>
      <c r="EE83" s="1288">
        <v>0</v>
      </c>
      <c r="EF83" s="1288">
        <v>0</v>
      </c>
      <c r="EG83" s="1288">
        <v>0</v>
      </c>
      <c r="EH83" s="1288">
        <v>0</v>
      </c>
      <c r="EI83" s="1288">
        <v>0</v>
      </c>
      <c r="EJ83" s="1284">
        <v>0</v>
      </c>
      <c r="EK83" s="1288">
        <v>0</v>
      </c>
      <c r="EL83" s="1288">
        <v>0</v>
      </c>
      <c r="EM83" s="1288">
        <v>0</v>
      </c>
      <c r="EN83" s="1288">
        <v>0</v>
      </c>
      <c r="EO83" s="1288">
        <v>0</v>
      </c>
      <c r="EP83" s="1288">
        <v>0</v>
      </c>
      <c r="EQ83" s="1288"/>
      <c r="ER83" s="1284"/>
      <c r="ES83" s="1288">
        <v>0</v>
      </c>
      <c r="ET83" s="1288">
        <v>0</v>
      </c>
      <c r="EU83" s="1288">
        <v>0</v>
      </c>
      <c r="EV83" s="1288">
        <v>0</v>
      </c>
      <c r="EW83" s="1288">
        <v>0</v>
      </c>
      <c r="EX83" s="1288">
        <v>0</v>
      </c>
      <c r="EY83" s="1288">
        <v>0</v>
      </c>
      <c r="EZ83" s="1284">
        <v>0</v>
      </c>
      <c r="FA83" s="1290">
        <v>0</v>
      </c>
      <c r="FB83" s="1291">
        <v>0</v>
      </c>
      <c r="FC83" s="1291">
        <v>0</v>
      </c>
      <c r="FD83" s="1291">
        <v>0</v>
      </c>
      <c r="FE83" s="1291">
        <v>0</v>
      </c>
      <c r="FF83" s="1288">
        <v>0</v>
      </c>
      <c r="FG83" s="1288">
        <v>0</v>
      </c>
      <c r="FH83" s="1284"/>
      <c r="FI83" s="1288">
        <v>0</v>
      </c>
      <c r="FJ83" s="1288">
        <v>0</v>
      </c>
      <c r="FK83" s="1288">
        <v>0</v>
      </c>
      <c r="FL83" s="1288">
        <v>0</v>
      </c>
      <c r="FM83" s="1288">
        <v>0</v>
      </c>
      <c r="FN83" s="1288">
        <v>0</v>
      </c>
      <c r="FO83" s="1288">
        <v>0</v>
      </c>
      <c r="FP83" s="1284">
        <v>0</v>
      </c>
      <c r="FQ83" s="1288">
        <v>0</v>
      </c>
      <c r="FR83" s="1288">
        <v>0</v>
      </c>
      <c r="FS83" s="1288">
        <v>0</v>
      </c>
      <c r="FT83" s="1288">
        <v>0</v>
      </c>
      <c r="FU83" s="1288">
        <v>0</v>
      </c>
      <c r="FV83" s="1288">
        <v>0</v>
      </c>
      <c r="FW83" s="1288">
        <v>0</v>
      </c>
      <c r="FX83" s="1284">
        <v>0</v>
      </c>
      <c r="FY83" s="1288">
        <v>0</v>
      </c>
      <c r="FZ83" s="1288">
        <v>0</v>
      </c>
      <c r="GA83" s="1288">
        <v>0</v>
      </c>
      <c r="GB83" s="1288">
        <v>0</v>
      </c>
      <c r="GC83" s="1288">
        <v>0</v>
      </c>
      <c r="GD83" s="1288">
        <v>0</v>
      </c>
      <c r="GE83" s="1288">
        <v>0</v>
      </c>
      <c r="GF83" s="1284">
        <v>0</v>
      </c>
      <c r="GG83" s="1288">
        <v>0</v>
      </c>
      <c r="GH83" s="1288">
        <v>0</v>
      </c>
      <c r="GI83" s="1288">
        <v>0</v>
      </c>
      <c r="GJ83" s="1288">
        <v>0</v>
      </c>
      <c r="GK83" s="1288">
        <v>0</v>
      </c>
      <c r="GL83" s="1288">
        <v>0</v>
      </c>
      <c r="GM83" s="1288">
        <v>0</v>
      </c>
      <c r="GN83" s="1284">
        <v>0</v>
      </c>
      <c r="GO83" s="1288">
        <v>0</v>
      </c>
      <c r="GP83" s="1288">
        <v>0</v>
      </c>
      <c r="GQ83" s="1288">
        <v>0</v>
      </c>
      <c r="GR83" s="1288">
        <f>N83+V83+AL83+AT83+BB83+BJ83+EN83+BS83+CA83+CI83+CR83+CZ83+AD83+DH83+DP83+DX83+EF83+EV83+FD83+FL83+FT83+GB83+GJ83</f>
        <v>0</v>
      </c>
      <c r="GS83" s="1288">
        <f>O83+W83+AM83+AU83+BC83+BK83+BT83+CB83+CJ83+CS83+DA83+AE83+DI83+DQ83+DY83+EG83+EO83+EW83+FE83+FM83+FU83+GC83+GK83</f>
        <v>0</v>
      </c>
      <c r="GT83" s="1288">
        <v>0</v>
      </c>
      <c r="GU83" s="1288">
        <v>0</v>
      </c>
      <c r="GV83" s="1284">
        <v>0</v>
      </c>
      <c r="GW83" s="1288">
        <v>0</v>
      </c>
      <c r="GX83" s="1288">
        <v>0</v>
      </c>
      <c r="GY83" s="1288">
        <v>0</v>
      </c>
      <c r="GZ83" s="1292">
        <f>E83+GR83</f>
        <v>0</v>
      </c>
      <c r="HA83" s="1291">
        <f>GS83+F83</f>
        <v>0</v>
      </c>
      <c r="HB83" s="1288">
        <v>0</v>
      </c>
      <c r="HC83" s="1293">
        <v>0</v>
      </c>
      <c r="HD83" s="1284">
        <v>0</v>
      </c>
    </row>
    <row r="84" spans="1:212" ht="13">
      <c r="A84" s="1287" t="s">
        <v>670</v>
      </c>
      <c r="B84" s="1288">
        <v>0</v>
      </c>
      <c r="C84" s="1288">
        <v>0</v>
      </c>
      <c r="D84" s="1288">
        <v>0</v>
      </c>
      <c r="E84" s="1288">
        <v>0</v>
      </c>
      <c r="F84" s="1288">
        <v>0</v>
      </c>
      <c r="G84" s="1288">
        <v>0</v>
      </c>
      <c r="H84" s="1288">
        <v>0</v>
      </c>
      <c r="I84" s="1284">
        <v>0</v>
      </c>
      <c r="J84" s="1284">
        <v>0</v>
      </c>
      <c r="K84" s="1289">
        <v>0</v>
      </c>
      <c r="L84" s="1289">
        <v>0</v>
      </c>
      <c r="M84" s="1289">
        <v>0</v>
      </c>
      <c r="N84" s="1289">
        <v>0</v>
      </c>
      <c r="O84" s="1289">
        <v>0</v>
      </c>
      <c r="P84" s="1288">
        <v>0</v>
      </c>
      <c r="Q84" s="1288">
        <v>0</v>
      </c>
      <c r="R84" s="1284">
        <v>0</v>
      </c>
      <c r="S84" s="1288">
        <v>0</v>
      </c>
      <c r="T84" s="1288">
        <v>0</v>
      </c>
      <c r="U84" s="1288">
        <v>0</v>
      </c>
      <c r="V84" s="1288">
        <v>0</v>
      </c>
      <c r="W84" s="1288">
        <v>0</v>
      </c>
      <c r="X84" s="1288">
        <v>0</v>
      </c>
      <c r="Y84" s="1288">
        <v>0</v>
      </c>
      <c r="Z84" s="1284">
        <v>0</v>
      </c>
      <c r="AA84" s="1288">
        <v>0</v>
      </c>
      <c r="AB84" s="1288">
        <v>0</v>
      </c>
      <c r="AC84" s="1288">
        <v>0</v>
      </c>
      <c r="AD84" s="1288">
        <v>0</v>
      </c>
      <c r="AE84" s="1288">
        <v>0</v>
      </c>
      <c r="AF84" s="1288">
        <v>0</v>
      </c>
      <c r="AG84" s="1288"/>
      <c r="AH84" s="1300"/>
      <c r="AI84" s="1288">
        <v>0</v>
      </c>
      <c r="AJ84" s="1288">
        <v>0</v>
      </c>
      <c r="AK84" s="1288">
        <v>0</v>
      </c>
      <c r="AL84" s="1288">
        <v>0</v>
      </c>
      <c r="AM84" s="1288">
        <v>0</v>
      </c>
      <c r="AN84" s="1288">
        <v>0</v>
      </c>
      <c r="AO84" s="1288">
        <v>0</v>
      </c>
      <c r="AP84" s="1284">
        <v>0</v>
      </c>
      <c r="AQ84" s="1288">
        <v>0</v>
      </c>
      <c r="AR84" s="1288">
        <v>0</v>
      </c>
      <c r="AS84" s="1288">
        <v>0</v>
      </c>
      <c r="AT84" s="1288">
        <v>0</v>
      </c>
      <c r="AU84" s="1288">
        <v>0</v>
      </c>
      <c r="AV84" s="1288"/>
      <c r="AW84" s="1288"/>
      <c r="AX84" s="1284"/>
      <c r="AY84" s="1288">
        <v>0</v>
      </c>
      <c r="AZ84" s="1288">
        <v>0</v>
      </c>
      <c r="BA84" s="1288">
        <v>0</v>
      </c>
      <c r="BB84" s="1288">
        <v>0</v>
      </c>
      <c r="BC84" s="1288">
        <v>0</v>
      </c>
      <c r="BD84" s="1288">
        <v>0</v>
      </c>
      <c r="BE84" s="1288">
        <v>0</v>
      </c>
      <c r="BF84" s="1284">
        <v>0</v>
      </c>
      <c r="BG84" s="1288">
        <v>0</v>
      </c>
      <c r="BH84" s="1288">
        <v>0</v>
      </c>
      <c r="BI84" s="1288">
        <v>0</v>
      </c>
      <c r="BJ84" s="1288">
        <v>0</v>
      </c>
      <c r="BK84" s="1288">
        <v>0</v>
      </c>
      <c r="BL84" s="1288">
        <v>0</v>
      </c>
      <c r="BM84" s="1288">
        <v>0</v>
      </c>
      <c r="BN84" s="1284">
        <v>0</v>
      </c>
      <c r="BO84" s="1284">
        <v>0</v>
      </c>
      <c r="BP84" s="1288">
        <v>0</v>
      </c>
      <c r="BQ84" s="1288">
        <v>0</v>
      </c>
      <c r="BR84" s="1288">
        <v>0</v>
      </c>
      <c r="BS84" s="1288">
        <v>0</v>
      </c>
      <c r="BT84" s="1288">
        <v>0</v>
      </c>
      <c r="BU84" s="1288">
        <v>0</v>
      </c>
      <c r="BV84" s="1288">
        <v>0</v>
      </c>
      <c r="BW84" s="1284">
        <v>0</v>
      </c>
      <c r="BX84" s="1288">
        <v>0</v>
      </c>
      <c r="BY84" s="1288">
        <v>0</v>
      </c>
      <c r="BZ84" s="1288">
        <v>0</v>
      </c>
      <c r="CA84" s="1288">
        <v>0</v>
      </c>
      <c r="CB84" s="1288">
        <v>0</v>
      </c>
      <c r="CC84" s="1288">
        <v>0</v>
      </c>
      <c r="CD84" s="1284"/>
      <c r="CE84" s="1284"/>
      <c r="CF84" s="1288">
        <v>0</v>
      </c>
      <c r="CG84" s="1288">
        <v>0</v>
      </c>
      <c r="CH84" s="1288">
        <v>0</v>
      </c>
      <c r="CI84" s="1288">
        <v>0</v>
      </c>
      <c r="CJ84" s="1288">
        <v>0</v>
      </c>
      <c r="CK84" s="1288">
        <v>0</v>
      </c>
      <c r="CL84" s="1288">
        <v>0</v>
      </c>
      <c r="CM84" s="1284">
        <v>0</v>
      </c>
      <c r="CN84" s="1284">
        <v>0</v>
      </c>
      <c r="CO84" s="1288">
        <v>0</v>
      </c>
      <c r="CP84" s="1288">
        <v>0</v>
      </c>
      <c r="CQ84" s="1288">
        <v>0</v>
      </c>
      <c r="CR84" s="1288">
        <v>0</v>
      </c>
      <c r="CS84" s="1288">
        <v>0</v>
      </c>
      <c r="CT84" s="1288">
        <v>0</v>
      </c>
      <c r="CU84" s="1288">
        <v>0</v>
      </c>
      <c r="CV84" s="1284">
        <v>0</v>
      </c>
      <c r="CW84" s="1288">
        <v>0</v>
      </c>
      <c r="CX84" s="1288">
        <v>0</v>
      </c>
      <c r="CY84" s="1288">
        <v>0</v>
      </c>
      <c r="CZ84" s="1288">
        <v>0</v>
      </c>
      <c r="DA84" s="1288">
        <v>0</v>
      </c>
      <c r="DB84" s="1288">
        <v>0</v>
      </c>
      <c r="DC84" s="1288">
        <v>0</v>
      </c>
      <c r="DD84" s="1284">
        <v>0</v>
      </c>
      <c r="DE84" s="1288">
        <v>0</v>
      </c>
      <c r="DF84" s="1288">
        <v>0</v>
      </c>
      <c r="DG84" s="1288">
        <v>0</v>
      </c>
      <c r="DH84" s="1288">
        <v>0</v>
      </c>
      <c r="DI84" s="1288">
        <v>0</v>
      </c>
      <c r="DJ84" s="1288">
        <v>0</v>
      </c>
      <c r="DK84" s="1288"/>
      <c r="DL84" s="1284"/>
      <c r="DM84" s="1288">
        <v>0</v>
      </c>
      <c r="DN84" s="1288">
        <v>0</v>
      </c>
      <c r="DO84" s="1288">
        <v>0</v>
      </c>
      <c r="DP84" s="1288">
        <v>0</v>
      </c>
      <c r="DQ84" s="1288">
        <v>0</v>
      </c>
      <c r="DR84" s="1288">
        <v>0</v>
      </c>
      <c r="DS84" s="1288"/>
      <c r="DT84" s="1284">
        <v>0</v>
      </c>
      <c r="DU84" s="1288">
        <v>0</v>
      </c>
      <c r="DV84" s="1288">
        <v>0</v>
      </c>
      <c r="DW84" s="1288">
        <v>0</v>
      </c>
      <c r="DX84" s="1288">
        <v>0</v>
      </c>
      <c r="DY84" s="1288">
        <v>0</v>
      </c>
      <c r="DZ84" s="1288">
        <v>0</v>
      </c>
      <c r="EA84" s="1288">
        <v>0</v>
      </c>
      <c r="EB84" s="1284">
        <v>0</v>
      </c>
      <c r="EC84" s="1288">
        <v>0</v>
      </c>
      <c r="ED84" s="1288">
        <v>0</v>
      </c>
      <c r="EE84" s="1288">
        <v>0</v>
      </c>
      <c r="EF84" s="1288">
        <v>0</v>
      </c>
      <c r="EG84" s="1288">
        <v>0</v>
      </c>
      <c r="EH84" s="1288">
        <v>0</v>
      </c>
      <c r="EI84" s="1288">
        <v>0</v>
      </c>
      <c r="EJ84" s="1284">
        <v>0</v>
      </c>
      <c r="EK84" s="1288">
        <v>0</v>
      </c>
      <c r="EL84" s="1288">
        <v>0</v>
      </c>
      <c r="EM84" s="1288">
        <v>0</v>
      </c>
      <c r="EN84" s="1288">
        <v>0</v>
      </c>
      <c r="EO84" s="1288">
        <v>0</v>
      </c>
      <c r="EP84" s="1288">
        <v>0</v>
      </c>
      <c r="EQ84" s="1288"/>
      <c r="ER84" s="1284"/>
      <c r="ES84" s="1288">
        <v>0</v>
      </c>
      <c r="ET84" s="1288">
        <v>0</v>
      </c>
      <c r="EU84" s="1288">
        <v>0</v>
      </c>
      <c r="EV84" s="1288">
        <v>0</v>
      </c>
      <c r="EW84" s="1288">
        <v>0</v>
      </c>
      <c r="EX84" s="1288">
        <v>0</v>
      </c>
      <c r="EY84" s="1288">
        <v>0</v>
      </c>
      <c r="EZ84" s="1284">
        <v>0</v>
      </c>
      <c r="FA84" s="1290">
        <v>0</v>
      </c>
      <c r="FB84" s="1291">
        <v>0</v>
      </c>
      <c r="FC84" s="1291">
        <v>0</v>
      </c>
      <c r="FD84" s="1291">
        <v>0</v>
      </c>
      <c r="FE84" s="1291">
        <v>0</v>
      </c>
      <c r="FF84" s="1288">
        <v>0</v>
      </c>
      <c r="FG84" s="1288">
        <v>0</v>
      </c>
      <c r="FH84" s="1284"/>
      <c r="FI84" s="1288">
        <v>0</v>
      </c>
      <c r="FJ84" s="1288">
        <v>0</v>
      </c>
      <c r="FK84" s="1288">
        <v>0</v>
      </c>
      <c r="FL84" s="1288">
        <v>0</v>
      </c>
      <c r="FM84" s="1288">
        <v>0</v>
      </c>
      <c r="FN84" s="1288">
        <v>0</v>
      </c>
      <c r="FO84" s="1288">
        <v>0</v>
      </c>
      <c r="FP84" s="1284">
        <v>0</v>
      </c>
      <c r="FQ84" s="1288">
        <v>0</v>
      </c>
      <c r="FR84" s="1288">
        <v>0</v>
      </c>
      <c r="FS84" s="1288">
        <v>0</v>
      </c>
      <c r="FT84" s="1288">
        <v>0</v>
      </c>
      <c r="FU84" s="1288">
        <v>0</v>
      </c>
      <c r="FV84" s="1288">
        <v>0</v>
      </c>
      <c r="FW84" s="1288">
        <v>0</v>
      </c>
      <c r="FX84" s="1284">
        <v>0</v>
      </c>
      <c r="FY84" s="1288">
        <v>0</v>
      </c>
      <c r="FZ84" s="1288">
        <v>0</v>
      </c>
      <c r="GA84" s="1288">
        <v>0</v>
      </c>
      <c r="GB84" s="1288">
        <v>0</v>
      </c>
      <c r="GC84" s="1288">
        <v>0</v>
      </c>
      <c r="GD84" s="1288">
        <v>0</v>
      </c>
      <c r="GE84" s="1288">
        <v>0</v>
      </c>
      <c r="GF84" s="1284">
        <v>0</v>
      </c>
      <c r="GG84" s="1288">
        <v>0</v>
      </c>
      <c r="GH84" s="1288">
        <v>0</v>
      </c>
      <c r="GI84" s="1288">
        <v>0</v>
      </c>
      <c r="GJ84" s="1288">
        <v>0</v>
      </c>
      <c r="GK84" s="1288">
        <v>0</v>
      </c>
      <c r="GL84" s="1288">
        <v>0</v>
      </c>
      <c r="GM84" s="1288">
        <v>0</v>
      </c>
      <c r="GN84" s="1284">
        <v>0</v>
      </c>
      <c r="GO84" s="1288">
        <v>0</v>
      </c>
      <c r="GP84" s="1288">
        <v>0</v>
      </c>
      <c r="GQ84" s="1288"/>
      <c r="GR84" s="1288">
        <f>N84+V84+AL84+AT84+BB84+BJ84+EN84+BS84+CA84+CI84+CR84+CZ84+AD84+DH84+DP84+DX84+EF84+EV84+FD84+FL84+FT84+GB84+GJ84</f>
        <v>0</v>
      </c>
      <c r="GS84" s="1288">
        <f>O84+W84+AM84+AU84+BC84+BK84+BT84+CB84+CJ84+CS84+DA84+AE84+DI84+DQ84+DY84+EG84+EO84+EW84+FE84+FM84+FU84+GC84+GK84</f>
        <v>0</v>
      </c>
      <c r="GT84" s="1288">
        <v>0</v>
      </c>
      <c r="GU84" s="1288">
        <v>0</v>
      </c>
      <c r="GV84" s="1284">
        <v>0</v>
      </c>
      <c r="GW84" s="1288">
        <v>0</v>
      </c>
      <c r="GX84" s="1288">
        <v>0</v>
      </c>
      <c r="GY84" s="1288">
        <v>0</v>
      </c>
      <c r="GZ84" s="1292">
        <f>E84+GR84</f>
        <v>0</v>
      </c>
      <c r="HA84" s="1291">
        <f>GS84+F84</f>
        <v>0</v>
      </c>
      <c r="HB84" s="1288">
        <v>0</v>
      </c>
      <c r="HC84" s="1293">
        <v>0</v>
      </c>
      <c r="HD84" s="1284">
        <v>0</v>
      </c>
    </row>
    <row r="85" spans="1:212" ht="13">
      <c r="A85" s="1280" t="s">
        <v>101</v>
      </c>
      <c r="B85" s="1295"/>
      <c r="C85" s="1295"/>
      <c r="D85" s="1295"/>
      <c r="E85" s="1295"/>
      <c r="F85" s="1295"/>
      <c r="G85" s="1295"/>
      <c r="H85" s="1295"/>
      <c r="I85" s="1300"/>
      <c r="J85" s="1300"/>
      <c r="K85" s="1294"/>
      <c r="L85" s="1294"/>
      <c r="M85" s="1294"/>
      <c r="N85" s="1294"/>
      <c r="O85" s="1294"/>
      <c r="P85" s="1295"/>
      <c r="Q85" s="1295"/>
      <c r="R85" s="1300"/>
      <c r="S85" s="1288"/>
      <c r="T85" s="1288"/>
      <c r="U85" s="1288"/>
      <c r="V85" s="1288"/>
      <c r="W85" s="1288"/>
      <c r="X85" s="1295"/>
      <c r="Y85" s="1295"/>
      <c r="Z85" s="1300"/>
      <c r="AA85" s="1288"/>
      <c r="AB85" s="1288"/>
      <c r="AC85" s="1288"/>
      <c r="AD85" s="1288"/>
      <c r="AE85" s="1288"/>
      <c r="AF85" s="1295"/>
      <c r="AG85" s="1295"/>
      <c r="AH85" s="1301"/>
      <c r="AI85" s="1288"/>
      <c r="AJ85" s="1288"/>
      <c r="AK85" s="1288"/>
      <c r="AL85" s="1288"/>
      <c r="AM85" s="1288"/>
      <c r="AN85" s="1295"/>
      <c r="AO85" s="1295"/>
      <c r="AP85" s="1300"/>
      <c r="AQ85" s="1288"/>
      <c r="AR85" s="1288"/>
      <c r="AS85" s="1288"/>
      <c r="AT85" s="1288"/>
      <c r="AU85" s="1288"/>
      <c r="AV85" s="1295"/>
      <c r="AW85" s="1295"/>
      <c r="AX85" s="1300"/>
      <c r="AY85" s="1288"/>
      <c r="AZ85" s="1288"/>
      <c r="BA85" s="1288"/>
      <c r="BB85" s="1288"/>
      <c r="BC85" s="1288"/>
      <c r="BD85" s="1295"/>
      <c r="BE85" s="1295"/>
      <c r="BF85" s="1300"/>
      <c r="BG85" s="1288"/>
      <c r="BH85" s="1288"/>
      <c r="BI85" s="1288"/>
      <c r="BJ85" s="1288"/>
      <c r="BK85" s="1288"/>
      <c r="BL85" s="1295"/>
      <c r="BM85" s="1295"/>
      <c r="BN85" s="1300"/>
      <c r="BO85" s="1300"/>
      <c r="BP85" s="1288"/>
      <c r="BQ85" s="1288"/>
      <c r="BR85" s="1288"/>
      <c r="BS85" s="1288"/>
      <c r="BT85" s="1288"/>
      <c r="BU85" s="1295"/>
      <c r="BV85" s="1295"/>
      <c r="BW85" s="1300"/>
      <c r="BX85" s="1288"/>
      <c r="BY85" s="1288"/>
      <c r="BZ85" s="1288"/>
      <c r="CA85" s="1288"/>
      <c r="CB85" s="1288"/>
      <c r="CC85" s="1295"/>
      <c r="CD85" s="1300"/>
      <c r="CE85" s="1300"/>
      <c r="CF85" s="1288"/>
      <c r="CG85" s="1288"/>
      <c r="CH85" s="1288"/>
      <c r="CI85" s="1288"/>
      <c r="CJ85" s="1288"/>
      <c r="CK85" s="1295"/>
      <c r="CL85" s="1295"/>
      <c r="CM85" s="1300"/>
      <c r="CN85" s="1300"/>
      <c r="CO85" s="1288"/>
      <c r="CP85" s="1288"/>
      <c r="CQ85" s="1288"/>
      <c r="CR85" s="1288"/>
      <c r="CS85" s="1288"/>
      <c r="CT85" s="1295"/>
      <c r="CU85" s="1295"/>
      <c r="CV85" s="1300"/>
      <c r="CW85" s="1288"/>
      <c r="CX85" s="1288"/>
      <c r="CY85" s="1288"/>
      <c r="CZ85" s="1288"/>
      <c r="DA85" s="1288"/>
      <c r="DB85" s="1295"/>
      <c r="DC85" s="1295"/>
      <c r="DD85" s="1300"/>
      <c r="DE85" s="1288"/>
      <c r="DF85" s="1288"/>
      <c r="DG85" s="1288"/>
      <c r="DH85" s="1288"/>
      <c r="DI85" s="1288"/>
      <c r="DJ85" s="1295"/>
      <c r="DK85" s="1295"/>
      <c r="DL85" s="1300"/>
      <c r="DM85" s="1296"/>
      <c r="DN85" s="1288"/>
      <c r="DO85" s="1288"/>
      <c r="DP85" s="1288"/>
      <c r="DQ85" s="1288"/>
      <c r="DR85" s="1295"/>
      <c r="DS85" s="1295"/>
      <c r="DT85" s="1300"/>
      <c r="DU85" s="1288"/>
      <c r="DV85" s="1288"/>
      <c r="DW85" s="1288"/>
      <c r="DX85" s="1288"/>
      <c r="DY85" s="1288"/>
      <c r="DZ85" s="1295"/>
      <c r="EA85" s="1295"/>
      <c r="EB85" s="1300"/>
      <c r="EC85" s="1288"/>
      <c r="ED85" s="1288"/>
      <c r="EE85" s="1288"/>
      <c r="EF85" s="1288"/>
      <c r="EG85" s="1288"/>
      <c r="EH85" s="1295"/>
      <c r="EI85" s="1295"/>
      <c r="EJ85" s="1300"/>
      <c r="EK85" s="1288"/>
      <c r="EL85" s="1288"/>
      <c r="EM85" s="1288"/>
      <c r="EN85" s="1288"/>
      <c r="EO85" s="1288"/>
      <c r="EP85" s="1295"/>
      <c r="EQ85" s="1295"/>
      <c r="ER85" s="1300"/>
      <c r="ES85" s="1288"/>
      <c r="ET85" s="1288"/>
      <c r="EU85" s="1288"/>
      <c r="EV85" s="1288"/>
      <c r="EW85" s="1288"/>
      <c r="EX85" s="1295"/>
      <c r="EY85" s="1295"/>
      <c r="EZ85" s="1300"/>
      <c r="FA85" s="1290"/>
      <c r="FB85" s="1291"/>
      <c r="FC85" s="1291"/>
      <c r="FD85" s="1291"/>
      <c r="FE85" s="1291"/>
      <c r="FF85" s="1295"/>
      <c r="FG85" s="1295"/>
      <c r="FH85" s="1300"/>
      <c r="FI85" s="1288"/>
      <c r="FJ85" s="1288"/>
      <c r="FK85" s="1288"/>
      <c r="FL85" s="1288"/>
      <c r="FM85" s="1288"/>
      <c r="FN85" s="1295"/>
      <c r="FO85" s="1295"/>
      <c r="FP85" s="1300"/>
      <c r="FQ85" s="1288"/>
      <c r="FR85" s="1288"/>
      <c r="FS85" s="1288"/>
      <c r="FT85" s="1288"/>
      <c r="FU85" s="1288"/>
      <c r="FV85" s="1295"/>
      <c r="FW85" s="1295"/>
      <c r="FX85" s="1300"/>
      <c r="FY85" s="1288"/>
      <c r="FZ85" s="1288"/>
      <c r="GA85" s="1288"/>
      <c r="GB85" s="1288"/>
      <c r="GC85" s="1288"/>
      <c r="GD85" s="1295"/>
      <c r="GE85" s="1295"/>
      <c r="GF85" s="1300"/>
      <c r="GG85" s="1288"/>
      <c r="GH85" s="1288"/>
      <c r="GI85" s="1288"/>
      <c r="GJ85" s="1288"/>
      <c r="GK85" s="1288"/>
      <c r="GL85" s="1295"/>
      <c r="GM85" s="1295"/>
      <c r="GN85" s="1300"/>
      <c r="GO85" s="1288"/>
      <c r="GP85" s="1288"/>
      <c r="GQ85" s="1288"/>
      <c r="GR85" s="1288"/>
      <c r="GS85" s="1288"/>
      <c r="GT85" s="1295"/>
      <c r="GU85" s="1295"/>
      <c r="GV85" s="1300"/>
      <c r="GW85" s="1295"/>
      <c r="GX85" s="1295"/>
      <c r="GY85" s="1295"/>
      <c r="GZ85" s="1302"/>
      <c r="HA85" s="1291"/>
      <c r="HB85" s="1295"/>
      <c r="HC85" s="1293"/>
      <c r="HD85" s="1300"/>
    </row>
    <row r="86" spans="1:212" ht="26">
      <c r="A86" s="1303" t="s">
        <v>671</v>
      </c>
      <c r="B86" s="1304">
        <v>290417.71000000002</v>
      </c>
      <c r="C86" s="1304">
        <v>291167.89499999996</v>
      </c>
      <c r="D86" s="1304">
        <v>290863.19800000003</v>
      </c>
      <c r="E86" s="1304">
        <v>289188.76980000007</v>
      </c>
      <c r="F86" s="1304">
        <v>286225.40624999994</v>
      </c>
      <c r="G86" s="1304">
        <v>280741.35444999998</v>
      </c>
      <c r="H86" s="1304">
        <v>277394.43500000011</v>
      </c>
      <c r="I86" s="1301">
        <v>275107.24000000005</v>
      </c>
      <c r="J86" s="1301">
        <v>0.17199999999999999</v>
      </c>
      <c r="K86" s="1305">
        <v>1870.1880000000001</v>
      </c>
      <c r="L86" s="1305">
        <v>1815.8429999999996</v>
      </c>
      <c r="M86" s="1305">
        <v>1877.3500000000004</v>
      </c>
      <c r="N86" s="1305">
        <v>1918.3389999999999</v>
      </c>
      <c r="O86" s="1305">
        <v>1969.8019999999999</v>
      </c>
      <c r="P86" s="1304">
        <v>2008.8079999999998</v>
      </c>
      <c r="Q86" s="1304">
        <v>2087.7269999999999</v>
      </c>
      <c r="R86" s="1301">
        <v>2182.5680000000002</v>
      </c>
      <c r="S86" s="1304">
        <v>291.05</v>
      </c>
      <c r="T86" s="1304">
        <v>325.33900000000006</v>
      </c>
      <c r="U86" s="1304">
        <v>341.62900000000002</v>
      </c>
      <c r="V86" s="1304">
        <v>348.45299999999997</v>
      </c>
      <c r="W86" s="1304">
        <v>335.32099999999997</v>
      </c>
      <c r="X86" s="1304">
        <v>311.59999999999997</v>
      </c>
      <c r="Y86" s="1304">
        <v>286.73099999999999</v>
      </c>
      <c r="Z86" s="1301">
        <v>285.48100000000005</v>
      </c>
      <c r="AA86" s="1304">
        <v>556.84199999999998</v>
      </c>
      <c r="AB86" s="1304">
        <v>616.30300000000011</v>
      </c>
      <c r="AC86" s="1304">
        <v>661.61099999999988</v>
      </c>
      <c r="AD86" s="1304">
        <v>643.86999999999989</v>
      </c>
      <c r="AE86" s="1304">
        <v>621.41600000000005</v>
      </c>
      <c r="AF86" s="1304">
        <v>605.97300000000007</v>
      </c>
      <c r="AG86" s="1304">
        <v>586.45899999999995</v>
      </c>
      <c r="AH86" s="1301">
        <v>565.91800000000001</v>
      </c>
      <c r="AI86" s="1304">
        <v>516.85299999999995</v>
      </c>
      <c r="AJ86" s="1304">
        <v>493.29399999999998</v>
      </c>
      <c r="AK86" s="1304">
        <v>479.60899999999992</v>
      </c>
      <c r="AL86" s="1304">
        <v>443.06200000000001</v>
      </c>
      <c r="AM86" s="1304">
        <v>408.77599999999995</v>
      </c>
      <c r="AN86" s="1304">
        <v>395.03699999999998</v>
      </c>
      <c r="AO86" s="1304">
        <v>386.28999999999996</v>
      </c>
      <c r="AP86" s="1301">
        <v>378.65900000000005</v>
      </c>
      <c r="AQ86" s="1304">
        <v>4080.3029999999999</v>
      </c>
      <c r="AR86" s="1304">
        <v>3890.8600000000006</v>
      </c>
      <c r="AS86" s="1304">
        <v>3819.5859999999993</v>
      </c>
      <c r="AT86" s="1304">
        <v>3657.9819999999995</v>
      </c>
      <c r="AU86" s="1304">
        <v>3711.8770000000004</v>
      </c>
      <c r="AV86" s="1304">
        <v>3692.8999999999992</v>
      </c>
      <c r="AW86" s="1304">
        <v>3818.9889999999996</v>
      </c>
      <c r="AX86" s="1301">
        <v>4080.5510000000008</v>
      </c>
      <c r="AY86" s="1304">
        <v>449.96000000000004</v>
      </c>
      <c r="AZ86" s="1304">
        <v>509.40100000000001</v>
      </c>
      <c r="BA86" s="1304">
        <v>608.31700000000001</v>
      </c>
      <c r="BB86" s="1304">
        <v>667.80299999999977</v>
      </c>
      <c r="BC86" s="1304">
        <v>680.99800000000016</v>
      </c>
      <c r="BD86" s="1304">
        <v>719.85700000000008</v>
      </c>
      <c r="BE86" s="1304">
        <v>748.41899999999998</v>
      </c>
      <c r="BF86" s="1301">
        <v>754.5100000000001</v>
      </c>
      <c r="BG86" s="1304">
        <v>338.08500000000004</v>
      </c>
      <c r="BH86" s="1304">
        <v>391.5</v>
      </c>
      <c r="BI86" s="1304">
        <v>462.40800000000002</v>
      </c>
      <c r="BJ86" s="1304">
        <v>552.62699999999995</v>
      </c>
      <c r="BK86" s="1304">
        <v>658.63700000000006</v>
      </c>
      <c r="BL86" s="1304">
        <v>757.09100000000001</v>
      </c>
      <c r="BM86" s="1304">
        <v>867.40700000000004</v>
      </c>
      <c r="BN86" s="1301">
        <v>978.22799999999995</v>
      </c>
      <c r="BO86" s="1301">
        <v>0</v>
      </c>
      <c r="BP86" s="1304">
        <v>117.13600000000001</v>
      </c>
      <c r="BQ86" s="1304">
        <v>167.62199999999999</v>
      </c>
      <c r="BR86" s="1304">
        <v>225.85800000000003</v>
      </c>
      <c r="BS86" s="1304">
        <v>271.95999999999998</v>
      </c>
      <c r="BT86" s="1304">
        <v>312.13599999999997</v>
      </c>
      <c r="BU86" s="1304">
        <v>335.79399999999998</v>
      </c>
      <c r="BV86" s="1304">
        <v>357.89</v>
      </c>
      <c r="BW86" s="1301">
        <v>372.93199999999996</v>
      </c>
      <c r="BX86" s="1304">
        <v>1288.6489999999999</v>
      </c>
      <c r="BY86" s="1304">
        <v>1394.3020000000001</v>
      </c>
      <c r="BZ86" s="1304">
        <v>1505.97</v>
      </c>
      <c r="CA86" s="1304">
        <v>1582.3969999999999</v>
      </c>
      <c r="CB86" s="1304">
        <v>1601.1800000000003</v>
      </c>
      <c r="CC86" s="1304">
        <v>1595.1209999999999</v>
      </c>
      <c r="CD86" s="1301"/>
      <c r="CE86" s="1301"/>
      <c r="CF86" s="1304">
        <v>330.29599999999999</v>
      </c>
      <c r="CG86" s="1304">
        <v>363.10800000000006</v>
      </c>
      <c r="CH86" s="1304">
        <v>374.44499999999999</v>
      </c>
      <c r="CI86" s="1304">
        <v>382.73900000000009</v>
      </c>
      <c r="CJ86" s="1304">
        <v>382.10700000000003</v>
      </c>
      <c r="CK86" s="1304">
        <v>379.01100000000008</v>
      </c>
      <c r="CL86" s="1304">
        <v>387.21</v>
      </c>
      <c r="CM86" s="1301">
        <v>389.26000000000005</v>
      </c>
      <c r="CN86" s="1301">
        <v>2.7E-2</v>
      </c>
      <c r="CO86" s="1304">
        <v>4997.2150000000001</v>
      </c>
      <c r="CP86" s="1304">
        <v>5615.9309999999996</v>
      </c>
      <c r="CQ86" s="1304">
        <v>5747.8530000000001</v>
      </c>
      <c r="CR86" s="1304">
        <v>5734.9670000000006</v>
      </c>
      <c r="CS86" s="1304">
        <v>5722.6930000000011</v>
      </c>
      <c r="CT86" s="1304">
        <v>5763.9890000000005</v>
      </c>
      <c r="CU86" s="1304">
        <v>7683.1</v>
      </c>
      <c r="CV86" s="1301">
        <v>8031.5870000000041</v>
      </c>
      <c r="CW86" s="1304">
        <v>4699.3600000000006</v>
      </c>
      <c r="CX86" s="1304">
        <v>4834.351999999999</v>
      </c>
      <c r="CY86" s="1304">
        <v>5068.1480000000001</v>
      </c>
      <c r="CZ86" s="1304">
        <v>5097.3689999999988</v>
      </c>
      <c r="DA86" s="1304">
        <v>5090.1790000000001</v>
      </c>
      <c r="DB86" s="1304">
        <v>5163.2590000000009</v>
      </c>
      <c r="DC86" s="1304">
        <v>5216.6900000000005</v>
      </c>
      <c r="DD86" s="1301">
        <v>5242.6530000000002</v>
      </c>
      <c r="DE86" s="1304">
        <v>450.80100000000004</v>
      </c>
      <c r="DF86" s="1304">
        <v>556.44799999999998</v>
      </c>
      <c r="DG86" s="1304">
        <v>648.6400000000001</v>
      </c>
      <c r="DH86" s="1304">
        <v>757.02000000000021</v>
      </c>
      <c r="DI86" s="1304">
        <v>861.2320000000002</v>
      </c>
      <c r="DJ86" s="1304">
        <v>1044.0419999999999</v>
      </c>
      <c r="DK86" s="1304">
        <v>1237.8309999999999</v>
      </c>
      <c r="DL86" s="1301">
        <v>1345.2459999999996</v>
      </c>
      <c r="DM86" s="1304">
        <v>1381.0059999999999</v>
      </c>
      <c r="DN86" s="1304">
        <v>1567.52</v>
      </c>
      <c r="DO86" s="1304">
        <v>1750.6389999999999</v>
      </c>
      <c r="DP86" s="1304">
        <v>1898.433</v>
      </c>
      <c r="DQ86" s="1304">
        <v>2019.367</v>
      </c>
      <c r="DR86" s="1304">
        <v>2145.3689999999997</v>
      </c>
      <c r="DS86" s="1304">
        <v>2280.0769999999998</v>
      </c>
      <c r="DT86" s="1301">
        <v>2406.5749999999998</v>
      </c>
      <c r="DU86" s="1304">
        <v>3907.8719999999998</v>
      </c>
      <c r="DV86" s="1304">
        <v>4080.4140000000002</v>
      </c>
      <c r="DW86" s="1304">
        <v>4316.0699999999979</v>
      </c>
      <c r="DX86" s="1304">
        <v>4383.6909999999989</v>
      </c>
      <c r="DY86" s="1304">
        <v>4582.1629999999996</v>
      </c>
      <c r="DZ86" s="1304">
        <v>4770.0930000000008</v>
      </c>
      <c r="EA86" s="1304">
        <v>4950.8090000000002</v>
      </c>
      <c r="EB86" s="1301">
        <v>5253.3530000000001</v>
      </c>
      <c r="EC86" s="1304">
        <v>1107.5999999999997</v>
      </c>
      <c r="ED86" s="1304">
        <v>1175.6320000000001</v>
      </c>
      <c r="EE86" s="1304">
        <v>1257.952</v>
      </c>
      <c r="EF86" s="1304">
        <v>1330.7150000000001</v>
      </c>
      <c r="EG86" s="1304">
        <v>1440.9769999999999</v>
      </c>
      <c r="EH86" s="1304">
        <v>1567.0129999999995</v>
      </c>
      <c r="EI86" s="1304">
        <v>1726.961</v>
      </c>
      <c r="EJ86" s="1301">
        <v>1848.5219999999995</v>
      </c>
      <c r="EK86" s="1304">
        <v>212.98800000000003</v>
      </c>
      <c r="EL86" s="1306">
        <v>280.12400000000002</v>
      </c>
      <c r="EM86" s="1306">
        <v>325.31599999999997</v>
      </c>
      <c r="EN86" s="1306">
        <v>329.14499999999998</v>
      </c>
      <c r="EO86" s="1306">
        <v>337.18799999999999</v>
      </c>
      <c r="EP86" s="1304">
        <v>342.57499999999999</v>
      </c>
      <c r="EQ86" s="1304">
        <v>347.23800000000006</v>
      </c>
      <c r="ER86" s="1301">
        <v>358.58</v>
      </c>
      <c r="ES86" s="1304">
        <v>2850.498000000001</v>
      </c>
      <c r="ET86" s="1304">
        <v>2687.0970000000016</v>
      </c>
      <c r="EU86" s="1304">
        <v>2586.7270000000003</v>
      </c>
      <c r="EV86" s="1304">
        <v>2555.8210000000004</v>
      </c>
      <c r="EW86" s="1304">
        <v>2502.4330000000018</v>
      </c>
      <c r="EX86" s="1304">
        <v>2396.5640000000008</v>
      </c>
      <c r="EY86" s="1304">
        <v>2363.6970000000006</v>
      </c>
      <c r="EZ86" s="1301">
        <v>2364.5000000000005</v>
      </c>
      <c r="FA86" s="1307">
        <v>271.52999999999997</v>
      </c>
      <c r="FB86" s="1306">
        <v>259.24</v>
      </c>
      <c r="FC86" s="1306">
        <v>250.69</v>
      </c>
      <c r="FD86" s="1306">
        <v>239.809</v>
      </c>
      <c r="FE86" s="1306">
        <v>227.37</v>
      </c>
      <c r="FF86" s="1304">
        <v>210.77799999999999</v>
      </c>
      <c r="FG86" s="1304">
        <v>190.57499999999993</v>
      </c>
      <c r="FH86" s="1301"/>
      <c r="FI86" s="1304">
        <v>6031.9689999999991</v>
      </c>
      <c r="FJ86" s="1304">
        <v>6786.402</v>
      </c>
      <c r="FK86" s="1304">
        <v>7609.3740000000016</v>
      </c>
      <c r="FL86" s="1304">
        <v>7913.0660000000007</v>
      </c>
      <c r="FM86" s="1304">
        <v>8625.08</v>
      </c>
      <c r="FN86" s="1304">
        <v>9489.2769999999982</v>
      </c>
      <c r="FO86" s="1304">
        <v>10626.565000000001</v>
      </c>
      <c r="FP86" s="1301">
        <v>11703.476000000001</v>
      </c>
      <c r="FQ86" s="1304">
        <v>584.73899999999992</v>
      </c>
      <c r="FR86" s="1304">
        <v>683.14300000000014</v>
      </c>
      <c r="FS86" s="1304">
        <v>827.44400000000019</v>
      </c>
      <c r="FT86" s="1304">
        <v>926.59600000000012</v>
      </c>
      <c r="FU86" s="1304">
        <v>1037.2339999999999</v>
      </c>
      <c r="FV86" s="1304">
        <v>1087.3429999999998</v>
      </c>
      <c r="FW86" s="1304">
        <v>1152.8699999999999</v>
      </c>
      <c r="FX86" s="1301">
        <v>1443.0260000000001</v>
      </c>
      <c r="FY86" s="1304">
        <v>434.66800000000001</v>
      </c>
      <c r="FZ86" s="1304">
        <v>472.45299999999997</v>
      </c>
      <c r="GA86" s="1304">
        <v>498.96899999999999</v>
      </c>
      <c r="GB86" s="1304">
        <v>519.24400000000003</v>
      </c>
      <c r="GC86" s="1304">
        <v>566.55499999999984</v>
      </c>
      <c r="GD86" s="1304">
        <v>631.28199999999993</v>
      </c>
      <c r="GE86" s="1304">
        <v>761.86800000000005</v>
      </c>
      <c r="GF86" s="1301">
        <v>866.65700000000004</v>
      </c>
      <c r="GG86" s="1304">
        <v>1255.0039999999999</v>
      </c>
      <c r="GH86" s="1304">
        <v>1350.8619999999999</v>
      </c>
      <c r="GI86" s="1304">
        <v>1581.357</v>
      </c>
      <c r="GJ86" s="1304">
        <v>1862.1190000000001</v>
      </c>
      <c r="GK86" s="1304">
        <v>2171.1849999999999</v>
      </c>
      <c r="GL86" s="1304">
        <v>2529.2809999999999</v>
      </c>
      <c r="GM86" s="1304">
        <v>3002.8960000000002</v>
      </c>
      <c r="GN86" s="1301">
        <v>3577.2539999999995</v>
      </c>
      <c r="GO86" s="1304">
        <v>38024.612000000001</v>
      </c>
      <c r="GP86" s="1304">
        <v>40317.19000000001</v>
      </c>
      <c r="GQ86" s="1304">
        <v>42825.971999999951</v>
      </c>
      <c r="GR86" s="1304">
        <f>N86+V86+AL86+AT86+BB86+BJ86+EN86+BS86+CA86+CI86+CR86+CZ86+AD86+DH86+DP86+DX86+EF86+EV86+FD86+FL86+FT86+GB86+GJ86</f>
        <v>44017.226999999992</v>
      </c>
      <c r="GS86" s="1304">
        <f>O86+W86+AM86+AU86+BC86+BK86+BT86+CB86+CJ86+CS86+DA86+AE86+DI86+DQ86+DY86+EG86+EO86+EW86+FE86+FM86+FU86+GC86+GK86</f>
        <v>45865.906000000003</v>
      </c>
      <c r="GT86" s="1304">
        <v>47942.056999999993</v>
      </c>
      <c r="GU86" s="1304">
        <v>51068.299000000006</v>
      </c>
      <c r="GV86" s="1301">
        <v>54429.735000000001</v>
      </c>
      <c r="GW86" s="1304">
        <v>328442.32200000004</v>
      </c>
      <c r="GX86" s="1304">
        <v>331485.08499999996</v>
      </c>
      <c r="GY86" s="1304">
        <v>333689.17</v>
      </c>
      <c r="GZ86" s="1305">
        <v>333205.99680000008</v>
      </c>
      <c r="HA86" s="1305">
        <v>332091.31224999996</v>
      </c>
      <c r="HB86" s="1304">
        <v>328683.41144999996</v>
      </c>
      <c r="HC86" s="1846">
        <v>328462.73400000011</v>
      </c>
      <c r="HD86" s="1301">
        <v>329536.97500000003</v>
      </c>
    </row>
    <row r="87" spans="1:212" ht="15" customHeight="1">
      <c r="A87" s="1308" t="s">
        <v>672</v>
      </c>
      <c r="B87" s="1309"/>
      <c r="C87" s="1310"/>
      <c r="D87" s="1310"/>
      <c r="E87" s="1310"/>
      <c r="F87" s="1310"/>
      <c r="G87" s="1310"/>
      <c r="H87" s="1310"/>
      <c r="I87" s="1310"/>
      <c r="J87" s="1310"/>
      <c r="K87" s="1309"/>
      <c r="L87" s="1309"/>
      <c r="M87" s="1309"/>
      <c r="N87" s="1309"/>
      <c r="O87" s="1309"/>
      <c r="P87" s="1310"/>
      <c r="Q87" s="1310"/>
      <c r="R87" s="1310"/>
      <c r="S87" s="1309"/>
      <c r="T87" s="1309"/>
      <c r="U87" s="1309"/>
      <c r="V87" s="1309"/>
      <c r="W87" s="1309"/>
      <c r="X87" s="1310"/>
      <c r="Y87" s="1310"/>
      <c r="Z87" s="1310"/>
      <c r="AA87" s="1309"/>
      <c r="AB87" s="1309"/>
      <c r="AC87" s="1309"/>
      <c r="AD87" s="1309"/>
      <c r="AE87" s="1309"/>
      <c r="AF87" s="1310"/>
      <c r="AG87" s="1310"/>
      <c r="AH87" s="1310"/>
      <c r="AI87" s="1309"/>
      <c r="AJ87" s="1309"/>
      <c r="AK87" s="1309"/>
      <c r="AL87" s="1309"/>
      <c r="AM87" s="1309"/>
      <c r="AN87" s="1310"/>
      <c r="AO87" s="1310"/>
      <c r="AP87" s="1310"/>
      <c r="AQ87" s="1309"/>
      <c r="AR87" s="1309"/>
      <c r="AS87" s="1309"/>
      <c r="AT87" s="1309"/>
      <c r="AU87" s="1309"/>
      <c r="AV87" s="1310"/>
      <c r="AW87" s="1310"/>
      <c r="AX87" s="1310"/>
      <c r="AY87" s="1309"/>
      <c r="AZ87" s="1309"/>
      <c r="BA87" s="1309"/>
      <c r="BB87" s="1309"/>
      <c r="BC87" s="1309"/>
      <c r="BD87" s="1310"/>
      <c r="BE87" s="1310"/>
      <c r="BF87" s="1310"/>
      <c r="BG87" s="1309"/>
      <c r="BH87" s="1309"/>
      <c r="BI87" s="1309"/>
      <c r="BJ87" s="1309"/>
      <c r="BK87" s="1309"/>
      <c r="BL87" s="1310"/>
      <c r="BM87" s="1310"/>
      <c r="BN87" s="1310"/>
      <c r="BO87" s="1310"/>
      <c r="BP87" s="1309"/>
      <c r="BQ87" s="1309"/>
      <c r="BR87" s="1309"/>
      <c r="BS87" s="1309"/>
      <c r="BT87" s="1309"/>
      <c r="BU87" s="1310"/>
      <c r="BV87" s="1310"/>
      <c r="BW87" s="1310"/>
      <c r="BX87" s="1309"/>
      <c r="BY87" s="1309"/>
      <c r="BZ87" s="1309"/>
      <c r="CA87" s="1309"/>
      <c r="CB87" s="1309"/>
      <c r="CC87" s="1310"/>
      <c r="CD87" s="1310"/>
      <c r="CE87" s="1310"/>
      <c r="CF87" s="1309"/>
      <c r="CG87" s="1309"/>
      <c r="CH87" s="1309"/>
      <c r="CI87" s="1309"/>
      <c r="CJ87" s="1309"/>
      <c r="CK87" s="1310"/>
      <c r="CL87" s="1310"/>
      <c r="CM87" s="1310"/>
      <c r="CN87" s="1310"/>
      <c r="CO87" s="1309"/>
      <c r="CP87" s="1309"/>
      <c r="CQ87" s="1309"/>
      <c r="CR87" s="1309"/>
      <c r="CS87" s="1309"/>
      <c r="CT87" s="1310"/>
      <c r="CU87" s="1310"/>
      <c r="CV87" s="1310"/>
      <c r="CW87" s="1309"/>
      <c r="CX87" s="1309"/>
      <c r="CY87" s="1309"/>
      <c r="CZ87" s="1309"/>
      <c r="DA87" s="1309"/>
      <c r="DB87" s="1310"/>
      <c r="DC87" s="1310"/>
      <c r="DD87" s="1310"/>
      <c r="DE87" s="1309"/>
      <c r="DF87" s="1309"/>
      <c r="DG87" s="1309"/>
      <c r="DH87" s="1309"/>
      <c r="DI87" s="1309"/>
      <c r="DJ87" s="1310"/>
      <c r="DK87" s="1310"/>
      <c r="DL87" s="1310"/>
      <c r="DM87" s="1309"/>
      <c r="DN87" s="1309"/>
      <c r="DO87" s="1309"/>
      <c r="DP87" s="1309"/>
      <c r="DQ87" s="1309"/>
      <c r="DR87" s="1310"/>
      <c r="DS87" s="1310"/>
      <c r="DT87" s="1310"/>
      <c r="DU87" s="1309"/>
      <c r="DV87" s="1309"/>
      <c r="DW87" s="1309"/>
      <c r="DX87" s="1309"/>
      <c r="DY87" s="1309"/>
      <c r="DZ87" s="1310"/>
      <c r="EA87" s="1310"/>
      <c r="EB87" s="1310"/>
      <c r="EC87" s="1309"/>
      <c r="ED87" s="1309"/>
      <c r="EE87" s="1309"/>
      <c r="EF87" s="1309"/>
      <c r="EG87" s="1309"/>
      <c r="EH87" s="1310"/>
      <c r="EI87" s="1310"/>
      <c r="EJ87" s="1310"/>
      <c r="EK87" s="1309"/>
      <c r="EL87" s="1309"/>
      <c r="EM87" s="1309"/>
      <c r="EN87" s="1309"/>
      <c r="EO87" s="1309"/>
      <c r="EP87" s="1310"/>
      <c r="EQ87" s="1310"/>
      <c r="ER87" s="1310"/>
      <c r="ES87" s="1309"/>
      <c r="ET87" s="1309"/>
      <c r="EU87" s="1309"/>
      <c r="EV87" s="1309"/>
      <c r="EW87" s="1309"/>
      <c r="EX87" s="1310"/>
      <c r="EY87" s="1310"/>
      <c r="EZ87" s="1310"/>
      <c r="FA87" s="1309"/>
      <c r="FB87" s="1309"/>
      <c r="FC87" s="1309"/>
      <c r="FD87" s="1309"/>
      <c r="FE87" s="1309"/>
      <c r="FF87" s="1310"/>
      <c r="FG87" s="1310"/>
      <c r="FH87" s="1310"/>
      <c r="FI87" s="1309"/>
      <c r="FJ87" s="1309"/>
      <c r="FK87" s="1309"/>
      <c r="FL87" s="1309"/>
      <c r="FM87" s="1309"/>
      <c r="FN87" s="1310"/>
      <c r="FO87" s="1310"/>
      <c r="FP87" s="1310"/>
      <c r="FQ87" s="1309"/>
      <c r="FR87" s="1309"/>
      <c r="FS87" s="1309"/>
      <c r="FT87" s="1309"/>
      <c r="FU87" s="1309"/>
      <c r="FV87" s="1310"/>
      <c r="FW87" s="1310"/>
      <c r="FX87" s="1310"/>
      <c r="FY87" s="1309"/>
      <c r="FZ87" s="1309"/>
      <c r="GA87" s="1309"/>
      <c r="GB87" s="1309"/>
      <c r="GC87" s="1309"/>
      <c r="GD87" s="1310"/>
      <c r="GE87" s="1310"/>
      <c r="GF87" s="1310"/>
      <c r="GG87" s="1309"/>
      <c r="GH87" s="1309"/>
      <c r="GI87" s="1309"/>
      <c r="GJ87" s="1309"/>
      <c r="GK87" s="1309"/>
      <c r="GL87" s="1310"/>
      <c r="GM87" s="1310"/>
      <c r="GN87" s="1310"/>
      <c r="GO87" s="1309"/>
      <c r="GP87" s="1309"/>
      <c r="GQ87" s="1311"/>
      <c r="GR87" s="1309"/>
      <c r="GS87" s="1309"/>
      <c r="GT87" s="1310"/>
      <c r="GU87" s="1310"/>
      <c r="GV87" s="1310"/>
      <c r="GW87" s="1312"/>
      <c r="GX87" s="1312"/>
      <c r="GY87" s="1312"/>
      <c r="GZ87" s="1312"/>
      <c r="HA87" s="1312"/>
      <c r="HB87" s="1312"/>
    </row>
    <row r="88" spans="1:212" ht="13">
      <c r="A88" s="1308" t="s">
        <v>673</v>
      </c>
      <c r="B88" s="1313"/>
      <c r="C88" s="1313"/>
      <c r="D88" s="1313"/>
      <c r="E88" s="1313"/>
      <c r="F88" s="1313"/>
      <c r="G88" s="1313"/>
      <c r="H88" s="1313"/>
      <c r="I88" s="1313"/>
      <c r="J88" s="1313"/>
      <c r="K88" s="1309"/>
      <c r="L88" s="1309"/>
      <c r="M88" s="1309"/>
      <c r="N88" s="1309"/>
      <c r="O88" s="1309"/>
      <c r="P88" s="1313"/>
      <c r="Q88" s="1313"/>
      <c r="R88" s="1313"/>
      <c r="S88" s="1313"/>
      <c r="T88" s="1313"/>
      <c r="U88" s="1313"/>
      <c r="V88" s="1313"/>
      <c r="W88" s="1313"/>
      <c r="X88" s="1313"/>
      <c r="Y88" s="1313"/>
      <c r="Z88" s="1313"/>
      <c r="AA88" s="1313"/>
      <c r="AB88" s="1313"/>
      <c r="AC88" s="1313"/>
      <c r="AD88" s="1313"/>
      <c r="AE88" s="1313"/>
      <c r="AF88" s="1313"/>
      <c r="AG88" s="1313"/>
      <c r="AH88" s="1313"/>
      <c r="AI88" s="1313"/>
      <c r="AJ88" s="1313"/>
      <c r="AK88" s="1313"/>
      <c r="AL88" s="1313"/>
      <c r="AM88" s="1313"/>
      <c r="AN88" s="1313"/>
      <c r="AO88" s="1313"/>
      <c r="AP88" s="1313"/>
      <c r="AQ88" s="1313"/>
      <c r="AR88" s="1313"/>
      <c r="AS88" s="1313"/>
      <c r="AT88" s="1313"/>
      <c r="AU88" s="1313"/>
      <c r="AV88" s="1313"/>
      <c r="AW88" s="1313"/>
      <c r="AX88" s="1313"/>
      <c r="AY88" s="1313"/>
      <c r="AZ88" s="1313"/>
      <c r="BA88" s="1313"/>
      <c r="BB88" s="1313"/>
      <c r="BC88" s="1313"/>
      <c r="BD88" s="1313"/>
      <c r="BE88" s="1313"/>
      <c r="BF88" s="1313"/>
      <c r="BG88" s="1313"/>
      <c r="BH88" s="1313"/>
      <c r="BI88" s="1313"/>
      <c r="BJ88" s="1313"/>
      <c r="BK88" s="1313"/>
      <c r="BL88" s="1313"/>
      <c r="BM88" s="1313"/>
      <c r="BN88" s="1313"/>
      <c r="BO88" s="1313"/>
      <c r="BP88" s="1313"/>
      <c r="BQ88" s="1313"/>
      <c r="BR88" s="1313"/>
      <c r="BS88" s="1313"/>
      <c r="BT88" s="1313"/>
      <c r="BU88" s="1313"/>
      <c r="BV88" s="1313"/>
      <c r="BW88" s="1313"/>
      <c r="BX88" s="1313"/>
      <c r="BY88" s="1313"/>
      <c r="BZ88" s="1313"/>
      <c r="CA88" s="1313"/>
      <c r="CB88" s="1313"/>
      <c r="CC88" s="1313"/>
      <c r="CD88" s="1313"/>
      <c r="CE88" s="1313"/>
      <c r="CF88" s="1313"/>
      <c r="CG88" s="1313"/>
      <c r="CH88" s="1313"/>
      <c r="CI88" s="1313"/>
      <c r="CJ88" s="1313"/>
      <c r="CK88" s="1313"/>
      <c r="CL88" s="1313"/>
      <c r="CM88" s="1313"/>
      <c r="CN88" s="1313"/>
      <c r="CO88" s="1313"/>
      <c r="CP88" s="1313"/>
      <c r="CQ88" s="1313"/>
      <c r="CR88" s="1313"/>
      <c r="CS88" s="1313"/>
      <c r="CT88" s="1313"/>
      <c r="CU88" s="1313"/>
      <c r="CV88" s="1313"/>
      <c r="CW88" s="1313"/>
      <c r="CX88" s="1313"/>
      <c r="CY88" s="1313"/>
      <c r="CZ88" s="1313"/>
      <c r="DA88" s="1313"/>
      <c r="DB88" s="1313"/>
      <c r="DC88" s="1313"/>
      <c r="DD88" s="1313"/>
      <c r="DE88" s="1313"/>
      <c r="DF88" s="1313"/>
      <c r="DG88" s="1313"/>
      <c r="DH88" s="1313"/>
      <c r="DI88" s="1313"/>
      <c r="DJ88" s="1313"/>
      <c r="DK88" s="1313"/>
      <c r="DL88" s="1313"/>
      <c r="DM88" s="1313"/>
      <c r="DN88" s="1313"/>
      <c r="DO88" s="1313"/>
      <c r="DP88" s="1313"/>
      <c r="DQ88" s="1313"/>
      <c r="DR88" s="1313"/>
      <c r="DS88" s="1313"/>
      <c r="DT88" s="1313"/>
      <c r="DU88" s="1313"/>
      <c r="DV88" s="1313"/>
      <c r="DW88" s="1313"/>
      <c r="DX88" s="1313"/>
      <c r="DY88" s="1313"/>
      <c r="DZ88" s="1313"/>
      <c r="EA88" s="1313"/>
      <c r="EB88" s="1313"/>
      <c r="EC88" s="1313"/>
      <c r="ED88" s="1313"/>
      <c r="EE88" s="1313"/>
      <c r="EF88" s="1313"/>
      <c r="EG88" s="1313"/>
      <c r="EH88" s="1313"/>
      <c r="EI88" s="1313"/>
      <c r="EJ88" s="1313"/>
      <c r="EK88" s="1313"/>
      <c r="EL88" s="1313"/>
      <c r="EM88" s="1313"/>
      <c r="EN88" s="1313"/>
      <c r="EO88" s="1313"/>
      <c r="EP88" s="1313"/>
      <c r="EQ88" s="1313"/>
      <c r="ER88" s="1313"/>
      <c r="ES88" s="1313"/>
      <c r="ET88" s="1313"/>
      <c r="EU88" s="1313"/>
      <c r="EV88" s="1313"/>
      <c r="EW88" s="1313"/>
      <c r="EX88" s="1313"/>
      <c r="EY88" s="1313"/>
      <c r="EZ88" s="1313"/>
      <c r="FA88" s="1313"/>
      <c r="FB88" s="1313"/>
      <c r="FC88" s="1313"/>
      <c r="FD88" s="1313"/>
      <c r="FE88" s="1313"/>
      <c r="FF88" s="1313"/>
      <c r="FG88" s="1313"/>
      <c r="FH88" s="1313"/>
      <c r="FI88" s="1313"/>
      <c r="FJ88" s="1313"/>
      <c r="FK88" s="1313"/>
      <c r="FL88" s="1313"/>
      <c r="FM88" s="1313"/>
      <c r="FN88" s="1313"/>
      <c r="FO88" s="1313"/>
      <c r="FP88" s="1313"/>
      <c r="FQ88" s="1313"/>
      <c r="FR88" s="1313"/>
      <c r="FS88" s="1313"/>
      <c r="FT88" s="1313"/>
      <c r="FU88" s="1313"/>
      <c r="FV88" s="1313"/>
      <c r="FW88" s="1313"/>
      <c r="FX88" s="1313"/>
      <c r="FY88" s="1313"/>
      <c r="FZ88" s="1313"/>
      <c r="GA88" s="1313"/>
      <c r="GB88" s="1313"/>
      <c r="GC88" s="1313"/>
      <c r="GD88" s="1313"/>
      <c r="GE88" s="1313"/>
      <c r="GF88" s="1313"/>
      <c r="GG88" s="1313"/>
      <c r="GH88" s="1313"/>
      <c r="GI88" s="1313"/>
      <c r="GJ88" s="1313"/>
      <c r="GK88" s="1313"/>
      <c r="GL88" s="1313"/>
      <c r="GM88" s="1313"/>
      <c r="GN88" s="1313"/>
      <c r="GO88" s="1313"/>
      <c r="GP88" s="1313"/>
      <c r="GQ88" s="1313"/>
      <c r="GR88" s="1313"/>
      <c r="GS88" s="1313"/>
      <c r="GT88" s="1313"/>
      <c r="GU88" s="1313"/>
      <c r="GV88" s="1313"/>
      <c r="GW88" s="1314"/>
      <c r="GX88" s="1314"/>
      <c r="GY88" s="1314"/>
      <c r="GZ88" s="1314"/>
      <c r="HA88" s="1314"/>
      <c r="HB88" s="1314"/>
    </row>
    <row r="89" spans="1:212" ht="13">
      <c r="A89" s="1308" t="s">
        <v>674</v>
      </c>
      <c r="B89" s="1315"/>
      <c r="C89" s="1315"/>
      <c r="D89" s="1315"/>
      <c r="E89" s="1315"/>
      <c r="F89" s="1315"/>
      <c r="G89" s="1315"/>
      <c r="H89" s="1315"/>
      <c r="I89" s="1315"/>
      <c r="J89" s="1315"/>
      <c r="K89" s="1315"/>
      <c r="L89" s="1315"/>
      <c r="M89" s="1315"/>
      <c r="N89" s="1315"/>
      <c r="O89" s="1315"/>
      <c r="P89" s="1315"/>
      <c r="Q89" s="1315"/>
      <c r="R89" s="1315"/>
      <c r="S89" s="1315"/>
      <c r="T89" s="1315"/>
      <c r="U89" s="1315"/>
      <c r="V89" s="1315"/>
      <c r="W89" s="1315"/>
      <c r="X89" s="1315"/>
      <c r="Y89" s="1315"/>
      <c r="Z89" s="1315"/>
      <c r="AA89" s="1315"/>
      <c r="AB89" s="1315"/>
      <c r="AC89" s="1315"/>
      <c r="AD89" s="1315"/>
      <c r="AE89" s="1315"/>
      <c r="AF89" s="1315"/>
      <c r="AG89" s="1315"/>
      <c r="AH89" s="1315"/>
      <c r="AI89" s="1315"/>
      <c r="AJ89" s="1315"/>
      <c r="AK89" s="1315"/>
      <c r="AL89" s="1315"/>
      <c r="AM89" s="1315"/>
      <c r="AN89" s="1315"/>
      <c r="AO89" s="1315"/>
      <c r="AP89" s="1315"/>
      <c r="AQ89" s="1315"/>
      <c r="AR89" s="1315"/>
      <c r="AS89" s="1315"/>
      <c r="AT89" s="1315"/>
      <c r="AU89" s="1315"/>
      <c r="AV89" s="1315"/>
      <c r="AW89" s="1315"/>
      <c r="AX89" s="1315"/>
      <c r="AY89" s="1315"/>
      <c r="AZ89" s="1315"/>
      <c r="BA89" s="1315"/>
      <c r="BB89" s="1315"/>
      <c r="BC89" s="1315"/>
      <c r="BD89" s="1315"/>
      <c r="BE89" s="1315"/>
      <c r="BF89" s="1315"/>
      <c r="BG89" s="1315"/>
      <c r="BH89" s="1315"/>
      <c r="BI89" s="1315"/>
      <c r="BJ89" s="1315"/>
      <c r="BK89" s="1315"/>
      <c r="BL89" s="1315"/>
      <c r="BM89" s="1315"/>
      <c r="BN89" s="1315"/>
      <c r="BO89" s="1315"/>
      <c r="BP89" s="1315"/>
      <c r="BQ89" s="1315"/>
      <c r="BR89" s="1315"/>
      <c r="BS89" s="1315"/>
      <c r="BT89" s="1315"/>
      <c r="BU89" s="1315"/>
      <c r="BV89" s="1315"/>
      <c r="BW89" s="1315"/>
      <c r="BX89" s="1315"/>
      <c r="BY89" s="1315"/>
      <c r="BZ89" s="1315"/>
      <c r="CA89" s="1315"/>
      <c r="CB89" s="1315"/>
      <c r="CC89" s="1315"/>
      <c r="CD89" s="1315"/>
      <c r="CE89" s="1315"/>
      <c r="CF89" s="1315"/>
      <c r="CG89" s="1315"/>
      <c r="CH89" s="1315"/>
      <c r="CI89" s="1315"/>
      <c r="CJ89" s="1315"/>
      <c r="CK89" s="1315"/>
      <c r="CL89" s="1315"/>
      <c r="CM89" s="1315"/>
      <c r="CN89" s="1315"/>
      <c r="CO89" s="1315"/>
      <c r="CP89" s="1315"/>
      <c r="CQ89" s="1315"/>
      <c r="CR89" s="1315"/>
      <c r="CS89" s="1315"/>
      <c r="CT89" s="1315"/>
      <c r="CU89" s="1315"/>
      <c r="CV89" s="1315"/>
      <c r="CW89" s="1315"/>
      <c r="CX89" s="1315"/>
      <c r="CY89" s="1315"/>
      <c r="CZ89" s="1315"/>
      <c r="DA89" s="1315"/>
      <c r="DB89" s="1315"/>
      <c r="DC89" s="1315"/>
      <c r="DD89" s="1315"/>
      <c r="DE89" s="1315"/>
      <c r="DF89" s="1315"/>
      <c r="DG89" s="1315"/>
      <c r="DH89" s="1315"/>
      <c r="DI89" s="1315"/>
      <c r="DJ89" s="1315"/>
      <c r="DK89" s="1315"/>
      <c r="DL89" s="1315"/>
      <c r="DM89" s="1315"/>
      <c r="DN89" s="1315"/>
      <c r="DO89" s="1315"/>
      <c r="DP89" s="1315"/>
      <c r="DQ89" s="1315"/>
      <c r="DR89" s="1315"/>
      <c r="DS89" s="1315"/>
      <c r="DT89" s="1315"/>
      <c r="DU89" s="1315"/>
      <c r="DV89" s="1315"/>
      <c r="DW89" s="1315"/>
      <c r="DX89" s="1315"/>
      <c r="DY89" s="1315"/>
      <c r="DZ89" s="1315"/>
      <c r="EA89" s="1315"/>
      <c r="EB89" s="1315"/>
      <c r="EC89" s="1315"/>
      <c r="ED89" s="1315"/>
      <c r="EE89" s="1315"/>
      <c r="EF89" s="1315"/>
      <c r="EG89" s="1315"/>
      <c r="EH89" s="1315"/>
      <c r="EI89" s="1315"/>
      <c r="EJ89" s="1315"/>
      <c r="EK89" s="1315"/>
      <c r="EL89" s="1315"/>
      <c r="EM89" s="1315"/>
      <c r="EN89" s="1315"/>
      <c r="EO89" s="1315"/>
      <c r="EP89" s="1315"/>
      <c r="EQ89" s="1315"/>
      <c r="ER89" s="1315"/>
      <c r="ES89" s="1315"/>
      <c r="ET89" s="1315"/>
      <c r="EU89" s="1315"/>
      <c r="EV89" s="1315"/>
      <c r="EW89" s="1315"/>
      <c r="EX89" s="1315"/>
      <c r="EY89" s="1315"/>
      <c r="EZ89" s="1315"/>
      <c r="FA89" s="1315"/>
      <c r="FB89" s="1315"/>
      <c r="FC89" s="1315"/>
      <c r="FD89" s="1315"/>
      <c r="FE89" s="1315"/>
      <c r="FF89" s="1315"/>
      <c r="FG89" s="1315"/>
      <c r="FH89" s="1315"/>
      <c r="FI89" s="1315"/>
      <c r="FJ89" s="1315"/>
      <c r="FK89" s="1315"/>
      <c r="FL89" s="1315"/>
      <c r="FM89" s="1315"/>
      <c r="FN89" s="1315"/>
      <c r="FO89" s="1315"/>
      <c r="FP89" s="1315"/>
      <c r="FQ89" s="1315"/>
      <c r="FR89" s="1315"/>
      <c r="FS89" s="1315"/>
      <c r="FT89" s="1315"/>
      <c r="FU89" s="1315"/>
      <c r="FV89" s="1315"/>
      <c r="FW89" s="1315"/>
      <c r="FX89" s="1315"/>
      <c r="FY89" s="1315"/>
      <c r="FZ89" s="1315"/>
      <c r="GA89" s="1315"/>
      <c r="GB89" s="1315"/>
      <c r="GC89" s="1315"/>
      <c r="GD89" s="1315"/>
      <c r="GE89" s="1315"/>
      <c r="GF89" s="1315"/>
      <c r="GG89" s="1315"/>
      <c r="GH89" s="1315"/>
      <c r="GI89" s="1315"/>
      <c r="GJ89" s="1315"/>
      <c r="GK89" s="1315"/>
      <c r="GL89" s="1315"/>
      <c r="GM89" s="1315"/>
      <c r="GN89" s="1315"/>
      <c r="GO89" s="1315"/>
      <c r="GP89" s="1315"/>
      <c r="GQ89" s="1315"/>
      <c r="GR89" s="1315"/>
      <c r="GS89" s="1315"/>
      <c r="GT89" s="1315"/>
      <c r="GU89" s="1315"/>
      <c r="GV89" s="1315"/>
      <c r="GW89" s="1315"/>
      <c r="GX89" s="1316"/>
      <c r="HB89" s="1315"/>
    </row>
    <row r="90" spans="1:212" ht="13">
      <c r="A90" s="1315" t="s">
        <v>675</v>
      </c>
      <c r="K90" s="1317"/>
      <c r="L90" s="1317"/>
      <c r="M90" s="1317"/>
      <c r="N90" s="1317"/>
      <c r="O90" s="1317"/>
    </row>
    <row r="91" spans="1:212" ht="13">
      <c r="A91" s="1997" t="s">
        <v>376</v>
      </c>
      <c r="B91" s="1997"/>
      <c r="C91" s="1997"/>
      <c r="D91" s="1997"/>
      <c r="E91" s="1997"/>
      <c r="F91" s="1997"/>
      <c r="G91" s="1997"/>
      <c r="H91" s="1997"/>
      <c r="I91" s="1997"/>
      <c r="J91" s="1997"/>
      <c r="K91" s="1997"/>
      <c r="L91" s="1997"/>
      <c r="M91" s="1997"/>
      <c r="N91" s="1997"/>
      <c r="O91" s="1317"/>
    </row>
  </sheetData>
  <mergeCells count="29">
    <mergeCell ref="A2:HC2"/>
    <mergeCell ref="A3:A4"/>
    <mergeCell ref="B3:I3"/>
    <mergeCell ref="S3:Z3"/>
    <mergeCell ref="AA3:AH3"/>
    <mergeCell ref="AI3:AP3"/>
    <mergeCell ref="AQ3:AX3"/>
    <mergeCell ref="AY3:BF3"/>
    <mergeCell ref="BG3:BN3"/>
    <mergeCell ref="BP3:BW3"/>
    <mergeCell ref="BX3:CE3"/>
    <mergeCell ref="CW3:DD3"/>
    <mergeCell ref="GG3:GN3"/>
    <mergeCell ref="GO3:GV3"/>
    <mergeCell ref="GW3:HD3"/>
    <mergeCell ref="A91:N91"/>
    <mergeCell ref="K3:R3"/>
    <mergeCell ref="CO3:CV3"/>
    <mergeCell ref="DM3:DT3"/>
    <mergeCell ref="DU3:EB3"/>
    <mergeCell ref="CF3:CM3"/>
    <mergeCell ref="FQ3:FX3"/>
    <mergeCell ref="FY3:GF3"/>
    <mergeCell ref="DE3:DL3"/>
    <mergeCell ref="EC3:EJ3"/>
    <mergeCell ref="ES3:EZ3"/>
    <mergeCell ref="FA3:FH3"/>
    <mergeCell ref="EK3:ER3"/>
    <mergeCell ref="FI3:FP3"/>
  </mergeCells>
  <pageMargins left="0.70866141732283472" right="0.70866141732283472" top="0.74803149606299213" bottom="0.74803149606299213" header="0.31496062992125984" footer="0.31496062992125984"/>
  <pageSetup paperSize="9" scale="47" orientation="portrait" r:id="rId1"/>
  <colBreaks count="5" manualBreakCount="5">
    <brk id="47" max="89" man="1"/>
    <brk id="67" max="1048575" man="1"/>
    <brk id="90" max="89" man="1"/>
    <brk id="108" max="1048575" man="1"/>
    <brk id="11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J91"/>
  <sheetViews>
    <sheetView zoomScale="82" zoomScaleNormal="82" zoomScaleSheetLayoutView="78" workbookViewId="0">
      <pane xSplit="1" ySplit="4" topLeftCell="CF5" activePane="bottomRight" state="frozen"/>
      <selection activeCell="A87" sqref="A87:XFD87"/>
      <selection pane="topRight" activeCell="A87" sqref="A87:XFD87"/>
      <selection pane="bottomLeft" activeCell="A87" sqref="A87:XFD87"/>
      <selection pane="bottomRight" activeCell="CN4" sqref="CN4"/>
    </sheetView>
  </sheetViews>
  <sheetFormatPr defaultColWidth="9.1796875" defaultRowHeight="12.5"/>
  <cols>
    <col min="1" max="1" width="46.1796875" style="1272" customWidth="1"/>
    <col min="2" max="2" width="15.1796875" style="1272" customWidth="1"/>
    <col min="3" max="3" width="14.81640625" style="1272" customWidth="1"/>
    <col min="4" max="4" width="17" style="1272" customWidth="1"/>
    <col min="5" max="5" width="14.7265625" style="1272" customWidth="1"/>
    <col min="6" max="10" width="14.54296875" style="1272" customWidth="1"/>
    <col min="11" max="15" width="11.81640625" style="1272" customWidth="1"/>
    <col min="16" max="18" width="14.54296875" style="1272" customWidth="1"/>
    <col min="19" max="23" width="11.81640625" style="1272" customWidth="1"/>
    <col min="24" max="26" width="14.54296875" style="1272" customWidth="1"/>
    <col min="27" max="28" width="13" style="1272" customWidth="1"/>
    <col min="29" max="30" width="12.1796875" style="1272" customWidth="1"/>
    <col min="31" max="31" width="12.54296875" style="1272" customWidth="1"/>
    <col min="32" max="34" width="14.54296875" style="1272" customWidth="1"/>
    <col min="35" max="36" width="13.26953125" style="1272" customWidth="1"/>
    <col min="37" max="39" width="10.7265625" style="1272" customWidth="1"/>
    <col min="40" max="42" width="14.54296875" style="1272" customWidth="1"/>
    <col min="43" max="47" width="11.81640625" style="1272" customWidth="1"/>
    <col min="48" max="50" width="14.54296875" style="1272" customWidth="1"/>
    <col min="51" max="51" width="11.7265625" style="1272" customWidth="1"/>
    <col min="52" max="52" width="12.26953125" style="1272" customWidth="1"/>
    <col min="53" max="55" width="12.7265625" style="1272" customWidth="1"/>
    <col min="56" max="58" width="14.54296875" style="1272" customWidth="1"/>
    <col min="59" max="63" width="12.7265625" style="1272" customWidth="1"/>
    <col min="64" max="66" width="14.54296875" style="1272" customWidth="1"/>
    <col min="67" max="67" width="18.26953125" style="1272" bestFit="1" customWidth="1"/>
    <col min="68" max="72" width="12.7265625" style="1272" customWidth="1"/>
    <col min="73" max="75" width="14.54296875" style="1272" customWidth="1"/>
    <col min="76" max="80" width="12.7265625" style="1272" customWidth="1"/>
    <col min="81" max="83" width="14.54296875" style="1272" customWidth="1"/>
    <col min="84" max="88" width="12.7265625" style="1272" customWidth="1"/>
    <col min="89" max="92" width="14.54296875" style="1272" customWidth="1"/>
    <col min="93" max="96" width="12.7265625" style="1272" customWidth="1"/>
    <col min="97" max="97" width="14.7265625" style="1272" customWidth="1"/>
    <col min="98" max="100" width="14.54296875" style="1272" customWidth="1"/>
    <col min="101" max="103" width="12.7265625" style="1272" customWidth="1"/>
    <col min="104" max="104" width="13.81640625" style="1272" customWidth="1"/>
    <col min="105" max="105" width="14.453125" style="1272" customWidth="1"/>
    <col min="106" max="108" width="14.54296875" style="1272" customWidth="1"/>
    <col min="109" max="113" width="12.7265625" style="1272" customWidth="1"/>
    <col min="114" max="116" width="14.54296875" style="1272" customWidth="1"/>
    <col min="117" max="121" width="12.7265625" style="1272" customWidth="1"/>
    <col min="122" max="124" width="14.54296875" style="1272" customWidth="1"/>
    <col min="125" max="129" width="12.7265625" style="1272" customWidth="1"/>
    <col min="130" max="132" width="14.54296875" style="1272" customWidth="1"/>
    <col min="133" max="137" width="12.7265625" style="1272" customWidth="1"/>
    <col min="138" max="140" width="14.54296875" style="1272" customWidth="1"/>
    <col min="141" max="145" width="12.7265625" style="1272" customWidth="1"/>
    <col min="146" max="148" width="14.54296875" style="1272" customWidth="1"/>
    <col min="149" max="153" width="12.7265625" style="1272" customWidth="1"/>
    <col min="154" max="156" width="14.54296875" style="1272" customWidth="1"/>
    <col min="157" max="161" width="12.7265625" style="1272" customWidth="1"/>
    <col min="162" max="164" width="14.54296875" style="1272" customWidth="1"/>
    <col min="165" max="167" width="12.7265625" style="1272" customWidth="1"/>
    <col min="168" max="168" width="15.453125" style="1272" customWidth="1"/>
    <col min="169" max="169" width="15.26953125" style="1272" customWidth="1"/>
    <col min="170" max="172" width="14.54296875" style="1272" customWidth="1"/>
    <col min="173" max="177" width="12.7265625" style="1272" customWidth="1"/>
    <col min="178" max="180" width="14.54296875" style="1272" customWidth="1"/>
    <col min="181" max="185" width="12.7265625" style="1272" customWidth="1"/>
    <col min="186" max="188" width="14.54296875" style="1272" customWidth="1"/>
    <col min="189" max="193" width="12.7265625" style="1272" customWidth="1"/>
    <col min="194" max="196" width="14.54296875" style="1272" customWidth="1"/>
    <col min="197" max="197" width="15.453125" style="1272" customWidth="1"/>
    <col min="198" max="198" width="15" style="1272" customWidth="1"/>
    <col min="199" max="199" width="15.26953125" style="1272" customWidth="1"/>
    <col min="200" max="200" width="13.453125" style="1272" bestFit="1" customWidth="1"/>
    <col min="201" max="201" width="14" style="1272" customWidth="1"/>
    <col min="202" max="204" width="14.54296875" style="1272" customWidth="1"/>
    <col min="205" max="205" width="16" style="1272" customWidth="1"/>
    <col min="206" max="209" width="14.81640625" style="1272" customWidth="1"/>
    <col min="210" max="210" width="15.54296875" style="1272" bestFit="1" customWidth="1"/>
    <col min="211" max="211" width="17.81640625" style="1272" customWidth="1"/>
    <col min="212" max="212" width="15.1796875" style="1272" customWidth="1"/>
    <col min="213" max="16384" width="9.1796875" style="1272"/>
  </cols>
  <sheetData>
    <row r="1" spans="1:218" ht="13">
      <c r="A1" s="1318" t="s">
        <v>676</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18"/>
      <c r="AY1" s="1318"/>
      <c r="AZ1" s="1318"/>
      <c r="BA1" s="1318"/>
      <c r="BB1" s="1318"/>
      <c r="BC1" s="1318"/>
      <c r="BD1" s="1318"/>
      <c r="BE1" s="1318"/>
      <c r="BF1" s="1318"/>
      <c r="BG1" s="1318"/>
      <c r="BH1" s="1318"/>
      <c r="BI1" s="1318"/>
      <c r="BJ1" s="1318"/>
      <c r="BK1" s="1318"/>
      <c r="BL1" s="1318"/>
      <c r="BM1" s="1318"/>
      <c r="BN1" s="1318"/>
      <c r="BO1" s="1318"/>
      <c r="BP1" s="1318"/>
      <c r="BQ1" s="1318"/>
      <c r="BR1" s="1318"/>
      <c r="BS1" s="1318"/>
      <c r="BT1" s="1318"/>
      <c r="BU1" s="1318"/>
      <c r="BV1" s="1318"/>
      <c r="BW1" s="1318"/>
      <c r="BX1" s="1318"/>
      <c r="BY1" s="1318"/>
      <c r="BZ1" s="1318"/>
      <c r="CA1" s="1318"/>
      <c r="CB1" s="1318"/>
      <c r="CC1" s="1318"/>
      <c r="CD1" s="1318"/>
      <c r="CE1" s="1318"/>
      <c r="CF1" s="1318"/>
      <c r="CG1" s="1318"/>
      <c r="CH1" s="1318"/>
      <c r="CI1" s="1318"/>
      <c r="CJ1" s="1318"/>
      <c r="CK1" s="1318"/>
      <c r="CL1" s="1318"/>
      <c r="CM1" s="1318"/>
      <c r="CN1" s="1318"/>
      <c r="CO1" s="1318"/>
      <c r="CP1" s="1318"/>
      <c r="CQ1" s="1318"/>
      <c r="CR1" s="1318"/>
      <c r="CS1" s="1318"/>
      <c r="CT1" s="1318"/>
      <c r="CU1" s="1318"/>
      <c r="CV1" s="1318"/>
      <c r="CW1" s="1318"/>
      <c r="CX1" s="1318"/>
      <c r="CY1" s="1318"/>
      <c r="CZ1" s="1318"/>
      <c r="DA1" s="1318"/>
      <c r="DB1" s="1318"/>
      <c r="DC1" s="1318"/>
      <c r="DD1" s="1318"/>
      <c r="DE1" s="1318"/>
      <c r="DF1" s="1318"/>
      <c r="DG1" s="1318"/>
      <c r="DH1" s="1318"/>
      <c r="DI1" s="1318"/>
      <c r="DJ1" s="1318"/>
      <c r="DK1" s="1318"/>
      <c r="DL1" s="1318"/>
      <c r="DM1" s="1318"/>
      <c r="DN1" s="1318"/>
      <c r="DO1" s="1318"/>
      <c r="DP1" s="1318"/>
      <c r="DQ1" s="1318"/>
      <c r="DR1" s="1318"/>
      <c r="DS1" s="1318"/>
      <c r="DT1" s="1318"/>
      <c r="DU1" s="1318"/>
      <c r="DV1" s="1318"/>
      <c r="DW1" s="1318"/>
      <c r="DX1" s="1318"/>
      <c r="DY1" s="1318"/>
      <c r="DZ1" s="1318"/>
      <c r="EA1" s="1318"/>
      <c r="EB1" s="1318"/>
      <c r="EC1" s="1318"/>
      <c r="ED1" s="1318"/>
      <c r="EE1" s="1318"/>
      <c r="EF1" s="1318"/>
      <c r="EG1" s="1318"/>
      <c r="EH1" s="1318"/>
      <c r="EI1" s="1318"/>
      <c r="EJ1" s="1318"/>
      <c r="EK1" s="1318"/>
      <c r="EL1" s="1318"/>
      <c r="EM1" s="1318"/>
      <c r="EN1" s="1318"/>
      <c r="EO1" s="1318"/>
      <c r="EP1" s="1318"/>
      <c r="EQ1" s="1318"/>
      <c r="ER1" s="1318"/>
      <c r="ES1" s="1318"/>
      <c r="ET1" s="1318"/>
      <c r="EU1" s="1318"/>
      <c r="EV1" s="1318"/>
      <c r="EW1" s="1318"/>
      <c r="EX1" s="1318"/>
      <c r="EY1" s="1318"/>
      <c r="EZ1" s="1318"/>
      <c r="FA1" s="1318"/>
      <c r="FB1" s="1318"/>
      <c r="FC1" s="1318"/>
      <c r="FD1" s="1318"/>
      <c r="FE1" s="1318"/>
      <c r="FF1" s="1318"/>
      <c r="FG1" s="1318"/>
      <c r="FH1" s="1318"/>
      <c r="FI1" s="1318"/>
      <c r="FJ1" s="1318"/>
      <c r="FK1" s="1318"/>
      <c r="FL1" s="1318"/>
      <c r="FM1" s="1318"/>
      <c r="FN1" s="1318"/>
      <c r="FO1" s="1318"/>
      <c r="FP1" s="1318"/>
      <c r="FQ1" s="1318"/>
      <c r="FR1" s="1318"/>
      <c r="FS1" s="1318"/>
      <c r="FT1" s="1318"/>
      <c r="FU1" s="1318"/>
      <c r="FV1" s="1318"/>
      <c r="FW1" s="1318"/>
      <c r="FX1" s="1318"/>
      <c r="FY1" s="1318"/>
      <c r="FZ1" s="1318"/>
      <c r="GA1" s="1318"/>
      <c r="GB1" s="1318"/>
      <c r="GC1" s="1318"/>
      <c r="GD1" s="1318"/>
      <c r="GE1" s="1318"/>
      <c r="GF1" s="1318"/>
      <c r="GG1" s="1318"/>
      <c r="GH1" s="1318"/>
      <c r="GI1" s="1318"/>
      <c r="GJ1" s="1318"/>
      <c r="GK1" s="1318"/>
      <c r="GL1" s="1318"/>
      <c r="GM1" s="1318"/>
      <c r="GN1" s="1318"/>
      <c r="GO1" s="1318"/>
      <c r="GP1" s="1318"/>
      <c r="GQ1" s="1318"/>
      <c r="GR1" s="1318"/>
      <c r="GS1" s="1318"/>
      <c r="GT1" s="1318"/>
      <c r="GU1" s="1318"/>
      <c r="GV1" s="1318"/>
      <c r="GW1" s="1318"/>
      <c r="GX1" s="1318"/>
      <c r="HB1" s="1318"/>
    </row>
    <row r="2" spans="1:218">
      <c r="A2" s="2051" t="s">
        <v>677</v>
      </c>
      <c r="B2" s="2051"/>
      <c r="C2" s="2051"/>
      <c r="D2" s="2051"/>
      <c r="E2" s="2051"/>
      <c r="F2" s="2051"/>
      <c r="G2" s="2051"/>
      <c r="H2" s="2051"/>
      <c r="I2" s="2051"/>
      <c r="J2" s="2051"/>
      <c r="K2" s="2051"/>
      <c r="L2" s="2051"/>
      <c r="M2" s="2051"/>
      <c r="N2" s="2051"/>
      <c r="O2" s="2051"/>
      <c r="P2" s="2051"/>
      <c r="Q2" s="2051"/>
      <c r="R2" s="2051"/>
      <c r="S2" s="2051"/>
      <c r="T2" s="2051"/>
      <c r="U2" s="2051"/>
      <c r="V2" s="2051"/>
      <c r="W2" s="2051"/>
      <c r="X2" s="2051"/>
      <c r="Y2" s="2051"/>
      <c r="Z2" s="2051"/>
      <c r="AA2" s="2051"/>
      <c r="AB2" s="2051"/>
      <c r="AC2" s="2051"/>
      <c r="AD2" s="2051"/>
      <c r="AE2" s="2051"/>
      <c r="AF2" s="2051"/>
      <c r="AG2" s="2051"/>
      <c r="AH2" s="2051"/>
      <c r="AI2" s="2051"/>
      <c r="AJ2" s="2051"/>
      <c r="AK2" s="2051"/>
      <c r="AL2" s="2051"/>
      <c r="AM2" s="2051"/>
      <c r="AN2" s="2051"/>
      <c r="AO2" s="2051"/>
      <c r="AP2" s="2051"/>
      <c r="AQ2" s="2051"/>
      <c r="AR2" s="2051"/>
      <c r="AS2" s="2051"/>
      <c r="AT2" s="2051"/>
      <c r="AU2" s="2051"/>
      <c r="AV2" s="2051"/>
      <c r="AW2" s="2051"/>
      <c r="AX2" s="2051"/>
      <c r="AY2" s="2051"/>
      <c r="AZ2" s="2051"/>
      <c r="BA2" s="2051"/>
      <c r="BB2" s="2051"/>
      <c r="BC2" s="2051"/>
      <c r="BD2" s="2051"/>
      <c r="BE2" s="2051"/>
      <c r="BF2" s="2051"/>
      <c r="BG2" s="2051"/>
      <c r="BH2" s="2051"/>
      <c r="BI2" s="2051"/>
      <c r="BJ2" s="2051"/>
      <c r="BK2" s="2051"/>
      <c r="BL2" s="2051"/>
      <c r="BM2" s="2051"/>
      <c r="BN2" s="2051"/>
      <c r="BO2" s="2051"/>
      <c r="BP2" s="2051"/>
      <c r="BQ2" s="2051"/>
      <c r="BR2" s="2051"/>
      <c r="BS2" s="2051"/>
      <c r="BT2" s="2051"/>
      <c r="BU2" s="2051"/>
      <c r="BV2" s="2051"/>
      <c r="BW2" s="2051"/>
      <c r="BX2" s="2051"/>
      <c r="BY2" s="2051"/>
      <c r="BZ2" s="2051"/>
      <c r="CA2" s="2051"/>
      <c r="CB2" s="2051"/>
      <c r="CC2" s="2051"/>
      <c r="CD2" s="2051"/>
      <c r="CE2" s="2051"/>
      <c r="CF2" s="2051"/>
      <c r="CG2" s="2051"/>
      <c r="CH2" s="2051"/>
      <c r="CI2" s="2051"/>
      <c r="CJ2" s="2051"/>
      <c r="CK2" s="2051"/>
      <c r="CL2" s="2051"/>
      <c r="CM2" s="2051"/>
      <c r="CN2" s="2051"/>
      <c r="CO2" s="2051"/>
      <c r="CP2" s="2051"/>
      <c r="CQ2" s="2051"/>
      <c r="CR2" s="2051"/>
      <c r="CS2" s="2051"/>
      <c r="CT2" s="2051"/>
      <c r="CU2" s="2051"/>
      <c r="CV2" s="2051"/>
      <c r="CW2" s="2051"/>
      <c r="CX2" s="2051"/>
      <c r="CY2" s="2051"/>
      <c r="CZ2" s="2051"/>
      <c r="DA2" s="2051"/>
      <c r="DB2" s="2051"/>
      <c r="DC2" s="2051"/>
      <c r="DD2" s="2051"/>
      <c r="DE2" s="2051"/>
      <c r="DF2" s="2051"/>
      <c r="DG2" s="2051"/>
      <c r="DH2" s="2051"/>
      <c r="DI2" s="2051"/>
      <c r="DJ2" s="2051"/>
      <c r="DK2" s="2051"/>
      <c r="DL2" s="2051"/>
      <c r="DM2" s="2051"/>
      <c r="DN2" s="2051"/>
      <c r="DO2" s="2051"/>
      <c r="DP2" s="2051"/>
      <c r="DQ2" s="2051"/>
      <c r="DR2" s="2051"/>
      <c r="DS2" s="2051"/>
      <c r="DT2" s="2051"/>
      <c r="DU2" s="2051"/>
      <c r="DV2" s="2051"/>
      <c r="DW2" s="2051"/>
      <c r="DX2" s="2051"/>
      <c r="DY2" s="2051"/>
      <c r="DZ2" s="2051"/>
      <c r="EA2" s="2051"/>
      <c r="EB2" s="2051"/>
      <c r="EC2" s="2051"/>
      <c r="ED2" s="2051"/>
      <c r="EE2" s="2051"/>
      <c r="EF2" s="2051"/>
      <c r="EG2" s="2051"/>
      <c r="EH2" s="2051"/>
      <c r="EI2" s="2051"/>
      <c r="EJ2" s="2051"/>
      <c r="EK2" s="2051"/>
      <c r="EL2" s="2051"/>
      <c r="EM2" s="2051"/>
      <c r="EN2" s="2051"/>
      <c r="EO2" s="2051"/>
      <c r="EP2" s="2051"/>
      <c r="EQ2" s="2051"/>
      <c r="ER2" s="2051"/>
      <c r="ES2" s="2051"/>
      <c r="ET2" s="2051"/>
      <c r="EU2" s="2051"/>
      <c r="EV2" s="2051"/>
      <c r="EW2" s="2051"/>
      <c r="EX2" s="2051"/>
      <c r="EY2" s="2051"/>
      <c r="EZ2" s="2051"/>
      <c r="FA2" s="2051"/>
      <c r="FB2" s="2051"/>
      <c r="FC2" s="2051"/>
      <c r="FD2" s="2051"/>
      <c r="FE2" s="2051"/>
      <c r="FF2" s="2051"/>
      <c r="FG2" s="2051"/>
      <c r="FH2" s="2051"/>
      <c r="FI2" s="2051"/>
      <c r="FJ2" s="2051"/>
      <c r="FK2" s="2051"/>
      <c r="FL2" s="2051"/>
      <c r="FM2" s="2051"/>
      <c r="FN2" s="2051"/>
      <c r="FO2" s="2051"/>
      <c r="FP2" s="2051"/>
      <c r="FQ2" s="2051"/>
      <c r="FR2" s="2051"/>
      <c r="FS2" s="2051"/>
      <c r="FT2" s="2051"/>
      <c r="FU2" s="2051"/>
      <c r="FV2" s="2051"/>
      <c r="FW2" s="2051"/>
      <c r="FX2" s="2051"/>
      <c r="FY2" s="2051"/>
      <c r="FZ2" s="2051"/>
      <c r="GA2" s="2051"/>
      <c r="GB2" s="2051"/>
      <c r="GC2" s="2051"/>
      <c r="GD2" s="2051"/>
      <c r="GE2" s="2051"/>
      <c r="GF2" s="2051"/>
      <c r="GG2" s="2051"/>
      <c r="GH2" s="2051"/>
      <c r="GI2" s="2051"/>
      <c r="GJ2" s="2051"/>
      <c r="GK2" s="2051"/>
      <c r="GL2" s="2051"/>
      <c r="GM2" s="2051"/>
      <c r="GN2" s="2051"/>
      <c r="GO2" s="2051"/>
      <c r="GP2" s="2051"/>
      <c r="GQ2" s="2051"/>
      <c r="GR2" s="2051"/>
      <c r="GS2" s="2051"/>
      <c r="GT2" s="2051"/>
      <c r="GU2" s="2051"/>
      <c r="GV2" s="2051"/>
      <c r="GW2" s="2051"/>
      <c r="GX2" s="2051"/>
      <c r="GY2" s="2051"/>
      <c r="GZ2" s="2051"/>
      <c r="HA2" s="2051"/>
      <c r="HB2" s="2051"/>
      <c r="HC2" s="2051"/>
    </row>
    <row r="3" spans="1:218" s="1319" customFormat="1" ht="15" customHeight="1">
      <c r="A3" s="2052" t="s">
        <v>0</v>
      </c>
      <c r="B3" s="2037" t="s">
        <v>623</v>
      </c>
      <c r="C3" s="2038"/>
      <c r="D3" s="2038"/>
      <c r="E3" s="2038"/>
      <c r="F3" s="2038"/>
      <c r="G3" s="2038"/>
      <c r="H3" s="2038"/>
      <c r="I3" s="2039"/>
      <c r="J3" s="1273" t="s">
        <v>343</v>
      </c>
      <c r="K3" s="2037" t="s">
        <v>678</v>
      </c>
      <c r="L3" s="2038"/>
      <c r="M3" s="2038"/>
      <c r="N3" s="2038"/>
      <c r="O3" s="2038"/>
      <c r="P3" s="2038"/>
      <c r="Q3" s="2038"/>
      <c r="R3" s="2039"/>
      <c r="S3" s="2037" t="s">
        <v>832</v>
      </c>
      <c r="T3" s="2038"/>
      <c r="U3" s="2038"/>
      <c r="V3" s="2038"/>
      <c r="W3" s="2038"/>
      <c r="X3" s="2038"/>
      <c r="Y3" s="2038"/>
      <c r="Z3" s="2039"/>
      <c r="AA3" s="2037" t="s">
        <v>679</v>
      </c>
      <c r="AB3" s="2038"/>
      <c r="AC3" s="2038"/>
      <c r="AD3" s="2038"/>
      <c r="AE3" s="2038"/>
      <c r="AF3" s="2038"/>
      <c r="AG3" s="2038"/>
      <c r="AH3" s="2039"/>
      <c r="AI3" s="2037" t="s">
        <v>680</v>
      </c>
      <c r="AJ3" s="2038"/>
      <c r="AK3" s="2038"/>
      <c r="AL3" s="2038"/>
      <c r="AM3" s="2038"/>
      <c r="AN3" s="2038"/>
      <c r="AO3" s="2038"/>
      <c r="AP3" s="2039"/>
      <c r="AQ3" s="2037" t="s">
        <v>681</v>
      </c>
      <c r="AR3" s="2038"/>
      <c r="AS3" s="2038"/>
      <c r="AT3" s="2038"/>
      <c r="AU3" s="2038"/>
      <c r="AV3" s="2038"/>
      <c r="AW3" s="2038"/>
      <c r="AX3" s="2039"/>
      <c r="AY3" s="2037" t="s">
        <v>682</v>
      </c>
      <c r="AZ3" s="2038"/>
      <c r="BA3" s="2038"/>
      <c r="BB3" s="2038"/>
      <c r="BC3" s="2038"/>
      <c r="BD3" s="2038"/>
      <c r="BE3" s="2038"/>
      <c r="BF3" s="2039"/>
      <c r="BG3" s="2037" t="s">
        <v>683</v>
      </c>
      <c r="BH3" s="2038"/>
      <c r="BI3" s="2038"/>
      <c r="BJ3" s="2038"/>
      <c r="BK3" s="2038"/>
      <c r="BL3" s="2038"/>
      <c r="BM3" s="2038"/>
      <c r="BN3" s="2039"/>
      <c r="BO3" s="1273" t="s">
        <v>684</v>
      </c>
      <c r="BP3" s="2037" t="s">
        <v>685</v>
      </c>
      <c r="BQ3" s="2038"/>
      <c r="BR3" s="2038"/>
      <c r="BS3" s="2038"/>
      <c r="BT3" s="2038"/>
      <c r="BU3" s="2038"/>
      <c r="BV3" s="2038"/>
      <c r="BW3" s="2039"/>
      <c r="BX3" s="2037" t="s">
        <v>686</v>
      </c>
      <c r="BY3" s="2038"/>
      <c r="BZ3" s="2038"/>
      <c r="CA3" s="2038"/>
      <c r="CB3" s="2038"/>
      <c r="CC3" s="2038"/>
      <c r="CD3" s="2038"/>
      <c r="CE3" s="2039"/>
      <c r="CF3" s="2037" t="s">
        <v>687</v>
      </c>
      <c r="CG3" s="2038"/>
      <c r="CH3" s="2038"/>
      <c r="CI3" s="2038"/>
      <c r="CJ3" s="2038"/>
      <c r="CK3" s="2038"/>
      <c r="CL3" s="2038"/>
      <c r="CM3" s="2039"/>
      <c r="CN3" s="1273" t="s">
        <v>355</v>
      </c>
      <c r="CO3" s="2037" t="s">
        <v>688</v>
      </c>
      <c r="CP3" s="2038"/>
      <c r="CQ3" s="2038"/>
      <c r="CR3" s="2038"/>
      <c r="CS3" s="2038"/>
      <c r="CT3" s="2038"/>
      <c r="CU3" s="2038"/>
      <c r="CV3" s="2039"/>
      <c r="CW3" s="2037" t="s">
        <v>689</v>
      </c>
      <c r="CX3" s="2038"/>
      <c r="CY3" s="2038"/>
      <c r="CZ3" s="2038"/>
      <c r="DA3" s="2038"/>
      <c r="DB3" s="2038"/>
      <c r="DC3" s="2038"/>
      <c r="DD3" s="2039"/>
      <c r="DE3" s="2037" t="s">
        <v>690</v>
      </c>
      <c r="DF3" s="2038"/>
      <c r="DG3" s="2038"/>
      <c r="DH3" s="2038"/>
      <c r="DI3" s="2038"/>
      <c r="DJ3" s="2038"/>
      <c r="DK3" s="2038"/>
      <c r="DL3" s="2039"/>
      <c r="DM3" s="2040" t="s">
        <v>691</v>
      </c>
      <c r="DN3" s="2041"/>
      <c r="DO3" s="2041"/>
      <c r="DP3" s="2041"/>
      <c r="DQ3" s="2041"/>
      <c r="DR3" s="2041"/>
      <c r="DS3" s="2041"/>
      <c r="DT3" s="2042"/>
      <c r="DU3" s="2037" t="s">
        <v>692</v>
      </c>
      <c r="DV3" s="2038"/>
      <c r="DW3" s="2038"/>
      <c r="DX3" s="2038"/>
      <c r="DY3" s="2038"/>
      <c r="DZ3" s="2038"/>
      <c r="EA3" s="2038"/>
      <c r="EB3" s="2039"/>
      <c r="EC3" s="2037" t="s">
        <v>693</v>
      </c>
      <c r="ED3" s="2038"/>
      <c r="EE3" s="2038"/>
      <c r="EF3" s="2038"/>
      <c r="EG3" s="2038"/>
      <c r="EH3" s="2038"/>
      <c r="EI3" s="2038"/>
      <c r="EJ3" s="2039"/>
      <c r="EK3" s="2037" t="s">
        <v>694</v>
      </c>
      <c r="EL3" s="2038"/>
      <c r="EM3" s="2038"/>
      <c r="EN3" s="2038"/>
      <c r="EO3" s="2038"/>
      <c r="EP3" s="2038"/>
      <c r="EQ3" s="2038"/>
      <c r="ER3" s="2039"/>
      <c r="ES3" s="2037" t="s">
        <v>695</v>
      </c>
      <c r="ET3" s="2038"/>
      <c r="EU3" s="2038"/>
      <c r="EV3" s="2038"/>
      <c r="EW3" s="2038"/>
      <c r="EX3" s="2038"/>
      <c r="EY3" s="2038"/>
      <c r="EZ3" s="2039"/>
      <c r="FA3" s="2037" t="s">
        <v>696</v>
      </c>
      <c r="FB3" s="2038"/>
      <c r="FC3" s="2038"/>
      <c r="FD3" s="2038"/>
      <c r="FE3" s="2038"/>
      <c r="FF3" s="2038"/>
      <c r="FG3" s="2038"/>
      <c r="FH3" s="2039"/>
      <c r="FI3" s="2037" t="s">
        <v>697</v>
      </c>
      <c r="FJ3" s="2038"/>
      <c r="FK3" s="2038"/>
      <c r="FL3" s="2038"/>
      <c r="FM3" s="2038"/>
      <c r="FN3" s="2038"/>
      <c r="FO3" s="2038"/>
      <c r="FP3" s="2039"/>
      <c r="FQ3" s="2037" t="s">
        <v>698</v>
      </c>
      <c r="FR3" s="2038"/>
      <c r="FS3" s="2038"/>
      <c r="FT3" s="2038"/>
      <c r="FU3" s="2038"/>
      <c r="FV3" s="2038"/>
      <c r="FW3" s="2038"/>
      <c r="FX3" s="2039"/>
      <c r="FY3" s="2037" t="s">
        <v>699</v>
      </c>
      <c r="FZ3" s="2038"/>
      <c r="GA3" s="2038"/>
      <c r="GB3" s="2038"/>
      <c r="GC3" s="2038"/>
      <c r="GD3" s="2038"/>
      <c r="GE3" s="2038"/>
      <c r="GF3" s="2039"/>
      <c r="GG3" s="2037" t="s">
        <v>700</v>
      </c>
      <c r="GH3" s="2038"/>
      <c r="GI3" s="2038"/>
      <c r="GJ3" s="2038"/>
      <c r="GK3" s="2038"/>
      <c r="GL3" s="2038"/>
      <c r="GM3" s="2038"/>
      <c r="GN3" s="2039"/>
      <c r="GO3" s="2037" t="s">
        <v>105</v>
      </c>
      <c r="GP3" s="2038"/>
      <c r="GQ3" s="2038"/>
      <c r="GR3" s="2038"/>
      <c r="GS3" s="2038"/>
      <c r="GT3" s="2038"/>
      <c r="GU3" s="2038"/>
      <c r="GV3" s="2039"/>
      <c r="GW3" s="2037" t="s">
        <v>101</v>
      </c>
      <c r="GX3" s="2038"/>
      <c r="GY3" s="2038"/>
      <c r="GZ3" s="2038"/>
      <c r="HA3" s="2038"/>
      <c r="HB3" s="2038"/>
      <c r="HC3" s="2038"/>
      <c r="HD3" s="2039"/>
    </row>
    <row r="4" spans="1:218" s="1326" customFormat="1" ht="15.75" customHeight="1">
      <c r="A4" s="2053"/>
      <c r="B4" s="1320" t="s">
        <v>90</v>
      </c>
      <c r="C4" s="1320" t="s">
        <v>91</v>
      </c>
      <c r="D4" s="1321" t="s">
        <v>92</v>
      </c>
      <c r="E4" s="1321" t="s">
        <v>93</v>
      </c>
      <c r="F4" s="1320" t="s">
        <v>94</v>
      </c>
      <c r="G4" s="1320" t="s">
        <v>95</v>
      </c>
      <c r="H4" s="1320" t="s">
        <v>102</v>
      </c>
      <c r="I4" s="1322" t="s">
        <v>320</v>
      </c>
      <c r="J4" s="1322" t="s">
        <v>320</v>
      </c>
      <c r="K4" s="1323" t="s">
        <v>90</v>
      </c>
      <c r="L4" s="1323" t="s">
        <v>91</v>
      </c>
      <c r="M4" s="1321" t="s">
        <v>92</v>
      </c>
      <c r="N4" s="1321" t="s">
        <v>93</v>
      </c>
      <c r="O4" s="1320" t="s">
        <v>94</v>
      </c>
      <c r="P4" s="1320" t="s">
        <v>95</v>
      </c>
      <c r="Q4" s="1324" t="s">
        <v>102</v>
      </c>
      <c r="R4" s="1322" t="s">
        <v>320</v>
      </c>
      <c r="S4" s="1324" t="s">
        <v>90</v>
      </c>
      <c r="T4" s="1324" t="s">
        <v>91</v>
      </c>
      <c r="U4" s="1321" t="s">
        <v>92</v>
      </c>
      <c r="V4" s="1321" t="s">
        <v>93</v>
      </c>
      <c r="W4" s="1320" t="s">
        <v>94</v>
      </c>
      <c r="X4" s="1320" t="s">
        <v>95</v>
      </c>
      <c r="Y4" s="1324" t="s">
        <v>102</v>
      </c>
      <c r="Z4" s="1322" t="s">
        <v>320</v>
      </c>
      <c r="AA4" s="1324" t="s">
        <v>90</v>
      </c>
      <c r="AB4" s="1324" t="s">
        <v>91</v>
      </c>
      <c r="AC4" s="1321" t="s">
        <v>92</v>
      </c>
      <c r="AD4" s="1321" t="s">
        <v>93</v>
      </c>
      <c r="AE4" s="1320" t="s">
        <v>94</v>
      </c>
      <c r="AF4" s="1320" t="s">
        <v>95</v>
      </c>
      <c r="AG4" s="1324" t="s">
        <v>102</v>
      </c>
      <c r="AH4" s="1322" t="s">
        <v>320</v>
      </c>
      <c r="AI4" s="1324" t="s">
        <v>90</v>
      </c>
      <c r="AJ4" s="1324" t="s">
        <v>91</v>
      </c>
      <c r="AK4" s="1321" t="s">
        <v>92</v>
      </c>
      <c r="AL4" s="1321" t="s">
        <v>93</v>
      </c>
      <c r="AM4" s="1320" t="s">
        <v>94</v>
      </c>
      <c r="AN4" s="1320" t="s">
        <v>95</v>
      </c>
      <c r="AO4" s="1324" t="s">
        <v>102</v>
      </c>
      <c r="AP4" s="1322" t="s">
        <v>320</v>
      </c>
      <c r="AQ4" s="1324" t="s">
        <v>90</v>
      </c>
      <c r="AR4" s="1324" t="s">
        <v>91</v>
      </c>
      <c r="AS4" s="1321" t="s">
        <v>92</v>
      </c>
      <c r="AT4" s="1321" t="s">
        <v>93</v>
      </c>
      <c r="AU4" s="1320" t="s">
        <v>94</v>
      </c>
      <c r="AV4" s="1320" t="s">
        <v>95</v>
      </c>
      <c r="AW4" s="1324" t="s">
        <v>102</v>
      </c>
      <c r="AX4" s="1322" t="s">
        <v>320</v>
      </c>
      <c r="AY4" s="1324" t="s">
        <v>90</v>
      </c>
      <c r="AZ4" s="1324" t="s">
        <v>91</v>
      </c>
      <c r="BA4" s="1321" t="s">
        <v>92</v>
      </c>
      <c r="BB4" s="1321" t="s">
        <v>93</v>
      </c>
      <c r="BC4" s="1320" t="s">
        <v>94</v>
      </c>
      <c r="BD4" s="1320" t="s">
        <v>95</v>
      </c>
      <c r="BE4" s="1324" t="s">
        <v>102</v>
      </c>
      <c r="BF4" s="1322" t="s">
        <v>320</v>
      </c>
      <c r="BG4" s="1324" t="s">
        <v>90</v>
      </c>
      <c r="BH4" s="1324" t="s">
        <v>91</v>
      </c>
      <c r="BI4" s="1321" t="s">
        <v>92</v>
      </c>
      <c r="BJ4" s="1321" t="s">
        <v>93</v>
      </c>
      <c r="BK4" s="1320" t="s">
        <v>94</v>
      </c>
      <c r="BL4" s="1320" t="s">
        <v>95</v>
      </c>
      <c r="BM4" s="1320" t="s">
        <v>102</v>
      </c>
      <c r="BN4" s="1322" t="s">
        <v>320</v>
      </c>
      <c r="BO4" s="1322" t="s">
        <v>320</v>
      </c>
      <c r="BP4" s="1324" t="s">
        <v>90</v>
      </c>
      <c r="BQ4" s="1324" t="s">
        <v>91</v>
      </c>
      <c r="BR4" s="1321" t="s">
        <v>92</v>
      </c>
      <c r="BS4" s="1321" t="s">
        <v>93</v>
      </c>
      <c r="BT4" s="1320" t="s">
        <v>94</v>
      </c>
      <c r="BU4" s="1320" t="s">
        <v>95</v>
      </c>
      <c r="BV4" s="1324" t="s">
        <v>102</v>
      </c>
      <c r="BW4" s="1322" t="s">
        <v>320</v>
      </c>
      <c r="BX4" s="1324" t="s">
        <v>90</v>
      </c>
      <c r="BY4" s="1324" t="s">
        <v>91</v>
      </c>
      <c r="BZ4" s="1321" t="s">
        <v>92</v>
      </c>
      <c r="CA4" s="1321" t="s">
        <v>93</v>
      </c>
      <c r="CB4" s="1320" t="s">
        <v>94</v>
      </c>
      <c r="CC4" s="1320" t="s">
        <v>95</v>
      </c>
      <c r="CD4" s="1325" t="s">
        <v>102</v>
      </c>
      <c r="CE4" s="1322" t="s">
        <v>320</v>
      </c>
      <c r="CF4" s="1324" t="s">
        <v>90</v>
      </c>
      <c r="CG4" s="1324" t="s">
        <v>91</v>
      </c>
      <c r="CH4" s="1321" t="s">
        <v>92</v>
      </c>
      <c r="CI4" s="1321" t="s">
        <v>93</v>
      </c>
      <c r="CJ4" s="1320" t="s">
        <v>94</v>
      </c>
      <c r="CK4" s="1320" t="s">
        <v>95</v>
      </c>
      <c r="CL4" s="1324" t="s">
        <v>102</v>
      </c>
      <c r="CM4" s="1322" t="s">
        <v>320</v>
      </c>
      <c r="CN4" s="1322" t="s">
        <v>320</v>
      </c>
      <c r="CO4" s="1324" t="s">
        <v>90</v>
      </c>
      <c r="CP4" s="1324" t="s">
        <v>91</v>
      </c>
      <c r="CQ4" s="1321" t="s">
        <v>92</v>
      </c>
      <c r="CR4" s="1321" t="s">
        <v>93</v>
      </c>
      <c r="CS4" s="1320" t="s">
        <v>94</v>
      </c>
      <c r="CT4" s="1320" t="s">
        <v>95</v>
      </c>
      <c r="CU4" s="1324" t="s">
        <v>102</v>
      </c>
      <c r="CV4" s="1322" t="s">
        <v>320</v>
      </c>
      <c r="CW4" s="1324" t="s">
        <v>90</v>
      </c>
      <c r="CX4" s="1324" t="s">
        <v>91</v>
      </c>
      <c r="CY4" s="1321" t="s">
        <v>92</v>
      </c>
      <c r="CZ4" s="1321" t="s">
        <v>93</v>
      </c>
      <c r="DA4" s="1320" t="s">
        <v>94</v>
      </c>
      <c r="DB4" s="1320" t="s">
        <v>95</v>
      </c>
      <c r="DC4" s="1324" t="s">
        <v>102</v>
      </c>
      <c r="DD4" s="1322" t="s">
        <v>320</v>
      </c>
      <c r="DE4" s="1324" t="s">
        <v>90</v>
      </c>
      <c r="DF4" s="1324" t="s">
        <v>91</v>
      </c>
      <c r="DG4" s="1321" t="s">
        <v>92</v>
      </c>
      <c r="DH4" s="1321" t="s">
        <v>93</v>
      </c>
      <c r="DI4" s="1320" t="s">
        <v>94</v>
      </c>
      <c r="DJ4" s="1320" t="s">
        <v>95</v>
      </c>
      <c r="DK4" s="1324" t="s">
        <v>102</v>
      </c>
      <c r="DL4" s="1322" t="s">
        <v>320</v>
      </c>
      <c r="DM4" s="1324" t="s">
        <v>90</v>
      </c>
      <c r="DN4" s="1324" t="s">
        <v>91</v>
      </c>
      <c r="DO4" s="1321" t="s">
        <v>92</v>
      </c>
      <c r="DP4" s="1321" t="s">
        <v>93</v>
      </c>
      <c r="DQ4" s="1320" t="s">
        <v>94</v>
      </c>
      <c r="DR4" s="1320" t="s">
        <v>95</v>
      </c>
      <c r="DS4" s="1324" t="s">
        <v>102</v>
      </c>
      <c r="DT4" s="1322" t="s">
        <v>320</v>
      </c>
      <c r="DU4" s="1324" t="s">
        <v>90</v>
      </c>
      <c r="DV4" s="1324" t="s">
        <v>91</v>
      </c>
      <c r="DW4" s="1321" t="s">
        <v>92</v>
      </c>
      <c r="DX4" s="1321" t="s">
        <v>93</v>
      </c>
      <c r="DY4" s="1320" t="s">
        <v>94</v>
      </c>
      <c r="DZ4" s="1320" t="s">
        <v>95</v>
      </c>
      <c r="EA4" s="1324" t="s">
        <v>102</v>
      </c>
      <c r="EB4" s="1322" t="s">
        <v>320</v>
      </c>
      <c r="EC4" s="1324" t="s">
        <v>90</v>
      </c>
      <c r="ED4" s="1324" t="s">
        <v>91</v>
      </c>
      <c r="EE4" s="1321" t="s">
        <v>92</v>
      </c>
      <c r="EF4" s="1321" t="s">
        <v>93</v>
      </c>
      <c r="EG4" s="1320" t="s">
        <v>94</v>
      </c>
      <c r="EH4" s="1320" t="s">
        <v>95</v>
      </c>
      <c r="EI4" s="1324" t="s">
        <v>102</v>
      </c>
      <c r="EJ4" s="1322" t="s">
        <v>320</v>
      </c>
      <c r="EK4" s="1324" t="s">
        <v>90</v>
      </c>
      <c r="EL4" s="1324" t="s">
        <v>91</v>
      </c>
      <c r="EM4" s="1321" t="s">
        <v>92</v>
      </c>
      <c r="EN4" s="1321" t="s">
        <v>93</v>
      </c>
      <c r="EO4" s="1320" t="s">
        <v>94</v>
      </c>
      <c r="EP4" s="1320" t="s">
        <v>95</v>
      </c>
      <c r="EQ4" s="1324" t="s">
        <v>102</v>
      </c>
      <c r="ER4" s="1322" t="s">
        <v>320</v>
      </c>
      <c r="ES4" s="1324" t="s">
        <v>90</v>
      </c>
      <c r="ET4" s="1324" t="s">
        <v>91</v>
      </c>
      <c r="EU4" s="1321" t="s">
        <v>92</v>
      </c>
      <c r="EV4" s="1321" t="s">
        <v>93</v>
      </c>
      <c r="EW4" s="1320" t="s">
        <v>94</v>
      </c>
      <c r="EX4" s="1320" t="s">
        <v>95</v>
      </c>
      <c r="EY4" s="1324" t="s">
        <v>102</v>
      </c>
      <c r="EZ4" s="1322" t="s">
        <v>320</v>
      </c>
      <c r="FA4" s="1324" t="s">
        <v>90</v>
      </c>
      <c r="FB4" s="1324" t="s">
        <v>91</v>
      </c>
      <c r="FC4" s="1321" t="s">
        <v>92</v>
      </c>
      <c r="FD4" s="1321" t="s">
        <v>93</v>
      </c>
      <c r="FE4" s="1320" t="s">
        <v>94</v>
      </c>
      <c r="FF4" s="1320" t="s">
        <v>95</v>
      </c>
      <c r="FG4" s="1324" t="s">
        <v>102</v>
      </c>
      <c r="FH4" s="1322" t="s">
        <v>320</v>
      </c>
      <c r="FI4" s="1324" t="s">
        <v>90</v>
      </c>
      <c r="FJ4" s="1324" t="s">
        <v>91</v>
      </c>
      <c r="FK4" s="1321" t="s">
        <v>92</v>
      </c>
      <c r="FL4" s="1321" t="s">
        <v>93</v>
      </c>
      <c r="FM4" s="1320" t="s">
        <v>94</v>
      </c>
      <c r="FN4" s="1320" t="s">
        <v>95</v>
      </c>
      <c r="FO4" s="1324" t="s">
        <v>102</v>
      </c>
      <c r="FP4" s="1322" t="s">
        <v>320</v>
      </c>
      <c r="FQ4" s="1324" t="s">
        <v>90</v>
      </c>
      <c r="FR4" s="1324" t="s">
        <v>91</v>
      </c>
      <c r="FS4" s="1321" t="s">
        <v>92</v>
      </c>
      <c r="FT4" s="1321" t="s">
        <v>93</v>
      </c>
      <c r="FU4" s="1320" t="s">
        <v>94</v>
      </c>
      <c r="FV4" s="1320" t="s">
        <v>95</v>
      </c>
      <c r="FW4" s="1324" t="s">
        <v>102</v>
      </c>
      <c r="FX4" s="1322" t="s">
        <v>320</v>
      </c>
      <c r="FY4" s="1324" t="s">
        <v>90</v>
      </c>
      <c r="FZ4" s="1324" t="s">
        <v>91</v>
      </c>
      <c r="GA4" s="1321" t="s">
        <v>92</v>
      </c>
      <c r="GB4" s="1321" t="s">
        <v>93</v>
      </c>
      <c r="GC4" s="1320" t="s">
        <v>94</v>
      </c>
      <c r="GD4" s="1320" t="s">
        <v>95</v>
      </c>
      <c r="GE4" s="1320" t="s">
        <v>102</v>
      </c>
      <c r="GF4" s="1322" t="s">
        <v>320</v>
      </c>
      <c r="GG4" s="1324" t="s">
        <v>90</v>
      </c>
      <c r="GH4" s="1324" t="s">
        <v>91</v>
      </c>
      <c r="GI4" s="1321" t="s">
        <v>92</v>
      </c>
      <c r="GJ4" s="1321" t="s">
        <v>93</v>
      </c>
      <c r="GK4" s="1320" t="s">
        <v>94</v>
      </c>
      <c r="GL4" s="1320" t="s">
        <v>95</v>
      </c>
      <c r="GM4" s="1324" t="s">
        <v>102</v>
      </c>
      <c r="GN4" s="1322" t="s">
        <v>320</v>
      </c>
      <c r="GO4" s="1324" t="s">
        <v>90</v>
      </c>
      <c r="GP4" s="1324" t="s">
        <v>91</v>
      </c>
      <c r="GQ4" s="1321" t="s">
        <v>92</v>
      </c>
      <c r="GR4" s="1321" t="s">
        <v>93</v>
      </c>
      <c r="GS4" s="1320" t="s">
        <v>94</v>
      </c>
      <c r="GT4" s="1320" t="s">
        <v>95</v>
      </c>
      <c r="GU4" s="1321" t="s">
        <v>102</v>
      </c>
      <c r="GV4" s="1322" t="s">
        <v>320</v>
      </c>
      <c r="GW4" s="1321" t="s">
        <v>90</v>
      </c>
      <c r="GX4" s="1321" t="s">
        <v>91</v>
      </c>
      <c r="GY4" s="1321" t="s">
        <v>92</v>
      </c>
      <c r="GZ4" s="1320" t="s">
        <v>93</v>
      </c>
      <c r="HA4" s="1320" t="s">
        <v>94</v>
      </c>
      <c r="HB4" s="1320" t="s">
        <v>95</v>
      </c>
      <c r="HC4" s="1320" t="s">
        <v>102</v>
      </c>
      <c r="HD4" s="1322" t="s">
        <v>320</v>
      </c>
    </row>
    <row r="5" spans="1:218" ht="14.5">
      <c r="A5" s="1327" t="s">
        <v>636</v>
      </c>
      <c r="B5" s="1328"/>
      <c r="C5" s="1328"/>
      <c r="D5" s="1328"/>
      <c r="E5" s="1328"/>
      <c r="F5" s="1328"/>
      <c r="G5" s="1328"/>
      <c r="H5" s="1328"/>
      <c r="I5" s="1329"/>
      <c r="J5" s="1329"/>
      <c r="K5" s="1327"/>
      <c r="L5" s="1327"/>
      <c r="M5" s="1327"/>
      <c r="N5" s="1327"/>
      <c r="O5" s="1327"/>
      <c r="P5" s="1328"/>
      <c r="Q5" s="1328"/>
      <c r="R5" s="1329"/>
      <c r="S5" s="1328"/>
      <c r="T5" s="1328"/>
      <c r="U5" s="1328"/>
      <c r="V5" s="1328"/>
      <c r="W5" s="1328"/>
      <c r="X5" s="1328"/>
      <c r="Y5" s="1328"/>
      <c r="Z5" s="1329"/>
      <c r="AA5" s="1328"/>
      <c r="AB5" s="1328"/>
      <c r="AC5" s="1328"/>
      <c r="AD5" s="1328"/>
      <c r="AE5" s="1328"/>
      <c r="AF5" s="1328"/>
      <c r="AG5" s="1328"/>
      <c r="AH5" s="1329"/>
      <c r="AI5" s="1328"/>
      <c r="AJ5" s="1328"/>
      <c r="AK5" s="1328"/>
      <c r="AL5" s="1328"/>
      <c r="AM5" s="1328"/>
      <c r="AN5" s="1328"/>
      <c r="AO5" s="1328"/>
      <c r="AP5" s="1329"/>
      <c r="AQ5" s="1328"/>
      <c r="AR5" s="1328"/>
      <c r="AS5" s="1328"/>
      <c r="AT5" s="1328"/>
      <c r="AU5" s="1328"/>
      <c r="AV5" s="1328"/>
      <c r="AW5" s="1328"/>
      <c r="AX5" s="1329"/>
      <c r="AY5" s="1328"/>
      <c r="AZ5" s="1328"/>
      <c r="BA5" s="1328"/>
      <c r="BB5" s="1328"/>
      <c r="BC5" s="1328"/>
      <c r="BD5" s="1328"/>
      <c r="BE5" s="1328"/>
      <c r="BF5" s="1329"/>
      <c r="BG5" s="1328"/>
      <c r="BH5" s="1328"/>
      <c r="BI5" s="1328"/>
      <c r="BJ5" s="1328"/>
      <c r="BK5" s="1328"/>
      <c r="BL5" s="1328"/>
      <c r="BM5" s="1328"/>
      <c r="BN5" s="1329"/>
      <c r="BO5" s="1329"/>
      <c r="BP5" s="1328"/>
      <c r="BQ5" s="1328"/>
      <c r="BR5" s="1328"/>
      <c r="BS5" s="1328"/>
      <c r="BT5" s="1328"/>
      <c r="BU5" s="1328"/>
      <c r="BV5" s="1328"/>
      <c r="BW5" s="1329"/>
      <c r="BX5" s="1328"/>
      <c r="BY5" s="1328"/>
      <c r="BZ5" s="1328"/>
      <c r="CA5" s="1328"/>
      <c r="CB5" s="1328"/>
      <c r="CC5" s="1328"/>
      <c r="CD5" s="1329"/>
      <c r="CE5" s="1329"/>
      <c r="CF5" s="1328"/>
      <c r="CG5" s="1328"/>
      <c r="CH5" s="1328"/>
      <c r="CI5" s="1328"/>
      <c r="CJ5" s="1328"/>
      <c r="CK5" s="1330"/>
      <c r="CL5" s="1330"/>
      <c r="CM5" s="1329"/>
      <c r="CN5" s="1329"/>
      <c r="CO5" s="1328"/>
      <c r="CP5" s="1328"/>
      <c r="CQ5" s="1328"/>
      <c r="CR5" s="1328"/>
      <c r="CS5" s="1328"/>
      <c r="CT5" s="1328"/>
      <c r="CU5" s="1328"/>
      <c r="CV5" s="1329"/>
      <c r="CW5" s="1328"/>
      <c r="CX5" s="1328"/>
      <c r="CY5" s="1328"/>
      <c r="CZ5" s="1328"/>
      <c r="DA5" s="1328"/>
      <c r="DB5" s="1328"/>
      <c r="DC5" s="1328"/>
      <c r="DD5" s="1329"/>
      <c r="DE5" s="1328"/>
      <c r="DF5" s="1328"/>
      <c r="DG5" s="1328"/>
      <c r="DH5" s="1328"/>
      <c r="DI5" s="1328"/>
      <c r="DJ5" s="1328"/>
      <c r="DK5" s="1328"/>
      <c r="DL5" s="1329"/>
      <c r="DM5" s="1328"/>
      <c r="DN5" s="1328"/>
      <c r="DO5" s="1328"/>
      <c r="DP5" s="1328"/>
      <c r="DQ5" s="1328"/>
      <c r="DR5" s="1328"/>
      <c r="DS5" s="1328"/>
      <c r="DT5" s="1329"/>
      <c r="DU5" s="1328"/>
      <c r="DV5" s="1328"/>
      <c r="DW5" s="1328"/>
      <c r="DX5" s="1328"/>
      <c r="DY5" s="1328"/>
      <c r="DZ5" s="1328"/>
      <c r="EA5" s="1328"/>
      <c r="EB5" s="1329"/>
      <c r="EC5" s="1328"/>
      <c r="ED5" s="1328"/>
      <c r="EE5" s="1328"/>
      <c r="EF5" s="1328"/>
      <c r="EG5" s="1328"/>
      <c r="EH5" s="1328"/>
      <c r="EI5" s="1328"/>
      <c r="EJ5" s="1329"/>
      <c r="EK5" s="1328"/>
      <c r="EL5" s="1328"/>
      <c r="EM5" s="1328"/>
      <c r="EN5" s="1328"/>
      <c r="EO5" s="1328"/>
      <c r="EP5" s="1328"/>
      <c r="EQ5" s="1328"/>
      <c r="ER5" s="1329"/>
      <c r="ES5" s="1328"/>
      <c r="ET5" s="1328"/>
      <c r="EU5" s="1328"/>
      <c r="EV5" s="1328"/>
      <c r="EW5" s="1328"/>
      <c r="EX5" s="1328"/>
      <c r="EY5" s="1328"/>
      <c r="EZ5" s="1329"/>
      <c r="FA5" s="1328"/>
      <c r="FB5" s="1328"/>
      <c r="FC5" s="1328"/>
      <c r="FD5" s="1328"/>
      <c r="FE5" s="1328"/>
      <c r="FF5" s="1328"/>
      <c r="FG5" s="1328"/>
      <c r="FH5" s="1329"/>
      <c r="FI5" s="1328"/>
      <c r="FJ5" s="1328"/>
      <c r="FK5" s="1328"/>
      <c r="FL5" s="1328"/>
      <c r="FM5" s="1328"/>
      <c r="FN5" s="1328"/>
      <c r="FO5" s="1328"/>
      <c r="FP5" s="1329"/>
      <c r="FQ5" s="1328"/>
      <c r="FR5" s="1328"/>
      <c r="FS5" s="1328"/>
      <c r="FT5" s="1328"/>
      <c r="FU5" s="1328"/>
      <c r="FV5" s="1328"/>
      <c r="FW5" s="1328"/>
      <c r="FX5" s="1329"/>
      <c r="FY5" s="1328"/>
      <c r="FZ5" s="1328"/>
      <c r="GA5" s="1328"/>
      <c r="GB5" s="1328"/>
      <c r="GC5" s="1328"/>
      <c r="GD5" s="1328"/>
      <c r="GE5" s="1270"/>
      <c r="GF5" s="1329"/>
      <c r="GG5" s="1328"/>
      <c r="GH5" s="1328"/>
      <c r="GI5" s="1328"/>
      <c r="GJ5" s="1328"/>
      <c r="GK5" s="1328"/>
      <c r="GL5" s="1328"/>
      <c r="GM5" s="1328"/>
      <c r="GN5" s="1329"/>
      <c r="GO5" s="1328"/>
      <c r="GP5" s="1328"/>
      <c r="GQ5" s="1328"/>
      <c r="GR5" s="1328"/>
      <c r="GS5" s="1328"/>
      <c r="GT5" s="1331"/>
      <c r="GU5" s="1331"/>
      <c r="GV5" s="1329"/>
      <c r="GW5" s="1328"/>
      <c r="GX5" s="1328"/>
      <c r="GY5" s="1328"/>
      <c r="GZ5" s="1285"/>
      <c r="HA5" s="1285"/>
      <c r="HB5" s="1331"/>
      <c r="HC5" s="1328"/>
      <c r="HD5" s="1329"/>
    </row>
    <row r="6" spans="1:218">
      <c r="A6" s="1286" t="s">
        <v>637</v>
      </c>
      <c r="B6" s="1332">
        <v>6225759.5990596004</v>
      </c>
      <c r="C6" s="1333">
        <v>6390488.2749754004</v>
      </c>
      <c r="D6" s="1333">
        <v>8254517.9558897</v>
      </c>
      <c r="E6" s="1333">
        <v>8876577.0046822</v>
      </c>
      <c r="F6" s="1333">
        <v>9508051.2599999998</v>
      </c>
      <c r="G6" s="1333">
        <v>9915625.4304725546</v>
      </c>
      <c r="H6" s="1333">
        <v>10460716.070085216</v>
      </c>
      <c r="I6" s="1334">
        <v>11120673.804657336</v>
      </c>
      <c r="J6" s="1334">
        <v>0</v>
      </c>
      <c r="K6" s="1332">
        <v>69344.071540386431</v>
      </c>
      <c r="L6" s="1332">
        <v>84047.004738458374</v>
      </c>
      <c r="M6" s="1332">
        <v>97961.754756253009</v>
      </c>
      <c r="N6" s="1332">
        <v>129549.71383204286</v>
      </c>
      <c r="O6" s="1332">
        <v>158672.77817752346</v>
      </c>
      <c r="P6" s="1333">
        <v>187929.30143971261</v>
      </c>
      <c r="Q6" s="1333">
        <v>220195.46109879503</v>
      </c>
      <c r="R6" s="1334">
        <v>247691.45343787299</v>
      </c>
      <c r="S6" s="1332">
        <v>80281.873887735841</v>
      </c>
      <c r="T6" s="1332">
        <v>98742.502103238017</v>
      </c>
      <c r="U6" s="1332">
        <v>131788.78599738388</v>
      </c>
      <c r="V6" s="1332">
        <v>163664.93565949894</v>
      </c>
      <c r="W6" s="1332">
        <v>188667.85942059939</v>
      </c>
      <c r="X6" s="1333">
        <v>201607.51506966888</v>
      </c>
      <c r="Y6" s="1333">
        <v>158371.00304631601</v>
      </c>
      <c r="Z6" s="1334">
        <v>149293.29300413458</v>
      </c>
      <c r="AA6" s="1332">
        <v>24027.986000000001</v>
      </c>
      <c r="AB6" s="1332">
        <v>31315.823158308824</v>
      </c>
      <c r="AC6" s="1332">
        <v>35208.881114824639</v>
      </c>
      <c r="AD6" s="1332">
        <v>40080.665734479066</v>
      </c>
      <c r="AE6" s="1332">
        <v>41328.007856805998</v>
      </c>
      <c r="AF6" s="1333">
        <v>41091.416172139005</v>
      </c>
      <c r="AG6" s="1333">
        <v>41286.117911421003</v>
      </c>
      <c r="AH6" s="1334">
        <v>42931.739987118002</v>
      </c>
      <c r="AI6" s="1332">
        <v>77705.345730199988</v>
      </c>
      <c r="AJ6" s="1332">
        <v>77474.930784099997</v>
      </c>
      <c r="AK6" s="1332">
        <v>76927.92423389999</v>
      </c>
      <c r="AL6" s="1332">
        <v>77233.409230100035</v>
      </c>
      <c r="AM6" s="1332">
        <v>76520.605976599996</v>
      </c>
      <c r="AN6" s="1333">
        <v>75056.16320179998</v>
      </c>
      <c r="AO6" s="1333">
        <v>74784.201957100013</v>
      </c>
      <c r="AP6" s="1334">
        <v>74745.067473200004</v>
      </c>
      <c r="AQ6" s="1332">
        <v>51106.333698823008</v>
      </c>
      <c r="AR6" s="1332">
        <v>60693.90492207191</v>
      </c>
      <c r="AS6" s="1332">
        <v>63289.124440278589</v>
      </c>
      <c r="AT6" s="1332">
        <v>70996.857177715574</v>
      </c>
      <c r="AU6" s="1332">
        <v>83850.854228903874</v>
      </c>
      <c r="AV6" s="1333">
        <v>137442.38903280188</v>
      </c>
      <c r="AW6" s="1333">
        <v>176100.03961286182</v>
      </c>
      <c r="AX6" s="1334">
        <v>276101.95567794604</v>
      </c>
      <c r="AY6" s="1332">
        <v>25299.729229192504</v>
      </c>
      <c r="AZ6" s="1332">
        <v>29829.179298725634</v>
      </c>
      <c r="BA6" s="1332">
        <v>34847.431613195098</v>
      </c>
      <c r="BB6" s="1332">
        <v>40655.561815745023</v>
      </c>
      <c r="BC6" s="1332">
        <v>46924.354816636049</v>
      </c>
      <c r="BD6" s="1333">
        <v>52626.178804390991</v>
      </c>
      <c r="BE6" s="1333">
        <v>63893.417876949134</v>
      </c>
      <c r="BF6" s="1334">
        <v>70530.64716548397</v>
      </c>
      <c r="BG6" s="1332">
        <v>4791.0318533700029</v>
      </c>
      <c r="BH6" s="1332">
        <v>8196.9878533515457</v>
      </c>
      <c r="BI6" s="1332">
        <v>15769.280273776983</v>
      </c>
      <c r="BJ6" s="1332">
        <v>26551.510864868891</v>
      </c>
      <c r="BK6" s="1332">
        <v>36962.125375614654</v>
      </c>
      <c r="BL6" s="1333">
        <v>52462.847692294396</v>
      </c>
      <c r="BM6" s="1333">
        <v>63022.254188031708</v>
      </c>
      <c r="BN6" s="1334">
        <v>72882.729659422635</v>
      </c>
      <c r="BO6" s="1334">
        <v>0</v>
      </c>
      <c r="BP6" s="1332">
        <v>12373.910757199999</v>
      </c>
      <c r="BQ6" s="1332">
        <v>15413.571086055003</v>
      </c>
      <c r="BR6" s="1332">
        <v>19704.759774980001</v>
      </c>
      <c r="BS6" s="1332">
        <v>29174.637347962616</v>
      </c>
      <c r="BT6" s="1332">
        <v>39181.140862587046</v>
      </c>
      <c r="BU6" s="1333">
        <v>45137.54093435168</v>
      </c>
      <c r="BV6" s="1333">
        <v>51217.989595842912</v>
      </c>
      <c r="BW6" s="1334">
        <v>55571.120605788288</v>
      </c>
      <c r="BX6" s="1332">
        <v>25434.288556966225</v>
      </c>
      <c r="BY6" s="1332">
        <v>31086.782897747798</v>
      </c>
      <c r="BZ6" s="1332">
        <v>38126.517118569835</v>
      </c>
      <c r="CA6" s="1332">
        <v>50788.584212170601</v>
      </c>
      <c r="CB6" s="1332">
        <v>62560.40104562715</v>
      </c>
      <c r="CC6" s="1333">
        <v>69641.801944433493</v>
      </c>
      <c r="CD6" s="1334">
        <v>0</v>
      </c>
      <c r="CE6" s="1334">
        <v>0</v>
      </c>
      <c r="CF6" s="1332">
        <v>8101.2312696116805</v>
      </c>
      <c r="CG6" s="1332">
        <v>10565.874767445484</v>
      </c>
      <c r="CH6" s="1332">
        <v>14430.712317680105</v>
      </c>
      <c r="CI6" s="1332">
        <v>33473.302189115995</v>
      </c>
      <c r="CJ6" s="1332">
        <v>23917.069873683911</v>
      </c>
      <c r="CK6" s="1333">
        <v>25057.965618582573</v>
      </c>
      <c r="CL6" s="1333">
        <v>26639.515385308539</v>
      </c>
      <c r="CM6" s="1334">
        <v>29092.195293762219</v>
      </c>
      <c r="CN6" s="1334">
        <v>0</v>
      </c>
      <c r="CO6" s="1332">
        <v>260675.46629285469</v>
      </c>
      <c r="CP6" s="1332">
        <v>339403.2197909691</v>
      </c>
      <c r="CQ6" s="1332">
        <v>451442.96520888398</v>
      </c>
      <c r="CR6" s="1332">
        <v>583929.14520868391</v>
      </c>
      <c r="CS6" s="1332">
        <v>754290.90167751559</v>
      </c>
      <c r="CT6" s="1333">
        <v>920689.11384071631</v>
      </c>
      <c r="CU6" s="1333">
        <v>1172910.6202797957</v>
      </c>
      <c r="CV6" s="1334">
        <v>1351322.6931616829</v>
      </c>
      <c r="CW6" s="1332">
        <v>194294.19560413092</v>
      </c>
      <c r="CX6" s="1332">
        <v>335215.65381550643</v>
      </c>
      <c r="CY6" s="1332">
        <v>497802.66162155539</v>
      </c>
      <c r="CZ6" s="1332">
        <v>668015.26840739651</v>
      </c>
      <c r="DA6" s="1332">
        <v>849932.15449972893</v>
      </c>
      <c r="DB6" s="1333">
        <v>967696.82536729472</v>
      </c>
      <c r="DC6" s="1333">
        <v>1042557.8048591622</v>
      </c>
      <c r="DD6" s="1334">
        <v>1125010.5752579044</v>
      </c>
      <c r="DE6" s="1332">
        <v>6083.2345808</v>
      </c>
      <c r="DF6" s="1332">
        <v>8705.4546019399986</v>
      </c>
      <c r="DG6" s="1332">
        <v>12274.626975446999</v>
      </c>
      <c r="DH6" s="1332">
        <v>14771.782935102952</v>
      </c>
      <c r="DI6" s="1332">
        <v>19145.297197929154</v>
      </c>
      <c r="DJ6" s="1333">
        <v>37124.299126945618</v>
      </c>
      <c r="DK6" s="1333">
        <v>60329.056757330953</v>
      </c>
      <c r="DL6" s="1334">
        <v>77466.491831330946</v>
      </c>
      <c r="DM6" s="1332">
        <v>61203.623404473874</v>
      </c>
      <c r="DN6" s="1332">
        <v>76163.274823905245</v>
      </c>
      <c r="DO6" s="1332">
        <v>97696.261935172253</v>
      </c>
      <c r="DP6" s="1332">
        <v>128053.12967435193</v>
      </c>
      <c r="DQ6" s="1332">
        <v>161224.24024456361</v>
      </c>
      <c r="DR6" s="1333">
        <v>200584.24770176833</v>
      </c>
      <c r="DS6" s="1333">
        <v>227114.337127835</v>
      </c>
      <c r="DT6" s="1334">
        <v>254091.19365558791</v>
      </c>
      <c r="DU6" s="1332">
        <v>146843.40501268598</v>
      </c>
      <c r="DV6" s="1332">
        <v>270470.18639073288</v>
      </c>
      <c r="DW6" s="1332">
        <v>359485.71894890181</v>
      </c>
      <c r="DX6" s="1332">
        <v>491792.34789123456</v>
      </c>
      <c r="DY6" s="1332">
        <v>594240.09718555282</v>
      </c>
      <c r="DZ6" s="1333">
        <v>742566.01811933995</v>
      </c>
      <c r="EA6" s="1333">
        <v>886917.13069999998</v>
      </c>
      <c r="EB6" s="1334">
        <v>1032427.059</v>
      </c>
      <c r="EC6" s="1332">
        <v>39151.579265865003</v>
      </c>
      <c r="ED6" s="1332">
        <v>60083.846381950629</v>
      </c>
      <c r="EE6" s="1332">
        <v>80854.754074804325</v>
      </c>
      <c r="EF6" s="1332">
        <v>104124.54480073538</v>
      </c>
      <c r="EG6" s="1332">
        <v>127553.03870566962</v>
      </c>
      <c r="EH6" s="1333">
        <v>168117.89839918196</v>
      </c>
      <c r="EI6" s="1333">
        <v>192561.31029944785</v>
      </c>
      <c r="EJ6" s="1334">
        <v>212964.01100038001</v>
      </c>
      <c r="EK6" s="1332">
        <v>3625.5351803581425</v>
      </c>
      <c r="EL6" s="1332">
        <v>10198.4238599205</v>
      </c>
      <c r="EM6" s="1332">
        <v>13903</v>
      </c>
      <c r="EN6" s="1332">
        <v>16994.530930116118</v>
      </c>
      <c r="EO6" s="1332">
        <v>17613.426932501661</v>
      </c>
      <c r="EP6" s="1333">
        <v>17912.705297210276</v>
      </c>
      <c r="EQ6" s="1333">
        <v>18574.410035747846</v>
      </c>
      <c r="ER6" s="1334">
        <v>19714.40938540153</v>
      </c>
      <c r="ES6" s="1332">
        <v>40880.043432044862</v>
      </c>
      <c r="ET6" s="1332">
        <v>62986.476862092291</v>
      </c>
      <c r="EU6" s="1332">
        <v>66720.459479410274</v>
      </c>
      <c r="EV6" s="1332">
        <v>74210.197071373754</v>
      </c>
      <c r="EW6" s="1332">
        <v>81645.981976692419</v>
      </c>
      <c r="EX6" s="1333">
        <v>87194.750341845516</v>
      </c>
      <c r="EY6" s="1333">
        <v>92486.805259202272</v>
      </c>
      <c r="EZ6" s="1334">
        <v>100104.18321624435</v>
      </c>
      <c r="FA6" s="1333">
        <v>2598.23</v>
      </c>
      <c r="FB6" s="1332">
        <v>2060.79</v>
      </c>
      <c r="FC6" s="1332">
        <v>1873.92</v>
      </c>
      <c r="FD6" s="1332">
        <v>1971.3164547719996</v>
      </c>
      <c r="FE6" s="1332">
        <v>1827.38</v>
      </c>
      <c r="FF6" s="1333">
        <v>1652.8825788869958</v>
      </c>
      <c r="FG6" s="1333">
        <v>1463.2211676906641</v>
      </c>
      <c r="FH6" s="1334"/>
      <c r="FI6" s="1332">
        <v>545506.53109863424</v>
      </c>
      <c r="FJ6" s="1332">
        <v>652964.23025514407</v>
      </c>
      <c r="FK6" s="1332">
        <v>779735.91176995565</v>
      </c>
      <c r="FL6" s="1332">
        <v>918961.84907501389</v>
      </c>
      <c r="FM6" s="1332">
        <v>1139412.8915773358</v>
      </c>
      <c r="FN6" s="1333">
        <v>1402705.3916796024</v>
      </c>
      <c r="FO6" s="1333">
        <v>422335.24997050158</v>
      </c>
      <c r="FP6" s="1334">
        <v>507819.47700000001</v>
      </c>
      <c r="FQ6" s="1332">
        <v>19329.247340500002</v>
      </c>
      <c r="FR6" s="1332">
        <v>20382.855859573941</v>
      </c>
      <c r="FS6" s="1332">
        <v>25646.412674037427</v>
      </c>
      <c r="FT6" s="1332">
        <v>33626.728286478268</v>
      </c>
      <c r="FU6" s="1332">
        <v>39195.896910554526</v>
      </c>
      <c r="FV6" s="1333">
        <v>44766.635695562982</v>
      </c>
      <c r="FW6" s="1333">
        <v>48393.444529216336</v>
      </c>
      <c r="FX6" s="1334">
        <v>52776.69054923606</v>
      </c>
      <c r="FY6" s="1332">
        <v>11680.452934999999</v>
      </c>
      <c r="FZ6" s="1332">
        <v>20578.905915588908</v>
      </c>
      <c r="GA6" s="1332">
        <v>24441.698798065641</v>
      </c>
      <c r="GB6" s="1332">
        <v>27938.338917171466</v>
      </c>
      <c r="GC6" s="1332">
        <v>29985.398873108046</v>
      </c>
      <c r="GD6" s="1333">
        <v>34057.508254226501</v>
      </c>
      <c r="GE6" s="1333">
        <v>39547.939058216456</v>
      </c>
      <c r="GF6" s="1334">
        <v>48800.252451547945</v>
      </c>
      <c r="GG6" s="1332">
        <v>52278.586469196998</v>
      </c>
      <c r="GH6" s="1332">
        <v>84349.143670922989</v>
      </c>
      <c r="GI6" s="1332">
        <v>134236.51005152572</v>
      </c>
      <c r="GJ6" s="1332">
        <v>254635.26380865838</v>
      </c>
      <c r="GK6" s="1332">
        <v>456558.13223575213</v>
      </c>
      <c r="GL6" s="1333">
        <v>538872.47574447747</v>
      </c>
      <c r="GM6" s="1333">
        <v>794071.19824103534</v>
      </c>
      <c r="GN6" s="1334">
        <v>952493.78740830254</v>
      </c>
      <c r="GO6" s="1332">
        <v>1762615.9331400304</v>
      </c>
      <c r="GP6" s="1332">
        <v>2390929.0238377489</v>
      </c>
      <c r="GQ6" s="1332">
        <v>3074170.0731786015</v>
      </c>
      <c r="GR6" s="1332">
        <f>GJ6+GB6+FT6+FL6+FD6+EV6+EF6+DX6+DP6+DH6+AD6+CZ6+CR6+CI6+CA6+BS6+EN6+BJ6+BB6+AT6+AL6+V6+N6</f>
        <v>3981193.6215247884</v>
      </c>
      <c r="GS6" s="1332">
        <f>O6+W6+AM6+AU6+BC6+BK6+BT6+CB6+CJ6+CS6+DA6+AE6+DI6+DQ6+DY6+EG6+EO6+EW6+FE6+FM6+FU6+GC6+GK6</f>
        <v>5031210.0356514864</v>
      </c>
      <c r="GT6" s="1333">
        <v>6051993.8720572339</v>
      </c>
      <c r="GU6" s="1333">
        <v>5874772.5289578075</v>
      </c>
      <c r="GV6" s="1334">
        <v>6753831.0262223473</v>
      </c>
      <c r="GW6" s="1332">
        <v>7988375.5321996305</v>
      </c>
      <c r="GX6" s="1332">
        <v>8781417.2988131493</v>
      </c>
      <c r="GY6" s="1332">
        <v>11328688.029068302</v>
      </c>
      <c r="GZ6" s="1332">
        <f t="shared" ref="GZ6:HA9" si="0">E6+GR6</f>
        <v>12857770.626206988</v>
      </c>
      <c r="HA6" s="1332">
        <f t="shared" si="0"/>
        <v>14539261.295651486</v>
      </c>
      <c r="HB6" s="1333">
        <v>15967619.30252979</v>
      </c>
      <c r="HC6" s="1335">
        <v>16335488.599043023</v>
      </c>
      <c r="HD6" s="1334">
        <v>17874504.830879685</v>
      </c>
      <c r="HJ6" s="1336"/>
    </row>
    <row r="7" spans="1:218">
      <c r="A7" s="1286" t="s">
        <v>638</v>
      </c>
      <c r="B7" s="1332">
        <v>1556229.2917746999</v>
      </c>
      <c r="C7" s="1333">
        <v>2543115.6411226997</v>
      </c>
      <c r="D7" s="1333">
        <v>1358893.6541955001</v>
      </c>
      <c r="E7" s="1333">
        <v>1468348.045385815</v>
      </c>
      <c r="F7" s="1333">
        <v>1309696.94</v>
      </c>
      <c r="G7" s="1333">
        <v>1552639.4350008001</v>
      </c>
      <c r="H7" s="1333">
        <v>1598162.5223035</v>
      </c>
      <c r="I7" s="1334">
        <v>1875365.4866458001</v>
      </c>
      <c r="J7" s="1334">
        <v>3032.28</v>
      </c>
      <c r="K7" s="1332">
        <v>23310.147180376945</v>
      </c>
      <c r="L7" s="1332">
        <v>26626.767998789321</v>
      </c>
      <c r="M7" s="1332">
        <v>44387.532781986847</v>
      </c>
      <c r="N7" s="1332">
        <v>43764.310108817575</v>
      </c>
      <c r="O7" s="1332">
        <v>44593.486347285354</v>
      </c>
      <c r="P7" s="1333">
        <v>45462.955984750173</v>
      </c>
      <c r="Q7" s="1333">
        <v>42848.711382144022</v>
      </c>
      <c r="R7" s="1334">
        <v>46434.628997463908</v>
      </c>
      <c r="S7" s="1332">
        <v>24158.010348021868</v>
      </c>
      <c r="T7" s="1332">
        <v>40584.287063475422</v>
      </c>
      <c r="U7" s="1332">
        <v>44339.104195596461</v>
      </c>
      <c r="V7" s="1332">
        <v>40952.300593616354</v>
      </c>
      <c r="W7" s="1332">
        <v>40579.591139267097</v>
      </c>
      <c r="X7" s="1333">
        <v>12661.669951193428</v>
      </c>
      <c r="Y7" s="1333">
        <v>3415.7486868629212</v>
      </c>
      <c r="Z7" s="1334">
        <v>18665.70120157288</v>
      </c>
      <c r="AA7" s="1332">
        <v>11557.709000000001</v>
      </c>
      <c r="AB7" s="1332">
        <v>8594.742218773401</v>
      </c>
      <c r="AC7" s="1332">
        <v>9371.9822984601469</v>
      </c>
      <c r="AD7" s="1332">
        <v>6393.6125829550901</v>
      </c>
      <c r="AE7" s="1332">
        <v>4462.1938687780003</v>
      </c>
      <c r="AF7" s="1333">
        <v>4457.8207780720004</v>
      </c>
      <c r="AG7" s="1333">
        <v>5175.2665756269998</v>
      </c>
      <c r="AH7" s="1334">
        <v>5944.7711681210003</v>
      </c>
      <c r="AI7" s="1332">
        <v>6191.7817851000118</v>
      </c>
      <c r="AJ7" s="1332">
        <v>4721.7002750999991</v>
      </c>
      <c r="AK7" s="1332">
        <v>4947.8478219999997</v>
      </c>
      <c r="AL7" s="1332">
        <v>3374.3840923999755</v>
      </c>
      <c r="AM7" s="1332">
        <v>2730.9019244000001</v>
      </c>
      <c r="AN7" s="1333">
        <v>3315.9186103000125</v>
      </c>
      <c r="AO7" s="1333">
        <v>3048.8400017999998</v>
      </c>
      <c r="AP7" s="1334">
        <v>2431.6139906116218</v>
      </c>
      <c r="AQ7" s="1332">
        <v>17292.739868249046</v>
      </c>
      <c r="AR7" s="1332">
        <v>9686.2988838699457</v>
      </c>
      <c r="AS7" s="1332">
        <v>15700.017712482413</v>
      </c>
      <c r="AT7" s="1332">
        <v>21317.616705167853</v>
      </c>
      <c r="AU7" s="1332">
        <v>64405.483276037681</v>
      </c>
      <c r="AV7" s="1333">
        <v>58261.640252563368</v>
      </c>
      <c r="AW7" s="1333">
        <v>117570.04455795241</v>
      </c>
      <c r="AX7" s="1334">
        <v>132053.12568959323</v>
      </c>
      <c r="AY7" s="1332">
        <v>8540.1739838331323</v>
      </c>
      <c r="AZ7" s="1332">
        <v>9063.7406823278507</v>
      </c>
      <c r="BA7" s="1332">
        <v>10553.041677549922</v>
      </c>
      <c r="BB7" s="1332">
        <v>14346.983914311295</v>
      </c>
      <c r="BC7" s="1332">
        <v>12925.20488442277</v>
      </c>
      <c r="BD7" s="1333">
        <v>18574.424252898763</v>
      </c>
      <c r="BE7" s="1333">
        <v>14246.593434550552</v>
      </c>
      <c r="BF7" s="1334">
        <v>9422.6798930376299</v>
      </c>
      <c r="BG7" s="1332">
        <v>3956.3574389236628</v>
      </c>
      <c r="BH7" s="1332">
        <v>8599.6009268108155</v>
      </c>
      <c r="BI7" s="1332">
        <v>13412.872278099838</v>
      </c>
      <c r="BJ7" s="1332">
        <v>14895.857766074729</v>
      </c>
      <c r="BK7" s="1332">
        <v>21550.291521823172</v>
      </c>
      <c r="BL7" s="1333">
        <v>16342.251181344265</v>
      </c>
      <c r="BM7" s="1333">
        <v>15134.568235303997</v>
      </c>
      <c r="BN7" s="1334">
        <v>18255.453416024822</v>
      </c>
      <c r="BO7" s="1334">
        <v>0</v>
      </c>
      <c r="BP7" s="1332">
        <v>4900.6475839240002</v>
      </c>
      <c r="BQ7" s="1332">
        <v>6104.059364585999</v>
      </c>
      <c r="BR7" s="1332">
        <v>12078.549200525</v>
      </c>
      <c r="BS7" s="1332">
        <v>14672.78113624813</v>
      </c>
      <c r="BT7" s="1332">
        <v>10782.674230148647</v>
      </c>
      <c r="BU7" s="1333">
        <v>11094.712918953175</v>
      </c>
      <c r="BV7" s="1333">
        <v>9314.9582048262528</v>
      </c>
      <c r="BW7" s="1334">
        <v>7626.1683272572664</v>
      </c>
      <c r="BX7" s="1332">
        <v>9726.7097276593468</v>
      </c>
      <c r="BY7" s="1332">
        <v>11242.512433810592</v>
      </c>
      <c r="BZ7" s="1332">
        <v>17191.638805436825</v>
      </c>
      <c r="CA7" s="1332">
        <v>18379.104945868821</v>
      </c>
      <c r="CB7" s="1332">
        <v>15925.720187542172</v>
      </c>
      <c r="CC7" s="1333">
        <v>15815.797454483891</v>
      </c>
      <c r="CD7" s="1334" t="s">
        <v>103</v>
      </c>
      <c r="CE7" s="1334">
        <v>0</v>
      </c>
      <c r="CF7" s="1332">
        <v>4816.1122445778001</v>
      </c>
      <c r="CG7" s="1332">
        <v>6362.7742835560366</v>
      </c>
      <c r="CH7" s="1332">
        <v>22878.011071447101</v>
      </c>
      <c r="CI7" s="1332">
        <v>9238.7351276349727</v>
      </c>
      <c r="CJ7" s="1332">
        <v>5670.9306210823379</v>
      </c>
      <c r="CK7" s="1333">
        <v>5118.8014437062911</v>
      </c>
      <c r="CL7" s="1333">
        <v>5896.4049434655253</v>
      </c>
      <c r="CM7" s="1334">
        <v>5970.9283933171027</v>
      </c>
      <c r="CN7" s="1334">
        <v>2.4459795999999998</v>
      </c>
      <c r="CO7" s="1332">
        <v>97967.158784041254</v>
      </c>
      <c r="CP7" s="1332">
        <v>141538.19408563091</v>
      </c>
      <c r="CQ7" s="1332">
        <v>171339.96536340003</v>
      </c>
      <c r="CR7" s="1332">
        <v>220034.27883748044</v>
      </c>
      <c r="CS7" s="1332">
        <v>216637.2209866</v>
      </c>
      <c r="CT7" s="1333">
        <v>218329.69536724171</v>
      </c>
      <c r="CU7" s="1333">
        <v>235639.3267075383</v>
      </c>
      <c r="CV7" s="1334">
        <v>255583.02790796995</v>
      </c>
      <c r="CW7" s="1332">
        <v>167991.48400168825</v>
      </c>
      <c r="CX7" s="1332">
        <v>200462.29110561754</v>
      </c>
      <c r="CY7" s="1332">
        <v>230889.61182596951</v>
      </c>
      <c r="CZ7" s="1332">
        <v>261925.2578944033</v>
      </c>
      <c r="DA7" s="1332">
        <v>194500.52312162251</v>
      </c>
      <c r="DB7" s="1333">
        <v>154907.65301032132</v>
      </c>
      <c r="DC7" s="1333">
        <v>146431.66813764654</v>
      </c>
      <c r="DD7" s="1334">
        <v>205652.98784623636</v>
      </c>
      <c r="DE7" s="1332">
        <v>3449.0911336690001</v>
      </c>
      <c r="DF7" s="1332">
        <v>4754.8389608189809</v>
      </c>
      <c r="DG7" s="1332">
        <v>4431.9775066559696</v>
      </c>
      <c r="DH7" s="1332">
        <v>6684.587646659199</v>
      </c>
      <c r="DI7" s="1332">
        <v>21144.697431757671</v>
      </c>
      <c r="DJ7" s="1333">
        <v>27078.127613419336</v>
      </c>
      <c r="DK7" s="1333">
        <v>22736.187166699998</v>
      </c>
      <c r="DL7" s="1334">
        <v>14160.831765400002</v>
      </c>
      <c r="DM7" s="1332">
        <v>28635.145950966595</v>
      </c>
      <c r="DN7" s="1332">
        <v>29775.934906952447</v>
      </c>
      <c r="DO7" s="1332">
        <v>41252.702148197073</v>
      </c>
      <c r="DP7" s="1332">
        <v>45034.873272947749</v>
      </c>
      <c r="DQ7" s="1332">
        <v>56624.141149227304</v>
      </c>
      <c r="DR7" s="1333">
        <v>47465.203014603117</v>
      </c>
      <c r="DS7" s="1333">
        <v>46317.435860341851</v>
      </c>
      <c r="DT7" s="1334">
        <v>34046.12528449751</v>
      </c>
      <c r="DU7" s="1332">
        <v>148316.87531578136</v>
      </c>
      <c r="DV7" s="1332">
        <v>125983.53343460867</v>
      </c>
      <c r="DW7" s="1332">
        <v>180558.71749871891</v>
      </c>
      <c r="DX7" s="1332">
        <v>184709.53171338257</v>
      </c>
      <c r="DY7" s="1332">
        <v>225213.13157987298</v>
      </c>
      <c r="DZ7" s="1333">
        <v>221872.73370000001</v>
      </c>
      <c r="EA7" s="1333">
        <v>213930.35380000001</v>
      </c>
      <c r="EB7" s="1334">
        <v>269675.8861</v>
      </c>
      <c r="EC7" s="1332">
        <v>27639.331852855132</v>
      </c>
      <c r="ED7" s="1332">
        <v>29155.009855623932</v>
      </c>
      <c r="EE7" s="1332">
        <v>35021.719642344622</v>
      </c>
      <c r="EF7" s="1332">
        <v>37091.860421257144</v>
      </c>
      <c r="EG7" s="1332">
        <v>58334.476999647544</v>
      </c>
      <c r="EH7" s="1333">
        <v>41830.109527994427</v>
      </c>
      <c r="EI7" s="1333">
        <v>39197.571213034389</v>
      </c>
      <c r="EJ7" s="1334">
        <v>33570.611980260001</v>
      </c>
      <c r="EK7" s="1332">
        <v>8548.2411400528345</v>
      </c>
      <c r="EL7" s="1332">
        <v>5600.109179983082</v>
      </c>
      <c r="EM7" s="1332">
        <v>5381</v>
      </c>
      <c r="EN7" s="1332">
        <v>3450.7940128366699</v>
      </c>
      <c r="EO7" s="1332">
        <v>2330.0818233056812</v>
      </c>
      <c r="EP7" s="1333">
        <v>2406.4265400839449</v>
      </c>
      <c r="EQ7" s="1333">
        <v>2877.7818434044511</v>
      </c>
      <c r="ER7" s="1334">
        <v>4005.8007335868751</v>
      </c>
      <c r="ES7" s="1332">
        <v>34100.300720347179</v>
      </c>
      <c r="ET7" s="1332">
        <v>12566.640416004617</v>
      </c>
      <c r="EU7" s="1332">
        <v>15322.621733786547</v>
      </c>
      <c r="EV7" s="1332">
        <v>21334.380702913953</v>
      </c>
      <c r="EW7" s="1332">
        <v>15312.688187914804</v>
      </c>
      <c r="EX7" s="1333">
        <v>15473.815938504797</v>
      </c>
      <c r="EY7" s="1333">
        <v>16446.186524652469</v>
      </c>
      <c r="EZ7" s="1334">
        <v>18612.040243799755</v>
      </c>
      <c r="FA7" s="1333">
        <v>523.97</v>
      </c>
      <c r="FB7" s="1332">
        <v>157.28</v>
      </c>
      <c r="FC7" s="1332">
        <v>341.92</v>
      </c>
      <c r="FD7" s="1332">
        <v>159.0558983580022</v>
      </c>
      <c r="FE7" s="1332">
        <v>107.36</v>
      </c>
      <c r="FF7" s="1333">
        <v>92.322335822666389</v>
      </c>
      <c r="FG7" s="1333">
        <v>57.257878654333297</v>
      </c>
      <c r="FH7" s="1334"/>
      <c r="FI7" s="1332">
        <v>204719.87574241339</v>
      </c>
      <c r="FJ7" s="1332">
        <v>384355.61962689634</v>
      </c>
      <c r="FK7" s="1332">
        <v>273975.03286299878</v>
      </c>
      <c r="FL7" s="1332">
        <v>460573.3674850791</v>
      </c>
      <c r="FM7" s="1332">
        <v>530821.29495486384</v>
      </c>
      <c r="FN7" s="1333">
        <v>545417.07086942531</v>
      </c>
      <c r="FO7" s="1333">
        <v>126796.36232960816</v>
      </c>
      <c r="FP7" s="1334">
        <v>121541.99099999999</v>
      </c>
      <c r="FQ7" s="1332">
        <v>8505.1297847000005</v>
      </c>
      <c r="FR7" s="1332">
        <v>11265.346110204087</v>
      </c>
      <c r="FS7" s="1332">
        <v>15011.148622928536</v>
      </c>
      <c r="FT7" s="1332">
        <v>15039.182756293923</v>
      </c>
      <c r="FU7" s="1332">
        <v>15756.072791858374</v>
      </c>
      <c r="FV7" s="1333">
        <v>16056.316371438068</v>
      </c>
      <c r="FW7" s="1333">
        <v>17103.512220123932</v>
      </c>
      <c r="FX7" s="1334">
        <v>19079.638632502512</v>
      </c>
      <c r="FY7" s="1332">
        <v>9766.935637999999</v>
      </c>
      <c r="FZ7" s="1332">
        <v>7905.8186653710964</v>
      </c>
      <c r="GA7" s="1332">
        <v>7943.7826849685225</v>
      </c>
      <c r="GB7" s="1332">
        <v>6526.7917241424639</v>
      </c>
      <c r="GC7" s="1332">
        <v>7936.5239612685118</v>
      </c>
      <c r="GD7" s="1333">
        <v>9729.6575370487353</v>
      </c>
      <c r="GE7" s="1333">
        <v>13973.910498021623</v>
      </c>
      <c r="GF7" s="1334">
        <v>14135.088280380765</v>
      </c>
      <c r="GG7" s="1332">
        <v>37107.686615984006</v>
      </c>
      <c r="GH7" s="1332">
        <v>60618.249425096394</v>
      </c>
      <c r="GI7" s="1332">
        <v>130794.46558590462</v>
      </c>
      <c r="GJ7" s="1332">
        <v>221604.97434365482</v>
      </c>
      <c r="GK7" s="1332">
        <v>104441.16675260126</v>
      </c>
      <c r="GL7" s="1333">
        <v>278662.89087420178</v>
      </c>
      <c r="GM7" s="1333">
        <v>186655.86112955559</v>
      </c>
      <c r="GN7" s="1334">
        <v>268173.98620440776</v>
      </c>
      <c r="GO7" s="1332">
        <v>891721.61584116472</v>
      </c>
      <c r="GP7" s="1332">
        <v>1145725.3499039072</v>
      </c>
      <c r="GQ7" s="1332">
        <v>1307125.2633194574</v>
      </c>
      <c r="GR7" s="1332">
        <f>GJ7+GB7+FT7+FL7+FD7+EV7+EF7+DX7+DP7+DH7+AD7+CZ7+CR7+CI7+CA7+BS7+EN7+BJ7+BB7+AT7+AL7+V7+N7</f>
        <v>1671504.6236825043</v>
      </c>
      <c r="GS7" s="1332">
        <f>O7+W7+AM7+AU7+BC7+BK7+BT7+CB7+CJ7+CS7+DA7+AE7+DI7+DQ7+DY7+EG7+EO7+EW7+FE7+FM7+FU7+GC7+GK7</f>
        <v>1672785.8577413277</v>
      </c>
      <c r="GT7" s="1333">
        <v>1770428.0155283706</v>
      </c>
      <c r="GU7" s="1333">
        <v>1284814.5513318148</v>
      </c>
      <c r="GV7" s="1334">
        <v>1508077.8130356406</v>
      </c>
      <c r="GW7" s="1332">
        <v>2447950.9076158646</v>
      </c>
      <c r="GX7" s="1332">
        <v>3688840.9910266069</v>
      </c>
      <c r="GY7" s="1332">
        <v>2666018.9175149575</v>
      </c>
      <c r="GZ7" s="1332">
        <f t="shared" si="0"/>
        <v>3139852.6690683193</v>
      </c>
      <c r="HA7" s="1332">
        <f t="shared" si="0"/>
        <v>2982482.7977413274</v>
      </c>
      <c r="HB7" s="1333">
        <v>3323067.4505291707</v>
      </c>
      <c r="HC7" s="1335">
        <v>2882977.0736353146</v>
      </c>
      <c r="HD7" s="1334">
        <v>3383443.2996814409</v>
      </c>
      <c r="HJ7" s="1336"/>
    </row>
    <row r="8" spans="1:218">
      <c r="A8" s="1286" t="s">
        <v>639</v>
      </c>
      <c r="B8" s="1332">
        <v>1391500.6158588999</v>
      </c>
      <c r="C8" s="1333">
        <v>679085.96020839992</v>
      </c>
      <c r="D8" s="1333">
        <v>736834.60540300002</v>
      </c>
      <c r="E8" s="1333">
        <v>836873.79046905995</v>
      </c>
      <c r="F8" s="1333">
        <v>902122.77</v>
      </c>
      <c r="G8" s="1333">
        <v>1007548.79538814</v>
      </c>
      <c r="H8" s="1333">
        <v>938204.78773141489</v>
      </c>
      <c r="I8" s="1334">
        <v>1382170.5810913201</v>
      </c>
      <c r="J8" s="1334">
        <v>1.73</v>
      </c>
      <c r="K8" s="1332">
        <v>8607.2139823049984</v>
      </c>
      <c r="L8" s="1332">
        <v>12712.017980994671</v>
      </c>
      <c r="M8" s="1332">
        <v>12799.573706197001</v>
      </c>
      <c r="N8" s="1332">
        <v>14641.245763336998</v>
      </c>
      <c r="O8" s="1332">
        <v>15336.963085096259</v>
      </c>
      <c r="P8" s="1333">
        <v>13196.796325667743</v>
      </c>
      <c r="Q8" s="1333">
        <v>15352.719043065998</v>
      </c>
      <c r="R8" s="1334">
        <v>15700.104170847002</v>
      </c>
      <c r="S8" s="1332">
        <v>5697.3821325196905</v>
      </c>
      <c r="T8" s="1332">
        <v>7538.0031693295468</v>
      </c>
      <c r="U8" s="1332">
        <v>12462.954533481359</v>
      </c>
      <c r="V8" s="1332">
        <v>15949.376832515947</v>
      </c>
      <c r="W8" s="1332">
        <v>27639.935490197615</v>
      </c>
      <c r="X8" s="1333">
        <v>55898.181974546198</v>
      </c>
      <c r="Y8" s="1333">
        <v>12493.458729044363</v>
      </c>
      <c r="Z8" s="1334">
        <v>7595.7011701925585</v>
      </c>
      <c r="AA8" s="1332">
        <v>4269.8720000000003</v>
      </c>
      <c r="AB8" s="1332">
        <v>4701.6842622575832</v>
      </c>
      <c r="AC8" s="1332">
        <v>4500.1976788057173</v>
      </c>
      <c r="AD8" s="1332">
        <v>5146.2704606277903</v>
      </c>
      <c r="AE8" s="1332">
        <v>4698.7855534440005</v>
      </c>
      <c r="AF8" s="1333">
        <v>4263.1190387900006</v>
      </c>
      <c r="AG8" s="1333">
        <v>3529.6444999300002</v>
      </c>
      <c r="AH8" s="1334">
        <v>4156.2778051570003</v>
      </c>
      <c r="AI8" s="1332">
        <v>6422.1967312000006</v>
      </c>
      <c r="AJ8" s="1332">
        <v>5268.7068252999998</v>
      </c>
      <c r="AK8" s="1332">
        <v>4642.3628257999881</v>
      </c>
      <c r="AL8" s="1332">
        <v>4087.1873458999989</v>
      </c>
      <c r="AM8" s="1332">
        <v>4195.344699199999</v>
      </c>
      <c r="AN8" s="1333">
        <v>3587.8798549999997</v>
      </c>
      <c r="AO8" s="1333">
        <v>3087.9744863999995</v>
      </c>
      <c r="AP8" s="1334">
        <v>2665.1654414122445</v>
      </c>
      <c r="AQ8" s="1332">
        <v>7705.1686450001407</v>
      </c>
      <c r="AR8" s="1332">
        <v>7091.0793656632723</v>
      </c>
      <c r="AS8" s="1332">
        <v>7992.2849749995066</v>
      </c>
      <c r="AT8" s="1332">
        <v>8463.6196540814526</v>
      </c>
      <c r="AU8" s="1332">
        <v>10813.9484725397</v>
      </c>
      <c r="AV8" s="1333">
        <v>19603.98967250338</v>
      </c>
      <c r="AW8" s="1333">
        <v>17568.128492868218</v>
      </c>
      <c r="AX8" s="1334">
        <v>22906.849358985499</v>
      </c>
      <c r="AY8" s="1332">
        <v>4010.7239122000001</v>
      </c>
      <c r="AZ8" s="1332">
        <v>4045.4883695583849</v>
      </c>
      <c r="BA8" s="1332">
        <v>4744.9114765000004</v>
      </c>
      <c r="BB8" s="1332">
        <v>8078.190913420267</v>
      </c>
      <c r="BC8" s="1332">
        <v>7223.3808966678262</v>
      </c>
      <c r="BD8" s="1333">
        <v>7307.1851803406134</v>
      </c>
      <c r="BE8" s="1333">
        <v>7819.3916010175626</v>
      </c>
      <c r="BF8" s="1334">
        <v>7383.4791947149424</v>
      </c>
      <c r="BG8" s="1332">
        <v>550.40141492266662</v>
      </c>
      <c r="BH8" s="1332">
        <v>1027.3085003920917</v>
      </c>
      <c r="BI8" s="1332">
        <v>2630.6416872181676</v>
      </c>
      <c r="BJ8" s="1332">
        <v>4485.2432553287063</v>
      </c>
      <c r="BK8" s="1332">
        <v>6049.5692051432925</v>
      </c>
      <c r="BL8" s="1333">
        <v>5782.8446856069486</v>
      </c>
      <c r="BM8" s="1333">
        <v>5274.0927639134379</v>
      </c>
      <c r="BN8" s="1334">
        <v>5440.4673788520222</v>
      </c>
      <c r="BO8" s="1334">
        <v>0</v>
      </c>
      <c r="BP8" s="1332">
        <v>1860.9872551580004</v>
      </c>
      <c r="BQ8" s="1332">
        <v>1812.870675632</v>
      </c>
      <c r="BR8" s="1332">
        <v>2608.6716274800001</v>
      </c>
      <c r="BS8" s="1332">
        <v>4666.2776216237698</v>
      </c>
      <c r="BT8" s="1332">
        <v>4826.2741583836405</v>
      </c>
      <c r="BU8" s="1333">
        <v>5014.2642574620904</v>
      </c>
      <c r="BV8" s="1333">
        <v>4961.8271948806951</v>
      </c>
      <c r="BW8" s="1334">
        <v>6465.0693107535726</v>
      </c>
      <c r="BX8" s="1332">
        <v>4074.2153868777559</v>
      </c>
      <c r="BY8" s="1332">
        <v>4202.7782129885527</v>
      </c>
      <c r="BZ8" s="1332">
        <v>4529.571712675006</v>
      </c>
      <c r="CA8" s="1332">
        <v>6607.2881124004589</v>
      </c>
      <c r="CB8" s="1332">
        <v>8844.319288702045</v>
      </c>
      <c r="CC8" s="1333">
        <v>7392.9037407653095</v>
      </c>
      <c r="CD8" s="1334" t="s">
        <v>103</v>
      </c>
      <c r="CE8" s="1334">
        <v>0</v>
      </c>
      <c r="CF8" s="1332">
        <v>2351.4687467439908</v>
      </c>
      <c r="CG8" s="1332">
        <v>2497.9367333214241</v>
      </c>
      <c r="CH8" s="1332">
        <v>3835.4212000112066</v>
      </c>
      <c r="CI8" s="1332">
        <v>18794.967443067071</v>
      </c>
      <c r="CJ8" s="1332">
        <v>4530.0348761836694</v>
      </c>
      <c r="CK8" s="1333">
        <v>3537.2516769803256</v>
      </c>
      <c r="CL8" s="1333">
        <v>3443.7250350118361</v>
      </c>
      <c r="CM8" s="1334">
        <v>3329.4878443525331</v>
      </c>
      <c r="CN8" s="1334">
        <v>0</v>
      </c>
      <c r="CO8" s="1332">
        <v>19239.405286026904</v>
      </c>
      <c r="CP8" s="1332">
        <v>29498.448667600001</v>
      </c>
      <c r="CQ8" s="1332">
        <v>38853.7853636</v>
      </c>
      <c r="CR8" s="1332">
        <v>49672.522368647951</v>
      </c>
      <c r="CS8" s="1332">
        <v>50239.008823399112</v>
      </c>
      <c r="CT8" s="1333">
        <v>47302.454935701928</v>
      </c>
      <c r="CU8" s="1333">
        <v>57227.253825639236</v>
      </c>
      <c r="CV8" s="1334">
        <v>90131.567842645425</v>
      </c>
      <c r="CW8" s="1332">
        <v>27070.025789928681</v>
      </c>
      <c r="CX8" s="1332">
        <v>37875.283299569841</v>
      </c>
      <c r="CY8" s="1332">
        <v>60677.005040124131</v>
      </c>
      <c r="CZ8" s="1332">
        <v>80008.371802071197</v>
      </c>
      <c r="DA8" s="1332">
        <v>76735.852254057478</v>
      </c>
      <c r="DB8" s="1333">
        <v>80046.673518453652</v>
      </c>
      <c r="DC8" s="1333">
        <v>63978.897738895437</v>
      </c>
      <c r="DD8" s="1334">
        <v>63451.079793245401</v>
      </c>
      <c r="DE8" s="1332">
        <v>826.87111252900013</v>
      </c>
      <c r="DF8" s="1332">
        <v>1185.666587312</v>
      </c>
      <c r="DG8" s="1332">
        <v>1934.821547</v>
      </c>
      <c r="DH8" s="1332">
        <v>2311.0733838330002</v>
      </c>
      <c r="DI8" s="1332">
        <v>3165.6955027412</v>
      </c>
      <c r="DJ8" s="1333">
        <v>3873.3699830339997</v>
      </c>
      <c r="DK8" s="1333">
        <v>5598.7520927000005</v>
      </c>
      <c r="DL8" s="1334">
        <v>6542.5089693999998</v>
      </c>
      <c r="DM8" s="1332">
        <v>13675.494531535196</v>
      </c>
      <c r="DN8" s="1332">
        <v>8242.9477956854516</v>
      </c>
      <c r="DO8" s="1332">
        <v>10895.834409017411</v>
      </c>
      <c r="DP8" s="1332">
        <v>11863.762702736009</v>
      </c>
      <c r="DQ8" s="1332">
        <v>17264.133692022744</v>
      </c>
      <c r="DR8" s="1333">
        <v>20935.113588536511</v>
      </c>
      <c r="DS8" s="1333">
        <v>19340.57933258883</v>
      </c>
      <c r="DT8" s="1334">
        <v>17602.880114712509</v>
      </c>
      <c r="DU8" s="1332">
        <v>24690.093937734491</v>
      </c>
      <c r="DV8" s="1332">
        <v>36968.000876439677</v>
      </c>
      <c r="DW8" s="1332">
        <v>48252.088556386152</v>
      </c>
      <c r="DX8" s="1332">
        <v>82261.782419064344</v>
      </c>
      <c r="DY8" s="1332">
        <v>76887.210646085776</v>
      </c>
      <c r="DZ8" s="1333">
        <v>77521.621100000004</v>
      </c>
      <c r="EA8" s="1333">
        <v>68420.425499999998</v>
      </c>
      <c r="EB8" s="1334">
        <v>67389.563699999999</v>
      </c>
      <c r="EC8" s="1332">
        <v>6707.0647370494826</v>
      </c>
      <c r="ED8" s="1332">
        <v>8384.1021627703412</v>
      </c>
      <c r="EE8" s="1332">
        <v>11751.92891641355</v>
      </c>
      <c r="EF8" s="1332">
        <v>13663.366516323213</v>
      </c>
      <c r="EG8" s="1332">
        <v>17769.617306134936</v>
      </c>
      <c r="EH8" s="1333">
        <v>17386.697627729209</v>
      </c>
      <c r="EI8" s="1333">
        <v>18794.870512099773</v>
      </c>
      <c r="EJ8" s="1334">
        <v>17032.428324929999</v>
      </c>
      <c r="EK8" s="1332">
        <v>1975.3524604904778</v>
      </c>
      <c r="EL8" s="1332">
        <v>1895.449695387334</v>
      </c>
      <c r="EM8" s="1332">
        <v>2289</v>
      </c>
      <c r="EN8" s="1332">
        <v>2831.8980104511265</v>
      </c>
      <c r="EO8" s="1332">
        <v>2030.8034585970722</v>
      </c>
      <c r="EP8" s="1333">
        <v>1744.7218015463739</v>
      </c>
      <c r="EQ8" s="1333">
        <v>1737.7824937507723</v>
      </c>
      <c r="ER8" s="1334">
        <v>2078.8451218037771</v>
      </c>
      <c r="ES8" s="1332">
        <v>11993.867290299751</v>
      </c>
      <c r="ET8" s="1332">
        <v>8832.657798687218</v>
      </c>
      <c r="EU8" s="1332">
        <v>7832.8841418230013</v>
      </c>
      <c r="EV8" s="1332">
        <v>13898.595797595313</v>
      </c>
      <c r="EW8" s="1332">
        <v>9763.9198227617035</v>
      </c>
      <c r="EX8" s="1333">
        <v>10181.761021148033</v>
      </c>
      <c r="EY8" s="1333">
        <v>8828.808567610422</v>
      </c>
      <c r="EZ8" s="1334">
        <v>8694.336012149126</v>
      </c>
      <c r="FA8" s="1333">
        <v>495.26</v>
      </c>
      <c r="FB8" s="1332">
        <v>344.14</v>
      </c>
      <c r="FC8" s="1332">
        <v>244.52</v>
      </c>
      <c r="FD8" s="1332">
        <v>302.99067354800127</v>
      </c>
      <c r="FE8" s="1332">
        <v>281.86</v>
      </c>
      <c r="FF8" s="1333">
        <v>281.98374701899968</v>
      </c>
      <c r="FG8" s="1333">
        <v>310.09222996900047</v>
      </c>
      <c r="FH8" s="1334"/>
      <c r="FI8" s="1332">
        <v>97262.176585922658</v>
      </c>
      <c r="FJ8" s="1332">
        <v>257583.93811208848</v>
      </c>
      <c r="FK8" s="1332">
        <v>134749.09555794013</v>
      </c>
      <c r="FL8" s="1332">
        <v>240122.32498275826</v>
      </c>
      <c r="FM8" s="1332">
        <v>267528.79485259706</v>
      </c>
      <c r="FN8" s="1333">
        <v>486808.57564123266</v>
      </c>
      <c r="FO8" s="1333">
        <v>41312.135275766937</v>
      </c>
      <c r="FP8" s="1334">
        <v>43415.741999999998</v>
      </c>
      <c r="FQ8" s="1332">
        <v>7451.5212656260564</v>
      </c>
      <c r="FR8" s="1332">
        <v>6001.7892957406029</v>
      </c>
      <c r="FS8" s="1332">
        <v>7030.9883440674885</v>
      </c>
      <c r="FT8" s="1332">
        <v>9470.0141322176569</v>
      </c>
      <c r="FU8" s="1332">
        <v>10185.334006849913</v>
      </c>
      <c r="FV8" s="1333">
        <v>12429.507537784721</v>
      </c>
      <c r="FW8" s="1333">
        <v>12720.266200104212</v>
      </c>
      <c r="FX8" s="1334">
        <v>11761.822430045302</v>
      </c>
      <c r="FY8" s="1332">
        <v>2403.4731569999999</v>
      </c>
      <c r="FZ8" s="1332">
        <v>4043.0257828943604</v>
      </c>
      <c r="GA8" s="1332">
        <v>4447.1425658627013</v>
      </c>
      <c r="GB8" s="1332">
        <v>4479.7317682058601</v>
      </c>
      <c r="GC8" s="1332">
        <v>3864.4145801500954</v>
      </c>
      <c r="GD8" s="1333">
        <v>4239.2267330587874</v>
      </c>
      <c r="GE8" s="1333">
        <v>4721.5971046901332</v>
      </c>
      <c r="GF8" s="1334">
        <v>5360.9299680610984</v>
      </c>
      <c r="GG8" s="1332">
        <v>5037.1294142579991</v>
      </c>
      <c r="GH8" s="1332">
        <v>10730.883044493899</v>
      </c>
      <c r="GI8" s="1332">
        <v>10395.711828772233</v>
      </c>
      <c r="GJ8" s="1332">
        <v>19682.10591656121</v>
      </c>
      <c r="GK8" s="1332">
        <v>22126.823243875737</v>
      </c>
      <c r="GL8" s="1333">
        <v>23464.168377662532</v>
      </c>
      <c r="GM8" s="1333">
        <v>28233.27196228789</v>
      </c>
      <c r="GN8" s="1334">
        <v>45499.639556900438</v>
      </c>
      <c r="GO8" s="1332">
        <v>264377.36577532795</v>
      </c>
      <c r="GP8" s="1332">
        <v>462484.20721410657</v>
      </c>
      <c r="GQ8" s="1332">
        <v>400101.39769417484</v>
      </c>
      <c r="GR8" s="1332">
        <f>GJ8+GB8+FT8+FL8+FD8+EV8+EF8+DX8+DP8+DH8+AD8+CZ8+CR8+CI8+CA8+BS8+EN8+BJ8+BB8+AT8+AL8+V8+N8</f>
        <v>621488.20787631569</v>
      </c>
      <c r="GS8" s="1332">
        <f>O8+W8+AM8+AU8+BC8+BK8+BT8+CB8+CJ8+CS8+DA8+AE8+DI8+DQ8+DY8+EG8+EO8+EW8+FE8+FM8+FU8+GC8+GK8</f>
        <v>652002.02391483076</v>
      </c>
      <c r="GT8" s="1333">
        <v>911800.29202057002</v>
      </c>
      <c r="GU8" s="1333">
        <v>404755.69468223467</v>
      </c>
      <c r="GV8" s="1334">
        <v>454605.67550916044</v>
      </c>
      <c r="GW8" s="1332">
        <v>1655877.9816342278</v>
      </c>
      <c r="GX8" s="1332">
        <v>1141570.1674225065</v>
      </c>
      <c r="GY8" s="1332">
        <v>1136936.0030971749</v>
      </c>
      <c r="GZ8" s="1332">
        <f t="shared" si="0"/>
        <v>1458361.9983453755</v>
      </c>
      <c r="HA8" s="1332">
        <f t="shared" si="0"/>
        <v>1554124.7939148308</v>
      </c>
      <c r="HB8" s="1333">
        <v>1919349.08740871</v>
      </c>
      <c r="HC8" s="1335">
        <v>1342960.4824136496</v>
      </c>
      <c r="HD8" s="1334">
        <v>1836776.2566004805</v>
      </c>
      <c r="HJ8" s="1336"/>
    </row>
    <row r="9" spans="1:218">
      <c r="A9" s="1286" t="s">
        <v>640</v>
      </c>
      <c r="B9" s="1332">
        <v>6390488.2749754004</v>
      </c>
      <c r="C9" s="1333">
        <v>8254517.955889699</v>
      </c>
      <c r="D9" s="1333">
        <v>8876577.0046822</v>
      </c>
      <c r="E9" s="1333">
        <v>9508051.2595989555</v>
      </c>
      <c r="F9" s="1333">
        <v>9915625.4299999997</v>
      </c>
      <c r="G9" s="1333">
        <v>10460716.070085214</v>
      </c>
      <c r="H9" s="1333">
        <v>11120673.804657301</v>
      </c>
      <c r="I9" s="1334">
        <v>11613868.710211815</v>
      </c>
      <c r="J9" s="1334">
        <v>3030.55</v>
      </c>
      <c r="K9" s="1332">
        <v>84047.004738458389</v>
      </c>
      <c r="L9" s="1332">
        <v>97961.754756253038</v>
      </c>
      <c r="M9" s="1332">
        <v>129549.71383204286</v>
      </c>
      <c r="N9" s="1332">
        <v>158672.77817752343</v>
      </c>
      <c r="O9" s="1332">
        <v>187929.30143971258</v>
      </c>
      <c r="P9" s="1333">
        <v>220195.46109879503</v>
      </c>
      <c r="Q9" s="1333">
        <v>247691.45343787302</v>
      </c>
      <c r="R9" s="1334">
        <v>278425.97826448991</v>
      </c>
      <c r="S9" s="1332">
        <v>98742.502103238003</v>
      </c>
      <c r="T9" s="1332">
        <v>131788.78599738385</v>
      </c>
      <c r="U9" s="1332">
        <v>163664.93565949891</v>
      </c>
      <c r="V9" s="1332">
        <v>188667.85942059939</v>
      </c>
      <c r="W9" s="1332">
        <v>201607.51506966885</v>
      </c>
      <c r="X9" s="1333">
        <v>158371.00304631595</v>
      </c>
      <c r="Y9" s="1333">
        <v>149293.29300413458</v>
      </c>
      <c r="Z9" s="1334">
        <v>160363.29303551486</v>
      </c>
      <c r="AA9" s="1332">
        <v>31315.823</v>
      </c>
      <c r="AB9" s="1332">
        <v>35208.881114824639</v>
      </c>
      <c r="AC9" s="1332">
        <v>40080.665734479073</v>
      </c>
      <c r="AD9" s="1332">
        <v>41328.007856806369</v>
      </c>
      <c r="AE9" s="1332">
        <v>41091.416172140001</v>
      </c>
      <c r="AF9" s="1333">
        <v>41286.11791142101</v>
      </c>
      <c r="AG9" s="1333">
        <v>42931.739987118002</v>
      </c>
      <c r="AH9" s="1334">
        <v>44720.233350082002</v>
      </c>
      <c r="AI9" s="1332">
        <v>77474.930784099997</v>
      </c>
      <c r="AJ9" s="1332">
        <v>76927.92423389999</v>
      </c>
      <c r="AK9" s="1332">
        <v>77233.409230099991</v>
      </c>
      <c r="AL9" s="1332">
        <v>76520.605976600011</v>
      </c>
      <c r="AM9" s="1332">
        <v>75056.163201799995</v>
      </c>
      <c r="AN9" s="1333">
        <v>74784.201957099984</v>
      </c>
      <c r="AO9" s="1333">
        <v>74745.067472500014</v>
      </c>
      <c r="AP9" s="1334">
        <v>74511.516022399373</v>
      </c>
      <c r="AQ9" s="1332">
        <v>60693.90492207191</v>
      </c>
      <c r="AR9" s="1332">
        <v>63289.124440278589</v>
      </c>
      <c r="AS9" s="1332">
        <v>70996.8571777615</v>
      </c>
      <c r="AT9" s="1332">
        <v>83850.854228801982</v>
      </c>
      <c r="AU9" s="1332">
        <v>137442.38903240187</v>
      </c>
      <c r="AV9" s="1333">
        <v>176100.03961286182</v>
      </c>
      <c r="AW9" s="1333">
        <v>276101.95567794604</v>
      </c>
      <c r="AX9" s="1334">
        <v>385248.23200855381</v>
      </c>
      <c r="AY9" s="1332">
        <v>29829.179300825632</v>
      </c>
      <c r="AZ9" s="1332">
        <v>34847.431612195098</v>
      </c>
      <c r="BA9" s="1332">
        <v>40655.561815745023</v>
      </c>
      <c r="BB9" s="1332">
        <v>46924.354816636049</v>
      </c>
      <c r="BC9" s="1332">
        <v>52626.178804390991</v>
      </c>
      <c r="BD9" s="1333">
        <v>63893.417876949134</v>
      </c>
      <c r="BE9" s="1333">
        <v>70530.6470645925</v>
      </c>
      <c r="BF9" s="1334">
        <v>72569.847863806674</v>
      </c>
      <c r="BG9" s="1332">
        <v>8196.9878773710006</v>
      </c>
      <c r="BH9" s="1332">
        <v>15769.28027977027</v>
      </c>
      <c r="BI9" s="1332">
        <v>26551.510864658652</v>
      </c>
      <c r="BJ9" s="1332">
        <v>36962.125375614916</v>
      </c>
      <c r="BK9" s="1332">
        <v>52462.847692294534</v>
      </c>
      <c r="BL9" s="1333">
        <v>63022.2541880317</v>
      </c>
      <c r="BM9" s="1333">
        <v>72882.729659422272</v>
      </c>
      <c r="BN9" s="1334">
        <v>85697.715696595435</v>
      </c>
      <c r="BO9" s="1334">
        <v>0</v>
      </c>
      <c r="BP9" s="1332">
        <v>15413.571086055003</v>
      </c>
      <c r="BQ9" s="1332">
        <v>19704.759774980001</v>
      </c>
      <c r="BR9" s="1332">
        <v>29174.637347944998</v>
      </c>
      <c r="BS9" s="1332">
        <v>39181.140862587046</v>
      </c>
      <c r="BT9" s="1332">
        <v>45137.54093435168</v>
      </c>
      <c r="BU9" s="1333">
        <v>51217.989595842912</v>
      </c>
      <c r="BV9" s="1333">
        <v>55571.120605788288</v>
      </c>
      <c r="BW9" s="1334">
        <v>56732.219622292483</v>
      </c>
      <c r="BX9" s="1332">
        <v>31086.782897747813</v>
      </c>
      <c r="BY9" s="1332">
        <v>38126.517118569842</v>
      </c>
      <c r="BZ9" s="1332">
        <v>50788.584212158676</v>
      </c>
      <c r="CA9" s="1332">
        <v>62560.40104562715</v>
      </c>
      <c r="CB9" s="1332">
        <v>69641.801944462961</v>
      </c>
      <c r="CC9" s="1333">
        <v>78064.695658140248</v>
      </c>
      <c r="CD9" s="1334" t="s">
        <v>103</v>
      </c>
      <c r="CE9" s="1334">
        <v>0</v>
      </c>
      <c r="CF9" s="1332">
        <v>10565.874767445488</v>
      </c>
      <c r="CG9" s="1332">
        <v>14430.7123176801</v>
      </c>
      <c r="CH9" s="1332">
        <v>33473.302189116002</v>
      </c>
      <c r="CI9" s="1332">
        <v>23917.069873683897</v>
      </c>
      <c r="CJ9" s="1332">
        <v>25057.965618582581</v>
      </c>
      <c r="CK9" s="1333">
        <v>26639.515385308539</v>
      </c>
      <c r="CL9" s="1333">
        <v>29092.195293762226</v>
      </c>
      <c r="CM9" s="1334">
        <v>31733.635842726788</v>
      </c>
      <c r="CN9" s="1334">
        <v>2.4459795999999998</v>
      </c>
      <c r="CO9" s="1332">
        <v>339403.21979086904</v>
      </c>
      <c r="CP9" s="1332">
        <v>451442.96520899999</v>
      </c>
      <c r="CQ9" s="1332">
        <v>583929.14520868391</v>
      </c>
      <c r="CR9" s="1332">
        <v>754290.90167751652</v>
      </c>
      <c r="CS9" s="1332">
        <v>920689.11384071631</v>
      </c>
      <c r="CT9" s="1333">
        <v>1091716.3542722561</v>
      </c>
      <c r="CU9" s="1333">
        <v>1351322.693161695</v>
      </c>
      <c r="CV9" s="1334">
        <v>1516774.1532270072</v>
      </c>
      <c r="CW9" s="1332">
        <v>335215.65381589101</v>
      </c>
      <c r="CX9" s="1332">
        <v>497802.66162155411</v>
      </c>
      <c r="CY9" s="1332">
        <v>668015.26840740046</v>
      </c>
      <c r="CZ9" s="1332">
        <v>849932.15449972881</v>
      </c>
      <c r="DA9" s="1332">
        <v>967696.82536729472</v>
      </c>
      <c r="DB9" s="1333">
        <v>1042557.8048591622</v>
      </c>
      <c r="DC9" s="1333">
        <v>1125010.5752579044</v>
      </c>
      <c r="DD9" s="1334">
        <v>1267212.483310895</v>
      </c>
      <c r="DE9" s="1332">
        <v>8705.4546019400004</v>
      </c>
      <c r="DF9" s="1332">
        <v>12274.626975446979</v>
      </c>
      <c r="DG9" s="1332">
        <v>14771.782935102969</v>
      </c>
      <c r="DH9" s="1332">
        <v>19145.297197929151</v>
      </c>
      <c r="DI9" s="1332">
        <v>37124.299126945632</v>
      </c>
      <c r="DJ9" s="1333">
        <v>60329.05675733096</v>
      </c>
      <c r="DK9" s="1333">
        <v>77466.491831330946</v>
      </c>
      <c r="DL9" s="1334">
        <v>85084.814627330939</v>
      </c>
      <c r="DM9" s="1332">
        <v>76163.274823905245</v>
      </c>
      <c r="DN9" s="1332">
        <v>97696.261935172239</v>
      </c>
      <c r="DO9" s="1332">
        <v>128053.12967435193</v>
      </c>
      <c r="DP9" s="1332">
        <v>161224.24024456367</v>
      </c>
      <c r="DQ9" s="1332">
        <v>200584.24770176815</v>
      </c>
      <c r="DR9" s="1333">
        <v>227114.33712783497</v>
      </c>
      <c r="DS9" s="1333">
        <v>254091.19365558799</v>
      </c>
      <c r="DT9" s="1334">
        <v>270534.4388253729</v>
      </c>
      <c r="DU9" s="1332">
        <v>270470.18639073288</v>
      </c>
      <c r="DV9" s="1332">
        <v>359485.71894890181</v>
      </c>
      <c r="DW9" s="1332">
        <v>491792.34789123456</v>
      </c>
      <c r="DX9" s="1332">
        <v>594240.09718555282</v>
      </c>
      <c r="DY9" s="1332">
        <v>742566.01811933995</v>
      </c>
      <c r="DZ9" s="1333">
        <v>886917.13069999998</v>
      </c>
      <c r="EA9" s="1333">
        <v>1032427.059</v>
      </c>
      <c r="EB9" s="1334">
        <v>1234713.3814000001</v>
      </c>
      <c r="EC9" s="1332">
        <v>60083.846381670643</v>
      </c>
      <c r="ED9" s="1332">
        <v>80854.754074804208</v>
      </c>
      <c r="EE9" s="1332">
        <v>104124.54480073538</v>
      </c>
      <c r="EF9" s="1332">
        <v>127553.03870566931</v>
      </c>
      <c r="EG9" s="1332">
        <v>168117.89839918219</v>
      </c>
      <c r="EH9" s="1333">
        <v>192561.31029944721</v>
      </c>
      <c r="EI9" s="1333">
        <v>212964.01100038239</v>
      </c>
      <c r="EJ9" s="1334">
        <v>229502.19465572</v>
      </c>
      <c r="EK9" s="1332">
        <v>10198.423859920498</v>
      </c>
      <c r="EL9" s="1332">
        <v>13903.083344516246</v>
      </c>
      <c r="EM9" s="1332">
        <v>16995</v>
      </c>
      <c r="EN9" s="1332">
        <v>17613.426932501658</v>
      </c>
      <c r="EO9" s="1332">
        <v>17912.705297210272</v>
      </c>
      <c r="EP9" s="1333">
        <v>18574.410035747846</v>
      </c>
      <c r="EQ9" s="1333">
        <v>19714.409385401526</v>
      </c>
      <c r="ER9" s="1334">
        <v>21641.364997184628</v>
      </c>
      <c r="ES9" s="1332">
        <v>62986.476862092277</v>
      </c>
      <c r="ET9" s="1332">
        <v>66720.459479409692</v>
      </c>
      <c r="EU9" s="1332">
        <v>74210.197071373826</v>
      </c>
      <c r="EV9" s="1332">
        <v>81645.98197669239</v>
      </c>
      <c r="EW9" s="1332">
        <v>87194.750341845516</v>
      </c>
      <c r="EX9" s="1333">
        <v>92486.805259202272</v>
      </c>
      <c r="EY9" s="1333">
        <v>100104.18321624433</v>
      </c>
      <c r="EZ9" s="1334">
        <v>110021.88744789497</v>
      </c>
      <c r="FA9" s="1333">
        <v>2626.94</v>
      </c>
      <c r="FB9" s="1332">
        <v>1873.92</v>
      </c>
      <c r="FC9" s="1332">
        <v>1971.32</v>
      </c>
      <c r="FD9" s="1332">
        <v>1827.3816795820007</v>
      </c>
      <c r="FE9" s="1332">
        <v>1652.88</v>
      </c>
      <c r="FF9" s="1333">
        <v>1463.2211676906627</v>
      </c>
      <c r="FG9" s="1333">
        <v>1210.3868163759964</v>
      </c>
      <c r="FH9" s="1334"/>
      <c r="FI9" s="1332">
        <v>652964.23025512497</v>
      </c>
      <c r="FJ9" s="1332">
        <v>779735.91176995181</v>
      </c>
      <c r="FK9" s="1332">
        <v>918961.84907501435</v>
      </c>
      <c r="FL9" s="1332">
        <v>1139412.8915773348</v>
      </c>
      <c r="FM9" s="1332">
        <v>1402705.3916796024</v>
      </c>
      <c r="FN9" s="1333">
        <v>1461313.8869077952</v>
      </c>
      <c r="FO9" s="1333">
        <v>507819.47702434281</v>
      </c>
      <c r="FP9" s="1334">
        <v>585945.72600000002</v>
      </c>
      <c r="FQ9" s="1332">
        <v>20382.855859573941</v>
      </c>
      <c r="FR9" s="1332">
        <v>25646.412674037427</v>
      </c>
      <c r="FS9" s="1332">
        <v>33626.572952898481</v>
      </c>
      <c r="FT9" s="1332">
        <v>39195.896910554526</v>
      </c>
      <c r="FU9" s="1332">
        <v>44766.635695562982</v>
      </c>
      <c r="FV9" s="1333">
        <v>48393.444529216336</v>
      </c>
      <c r="FW9" s="1333">
        <v>52776.69054923606</v>
      </c>
      <c r="FX9" s="1334">
        <v>60094.506751693276</v>
      </c>
      <c r="FY9" s="1332">
        <v>19043.915415999996</v>
      </c>
      <c r="FZ9" s="1332">
        <v>24441.698798065645</v>
      </c>
      <c r="GA9" s="1332">
        <v>27938.338917171463</v>
      </c>
      <c r="GB9" s="1332">
        <v>29985.398873108072</v>
      </c>
      <c r="GC9" s="1332">
        <v>34057.508254226464</v>
      </c>
      <c r="GD9" s="1333">
        <v>39547.939058216449</v>
      </c>
      <c r="GE9" s="1333">
        <v>48800.252451547945</v>
      </c>
      <c r="GF9" s="1334">
        <v>57574.410763867607</v>
      </c>
      <c r="GG9" s="1332">
        <v>84349.143670922989</v>
      </c>
      <c r="GH9" s="1332">
        <v>134236.51005152546</v>
      </c>
      <c r="GI9" s="1332">
        <v>254635.26380865817</v>
      </c>
      <c r="GJ9" s="1332">
        <v>456558.13223575189</v>
      </c>
      <c r="GK9" s="1332">
        <v>538872.47574447771</v>
      </c>
      <c r="GL9" s="1333">
        <v>794071.19824103545</v>
      </c>
      <c r="GM9" s="1333">
        <v>952493.78740830312</v>
      </c>
      <c r="GN9" s="1334">
        <v>1175168.1340558098</v>
      </c>
      <c r="GO9" s="1332">
        <v>2389960.1832059566</v>
      </c>
      <c r="GP9" s="1332">
        <v>3074170.1565282205</v>
      </c>
      <c r="GQ9" s="1332">
        <v>3981193.938806131</v>
      </c>
      <c r="GR9" s="1332">
        <f>GJ9+GB9+FT9+FL9+FD9+EV9+EF9+DX9+DP9+DH9+AD9+CZ9+CR9+CI9+CA9+BS9+EN9+BJ9+BB9+AT9+AL9+V9+N9</f>
        <v>5031210.0373309646</v>
      </c>
      <c r="GS9" s="1332">
        <f>O9+W9+AM9+AU9+BC9+BK9+BT9+CB9+CJ9+CS9+DA9+AE9+DI9+DQ9+DY9+EG9+EO9+EW9+FE9+FM9+FU9+GC9+GK9</f>
        <v>6051993.869477977</v>
      </c>
      <c r="GT9" s="1333">
        <v>6910621.5955457008</v>
      </c>
      <c r="GU9" s="1333">
        <v>6755041.4129614905</v>
      </c>
      <c r="GV9" s="1334">
        <v>7807303.1637488371</v>
      </c>
      <c r="GW9" s="1332">
        <v>8780448.458181357</v>
      </c>
      <c r="GX9" s="1332">
        <v>11328688.11241792</v>
      </c>
      <c r="GY9" s="1332">
        <v>12857770.943488332</v>
      </c>
      <c r="GZ9" s="1332">
        <f t="shared" si="0"/>
        <v>14539261.29692992</v>
      </c>
      <c r="HA9" s="1332">
        <f t="shared" si="0"/>
        <v>15967619.299477976</v>
      </c>
      <c r="HB9" s="1333">
        <v>17371337.665630914</v>
      </c>
      <c r="HC9" s="1335">
        <v>17875715.217618793</v>
      </c>
      <c r="HD9" s="1334">
        <v>19421171.873960651</v>
      </c>
      <c r="HJ9" s="1336"/>
    </row>
    <row r="10" spans="1:218" ht="13">
      <c r="A10" s="1285" t="s">
        <v>641</v>
      </c>
      <c r="B10" s="1332"/>
      <c r="C10" s="1333"/>
      <c r="D10" s="1333"/>
      <c r="E10" s="1333"/>
      <c r="F10" s="1333"/>
      <c r="G10" s="1333"/>
      <c r="H10" s="1333"/>
      <c r="I10" s="1334"/>
      <c r="J10" s="1334"/>
      <c r="K10" s="1337"/>
      <c r="L10" s="1337"/>
      <c r="M10" s="1337"/>
      <c r="N10" s="1337"/>
      <c r="O10" s="1337"/>
      <c r="P10" s="1333"/>
      <c r="Q10" s="1333"/>
      <c r="R10" s="1334"/>
      <c r="S10" s="1332"/>
      <c r="T10" s="1332"/>
      <c r="U10" s="1332"/>
      <c r="V10" s="1332"/>
      <c r="W10" s="1332"/>
      <c r="X10" s="1333"/>
      <c r="Y10" s="1333"/>
      <c r="Z10" s="1334"/>
      <c r="AA10" s="1332"/>
      <c r="AB10" s="1332"/>
      <c r="AC10" s="1332"/>
      <c r="AD10" s="1332"/>
      <c r="AE10" s="1332"/>
      <c r="AF10" s="1333"/>
      <c r="AG10" s="1333"/>
      <c r="AH10" s="1334"/>
      <c r="AI10" s="1332"/>
      <c r="AJ10" s="1332"/>
      <c r="AK10" s="1332"/>
      <c r="AL10" s="1332"/>
      <c r="AM10" s="1332"/>
      <c r="AN10" s="1333"/>
      <c r="AO10" s="1333"/>
      <c r="AP10" s="1334"/>
      <c r="AQ10" s="1332"/>
      <c r="AR10" s="1332"/>
      <c r="AS10" s="1332"/>
      <c r="AT10" s="1332"/>
      <c r="AU10" s="1332"/>
      <c r="AV10" s="1333">
        <v>0</v>
      </c>
      <c r="AW10" s="1333"/>
      <c r="AX10" s="1334"/>
      <c r="AY10" s="1332"/>
      <c r="AZ10" s="1332"/>
      <c r="BA10" s="1332"/>
      <c r="BB10" s="1332"/>
      <c r="BC10" s="1332"/>
      <c r="BD10" s="1333"/>
      <c r="BE10" s="1333"/>
      <c r="BF10" s="1334"/>
      <c r="BG10" s="1332"/>
      <c r="BH10" s="1332"/>
      <c r="BI10" s="1332"/>
      <c r="BJ10" s="1332"/>
      <c r="BK10" s="1332"/>
      <c r="BL10" s="1333"/>
      <c r="BM10" s="1333"/>
      <c r="BN10" s="1334"/>
      <c r="BO10" s="1334"/>
      <c r="BP10" s="1332" t="s">
        <v>185</v>
      </c>
      <c r="BQ10" s="1332" t="s">
        <v>185</v>
      </c>
      <c r="BR10" s="1332" t="s">
        <v>185</v>
      </c>
      <c r="BS10" s="1332" t="s">
        <v>185</v>
      </c>
      <c r="BT10" s="1332"/>
      <c r="BU10" s="1333" t="s">
        <v>185</v>
      </c>
      <c r="BV10" s="1333" t="s">
        <v>185</v>
      </c>
      <c r="BW10" s="1334" t="s">
        <v>185</v>
      </c>
      <c r="BX10" s="1332"/>
      <c r="BY10" s="1332"/>
      <c r="BZ10" s="1332"/>
      <c r="CA10" s="1332"/>
      <c r="CB10" s="1332"/>
      <c r="CC10" s="1333"/>
      <c r="CD10" s="1334" t="s">
        <v>103</v>
      </c>
      <c r="CE10" s="1334">
        <v>0</v>
      </c>
      <c r="CF10" s="1332"/>
      <c r="CG10" s="1332"/>
      <c r="CH10" s="1332"/>
      <c r="CI10" s="1332"/>
      <c r="CJ10" s="1332"/>
      <c r="CK10" s="1333"/>
      <c r="CL10" s="1333"/>
      <c r="CM10" s="1334"/>
      <c r="CN10" s="1334"/>
      <c r="CO10" s="1332"/>
      <c r="CP10" s="1332"/>
      <c r="CQ10" s="1332"/>
      <c r="CR10" s="1332"/>
      <c r="CS10" s="1332"/>
      <c r="CT10" s="1333"/>
      <c r="CU10" s="1333"/>
      <c r="CV10" s="1334"/>
      <c r="CW10" s="1332"/>
      <c r="CX10" s="1332"/>
      <c r="CY10" s="1332"/>
      <c r="CZ10" s="1332"/>
      <c r="DA10" s="1332"/>
      <c r="DB10" s="1333"/>
      <c r="DC10" s="1333"/>
      <c r="DD10" s="1334"/>
      <c r="DE10" s="1332"/>
      <c r="DF10" s="1332"/>
      <c r="DG10" s="1332"/>
      <c r="DH10" s="1332"/>
      <c r="DI10" s="1332"/>
      <c r="DJ10" s="1333"/>
      <c r="DK10" s="1333"/>
      <c r="DL10" s="1334"/>
      <c r="DM10" s="1332"/>
      <c r="DN10" s="1332"/>
      <c r="DO10" s="1332"/>
      <c r="DP10" s="1332"/>
      <c r="DQ10" s="1332"/>
      <c r="DR10" s="1333"/>
      <c r="DS10" s="1333"/>
      <c r="DT10" s="1334"/>
      <c r="DU10" s="1332"/>
      <c r="DV10" s="1332"/>
      <c r="DW10" s="1332"/>
      <c r="DX10" s="1332"/>
      <c r="DY10" s="1332"/>
      <c r="DZ10" s="1333"/>
      <c r="EA10" s="1333"/>
      <c r="EB10" s="1334"/>
      <c r="EC10" s="1332"/>
      <c r="ED10" s="1332"/>
      <c r="EE10" s="1332"/>
      <c r="EF10" s="1332"/>
      <c r="EG10" s="1332"/>
      <c r="EH10" s="1333"/>
      <c r="EI10" s="1333"/>
      <c r="EJ10" s="1334"/>
      <c r="EK10" s="1332"/>
      <c r="EL10" s="1332"/>
      <c r="EM10" s="1332"/>
      <c r="EN10" s="1332"/>
      <c r="EO10" s="1332"/>
      <c r="EP10" s="1333"/>
      <c r="EQ10" s="1333"/>
      <c r="ER10" s="1334"/>
      <c r="ES10" s="1332"/>
      <c r="ET10" s="1332"/>
      <c r="EU10" s="1332"/>
      <c r="EV10" s="1332"/>
      <c r="EW10" s="1332"/>
      <c r="EX10" s="1333"/>
      <c r="EY10" s="1333"/>
      <c r="EZ10" s="1334"/>
      <c r="FA10" s="1333"/>
      <c r="FB10" s="1332"/>
      <c r="FC10" s="1332"/>
      <c r="FD10" s="1332"/>
      <c r="FE10" s="1332"/>
      <c r="FF10" s="1333"/>
      <c r="FG10" s="1333"/>
      <c r="FH10" s="1334"/>
      <c r="FI10" s="1332"/>
      <c r="FJ10" s="1332"/>
      <c r="FK10" s="1332"/>
      <c r="FL10" s="1332"/>
      <c r="FM10" s="1332"/>
      <c r="FN10" s="1333"/>
      <c r="FO10" s="1333"/>
      <c r="FP10" s="1334"/>
      <c r="FQ10" s="1332"/>
      <c r="FR10" s="1332"/>
      <c r="FS10" s="1332"/>
      <c r="FT10" s="1332"/>
      <c r="FU10" s="1332"/>
      <c r="FV10" s="1333"/>
      <c r="FW10" s="1333"/>
      <c r="FX10" s="1334"/>
      <c r="FY10" s="1332"/>
      <c r="FZ10" s="1332"/>
      <c r="GA10" s="1332"/>
      <c r="GB10" s="1332"/>
      <c r="GC10" s="1332"/>
      <c r="GD10" s="1333"/>
      <c r="GE10" s="1333"/>
      <c r="GF10" s="1334"/>
      <c r="GG10" s="1332"/>
      <c r="GH10" s="1332"/>
      <c r="GI10" s="1332"/>
      <c r="GJ10" s="1332"/>
      <c r="GK10" s="1332"/>
      <c r="GL10" s="1333"/>
      <c r="GM10" s="1333"/>
      <c r="GN10" s="1334"/>
      <c r="GO10" s="1332"/>
      <c r="GP10" s="1332"/>
      <c r="GQ10" s="1332"/>
      <c r="GR10" s="1332"/>
      <c r="GS10" s="1332"/>
      <c r="GT10" s="1333"/>
      <c r="GU10" s="1333"/>
      <c r="GV10" s="1334"/>
      <c r="GW10" s="1332"/>
      <c r="GX10" s="1332"/>
      <c r="GY10" s="1332"/>
      <c r="GZ10" s="1332"/>
      <c r="HA10" s="1332"/>
      <c r="HB10" s="1333"/>
      <c r="HC10" s="1335"/>
      <c r="HD10" s="1334"/>
      <c r="HJ10" s="1336"/>
    </row>
    <row r="11" spans="1:218">
      <c r="A11" s="1286" t="s">
        <v>637</v>
      </c>
      <c r="B11" s="1332">
        <v>19117.401861240633</v>
      </c>
      <c r="C11" s="1333">
        <v>34715.402329435186</v>
      </c>
      <c r="D11" s="1333">
        <v>52829.716105498759</v>
      </c>
      <c r="E11" s="1333">
        <v>69353.065294575921</v>
      </c>
      <c r="F11" s="1333">
        <v>83066.2</v>
      </c>
      <c r="G11" s="1333">
        <v>102220.84010055067</v>
      </c>
      <c r="H11" s="1333">
        <v>112729.23225285069</v>
      </c>
      <c r="I11" s="1334">
        <v>124986.79025975069</v>
      </c>
      <c r="J11" s="1334">
        <v>0</v>
      </c>
      <c r="K11" s="1332">
        <v>0</v>
      </c>
      <c r="L11" s="1332">
        <v>61.942473838999994</v>
      </c>
      <c r="M11" s="1332">
        <v>81.068861338999994</v>
      </c>
      <c r="N11" s="1332">
        <v>148.72835393899999</v>
      </c>
      <c r="O11" s="1332">
        <v>203.193460453</v>
      </c>
      <c r="P11" s="1333">
        <v>298.08608239099999</v>
      </c>
      <c r="Q11" s="1333">
        <v>515.40024112999993</v>
      </c>
      <c r="R11" s="1334">
        <v>752.84305662999998</v>
      </c>
      <c r="S11" s="1332">
        <v>0</v>
      </c>
      <c r="T11" s="1332">
        <v>0</v>
      </c>
      <c r="U11" s="1332">
        <v>0</v>
      </c>
      <c r="V11" s="1332">
        <v>0</v>
      </c>
      <c r="W11" s="1332">
        <v>0</v>
      </c>
      <c r="X11" s="1333">
        <v>0</v>
      </c>
      <c r="Y11" s="1333">
        <v>0.17260716700000003</v>
      </c>
      <c r="Z11" s="1334">
        <v>0.16428800000000002</v>
      </c>
      <c r="AA11" s="1332">
        <v>0</v>
      </c>
      <c r="AB11" s="1332">
        <v>0</v>
      </c>
      <c r="AC11" s="1332">
        <v>0</v>
      </c>
      <c r="AD11" s="1332">
        <v>0</v>
      </c>
      <c r="AE11" s="1332">
        <v>4.9672381000000003</v>
      </c>
      <c r="AF11" s="1333">
        <v>51.834194099999998</v>
      </c>
      <c r="AG11" s="1333">
        <v>82.719843999999995</v>
      </c>
      <c r="AH11" s="1334">
        <v>104.88064915</v>
      </c>
      <c r="AI11" s="1332">
        <v>0</v>
      </c>
      <c r="AJ11" s="1332">
        <v>0</v>
      </c>
      <c r="AK11" s="1332">
        <v>0</v>
      </c>
      <c r="AL11" s="1332">
        <v>9.9247750000000003</v>
      </c>
      <c r="AM11" s="1332">
        <v>14.861711900000001</v>
      </c>
      <c r="AN11" s="1333">
        <v>20.4296927</v>
      </c>
      <c r="AO11" s="1333">
        <v>29.718737699999998</v>
      </c>
      <c r="AP11" s="1334">
        <v>38.041324299999999</v>
      </c>
      <c r="AQ11" s="1332">
        <v>153.68271440000001</v>
      </c>
      <c r="AR11" s="1332">
        <v>63.825567279000012</v>
      </c>
      <c r="AS11" s="1332">
        <v>62.774905279000009</v>
      </c>
      <c r="AT11" s="1332">
        <v>141.12011197699999</v>
      </c>
      <c r="AU11" s="1332">
        <v>147.502710377</v>
      </c>
      <c r="AV11" s="1333">
        <v>209.69629421033341</v>
      </c>
      <c r="AW11" s="1333">
        <v>892.63409936293965</v>
      </c>
      <c r="AX11" s="1334">
        <v>2138.6017534771318</v>
      </c>
      <c r="AY11" s="1332">
        <v>0</v>
      </c>
      <c r="AZ11" s="1332">
        <v>0</v>
      </c>
      <c r="BA11" s="1332">
        <v>0</v>
      </c>
      <c r="BB11" s="1332">
        <v>0</v>
      </c>
      <c r="BC11" s="1332">
        <v>0</v>
      </c>
      <c r="BD11" s="1333">
        <v>0</v>
      </c>
      <c r="BE11" s="1333">
        <v>0</v>
      </c>
      <c r="BF11" s="1334">
        <v>16.949609169696</v>
      </c>
      <c r="BG11" s="1332">
        <v>51.806290322999956</v>
      </c>
      <c r="BH11" s="1332">
        <v>58.175409742999996</v>
      </c>
      <c r="BI11" s="1332">
        <v>57.482960355999992</v>
      </c>
      <c r="BJ11" s="1332">
        <v>102.58036879599995</v>
      </c>
      <c r="BK11" s="1332">
        <v>221.22192322600011</v>
      </c>
      <c r="BL11" s="1333">
        <v>605.7619492239993</v>
      </c>
      <c r="BM11" s="1333">
        <v>929.05762428699848</v>
      </c>
      <c r="BN11" s="1334">
        <v>1066.8010305490529</v>
      </c>
      <c r="BO11" s="1334">
        <v>0</v>
      </c>
      <c r="BP11" s="1332">
        <v>0</v>
      </c>
      <c r="BQ11" s="1332">
        <v>13.261281800000001</v>
      </c>
      <c r="BR11" s="1332">
        <v>20.802127900000002</v>
      </c>
      <c r="BS11" s="1332">
        <v>27.038599099999999</v>
      </c>
      <c r="BT11" s="1332">
        <v>31.252777000000002</v>
      </c>
      <c r="BU11" s="1333">
        <v>32.9960576</v>
      </c>
      <c r="BV11" s="1333">
        <v>54.742495089999991</v>
      </c>
      <c r="BW11" s="1334">
        <v>64.110519889999992</v>
      </c>
      <c r="BX11" s="1332">
        <v>34.895714699999999</v>
      </c>
      <c r="BY11" s="1332">
        <v>41.962293804999995</v>
      </c>
      <c r="BZ11" s="1332">
        <v>48.852878346999965</v>
      </c>
      <c r="CA11" s="1332">
        <v>73.815580019999942</v>
      </c>
      <c r="CB11" s="1332">
        <v>124.12976238000009</v>
      </c>
      <c r="CC11" s="1333">
        <v>183.40444061900001</v>
      </c>
      <c r="CD11" s="1334" t="s">
        <v>103</v>
      </c>
      <c r="CE11" s="1334">
        <v>0</v>
      </c>
      <c r="CF11" s="1332">
        <v>0</v>
      </c>
      <c r="CG11" s="1332">
        <v>0</v>
      </c>
      <c r="CH11" s="1332">
        <v>0</v>
      </c>
      <c r="CI11" s="1332">
        <v>0</v>
      </c>
      <c r="CJ11" s="1332">
        <v>0</v>
      </c>
      <c r="CK11" s="1333">
        <v>0</v>
      </c>
      <c r="CL11" s="1333">
        <v>0</v>
      </c>
      <c r="CM11" s="1334">
        <v>0</v>
      </c>
      <c r="CN11" s="1334"/>
      <c r="CO11" s="1332">
        <v>788.85411104999991</v>
      </c>
      <c r="CP11" s="1332">
        <v>1135.8635139339997</v>
      </c>
      <c r="CQ11" s="1332">
        <v>2169.3480277709996</v>
      </c>
      <c r="CR11" s="1332">
        <v>4775.7802646069276</v>
      </c>
      <c r="CS11" s="1332">
        <v>7465.0513276033253</v>
      </c>
      <c r="CT11" s="1333">
        <v>11380.235079084459</v>
      </c>
      <c r="CU11" s="1333">
        <v>16308.097638999736</v>
      </c>
      <c r="CV11" s="1334">
        <v>21855.385332962178</v>
      </c>
      <c r="CW11" s="1332">
        <v>0</v>
      </c>
      <c r="CX11" s="1332">
        <v>0</v>
      </c>
      <c r="CY11" s="1332">
        <v>0</v>
      </c>
      <c r="CZ11" s="1332"/>
      <c r="DA11" s="1332">
        <v>0</v>
      </c>
      <c r="DB11" s="1333">
        <v>19.125851500000003</v>
      </c>
      <c r="DC11" s="1333">
        <v>18.364932999999997</v>
      </c>
      <c r="DD11" s="1334">
        <v>49.37069365</v>
      </c>
      <c r="DE11" s="1332">
        <v>0</v>
      </c>
      <c r="DF11" s="1332">
        <v>0.1477832</v>
      </c>
      <c r="DG11" s="1332">
        <v>0.1477832</v>
      </c>
      <c r="DH11" s="1332">
        <v>0.49159449999999999</v>
      </c>
      <c r="DI11" s="1332">
        <v>1.4628291780000002</v>
      </c>
      <c r="DJ11" s="1333">
        <v>3.7399369780000002</v>
      </c>
      <c r="DK11" s="1333">
        <v>20.028992028000001</v>
      </c>
      <c r="DL11" s="1334">
        <v>114.56668119999999</v>
      </c>
      <c r="DM11" s="1332">
        <v>21.929576300000001</v>
      </c>
      <c r="DN11" s="1332">
        <v>44.890007300000001</v>
      </c>
      <c r="DO11" s="1332">
        <v>77.599874</v>
      </c>
      <c r="DP11" s="1332">
        <v>141.29751429999999</v>
      </c>
      <c r="DQ11" s="1332">
        <v>398.65436979999998</v>
      </c>
      <c r="DR11" s="1333">
        <v>644.43130680000002</v>
      </c>
      <c r="DS11" s="1333">
        <v>1001.3015387700001</v>
      </c>
      <c r="DT11" s="1334">
        <v>1868.6278060816671</v>
      </c>
      <c r="DU11" s="1332">
        <v>72.007491487999999</v>
      </c>
      <c r="DV11" s="1332">
        <v>90.482633625000005</v>
      </c>
      <c r="DW11" s="1332">
        <v>110.310870249</v>
      </c>
      <c r="DX11" s="1332">
        <v>135.05929377200002</v>
      </c>
      <c r="DY11" s="1332">
        <v>252.51109592979998</v>
      </c>
      <c r="DZ11" s="1333">
        <v>693.44400614940002</v>
      </c>
      <c r="EA11" s="1333">
        <v>1451.7062000000001</v>
      </c>
      <c r="EB11" s="1334">
        <v>2820.4434000000001</v>
      </c>
      <c r="EC11" s="1332">
        <v>0</v>
      </c>
      <c r="ED11" s="1332">
        <v>0</v>
      </c>
      <c r="EE11" s="1332">
        <v>11.857666470000002</v>
      </c>
      <c r="EF11" s="1332">
        <v>17.126003691000001</v>
      </c>
      <c r="EG11" s="1332">
        <v>24.050911991</v>
      </c>
      <c r="EH11" s="1333">
        <v>95.998930861000005</v>
      </c>
      <c r="EI11" s="1333">
        <v>194.80303146099999</v>
      </c>
      <c r="EJ11" s="1334">
        <v>322.57356738999999</v>
      </c>
      <c r="EK11" s="1332">
        <v>0</v>
      </c>
      <c r="EL11" s="1332">
        <v>0</v>
      </c>
      <c r="EM11" s="1332">
        <v>0</v>
      </c>
      <c r="EN11" s="1332">
        <v>0</v>
      </c>
      <c r="EO11" s="1332">
        <v>0</v>
      </c>
      <c r="EP11" s="1333">
        <v>0</v>
      </c>
      <c r="EQ11" s="1333">
        <v>1.3208314410000002</v>
      </c>
      <c r="ER11" s="1334">
        <v>2.0375806920000001</v>
      </c>
      <c r="ES11" s="1332">
        <v>0</v>
      </c>
      <c r="ET11" s="1332">
        <v>17.219962218873999</v>
      </c>
      <c r="EU11" s="1332">
        <v>21.678406036521</v>
      </c>
      <c r="EV11" s="1332">
        <v>32.147132447304706</v>
      </c>
      <c r="EW11" s="1332">
        <v>67.8766691271328</v>
      </c>
      <c r="EX11" s="1333">
        <v>105.7370974167757</v>
      </c>
      <c r="EY11" s="1333">
        <v>130.92340340917099</v>
      </c>
      <c r="EZ11" s="1334">
        <v>147.03465431751528</v>
      </c>
      <c r="FA11" s="1333">
        <v>0</v>
      </c>
      <c r="FB11" s="1332">
        <v>0</v>
      </c>
      <c r="FC11" s="1332">
        <v>0</v>
      </c>
      <c r="FD11" s="1332">
        <v>0</v>
      </c>
      <c r="FE11" s="1332">
        <v>0</v>
      </c>
      <c r="FF11" s="1333">
        <v>0</v>
      </c>
      <c r="FG11" s="1333">
        <v>0</v>
      </c>
      <c r="FH11" s="1334"/>
      <c r="FI11" s="1332">
        <v>1261.7376776279971</v>
      </c>
      <c r="FJ11" s="1332">
        <v>1419.187189183999</v>
      </c>
      <c r="FK11" s="1332">
        <v>1570.799731936665</v>
      </c>
      <c r="FL11" s="1332">
        <v>1790.2633235606329</v>
      </c>
      <c r="FM11" s="1332">
        <v>2784.8925710746898</v>
      </c>
      <c r="FN11" s="1333">
        <v>4645.1249764608601</v>
      </c>
      <c r="FO11" s="1333">
        <v>4329.9109023621204</v>
      </c>
      <c r="FP11" s="1334">
        <v>8376.0409999999993</v>
      </c>
      <c r="FQ11" s="1332">
        <v>0.46694999999999998</v>
      </c>
      <c r="FR11" s="1332">
        <v>1.9068499999999999</v>
      </c>
      <c r="FS11" s="1332">
        <v>4.7756400000000001</v>
      </c>
      <c r="FT11" s="1332">
        <v>5.4301399999999997</v>
      </c>
      <c r="FU11" s="1332">
        <v>6.7138899999999992</v>
      </c>
      <c r="FV11" s="1333">
        <v>32.814580000000007</v>
      </c>
      <c r="FW11" s="1333">
        <v>72.472853999999998</v>
      </c>
      <c r="FX11" s="1334">
        <v>82.237766000000022</v>
      </c>
      <c r="FY11" s="1332">
        <v>0</v>
      </c>
      <c r="FZ11" s="1332">
        <v>73.804842108000003</v>
      </c>
      <c r="GA11" s="1332">
        <v>93.477468008000002</v>
      </c>
      <c r="GB11" s="1332">
        <v>100.534497708</v>
      </c>
      <c r="GC11" s="1332">
        <v>157.346880508</v>
      </c>
      <c r="GD11" s="1333">
        <v>286.35566420800001</v>
      </c>
      <c r="GE11" s="1333">
        <v>352.36527698199995</v>
      </c>
      <c r="GF11" s="1334">
        <v>368.28336628199997</v>
      </c>
      <c r="GG11" s="1332">
        <v>34.095540899999996</v>
      </c>
      <c r="GH11" s="1332">
        <v>33.437672900000003</v>
      </c>
      <c r="GI11" s="1332">
        <v>32.706835499999997</v>
      </c>
      <c r="GJ11" s="1332">
        <v>161.68520720999999</v>
      </c>
      <c r="GK11" s="1332">
        <v>468.04771105000003</v>
      </c>
      <c r="GL11" s="1333">
        <v>776.86689524000008</v>
      </c>
      <c r="GM11" s="1333">
        <v>1463.3202298947494</v>
      </c>
      <c r="GN11" s="1334">
        <v>2951.1569805885465</v>
      </c>
      <c r="GO11" s="1332">
        <v>2419.4760667889968</v>
      </c>
      <c r="GP11" s="1332">
        <v>3056.1074809358761</v>
      </c>
      <c r="GQ11" s="1332">
        <v>4363.6840363921865</v>
      </c>
      <c r="GR11" s="1332">
        <f>GJ11+GB11+FT11+FL11+FD11+EV11+EF11+DX11+DP11+DH11+AD11+CZ11+CR11+CI11+CA11+BS11+EN11+BJ11+BB11+AT11+AL11+V11+N11</f>
        <v>7663.022760627865</v>
      </c>
      <c r="GS11" s="1332">
        <f>O11+W11+AM11+AU11+BC11+BK11+BT11+CB11+CJ11+CS11+DA11+AE11+DI11+DQ11+DY11+EG11+EO11+EW11+FE11+FM11+FU11+GC11+GK11</f>
        <v>12373.737839697949</v>
      </c>
      <c r="GT11" s="1333">
        <v>20086.08303554283</v>
      </c>
      <c r="GU11" s="1333">
        <v>27849.061481084715</v>
      </c>
      <c r="GV11" s="1334">
        <v>43140.151060329779</v>
      </c>
      <c r="GW11" s="1332">
        <v>21536.8779280296</v>
      </c>
      <c r="GX11" s="1332">
        <v>37771.509810371062</v>
      </c>
      <c r="GY11" s="1332">
        <v>57193.400141890947</v>
      </c>
      <c r="GZ11" s="1332">
        <f t="shared" ref="GZ11:HA14" si="1">E11+GR11</f>
        <v>77016.088055203785</v>
      </c>
      <c r="HA11" s="1332">
        <f t="shared" si="1"/>
        <v>95439.937839697945</v>
      </c>
      <c r="HB11" s="1333">
        <v>122306.92313609351</v>
      </c>
      <c r="HC11" s="1335">
        <v>140578.2937339354</v>
      </c>
      <c r="HD11" s="1334">
        <v>168126.94132008048</v>
      </c>
      <c r="HJ11" s="1336"/>
    </row>
    <row r="12" spans="1:218">
      <c r="A12" s="1286" t="s">
        <v>638</v>
      </c>
      <c r="B12" s="1332">
        <v>16687.011805994818</v>
      </c>
      <c r="C12" s="1333">
        <v>18862.124344299998</v>
      </c>
      <c r="D12" s="1333">
        <v>17493.7248531</v>
      </c>
      <c r="E12" s="1333">
        <v>16510.053559856446</v>
      </c>
      <c r="F12" s="1333">
        <v>22162.39</v>
      </c>
      <c r="G12" s="1333">
        <v>18961.017090399997</v>
      </c>
      <c r="H12" s="1333">
        <v>19477.067122799999</v>
      </c>
      <c r="I12" s="1334">
        <v>22139.585352599999</v>
      </c>
      <c r="J12" s="1334">
        <v>0</v>
      </c>
      <c r="K12" s="1332">
        <v>62.947357839000006</v>
      </c>
      <c r="L12" s="1332">
        <v>20.548427599999997</v>
      </c>
      <c r="M12" s="1332">
        <v>70.069552099999981</v>
      </c>
      <c r="N12" s="1332">
        <v>66.474268100000003</v>
      </c>
      <c r="O12" s="1332">
        <v>97.926359600000012</v>
      </c>
      <c r="P12" s="1333">
        <v>234.48734980800003</v>
      </c>
      <c r="Q12" s="1333">
        <v>255.20835309999995</v>
      </c>
      <c r="R12" s="1334">
        <v>477.19301178600068</v>
      </c>
      <c r="S12" s="1332">
        <v>0</v>
      </c>
      <c r="T12" s="1332">
        <v>0</v>
      </c>
      <c r="U12" s="1332">
        <v>0</v>
      </c>
      <c r="V12" s="1332">
        <v>0</v>
      </c>
      <c r="W12" s="1332">
        <v>0</v>
      </c>
      <c r="X12" s="1333">
        <v>0.17260716700000003</v>
      </c>
      <c r="Y12" s="1333">
        <v>0</v>
      </c>
      <c r="Z12" s="1334">
        <v>7.9238599999999992E-2</v>
      </c>
      <c r="AA12" s="1332">
        <v>0</v>
      </c>
      <c r="AB12" s="1332">
        <v>0</v>
      </c>
      <c r="AC12" s="1332">
        <v>0</v>
      </c>
      <c r="AD12" s="1332">
        <v>4.9672381000000003</v>
      </c>
      <c r="AE12" s="1332">
        <v>48.105337800000001</v>
      </c>
      <c r="AF12" s="1333">
        <v>32.592652000000001</v>
      </c>
      <c r="AG12" s="1333">
        <v>24.760643950000002</v>
      </c>
      <c r="AH12" s="1334">
        <v>11.42036111</v>
      </c>
      <c r="AI12" s="1332">
        <v>0</v>
      </c>
      <c r="AJ12" s="1332">
        <v>0</v>
      </c>
      <c r="AK12" s="1332">
        <v>9.9247750000000003</v>
      </c>
      <c r="AL12" s="1332">
        <v>4.9639717000000001</v>
      </c>
      <c r="AM12" s="1332">
        <v>6.1836646999999996</v>
      </c>
      <c r="AN12" s="1333">
        <v>9.812818</v>
      </c>
      <c r="AO12" s="1333">
        <v>8.6709707999999992</v>
      </c>
      <c r="AP12" s="1334">
        <v>10.1480286</v>
      </c>
      <c r="AQ12" s="1332">
        <v>0</v>
      </c>
      <c r="AR12" s="1332">
        <v>0</v>
      </c>
      <c r="AS12" s="1332">
        <v>81.899635497999995</v>
      </c>
      <c r="AT12" s="1332">
        <v>8.6779922999999997</v>
      </c>
      <c r="AU12" s="1332">
        <v>64.631194933333404</v>
      </c>
      <c r="AV12" s="1333">
        <v>692.72615869527226</v>
      </c>
      <c r="AW12" s="1333">
        <v>1313.0732044921783</v>
      </c>
      <c r="AX12" s="1334">
        <v>1908.9067723999999</v>
      </c>
      <c r="AY12" s="1332">
        <v>0</v>
      </c>
      <c r="AZ12" s="1332">
        <v>0</v>
      </c>
      <c r="BA12" s="1332">
        <v>0</v>
      </c>
      <c r="BB12" s="1332">
        <v>0</v>
      </c>
      <c r="BC12" s="1332">
        <v>0</v>
      </c>
      <c r="BD12" s="1333">
        <v>0</v>
      </c>
      <c r="BE12" s="1333">
        <v>13.159611890624999</v>
      </c>
      <c r="BF12" s="1334">
        <v>20.563773399038368</v>
      </c>
      <c r="BG12" s="1332">
        <v>6.6103739439999973</v>
      </c>
      <c r="BH12" s="1332">
        <v>0.41732142100000003</v>
      </c>
      <c r="BI12" s="1332">
        <v>45.290412059000026</v>
      </c>
      <c r="BJ12" s="1332">
        <v>119.6712585959999</v>
      </c>
      <c r="BK12" s="1332">
        <v>391.08790990099919</v>
      </c>
      <c r="BL12" s="1333">
        <v>350.72951680099908</v>
      </c>
      <c r="BM12" s="1333">
        <v>173.19664168075451</v>
      </c>
      <c r="BN12" s="1334">
        <v>313.94408883636731</v>
      </c>
      <c r="BO12" s="1334">
        <v>0</v>
      </c>
      <c r="BP12" s="1332">
        <v>13.261281800000001</v>
      </c>
      <c r="BQ12" s="1332">
        <v>7.9068460999999992</v>
      </c>
      <c r="BR12" s="1332">
        <v>6.2680629000000003</v>
      </c>
      <c r="BS12" s="1332">
        <v>5.7738819000000001</v>
      </c>
      <c r="BT12" s="1332">
        <v>2.2827806000000002</v>
      </c>
      <c r="BU12" s="1333">
        <v>23.888314490000003</v>
      </c>
      <c r="BV12" s="1333">
        <v>11.0159076</v>
      </c>
      <c r="BW12" s="1334">
        <v>8.0516251437919006</v>
      </c>
      <c r="BX12" s="1332">
        <v>9.1173133000000028</v>
      </c>
      <c r="BY12" s="1332">
        <v>8.358861463000002</v>
      </c>
      <c r="BZ12" s="1332">
        <v>30.632419090000006</v>
      </c>
      <c r="CA12" s="1332">
        <v>63.231140874999994</v>
      </c>
      <c r="CB12" s="1332">
        <v>63.242454644000006</v>
      </c>
      <c r="CC12" s="1333">
        <v>61.776907786000081</v>
      </c>
      <c r="CD12" s="1334" t="s">
        <v>103</v>
      </c>
      <c r="CE12" s="1334">
        <v>0</v>
      </c>
      <c r="CF12" s="1332">
        <v>0</v>
      </c>
      <c r="CG12" s="1332">
        <v>0</v>
      </c>
      <c r="CH12" s="1332">
        <v>0</v>
      </c>
      <c r="CI12" s="1332">
        <v>0</v>
      </c>
      <c r="CJ12" s="1332">
        <v>0</v>
      </c>
      <c r="CK12" s="1333">
        <v>0</v>
      </c>
      <c r="CL12" s="1333">
        <v>0</v>
      </c>
      <c r="CM12" s="1334">
        <v>0</v>
      </c>
      <c r="CN12" s="1334"/>
      <c r="CO12" s="1332">
        <v>355.98400498399974</v>
      </c>
      <c r="CP12" s="1332">
        <v>1057.8958658489998</v>
      </c>
      <c r="CQ12" s="1332">
        <v>2642.6573682089279</v>
      </c>
      <c r="CR12" s="1332">
        <v>2752.065838031664</v>
      </c>
      <c r="CS12" s="1332">
        <v>4030.2244149354665</v>
      </c>
      <c r="CT12" s="1333">
        <v>4945.3370208936212</v>
      </c>
      <c r="CU12" s="1333">
        <v>5813.9781298476983</v>
      </c>
      <c r="CV12" s="1334">
        <v>5345.2399241721678</v>
      </c>
      <c r="CW12" s="1332">
        <v>0</v>
      </c>
      <c r="CX12" s="1332">
        <v>0</v>
      </c>
      <c r="CY12" s="1332">
        <v>0</v>
      </c>
      <c r="CZ12" s="1332"/>
      <c r="DA12" s="1332">
        <v>19.125851500000003</v>
      </c>
      <c r="DB12" s="1333">
        <v>18.364932999999994</v>
      </c>
      <c r="DC12" s="1333">
        <v>49.370693650000007</v>
      </c>
      <c r="DD12" s="1334">
        <v>10914.543806849999</v>
      </c>
      <c r="DE12" s="1332">
        <v>0.1477832</v>
      </c>
      <c r="DF12" s="1332">
        <v>0</v>
      </c>
      <c r="DG12" s="1332">
        <v>0.34381129999999999</v>
      </c>
      <c r="DH12" s="1332">
        <v>1.1971677780000001</v>
      </c>
      <c r="DI12" s="1332">
        <v>3.1797597</v>
      </c>
      <c r="DJ12" s="1333">
        <v>18.727910550000001</v>
      </c>
      <c r="DK12" s="1333">
        <v>101.34039777199999</v>
      </c>
      <c r="DL12" s="1334">
        <v>101.7360674</v>
      </c>
      <c r="DM12" s="1332">
        <v>23.096829799999995</v>
      </c>
      <c r="DN12" s="1332">
        <v>33.751493099999998</v>
      </c>
      <c r="DO12" s="1332">
        <v>65.353402099999983</v>
      </c>
      <c r="DP12" s="1332">
        <v>260.45235872898593</v>
      </c>
      <c r="DQ12" s="1332">
        <v>266.93434719999999</v>
      </c>
      <c r="DR12" s="1333">
        <v>373.82147287000009</v>
      </c>
      <c r="DS12" s="1333">
        <v>916.68796386166707</v>
      </c>
      <c r="DT12" s="1334">
        <v>1055.4942414633351</v>
      </c>
      <c r="DU12" s="1332">
        <v>21.409534982</v>
      </c>
      <c r="DV12" s="1332">
        <v>22.869143121</v>
      </c>
      <c r="DW12" s="1332">
        <v>28.035647172000004</v>
      </c>
      <c r="DX12" s="1332">
        <v>124.20898123879998</v>
      </c>
      <c r="DY12" s="1332">
        <v>461.52317848479998</v>
      </c>
      <c r="DZ12" s="1333">
        <v>802.11540000000002</v>
      </c>
      <c r="EA12" s="1333">
        <v>1459.9282000000001</v>
      </c>
      <c r="EB12" s="1334">
        <v>2045.6015</v>
      </c>
      <c r="EC12" s="1332">
        <v>0</v>
      </c>
      <c r="ED12" s="1332">
        <v>12.60679537</v>
      </c>
      <c r="EE12" s="1332">
        <v>6.235538021</v>
      </c>
      <c r="EF12" s="1332">
        <v>8.1030334000000011</v>
      </c>
      <c r="EG12" s="1332">
        <v>82.513011700000007</v>
      </c>
      <c r="EH12" s="1333">
        <v>108.02742219999999</v>
      </c>
      <c r="EI12" s="1333">
        <v>142.41957614500001</v>
      </c>
      <c r="EJ12" s="1334">
        <v>125.07588023</v>
      </c>
      <c r="EK12" s="1332">
        <v>0</v>
      </c>
      <c r="EL12" s="1332">
        <v>0</v>
      </c>
      <c r="EM12" s="1332">
        <v>0</v>
      </c>
      <c r="EN12" s="1332">
        <v>0</v>
      </c>
      <c r="EO12" s="1332">
        <v>0</v>
      </c>
      <c r="EP12" s="1333">
        <v>1.3208314410000002</v>
      </c>
      <c r="EQ12" s="1333">
        <v>1.036749251</v>
      </c>
      <c r="ER12" s="1334">
        <v>0.31174091500000001</v>
      </c>
      <c r="ES12" s="1332">
        <v>17.905799639677799</v>
      </c>
      <c r="ET12" s="1332">
        <v>4.8462394423071</v>
      </c>
      <c r="EU12" s="1332">
        <v>11.289518712734901</v>
      </c>
      <c r="EV12" s="1332">
        <v>36.755082251473496</v>
      </c>
      <c r="EW12" s="1332">
        <v>39.509798508882298</v>
      </c>
      <c r="EX12" s="1333">
        <v>27.555311909241603</v>
      </c>
      <c r="EY12" s="1333">
        <v>18.766315545378703</v>
      </c>
      <c r="EZ12" s="1334">
        <v>22.016524369408902</v>
      </c>
      <c r="FA12" s="1333">
        <v>0</v>
      </c>
      <c r="FB12" s="1332">
        <v>0</v>
      </c>
      <c r="FC12" s="1332">
        <v>0</v>
      </c>
      <c r="FD12" s="1332">
        <v>0</v>
      </c>
      <c r="FE12" s="1332">
        <v>0</v>
      </c>
      <c r="FF12" s="1333">
        <v>0</v>
      </c>
      <c r="FG12" s="1333">
        <v>0</v>
      </c>
      <c r="FH12" s="1334"/>
      <c r="FI12" s="1332">
        <v>184.64789112099999</v>
      </c>
      <c r="FJ12" s="1332">
        <v>186.40292258499886</v>
      </c>
      <c r="FK12" s="1332">
        <v>255.13072945599902</v>
      </c>
      <c r="FL12" s="1332">
        <v>1069.6910738429931</v>
      </c>
      <c r="FM12" s="1332">
        <v>2001.9768393010002</v>
      </c>
      <c r="FN12" s="1333">
        <v>2386.3143685975315</v>
      </c>
      <c r="FO12" s="1333">
        <v>4182.91862652692</v>
      </c>
      <c r="FP12" s="1334">
        <v>5159.0510000000004</v>
      </c>
      <c r="FQ12" s="1332">
        <v>1.4699</v>
      </c>
      <c r="FR12" s="1332">
        <v>2.9987900000000001</v>
      </c>
      <c r="FS12" s="1332">
        <v>0.97936000000000001</v>
      </c>
      <c r="FT12" s="1332">
        <v>1.3587499999999999</v>
      </c>
      <c r="FU12" s="1332">
        <v>26.385249999999999</v>
      </c>
      <c r="FV12" s="1333">
        <v>40.624673999999999</v>
      </c>
      <c r="FW12" s="1333">
        <v>10.299082</v>
      </c>
      <c r="FX12" s="1334">
        <v>20.428806999999999</v>
      </c>
      <c r="FY12" s="1332">
        <v>76.119181699999999</v>
      </c>
      <c r="FZ12" s="1332">
        <v>24.569857800000001</v>
      </c>
      <c r="GA12" s="1332">
        <v>11.259271499999999</v>
      </c>
      <c r="GB12" s="1332">
        <v>64.547057299999992</v>
      </c>
      <c r="GC12" s="1332">
        <v>142.49102009999999</v>
      </c>
      <c r="GD12" s="1333">
        <v>88.443495799999994</v>
      </c>
      <c r="GE12" s="1333">
        <v>39.956962400000002</v>
      </c>
      <c r="GF12" s="1334">
        <v>19.8972491</v>
      </c>
      <c r="GG12" s="1332">
        <v>0</v>
      </c>
      <c r="GH12" s="1332">
        <v>0</v>
      </c>
      <c r="GI12" s="1332">
        <v>129.43780820999999</v>
      </c>
      <c r="GJ12" s="1332">
        <v>314.24687383999998</v>
      </c>
      <c r="GK12" s="1332">
        <v>320.28933039999998</v>
      </c>
      <c r="GL12" s="1333">
        <v>703.61862152859999</v>
      </c>
      <c r="GM12" s="1333">
        <v>1538.1281661392882</v>
      </c>
      <c r="GN12" s="1334">
        <v>2250.6512202709437</v>
      </c>
      <c r="GO12" s="1332">
        <v>772.71725230967752</v>
      </c>
      <c r="GP12" s="1332">
        <v>1383.1725638513053</v>
      </c>
      <c r="GQ12" s="1332">
        <v>3394.8073113276623</v>
      </c>
      <c r="GR12" s="1332">
        <f>GJ12+GB12+FT12+FL12+FD12+EV12+EF12+DX12+DP12+DH12+AD12+CZ12+CR12+CI12+CA12+BS12+EN12+BJ12+BB12+AT12+AL12+V12+N12</f>
        <v>4906.3859679829156</v>
      </c>
      <c r="GS12" s="1332">
        <f>O12+W12+AM12+AU12+BC12+BK12+BT12+CB12+CJ12+CS12+DA12+AE12+DI12+DQ12+DY12+EG12+EO12+EW12+FE12+FM12+FU12+GC12+GK12</f>
        <v>8067.6125040084817</v>
      </c>
      <c r="GT12" s="1333">
        <v>10920.457787537267</v>
      </c>
      <c r="GU12" s="1333">
        <v>16073.91619665251</v>
      </c>
      <c r="GV12" s="1334">
        <v>29810.354861646047</v>
      </c>
      <c r="GW12" s="1332">
        <v>17459.729058304496</v>
      </c>
      <c r="GX12" s="1332">
        <v>20245.296908151304</v>
      </c>
      <c r="GY12" s="1332">
        <v>20888.532164427663</v>
      </c>
      <c r="GZ12" s="1332">
        <f t="shared" si="1"/>
        <v>21416.43952783936</v>
      </c>
      <c r="HA12" s="1332">
        <f t="shared" si="1"/>
        <v>30230.00250400848</v>
      </c>
      <c r="HB12" s="1333">
        <v>29881.474877937264</v>
      </c>
      <c r="HC12" s="1335">
        <v>35550.983319452513</v>
      </c>
      <c r="HD12" s="1334">
        <v>51949.940214246046</v>
      </c>
      <c r="HJ12" s="1336"/>
    </row>
    <row r="13" spans="1:218">
      <c r="A13" s="1286" t="s">
        <v>639</v>
      </c>
      <c r="B13" s="1332">
        <v>1089.0113378002604</v>
      </c>
      <c r="C13" s="1333">
        <v>747.81306829999994</v>
      </c>
      <c r="D13" s="1333">
        <v>970.37566399999992</v>
      </c>
      <c r="E13" s="1333">
        <v>2796.9221591711503</v>
      </c>
      <c r="F13" s="1333">
        <v>3007.7489999999998</v>
      </c>
      <c r="G13" s="1333">
        <v>8452.6249380999998</v>
      </c>
      <c r="H13" s="1333">
        <v>7219.5091159000003</v>
      </c>
      <c r="I13" s="1334">
        <v>10197.6432439</v>
      </c>
      <c r="J13" s="1334">
        <v>0</v>
      </c>
      <c r="K13" s="1332">
        <v>6.1055692459999991</v>
      </c>
      <c r="L13" s="1332">
        <v>1.4220401</v>
      </c>
      <c r="M13" s="1332">
        <v>2.4100595</v>
      </c>
      <c r="N13" s="1332">
        <v>12.009161586000001</v>
      </c>
      <c r="O13" s="1332">
        <v>3.0337376620000001</v>
      </c>
      <c r="P13" s="1333">
        <v>17.173191068999998</v>
      </c>
      <c r="Q13" s="1333">
        <v>17.765537599999998</v>
      </c>
      <c r="R13" s="1334">
        <v>20.124352657999999</v>
      </c>
      <c r="S13" s="1332">
        <v>0</v>
      </c>
      <c r="T13" s="1332">
        <v>0</v>
      </c>
      <c r="U13" s="1332">
        <v>0</v>
      </c>
      <c r="V13" s="1332">
        <v>0</v>
      </c>
      <c r="W13" s="1332">
        <v>0</v>
      </c>
      <c r="X13" s="1333">
        <v>0</v>
      </c>
      <c r="Y13" s="1333">
        <v>8.3191330000000011E-3</v>
      </c>
      <c r="Z13" s="1334">
        <v>0</v>
      </c>
      <c r="AA13" s="1332">
        <v>0</v>
      </c>
      <c r="AB13" s="1332">
        <v>0</v>
      </c>
      <c r="AC13" s="1332">
        <v>0</v>
      </c>
      <c r="AD13" s="1332">
        <v>0</v>
      </c>
      <c r="AE13" s="1332">
        <v>1.2383818</v>
      </c>
      <c r="AF13" s="1333">
        <v>1.7070021</v>
      </c>
      <c r="AG13" s="1333">
        <v>2.5998388000000001</v>
      </c>
      <c r="AH13" s="1334">
        <v>4.9023235800000009</v>
      </c>
      <c r="AI13" s="1332">
        <v>0</v>
      </c>
      <c r="AJ13" s="1332">
        <v>0</v>
      </c>
      <c r="AK13" s="1332">
        <v>0</v>
      </c>
      <c r="AL13" s="1332">
        <v>2.7034800000000001E-2</v>
      </c>
      <c r="AM13" s="1332">
        <v>0.61568389999999995</v>
      </c>
      <c r="AN13" s="1333">
        <v>0.52377299999999993</v>
      </c>
      <c r="AO13" s="1333">
        <v>0.34838420000000003</v>
      </c>
      <c r="AP13" s="1334">
        <v>0.684867</v>
      </c>
      <c r="AQ13" s="1332">
        <v>89.857147120999997</v>
      </c>
      <c r="AR13" s="1332">
        <v>1.050662</v>
      </c>
      <c r="AS13" s="1332">
        <v>3.5544288000000002</v>
      </c>
      <c r="AT13" s="1332">
        <v>2.2953939000000001</v>
      </c>
      <c r="AU13" s="1332">
        <v>2.4376111000000003</v>
      </c>
      <c r="AV13" s="1333">
        <v>9.788353542665174</v>
      </c>
      <c r="AW13" s="1333">
        <v>67.10555037798639</v>
      </c>
      <c r="AX13" s="1334">
        <v>146.53513777713167</v>
      </c>
      <c r="AY13" s="1332">
        <v>0</v>
      </c>
      <c r="AZ13" s="1332">
        <v>0</v>
      </c>
      <c r="BA13" s="1332">
        <v>0</v>
      </c>
      <c r="BB13" s="1332">
        <v>0</v>
      </c>
      <c r="BC13" s="1332">
        <v>0</v>
      </c>
      <c r="BD13" s="1333">
        <v>0</v>
      </c>
      <c r="BE13" s="1333">
        <v>0.87775380000000003</v>
      </c>
      <c r="BF13" s="1334">
        <v>3.4802976327343749</v>
      </c>
      <c r="BG13" s="1332">
        <v>0.24125452400000003</v>
      </c>
      <c r="BH13" s="1332">
        <v>1.1097708079999999</v>
      </c>
      <c r="BI13" s="1332">
        <v>0.19300361900000002</v>
      </c>
      <c r="BJ13" s="1332">
        <v>1.0297041659999999</v>
      </c>
      <c r="BK13" s="1332">
        <v>6.5478839029999998</v>
      </c>
      <c r="BL13" s="1333">
        <v>27.433841737999987</v>
      </c>
      <c r="BM13" s="1333">
        <v>35.453235418700011</v>
      </c>
      <c r="BN13" s="1334">
        <v>56.344586838818351</v>
      </c>
      <c r="BO13" s="1334">
        <v>0</v>
      </c>
      <c r="BP13" s="1332">
        <v>0</v>
      </c>
      <c r="BQ13" s="1332">
        <v>0.36599999999999999</v>
      </c>
      <c r="BR13" s="1332">
        <v>3.15917E-2</v>
      </c>
      <c r="BS13" s="1332">
        <v>1.559704</v>
      </c>
      <c r="BT13" s="1332">
        <v>0.53949999999999998</v>
      </c>
      <c r="BU13" s="1333">
        <v>2.141877</v>
      </c>
      <c r="BV13" s="1333">
        <v>1.6478828000000001</v>
      </c>
      <c r="BW13" s="1334">
        <v>1.7078338</v>
      </c>
      <c r="BX13" s="1332">
        <v>2.0507342</v>
      </c>
      <c r="BY13" s="1332">
        <v>1.4682769209999949</v>
      </c>
      <c r="BZ13" s="1332">
        <v>5.6697174170000002</v>
      </c>
      <c r="CA13" s="1332">
        <v>12.916958514999996</v>
      </c>
      <c r="CB13" s="1332">
        <v>3.967776405</v>
      </c>
      <c r="CC13" s="1333">
        <v>8.5363934940000146</v>
      </c>
      <c r="CD13" s="1338" t="s">
        <v>103</v>
      </c>
      <c r="CE13" s="1334">
        <v>0</v>
      </c>
      <c r="CF13" s="1332">
        <v>0</v>
      </c>
      <c r="CG13" s="1332">
        <v>0</v>
      </c>
      <c r="CH13" s="1332">
        <v>0</v>
      </c>
      <c r="CI13" s="1332">
        <v>0</v>
      </c>
      <c r="CJ13" s="1332">
        <v>0</v>
      </c>
      <c r="CK13" s="1333">
        <v>0</v>
      </c>
      <c r="CL13" s="1333">
        <v>0</v>
      </c>
      <c r="CM13" s="1334">
        <v>0</v>
      </c>
      <c r="CN13" s="1334"/>
      <c r="CO13" s="1332">
        <v>8.9746020999999825</v>
      </c>
      <c r="CP13" s="1332">
        <v>24.411352011999991</v>
      </c>
      <c r="CQ13" s="1332">
        <v>36.225131372999996</v>
      </c>
      <c r="CR13" s="1332">
        <v>62.794775035266603</v>
      </c>
      <c r="CS13" s="1332">
        <v>115.04066345433337</v>
      </c>
      <c r="CT13" s="1333">
        <v>254.11941588934184</v>
      </c>
      <c r="CU13" s="1333">
        <v>269.76697988525564</v>
      </c>
      <c r="CV13" s="1334">
        <v>610.92311179358182</v>
      </c>
      <c r="CW13" s="1332">
        <v>0</v>
      </c>
      <c r="CX13" s="1332">
        <v>0</v>
      </c>
      <c r="CY13" s="1332">
        <v>0</v>
      </c>
      <c r="CZ13" s="1332"/>
      <c r="DA13" s="1332">
        <v>0</v>
      </c>
      <c r="DB13" s="1333">
        <v>19.125851500000003</v>
      </c>
      <c r="DC13" s="1333">
        <v>18.364932999999997</v>
      </c>
      <c r="DD13" s="1334">
        <v>247.29729590000002</v>
      </c>
      <c r="DE13" s="1332">
        <v>0</v>
      </c>
      <c r="DF13" s="1332">
        <v>0</v>
      </c>
      <c r="DG13" s="1332">
        <v>0</v>
      </c>
      <c r="DH13" s="1332">
        <v>0.22593310000000003</v>
      </c>
      <c r="DI13" s="1332">
        <v>0.90265190000000006</v>
      </c>
      <c r="DJ13" s="1333">
        <v>2.4388554999999998</v>
      </c>
      <c r="DK13" s="1333">
        <v>6.8027085999999999</v>
      </c>
      <c r="DL13" s="1334">
        <v>19.1527809</v>
      </c>
      <c r="DM13" s="1332">
        <v>0.13639879999999999</v>
      </c>
      <c r="DN13" s="1332">
        <v>1.0416264</v>
      </c>
      <c r="DO13" s="1332">
        <v>1.6557618000000003</v>
      </c>
      <c r="DP13" s="1332">
        <v>3.0955032289859328</v>
      </c>
      <c r="DQ13" s="1332">
        <v>21.157410199899999</v>
      </c>
      <c r="DR13" s="1333">
        <v>16.9512409001</v>
      </c>
      <c r="DS13" s="1333">
        <v>49.361696549999998</v>
      </c>
      <c r="DT13" s="1334">
        <v>59.121770090000005</v>
      </c>
      <c r="DU13" s="1332">
        <v>2.9343928449999996</v>
      </c>
      <c r="DV13" s="1332">
        <v>3.0409064969999999</v>
      </c>
      <c r="DW13" s="1332">
        <v>3.2872236489999995</v>
      </c>
      <c r="DX13" s="1332">
        <v>6.7571790810000003</v>
      </c>
      <c r="DY13" s="1332">
        <v>20.590268265200002</v>
      </c>
      <c r="DZ13" s="1333">
        <v>43.853200000000001</v>
      </c>
      <c r="EA13" s="1333">
        <v>91.191000000000003</v>
      </c>
      <c r="EB13" s="1334">
        <v>199.51920000000001</v>
      </c>
      <c r="EC13" s="1332">
        <v>0</v>
      </c>
      <c r="ED13" s="1332">
        <v>0.74912889999999999</v>
      </c>
      <c r="EE13" s="1332">
        <v>0.96720079999999997</v>
      </c>
      <c r="EF13" s="1332">
        <v>1.1781250999999999</v>
      </c>
      <c r="EG13" s="1332">
        <v>10.56499283</v>
      </c>
      <c r="EH13" s="1333">
        <v>9.2233216000000002</v>
      </c>
      <c r="EI13" s="1333">
        <v>14.649040215000001</v>
      </c>
      <c r="EJ13" s="1334">
        <v>30.62184182</v>
      </c>
      <c r="EK13" s="1332">
        <v>0</v>
      </c>
      <c r="EL13" s="1332">
        <v>0</v>
      </c>
      <c r="EM13" s="1332">
        <v>0</v>
      </c>
      <c r="EN13" s="1332">
        <v>0</v>
      </c>
      <c r="EO13" s="1332">
        <v>0</v>
      </c>
      <c r="EP13" s="1333">
        <v>0</v>
      </c>
      <c r="EQ13" s="1333">
        <v>0.32</v>
      </c>
      <c r="ER13" s="1334">
        <v>9.8231799999999994E-2</v>
      </c>
      <c r="ES13" s="1332">
        <v>0.68583742080379995</v>
      </c>
      <c r="ET13" s="1332">
        <v>0.38779562466010004</v>
      </c>
      <c r="EU13" s="1332">
        <v>0.82079230195120001</v>
      </c>
      <c r="EV13" s="1332">
        <v>1.0255455716453998</v>
      </c>
      <c r="EW13" s="1332">
        <v>1.6493702192394002</v>
      </c>
      <c r="EX13" s="1333">
        <v>2.3690059168462998</v>
      </c>
      <c r="EY13" s="1333">
        <v>2.6550646370344002</v>
      </c>
      <c r="EZ13" s="1334">
        <v>2.4935609025530998</v>
      </c>
      <c r="FA13" s="1333">
        <v>0</v>
      </c>
      <c r="FB13" s="1332">
        <v>0</v>
      </c>
      <c r="FC13" s="1332">
        <v>0</v>
      </c>
      <c r="FD13" s="1332">
        <v>0</v>
      </c>
      <c r="FE13" s="1332">
        <v>0</v>
      </c>
      <c r="FF13" s="1333">
        <v>0</v>
      </c>
      <c r="FG13" s="1333">
        <v>0</v>
      </c>
      <c r="FH13" s="1334"/>
      <c r="FI13" s="1332">
        <v>27.198379565000003</v>
      </c>
      <c r="FJ13" s="1332">
        <v>34.790379832333699</v>
      </c>
      <c r="FK13" s="1332">
        <v>35.667137794033295</v>
      </c>
      <c r="FL13" s="1332">
        <v>75.061826325533502</v>
      </c>
      <c r="FM13" s="1332">
        <v>141.74443391471669</v>
      </c>
      <c r="FN13" s="1333">
        <v>149.08423035086892</v>
      </c>
      <c r="FO13" s="1333">
        <v>136.7884540057513</v>
      </c>
      <c r="FP13" s="1334">
        <v>258.89400000000001</v>
      </c>
      <c r="FQ13" s="1332">
        <v>0.03</v>
      </c>
      <c r="FR13" s="1332">
        <v>0.13</v>
      </c>
      <c r="FS13" s="1332">
        <v>0.32485999999999998</v>
      </c>
      <c r="FT13" s="1332">
        <v>7.4999999999999997E-2</v>
      </c>
      <c r="FU13" s="1332">
        <v>0.28455999999999998</v>
      </c>
      <c r="FV13" s="1333">
        <v>0.96640000000000004</v>
      </c>
      <c r="FW13" s="1333">
        <v>0.53417000000000003</v>
      </c>
      <c r="FX13" s="1334">
        <v>1.0916549999999998</v>
      </c>
      <c r="FY13" s="1332">
        <v>2.3143396000000003</v>
      </c>
      <c r="FZ13" s="1332">
        <v>4.8972319000000004</v>
      </c>
      <c r="GA13" s="1332">
        <v>4.2022418000000004</v>
      </c>
      <c r="GB13" s="1332">
        <v>7.7346745000000006</v>
      </c>
      <c r="GC13" s="1332">
        <v>13.482236399999998</v>
      </c>
      <c r="GD13" s="1333">
        <v>22.433883026</v>
      </c>
      <c r="GE13" s="1333">
        <v>24.0388731</v>
      </c>
      <c r="GF13" s="1334">
        <v>28.657383199999998</v>
      </c>
      <c r="GG13" s="1332">
        <v>0.65786800000000001</v>
      </c>
      <c r="GH13" s="1332">
        <v>0.73083739999999997</v>
      </c>
      <c r="GI13" s="1332">
        <v>0.45943649999999997</v>
      </c>
      <c r="GJ13" s="1332">
        <v>7.8843699999999997</v>
      </c>
      <c r="GK13" s="1332">
        <v>11.470146209999999</v>
      </c>
      <c r="GL13" s="1333">
        <v>17.165286873850693</v>
      </c>
      <c r="GM13" s="1333">
        <v>50.291415445491296</v>
      </c>
      <c r="GN13" s="1334">
        <v>133.36486499371003</v>
      </c>
      <c r="GO13" s="1332">
        <v>141.1865234218038</v>
      </c>
      <c r="GP13" s="1332">
        <v>75.59600839499376</v>
      </c>
      <c r="GQ13" s="1332">
        <v>95.468587053984493</v>
      </c>
      <c r="GR13" s="1332">
        <f>GJ13+GB13+FT13+FL13+FD13+EV13+EF13+DX13+DP13+DH13+AD13+CZ13+CR13+CI13+CA13+BS13+EN13+BJ13+BB13+AT13+AL13+V13+N13</f>
        <v>195.67088890943145</v>
      </c>
      <c r="GS13" s="1332">
        <f>O13+W13+AM13+AU13+BC13+BK13+BT13+CB13+CJ13+CS13+DA13+AE13+DI13+DQ13+DY13+EG13+EO13+EW13+FE13+FM13+FU13+GC13+GK13</f>
        <v>355.26730816338943</v>
      </c>
      <c r="GT13" s="1333">
        <v>605.03512350067285</v>
      </c>
      <c r="GU13" s="1333">
        <v>790.57083756821919</v>
      </c>
      <c r="GV13" s="1334">
        <v>1825.0150956865289</v>
      </c>
      <c r="GW13" s="1332">
        <v>1230.1978612220641</v>
      </c>
      <c r="GX13" s="1332">
        <v>823.4090766949937</v>
      </c>
      <c r="GY13" s="1332">
        <v>1065.8442510539844</v>
      </c>
      <c r="GZ13" s="1332">
        <f t="shared" si="1"/>
        <v>2992.5930480805819</v>
      </c>
      <c r="HA13" s="1332">
        <f t="shared" si="1"/>
        <v>3363.0163081633891</v>
      </c>
      <c r="HB13" s="1333">
        <v>9057.6600616006726</v>
      </c>
      <c r="HC13" s="1335">
        <v>8010.0799534682192</v>
      </c>
      <c r="HD13" s="1334">
        <v>12022.658339586529</v>
      </c>
      <c r="HJ13" s="1336"/>
    </row>
    <row r="14" spans="1:218">
      <c r="A14" s="1286" t="s">
        <v>642</v>
      </c>
      <c r="B14" s="1332">
        <v>34715.402329435186</v>
      </c>
      <c r="C14" s="1333">
        <v>52829.713605435187</v>
      </c>
      <c r="D14" s="1333">
        <v>69353.065294598753</v>
      </c>
      <c r="E14" s="1333">
        <v>83066.196695261213</v>
      </c>
      <c r="F14" s="1333">
        <v>102220.84</v>
      </c>
      <c r="G14" s="1333">
        <v>112729.23225285068</v>
      </c>
      <c r="H14" s="1333">
        <v>124986.79025975071</v>
      </c>
      <c r="I14" s="1334">
        <v>136928.7323684507</v>
      </c>
      <c r="J14" s="1334">
        <v>0</v>
      </c>
      <c r="K14" s="1332">
        <v>61.942473839000009</v>
      </c>
      <c r="L14" s="1332">
        <v>81.068861338999994</v>
      </c>
      <c r="M14" s="1332">
        <v>148.72835393899999</v>
      </c>
      <c r="N14" s="1332">
        <v>203.193460453</v>
      </c>
      <c r="O14" s="1332">
        <v>298.08608239099999</v>
      </c>
      <c r="P14" s="1333">
        <v>515.40024112999993</v>
      </c>
      <c r="Q14" s="1333">
        <v>752.84305662999986</v>
      </c>
      <c r="R14" s="1334">
        <v>1209.9117157580006</v>
      </c>
      <c r="S14" s="1332">
        <v>0</v>
      </c>
      <c r="T14" s="1332">
        <v>0</v>
      </c>
      <c r="U14" s="1332">
        <v>0</v>
      </c>
      <c r="V14" s="1332">
        <v>0</v>
      </c>
      <c r="W14" s="1332">
        <v>0</v>
      </c>
      <c r="X14" s="1333">
        <v>0.17260716700000003</v>
      </c>
      <c r="Y14" s="1333">
        <v>0.16428803400000003</v>
      </c>
      <c r="Z14" s="1334">
        <v>0.24352660000000001</v>
      </c>
      <c r="AA14" s="1332">
        <v>0</v>
      </c>
      <c r="AB14" s="1332">
        <v>0</v>
      </c>
      <c r="AC14" s="1332">
        <v>0</v>
      </c>
      <c r="AD14" s="1332">
        <v>4.9672381000000003</v>
      </c>
      <c r="AE14" s="1332">
        <v>51.834194100000012</v>
      </c>
      <c r="AF14" s="1333">
        <v>82.719844000000009</v>
      </c>
      <c r="AG14" s="1333">
        <v>104.88064915</v>
      </c>
      <c r="AH14" s="1334">
        <v>111.39868668</v>
      </c>
      <c r="AI14" s="1332">
        <v>0</v>
      </c>
      <c r="AJ14" s="1332">
        <v>0</v>
      </c>
      <c r="AK14" s="1332">
        <v>9.9247750000000003</v>
      </c>
      <c r="AL14" s="1332">
        <v>14.861711900000001</v>
      </c>
      <c r="AM14" s="1332">
        <v>20.4296927</v>
      </c>
      <c r="AN14" s="1333">
        <v>29.718737700000002</v>
      </c>
      <c r="AO14" s="1333">
        <v>38.041324299999999</v>
      </c>
      <c r="AP14" s="1334">
        <v>47.504485900000006</v>
      </c>
      <c r="AQ14" s="1332">
        <v>63.825567279000012</v>
      </c>
      <c r="AR14" s="1332">
        <v>62.774905279000009</v>
      </c>
      <c r="AS14" s="1332">
        <v>141.12011197699999</v>
      </c>
      <c r="AT14" s="1332">
        <v>147.502710377</v>
      </c>
      <c r="AU14" s="1332">
        <v>209.69629421033338</v>
      </c>
      <c r="AV14" s="1333">
        <v>892.63409936294033</v>
      </c>
      <c r="AW14" s="1333">
        <v>2138.6017534771318</v>
      </c>
      <c r="AX14" s="1334">
        <v>3900.9733880999997</v>
      </c>
      <c r="AY14" s="1332">
        <v>0</v>
      </c>
      <c r="AZ14" s="1332">
        <v>0</v>
      </c>
      <c r="BA14" s="1332">
        <v>0</v>
      </c>
      <c r="BB14" s="1332">
        <v>0</v>
      </c>
      <c r="BC14" s="1332">
        <v>0</v>
      </c>
      <c r="BD14" s="1333">
        <v>0</v>
      </c>
      <c r="BE14" s="1333">
        <v>12.281858090624999</v>
      </c>
      <c r="BF14" s="1334">
        <v>34.033084936000002</v>
      </c>
      <c r="BG14" s="1332">
        <v>58.175409742999953</v>
      </c>
      <c r="BH14" s="1332">
        <v>57.482960355999992</v>
      </c>
      <c r="BI14" s="1332">
        <v>102.58036879600002</v>
      </c>
      <c r="BJ14" s="1332">
        <v>221.22192322599983</v>
      </c>
      <c r="BK14" s="1332">
        <v>605.7619492239993</v>
      </c>
      <c r="BL14" s="1333">
        <v>929.05762428699848</v>
      </c>
      <c r="BM14" s="1333">
        <v>1066.8010305490529</v>
      </c>
      <c r="BN14" s="1334">
        <v>1324.4005325466019</v>
      </c>
      <c r="BO14" s="1334">
        <v>0</v>
      </c>
      <c r="BP14" s="1332">
        <v>13.261281800000001</v>
      </c>
      <c r="BQ14" s="1332">
        <v>20.802127900000002</v>
      </c>
      <c r="BR14" s="1332">
        <v>27.038599099999999</v>
      </c>
      <c r="BS14" s="1332">
        <v>31.252777000000002</v>
      </c>
      <c r="BT14" s="1332">
        <v>32.9960576</v>
      </c>
      <c r="BU14" s="1333">
        <v>54.742495089999991</v>
      </c>
      <c r="BV14" s="1333">
        <v>64.110519889999992</v>
      </c>
      <c r="BW14" s="1334">
        <v>70.454311233791898</v>
      </c>
      <c r="BX14" s="1332">
        <v>41.962293800000005</v>
      </c>
      <c r="BY14" s="1332">
        <v>48.852878347000001</v>
      </c>
      <c r="BZ14" s="1332">
        <v>73.81558001999997</v>
      </c>
      <c r="CA14" s="1332">
        <v>124.12976237999995</v>
      </c>
      <c r="CB14" s="1332">
        <v>183.4044406190001</v>
      </c>
      <c r="CC14" s="1333">
        <v>236.6449549110001</v>
      </c>
      <c r="CD14" s="1334" t="s">
        <v>103</v>
      </c>
      <c r="CE14" s="1334">
        <v>0</v>
      </c>
      <c r="CF14" s="1332">
        <v>0</v>
      </c>
      <c r="CG14" s="1332">
        <v>0</v>
      </c>
      <c r="CH14" s="1332">
        <v>0</v>
      </c>
      <c r="CI14" s="1332">
        <v>0</v>
      </c>
      <c r="CJ14" s="1332">
        <v>0</v>
      </c>
      <c r="CK14" s="1333">
        <v>0</v>
      </c>
      <c r="CL14" s="1333">
        <v>0</v>
      </c>
      <c r="CM14" s="1334">
        <v>0</v>
      </c>
      <c r="CN14" s="1334"/>
      <c r="CO14" s="1332">
        <v>1135.8635139339997</v>
      </c>
      <c r="CP14" s="1332">
        <v>2169.3480277709996</v>
      </c>
      <c r="CQ14" s="1332">
        <v>4775.7802646069276</v>
      </c>
      <c r="CR14" s="1332">
        <v>7465.0513276033253</v>
      </c>
      <c r="CS14" s="1332">
        <v>11380.235079084459</v>
      </c>
      <c r="CT14" s="1333">
        <v>16071.452684088737</v>
      </c>
      <c r="CU14" s="1333">
        <v>21852.308788962178</v>
      </c>
      <c r="CV14" s="1334">
        <v>26589.702145340761</v>
      </c>
      <c r="CW14" s="1332">
        <v>0</v>
      </c>
      <c r="CX14" s="1332">
        <v>0</v>
      </c>
      <c r="CY14" s="1332">
        <v>0</v>
      </c>
      <c r="CZ14" s="1332"/>
      <c r="DA14" s="1332">
        <v>19.125851500000003</v>
      </c>
      <c r="DB14" s="1333">
        <v>18.364932999999997</v>
      </c>
      <c r="DC14" s="1333">
        <v>49.37069365</v>
      </c>
      <c r="DD14" s="1334">
        <v>10716.617204600001</v>
      </c>
      <c r="DE14" s="1332">
        <v>0.1477832</v>
      </c>
      <c r="DF14" s="1332">
        <v>0.1477832</v>
      </c>
      <c r="DG14" s="1332">
        <v>0.49159449999999999</v>
      </c>
      <c r="DH14" s="1332">
        <v>1.462829178</v>
      </c>
      <c r="DI14" s="1332">
        <v>3.7399369779999998</v>
      </c>
      <c r="DJ14" s="1333">
        <v>20.028992028000001</v>
      </c>
      <c r="DK14" s="1333">
        <v>114.56668119999999</v>
      </c>
      <c r="DL14" s="1334">
        <v>197.14996769999996</v>
      </c>
      <c r="DM14" s="1332">
        <v>44.890007300000001</v>
      </c>
      <c r="DN14" s="1332">
        <v>77.599874</v>
      </c>
      <c r="DO14" s="1332">
        <v>141.29751429999999</v>
      </c>
      <c r="DP14" s="1332">
        <v>398.65436979999998</v>
      </c>
      <c r="DQ14" s="1332">
        <v>644.43130680010006</v>
      </c>
      <c r="DR14" s="1333">
        <v>1001.3015387699</v>
      </c>
      <c r="DS14" s="1333">
        <v>1868.6278060816671</v>
      </c>
      <c r="DT14" s="1334">
        <v>2865.0002774550021</v>
      </c>
      <c r="DU14" s="1332">
        <v>90.482633625000005</v>
      </c>
      <c r="DV14" s="1332">
        <v>110.310870249</v>
      </c>
      <c r="DW14" s="1332">
        <v>135.05929377200002</v>
      </c>
      <c r="DX14" s="1332">
        <v>252.51109592979998</v>
      </c>
      <c r="DY14" s="1332">
        <v>693.44400614940002</v>
      </c>
      <c r="DZ14" s="1333">
        <v>1451.7062000000001</v>
      </c>
      <c r="EA14" s="1333">
        <v>2820.4434000000001</v>
      </c>
      <c r="EB14" s="1334">
        <v>4666.5257000000001</v>
      </c>
      <c r="EC14" s="1332">
        <v>0</v>
      </c>
      <c r="ED14" s="1332">
        <v>11.857666470000002</v>
      </c>
      <c r="EE14" s="1332">
        <v>17.126003691000001</v>
      </c>
      <c r="EF14" s="1332">
        <v>24.050911991</v>
      </c>
      <c r="EG14" s="1332">
        <v>95.998930860999991</v>
      </c>
      <c r="EH14" s="1333">
        <v>194.80303146099999</v>
      </c>
      <c r="EI14" s="1333">
        <v>322.57356739099998</v>
      </c>
      <c r="EJ14" s="1334">
        <v>417.0276058</v>
      </c>
      <c r="EK14" s="1332">
        <v>0</v>
      </c>
      <c r="EL14" s="1332">
        <v>0</v>
      </c>
      <c r="EM14" s="1332">
        <v>0</v>
      </c>
      <c r="EN14" s="1332">
        <v>0</v>
      </c>
      <c r="EO14" s="1332">
        <v>0</v>
      </c>
      <c r="EP14" s="1333">
        <v>1.3208314410000002</v>
      </c>
      <c r="EQ14" s="1333">
        <v>2.0375806920000001</v>
      </c>
      <c r="ER14" s="1334">
        <v>2.2510898070000001</v>
      </c>
      <c r="ES14" s="1332">
        <v>17.219962218873999</v>
      </c>
      <c r="ET14" s="1332">
        <v>21.678406036520997</v>
      </c>
      <c r="EU14" s="1332">
        <v>32.147132447304706</v>
      </c>
      <c r="EV14" s="1332">
        <v>67.876669127132814</v>
      </c>
      <c r="EW14" s="1332">
        <v>105.7370974167757</v>
      </c>
      <c r="EX14" s="1333">
        <v>130.92340340917099</v>
      </c>
      <c r="EY14" s="1333">
        <v>147.03465431751528</v>
      </c>
      <c r="EZ14" s="1334">
        <v>166.55761778437108</v>
      </c>
      <c r="FA14" s="1333">
        <v>0</v>
      </c>
      <c r="FB14" s="1332">
        <v>0</v>
      </c>
      <c r="FC14" s="1332">
        <v>0</v>
      </c>
      <c r="FD14" s="1332">
        <v>0</v>
      </c>
      <c r="FE14" s="1332">
        <v>0</v>
      </c>
      <c r="FF14" s="1333">
        <v>0</v>
      </c>
      <c r="FG14" s="1333">
        <v>0</v>
      </c>
      <c r="FH14" s="1334"/>
      <c r="FI14" s="1332">
        <v>1419.1871891839969</v>
      </c>
      <c r="FJ14" s="1332">
        <v>1570.7997319366641</v>
      </c>
      <c r="FK14" s="1332">
        <v>1790.2633235986307</v>
      </c>
      <c r="FL14" s="1332">
        <v>2784.8925710780923</v>
      </c>
      <c r="FM14" s="1332">
        <v>4645.1249764609738</v>
      </c>
      <c r="FN14" s="1333">
        <v>6882.3551147075232</v>
      </c>
      <c r="FO14" s="1333">
        <v>8376.0410748832892</v>
      </c>
      <c r="FP14" s="1334">
        <v>13276.198</v>
      </c>
      <c r="FQ14" s="1332">
        <v>1.9068499999999999</v>
      </c>
      <c r="FR14" s="1332">
        <v>4.7756400000000001</v>
      </c>
      <c r="FS14" s="1332">
        <v>5.4301399999999997</v>
      </c>
      <c r="FT14" s="1332">
        <v>6.7138899999999992</v>
      </c>
      <c r="FU14" s="1332">
        <v>32.814580000000007</v>
      </c>
      <c r="FV14" s="1333">
        <v>72.472853999999998</v>
      </c>
      <c r="FW14" s="1333">
        <v>82.237766000000022</v>
      </c>
      <c r="FX14" s="1334">
        <v>101.57491800000001</v>
      </c>
      <c r="FY14" s="1332">
        <v>73.804842100000002</v>
      </c>
      <c r="FZ14" s="1332">
        <v>93.477468008000002</v>
      </c>
      <c r="GA14" s="1332">
        <v>100.534497708</v>
      </c>
      <c r="GB14" s="1332">
        <v>157.346880508</v>
      </c>
      <c r="GC14" s="1332">
        <v>286.35566420800001</v>
      </c>
      <c r="GD14" s="1333">
        <v>352.36527698200001</v>
      </c>
      <c r="GE14" s="1333">
        <v>368.28336628199997</v>
      </c>
      <c r="GF14" s="1334">
        <v>359.52323218200002</v>
      </c>
      <c r="GG14" s="1332">
        <v>33.437672900000003</v>
      </c>
      <c r="GH14" s="1332">
        <v>32.706835499999997</v>
      </c>
      <c r="GI14" s="1332">
        <v>161.68520720999999</v>
      </c>
      <c r="GJ14" s="1332">
        <v>468.04771105000003</v>
      </c>
      <c r="GK14" s="1332">
        <v>776.86689524000008</v>
      </c>
      <c r="GL14" s="1333">
        <v>1463.320229894749</v>
      </c>
      <c r="GM14" s="1333">
        <v>2951.1569805885465</v>
      </c>
      <c r="GN14" s="1334">
        <v>5068.4433358657807</v>
      </c>
      <c r="GO14" s="1332">
        <v>3056.1074809228703</v>
      </c>
      <c r="GP14" s="1332">
        <v>4363.6840363921874</v>
      </c>
      <c r="GQ14" s="1332">
        <v>7663.0227606658636</v>
      </c>
      <c r="GR14" s="1332">
        <f>GJ14+GB14+FT14+FL14+FD14+EV14+EF14+DX14+DP14+DH14+AD14+CZ14+CR14+CI14+CA14+BS14+EN14+BJ14+BB14+AT14+AL14+V14+N14</f>
        <v>12373.737839701349</v>
      </c>
      <c r="GS14" s="1332">
        <f>O14+W14+AM14+AU14+BC14+BK14+BT14+CB14+CJ14+CS14+DA14+AE14+DI14+DQ14+DY14+EG14+EO14+EW14+FE14+FM14+FU14+GC14+GK14</f>
        <v>20086.083035543041</v>
      </c>
      <c r="GT14" s="1333">
        <v>30401.505693430019</v>
      </c>
      <c r="GU14" s="1333">
        <v>43132.406840169002</v>
      </c>
      <c r="GV14" s="1334">
        <v>71125.4908262893</v>
      </c>
      <c r="GW14" s="1332">
        <v>37771.509810358053</v>
      </c>
      <c r="GX14" s="1332">
        <v>57193.397641827374</v>
      </c>
      <c r="GY14" s="1332">
        <v>77016.088055264612</v>
      </c>
      <c r="GZ14" s="1332">
        <f t="shared" si="1"/>
        <v>95439.934534962566</v>
      </c>
      <c r="HA14" s="1332">
        <f t="shared" si="1"/>
        <v>122306.92303554303</v>
      </c>
      <c r="HB14" s="1333">
        <v>143130.73794628069</v>
      </c>
      <c r="HC14" s="1335">
        <v>168119.19709991972</v>
      </c>
      <c r="HD14" s="1334">
        <v>208054.22319474001</v>
      </c>
      <c r="HJ14" s="1336"/>
    </row>
    <row r="15" spans="1:218" ht="13">
      <c r="A15" s="1285" t="s">
        <v>643</v>
      </c>
      <c r="B15" s="1332"/>
      <c r="C15" s="1333"/>
      <c r="D15" s="1333"/>
      <c r="E15" s="1333"/>
      <c r="F15" s="1333"/>
      <c r="G15" s="1333"/>
      <c r="H15" s="1333"/>
      <c r="I15" s="1334"/>
      <c r="J15" s="1334"/>
      <c r="K15" s="1337"/>
      <c r="L15" s="1337"/>
      <c r="M15" s="1337"/>
      <c r="N15" s="1337"/>
      <c r="O15" s="1337"/>
      <c r="P15" s="1333"/>
      <c r="Q15" s="1333"/>
      <c r="R15" s="1334"/>
      <c r="S15" s="1332"/>
      <c r="T15" s="1332"/>
      <c r="U15" s="1332"/>
      <c r="V15" s="1332"/>
      <c r="W15" s="1332"/>
      <c r="X15" s="1333"/>
      <c r="Y15" s="1333"/>
      <c r="Z15" s="1334"/>
      <c r="AA15" s="1332"/>
      <c r="AB15" s="1332"/>
      <c r="AC15" s="1332"/>
      <c r="AD15" s="1332"/>
      <c r="AE15" s="1332"/>
      <c r="AF15" s="1333"/>
      <c r="AG15" s="1333"/>
      <c r="AH15" s="1334"/>
      <c r="AI15" s="1332"/>
      <c r="AJ15" s="1332"/>
      <c r="AK15" s="1332"/>
      <c r="AL15" s="1332"/>
      <c r="AM15" s="1332"/>
      <c r="AN15" s="1333"/>
      <c r="AO15" s="1333"/>
      <c r="AP15" s="1334"/>
      <c r="AQ15" s="1332"/>
      <c r="AR15" s="1332"/>
      <c r="AS15" s="1332"/>
      <c r="AT15" s="1332"/>
      <c r="AU15" s="1332"/>
      <c r="AV15" s="1333">
        <v>0</v>
      </c>
      <c r="AW15" s="1333"/>
      <c r="AX15" s="1334"/>
      <c r="AY15" s="1332"/>
      <c r="AZ15" s="1332"/>
      <c r="BA15" s="1332"/>
      <c r="BB15" s="1332"/>
      <c r="BC15" s="1332"/>
      <c r="BD15" s="1333"/>
      <c r="BE15" s="1333"/>
      <c r="BF15" s="1334"/>
      <c r="BG15" s="1332"/>
      <c r="BH15" s="1332"/>
      <c r="BI15" s="1332"/>
      <c r="BJ15" s="1332"/>
      <c r="BK15" s="1332"/>
      <c r="BL15" s="1333"/>
      <c r="BM15" s="1333"/>
      <c r="BN15" s="1334"/>
      <c r="BO15" s="1334"/>
      <c r="BP15" s="1332" t="s">
        <v>185</v>
      </c>
      <c r="BQ15" s="1332" t="s">
        <v>185</v>
      </c>
      <c r="BR15" s="1332" t="s">
        <v>185</v>
      </c>
      <c r="BS15" s="1332"/>
      <c r="BT15" s="1332"/>
      <c r="BU15" s="1333" t="s">
        <v>185</v>
      </c>
      <c r="BV15" s="1333" t="s">
        <v>185</v>
      </c>
      <c r="BW15" s="1334" t="s">
        <v>185</v>
      </c>
      <c r="BX15" s="1332"/>
      <c r="BY15" s="1332"/>
      <c r="BZ15" s="1332"/>
      <c r="CA15" s="1332"/>
      <c r="CB15" s="1332"/>
      <c r="CC15" s="1333"/>
      <c r="CD15" s="1334" t="s">
        <v>103</v>
      </c>
      <c r="CE15" s="1334">
        <v>0</v>
      </c>
      <c r="CF15" s="1332"/>
      <c r="CG15" s="1332"/>
      <c r="CH15" s="1332"/>
      <c r="CI15" s="1332"/>
      <c r="CJ15" s="1332"/>
      <c r="CK15" s="1333"/>
      <c r="CL15" s="1333"/>
      <c r="CM15" s="1334"/>
      <c r="CN15" s="1334"/>
      <c r="CO15" s="1332"/>
      <c r="CP15" s="1332"/>
      <c r="CQ15" s="1332"/>
      <c r="CR15" s="1332"/>
      <c r="CS15" s="1332"/>
      <c r="CT15" s="1333"/>
      <c r="CU15" s="1333"/>
      <c r="CV15" s="1334"/>
      <c r="CW15" s="1332"/>
      <c r="CX15" s="1332"/>
      <c r="CY15" s="1332"/>
      <c r="CZ15" s="1332"/>
      <c r="DA15" s="1332"/>
      <c r="DB15" s="1333"/>
      <c r="DC15" s="1333"/>
      <c r="DD15" s="1334"/>
      <c r="DE15" s="1332"/>
      <c r="DF15" s="1332"/>
      <c r="DG15" s="1332"/>
      <c r="DH15" s="1332"/>
      <c r="DI15" s="1332"/>
      <c r="DJ15" s="1333"/>
      <c r="DK15" s="1333"/>
      <c r="DL15" s="1334"/>
      <c r="DM15" s="1332"/>
      <c r="DN15" s="1332"/>
      <c r="DO15" s="1332"/>
      <c r="DP15" s="1332"/>
      <c r="DQ15" s="1332"/>
      <c r="DR15" s="1333"/>
      <c r="DS15" s="1333"/>
      <c r="DT15" s="1334"/>
      <c r="DU15" s="1332"/>
      <c r="DV15" s="1332"/>
      <c r="DW15" s="1332"/>
      <c r="DX15" s="1332"/>
      <c r="DY15" s="1332"/>
      <c r="DZ15" s="1333"/>
      <c r="EA15" s="1333"/>
      <c r="EB15" s="1334"/>
      <c r="EC15" s="1332"/>
      <c r="ED15" s="1332"/>
      <c r="EE15" s="1332"/>
      <c r="EF15" s="1332"/>
      <c r="EG15" s="1332"/>
      <c r="EH15" s="1333"/>
      <c r="EI15" s="1333"/>
      <c r="EJ15" s="1334"/>
      <c r="EK15" s="1332"/>
      <c r="EL15" s="1332"/>
      <c r="EM15" s="1332"/>
      <c r="EN15" s="1332"/>
      <c r="EO15" s="1332"/>
      <c r="EP15" s="1333"/>
      <c r="EQ15" s="1333"/>
      <c r="ER15" s="1334"/>
      <c r="ES15" s="1332"/>
      <c r="ET15" s="1332"/>
      <c r="EU15" s="1332"/>
      <c r="EV15" s="1332"/>
      <c r="EW15" s="1332"/>
      <c r="EX15" s="1333"/>
      <c r="EY15" s="1333"/>
      <c r="EZ15" s="1334"/>
      <c r="FA15" s="1333"/>
      <c r="FB15" s="1332"/>
      <c r="FC15" s="1332"/>
      <c r="FD15" s="1332"/>
      <c r="FE15" s="1332"/>
      <c r="FF15" s="1333"/>
      <c r="FG15" s="1333"/>
      <c r="FH15" s="1334"/>
      <c r="FI15" s="1332"/>
      <c r="FJ15" s="1332"/>
      <c r="FK15" s="1332"/>
      <c r="FL15" s="1332"/>
      <c r="FM15" s="1332"/>
      <c r="FN15" s="1333"/>
      <c r="FO15" s="1333"/>
      <c r="FP15" s="1334"/>
      <c r="FQ15" s="1332"/>
      <c r="FR15" s="1332"/>
      <c r="FS15" s="1332"/>
      <c r="FT15" s="1332"/>
      <c r="FU15" s="1332"/>
      <c r="FV15" s="1333"/>
      <c r="FW15" s="1333"/>
      <c r="FX15" s="1334"/>
      <c r="FY15" s="1332"/>
      <c r="FZ15" s="1332"/>
      <c r="GA15" s="1332"/>
      <c r="GB15" s="1332"/>
      <c r="GC15" s="1332"/>
      <c r="GD15" s="1333"/>
      <c r="GE15" s="1333"/>
      <c r="GF15" s="1334"/>
      <c r="GG15" s="1332"/>
      <c r="GH15" s="1332"/>
      <c r="GI15" s="1332"/>
      <c r="GJ15" s="1332"/>
      <c r="GK15" s="1332"/>
      <c r="GL15" s="1333"/>
      <c r="GM15" s="1333"/>
      <c r="GN15" s="1334"/>
      <c r="GO15" s="1332"/>
      <c r="GP15" s="1332"/>
      <c r="GQ15" s="1332"/>
      <c r="GR15" s="1332"/>
      <c r="GS15" s="1332"/>
      <c r="GT15" s="1333"/>
      <c r="GU15" s="1333"/>
      <c r="GV15" s="1334"/>
      <c r="GW15" s="1332"/>
      <c r="GX15" s="1332"/>
      <c r="GY15" s="1332"/>
      <c r="GZ15" s="1332"/>
      <c r="HA15" s="1332"/>
      <c r="HB15" s="1333"/>
      <c r="HC15" s="1335"/>
      <c r="HD15" s="1334"/>
      <c r="HJ15" s="1336"/>
    </row>
    <row r="16" spans="1:218">
      <c r="A16" s="1286" t="s">
        <v>637</v>
      </c>
      <c r="B16" s="1332">
        <v>43154.890637280347</v>
      </c>
      <c r="C16" s="1333">
        <v>44459.118513054556</v>
      </c>
      <c r="D16" s="1333">
        <v>45570.726045311276</v>
      </c>
      <c r="E16" s="1333">
        <v>45837.872044631651</v>
      </c>
      <c r="F16" s="1333">
        <v>45789.7</v>
      </c>
      <c r="G16" s="1333">
        <v>45065.09055260133</v>
      </c>
      <c r="H16" s="1333">
        <v>44234.922062601327</v>
      </c>
      <c r="I16" s="1334">
        <v>43617.986901901328</v>
      </c>
      <c r="J16" s="1334">
        <v>0</v>
      </c>
      <c r="K16" s="1332">
        <v>0</v>
      </c>
      <c r="L16" s="1332">
        <v>32.964807997483398</v>
      </c>
      <c r="M16" s="1332">
        <v>35.295293857999994</v>
      </c>
      <c r="N16" s="1332">
        <v>36.572690228000006</v>
      </c>
      <c r="O16" s="1332">
        <v>34.847465520000007</v>
      </c>
      <c r="P16" s="1333">
        <v>24.925530691999999</v>
      </c>
      <c r="Q16" s="1333">
        <v>16.538271485999999</v>
      </c>
      <c r="R16" s="1334">
        <v>13.156163274999999</v>
      </c>
      <c r="S16" s="1332">
        <v>6.8765937460000002</v>
      </c>
      <c r="T16" s="1332">
        <v>2.9731748059999998</v>
      </c>
      <c r="U16" s="1332">
        <v>3.1629185870000001</v>
      </c>
      <c r="V16" s="1332">
        <v>3.0282966639999995</v>
      </c>
      <c r="W16" s="1332">
        <v>2.5788866853217001</v>
      </c>
      <c r="X16" s="1333">
        <v>2.0813591069111004</v>
      </c>
      <c r="Y16" s="1333">
        <v>2.3393304090274003</v>
      </c>
      <c r="Z16" s="1334">
        <v>2.3453548349362001</v>
      </c>
      <c r="AA16" s="1332">
        <v>0</v>
      </c>
      <c r="AB16" s="1332">
        <v>27.416471996219997</v>
      </c>
      <c r="AC16" s="1332">
        <v>31.451198018910002</v>
      </c>
      <c r="AD16" s="1332">
        <v>34.263165734600001</v>
      </c>
      <c r="AE16" s="1332">
        <v>27.054248817999998</v>
      </c>
      <c r="AF16" s="1333">
        <v>24.413110336999999</v>
      </c>
      <c r="AG16" s="1333">
        <v>9.6705550329999994</v>
      </c>
      <c r="AH16" s="1334">
        <v>9.6932989700000007</v>
      </c>
      <c r="AI16" s="1332">
        <v>173.75572843437686</v>
      </c>
      <c r="AJ16" s="1332">
        <v>168.00156770000001</v>
      </c>
      <c r="AK16" s="1332">
        <v>175.56116420000001</v>
      </c>
      <c r="AL16" s="1332">
        <v>182.31951420000001</v>
      </c>
      <c r="AM16" s="1332">
        <v>192.4720935</v>
      </c>
      <c r="AN16" s="1333">
        <v>208.40336950000003</v>
      </c>
      <c r="AO16" s="1333">
        <v>218.44744480000003</v>
      </c>
      <c r="AP16" s="1334">
        <v>217.61394899999996</v>
      </c>
      <c r="AQ16" s="1332">
        <v>171.58827879999998</v>
      </c>
      <c r="AR16" s="1332">
        <v>162.05365159999999</v>
      </c>
      <c r="AS16" s="1332">
        <v>155.4555828</v>
      </c>
      <c r="AT16" s="1332">
        <v>138.46761960000001</v>
      </c>
      <c r="AU16" s="1332">
        <v>119.99795279999999</v>
      </c>
      <c r="AV16" s="1333">
        <v>111.4087383</v>
      </c>
      <c r="AW16" s="1333">
        <v>112.02549599999999</v>
      </c>
      <c r="AX16" s="1334">
        <v>96.109527800000009</v>
      </c>
      <c r="AY16" s="1332">
        <v>9.4405650516564013</v>
      </c>
      <c r="AZ16" s="1332">
        <v>4.4078987000000005</v>
      </c>
      <c r="BA16" s="1332">
        <v>4.3978161</v>
      </c>
      <c r="BB16" s="1332">
        <v>4.6860870000000006</v>
      </c>
      <c r="BC16" s="1332">
        <v>4.4376595759999997</v>
      </c>
      <c r="BD16" s="1333">
        <v>3.5946834120000006</v>
      </c>
      <c r="BE16" s="1333">
        <v>1.3693385469807999</v>
      </c>
      <c r="BF16" s="1334">
        <v>1.3502384365984001</v>
      </c>
      <c r="BG16" s="1332">
        <v>0</v>
      </c>
      <c r="BH16" s="1332">
        <v>0</v>
      </c>
      <c r="BI16" s="1332">
        <v>0</v>
      </c>
      <c r="BJ16" s="1332">
        <v>0</v>
      </c>
      <c r="BK16" s="1332">
        <v>0</v>
      </c>
      <c r="BL16" s="1333">
        <v>0</v>
      </c>
      <c r="BM16" s="1333">
        <v>0</v>
      </c>
      <c r="BN16" s="1334">
        <v>0</v>
      </c>
      <c r="BO16" s="1334">
        <v>0</v>
      </c>
      <c r="BP16" s="1332">
        <v>59.707086799999999</v>
      </c>
      <c r="BQ16" s="1332">
        <v>28.903457581000001</v>
      </c>
      <c r="BR16" s="1332">
        <v>46.970204100499998</v>
      </c>
      <c r="BS16" s="1332">
        <v>66.432281480253891</v>
      </c>
      <c r="BT16" s="1332">
        <v>81.929482488554797</v>
      </c>
      <c r="BU16" s="1333">
        <v>93.485725833759801</v>
      </c>
      <c r="BV16" s="1333">
        <v>99.600711543246703</v>
      </c>
      <c r="BW16" s="1334">
        <v>99.545747746098812</v>
      </c>
      <c r="BX16" s="1332">
        <v>951.11203659256989</v>
      </c>
      <c r="BY16" s="1332">
        <v>873.08858084557221</v>
      </c>
      <c r="BZ16" s="1332">
        <v>855.84712089012919</v>
      </c>
      <c r="CA16" s="1332">
        <v>871.38106734400003</v>
      </c>
      <c r="CB16" s="1332">
        <v>860.28612753757648</v>
      </c>
      <c r="CC16" s="1333">
        <v>817.11390792950306</v>
      </c>
      <c r="CD16" s="1334" t="s">
        <v>103</v>
      </c>
      <c r="CE16" s="1334">
        <v>0</v>
      </c>
      <c r="CF16" s="1332">
        <v>128.59825269999999</v>
      </c>
      <c r="CG16" s="1332">
        <v>43.874316139434292</v>
      </c>
      <c r="CH16" s="1332">
        <v>52.504285581887515</v>
      </c>
      <c r="CI16" s="1332">
        <v>57.346088377772503</v>
      </c>
      <c r="CJ16" s="1332">
        <v>63.412194358257473</v>
      </c>
      <c r="CK16" s="1333">
        <v>63.990712688037519</v>
      </c>
      <c r="CL16" s="1333">
        <v>65.87819923061852</v>
      </c>
      <c r="CM16" s="1334">
        <v>63.703219898747875</v>
      </c>
      <c r="CN16" s="1334"/>
      <c r="CO16" s="1332">
        <v>1740.9802895999999</v>
      </c>
      <c r="CP16" s="1332">
        <v>2151.0309001999999</v>
      </c>
      <c r="CQ16" s="1332">
        <v>3152.9206960000001</v>
      </c>
      <c r="CR16" s="1332">
        <v>3616.2786343999996</v>
      </c>
      <c r="CS16" s="1332">
        <v>3978.3108641037666</v>
      </c>
      <c r="CT16" s="1333">
        <v>4117.1618575885059</v>
      </c>
      <c r="CU16" s="1333">
        <v>4536.7574395825659</v>
      </c>
      <c r="CV16" s="1334">
        <v>4396.9370970563023</v>
      </c>
      <c r="CW16" s="1332">
        <v>1078.6696653685599</v>
      </c>
      <c r="CX16" s="1332">
        <v>1006.4845901840699</v>
      </c>
      <c r="CY16" s="1332">
        <v>910.31904959999997</v>
      </c>
      <c r="CZ16" s="1332">
        <v>827.401385</v>
      </c>
      <c r="DA16" s="1332">
        <v>758.82382189999998</v>
      </c>
      <c r="DB16" s="1333">
        <v>702.49003379999999</v>
      </c>
      <c r="DC16" s="1333">
        <v>590.48290129999998</v>
      </c>
      <c r="DD16" s="1334">
        <v>502.11036730000006</v>
      </c>
      <c r="DE16" s="1332">
        <v>200.0243098</v>
      </c>
      <c r="DF16" s="1332">
        <v>2.3906911679999903</v>
      </c>
      <c r="DG16" s="1332">
        <v>10.138149107999951</v>
      </c>
      <c r="DH16" s="1332">
        <v>22.304400799999986</v>
      </c>
      <c r="DI16" s="1332">
        <v>38.371885099999986</v>
      </c>
      <c r="DJ16" s="1333">
        <v>52.72934129999998</v>
      </c>
      <c r="DK16" s="1333">
        <v>59.776811999999978</v>
      </c>
      <c r="DL16" s="1334">
        <v>0</v>
      </c>
      <c r="DM16" s="1332">
        <v>202.99659673762318</v>
      </c>
      <c r="DN16" s="1332">
        <v>207.19816546257263</v>
      </c>
      <c r="DO16" s="1332">
        <v>212.76699251230428</v>
      </c>
      <c r="DP16" s="1332">
        <v>225.62663836520053</v>
      </c>
      <c r="DQ16" s="1332">
        <v>280.21329318488682</v>
      </c>
      <c r="DR16" s="1333">
        <v>401.91623272685149</v>
      </c>
      <c r="DS16" s="1333">
        <v>472.26685176366374</v>
      </c>
      <c r="DT16" s="1334">
        <v>464.81467351078481</v>
      </c>
      <c r="DU16" s="1332">
        <v>76.490069240999986</v>
      </c>
      <c r="DV16" s="1332">
        <v>39.393296176000007</v>
      </c>
      <c r="DW16" s="1332">
        <v>36.698986115000004</v>
      </c>
      <c r="DX16" s="1332">
        <v>31.558761220999994</v>
      </c>
      <c r="DY16" s="1332">
        <v>29.083345034999994</v>
      </c>
      <c r="DZ16" s="1333">
        <v>26.69942692199999</v>
      </c>
      <c r="EA16" s="1333">
        <v>24.7483</v>
      </c>
      <c r="EB16" s="1334">
        <v>21.9572</v>
      </c>
      <c r="EC16" s="1332">
        <v>63.058632683000006</v>
      </c>
      <c r="ED16" s="1332">
        <v>53.154231276000104</v>
      </c>
      <c r="EE16" s="1332">
        <v>86.462718474500178</v>
      </c>
      <c r="EF16" s="1332">
        <v>127.94809486969999</v>
      </c>
      <c r="EG16" s="1332">
        <v>159.05398995406426</v>
      </c>
      <c r="EH16" s="1333">
        <v>198.1224270564752</v>
      </c>
      <c r="EI16" s="1333">
        <v>225.80371973299998</v>
      </c>
      <c r="EJ16" s="1334">
        <v>246.59624557000001</v>
      </c>
      <c r="EK16" s="1332">
        <v>0</v>
      </c>
      <c r="EL16" s="1332">
        <v>0</v>
      </c>
      <c r="EM16" s="1332">
        <v>0</v>
      </c>
      <c r="EN16" s="1332">
        <v>0</v>
      </c>
      <c r="EO16" s="1332">
        <v>0</v>
      </c>
      <c r="EP16" s="1333">
        <v>0</v>
      </c>
      <c r="EQ16" s="1333"/>
      <c r="ER16" s="1334"/>
      <c r="ES16" s="1332">
        <v>0</v>
      </c>
      <c r="ET16" s="1332">
        <v>7.4292595125000007</v>
      </c>
      <c r="EU16" s="1332">
        <v>15.686297812849999</v>
      </c>
      <c r="EV16" s="1332">
        <v>27.771287683650009</v>
      </c>
      <c r="EW16" s="1332">
        <v>43.302967241450013</v>
      </c>
      <c r="EX16" s="1333">
        <v>57.181169801850011</v>
      </c>
      <c r="EY16" s="1333">
        <v>64.269885710950007</v>
      </c>
      <c r="EZ16" s="1334">
        <v>71.70414348620001</v>
      </c>
      <c r="FA16" s="1333">
        <v>6.24</v>
      </c>
      <c r="FB16" s="1332">
        <v>3.79</v>
      </c>
      <c r="FC16" s="1332">
        <v>3.59</v>
      </c>
      <c r="FD16" s="1332">
        <v>3.5259783280000003</v>
      </c>
      <c r="FE16" s="1332">
        <v>3.15</v>
      </c>
      <c r="FF16" s="1333">
        <v>2.8417044950000001</v>
      </c>
      <c r="FG16" s="1333">
        <v>1.9404002059999998</v>
      </c>
      <c r="FH16" s="1334"/>
      <c r="FI16" s="1332">
        <v>2379.7821750000021</v>
      </c>
      <c r="FJ16" s="1332">
        <v>921.9059614813591</v>
      </c>
      <c r="FK16" s="1332">
        <v>1155.24169668384</v>
      </c>
      <c r="FL16" s="1332">
        <v>1390.9899618965301</v>
      </c>
      <c r="FM16" s="1332">
        <v>1659.6413247082701</v>
      </c>
      <c r="FN16" s="1333">
        <v>1873.3895718167701</v>
      </c>
      <c r="FO16" s="1333">
        <v>2128.7423446420298</v>
      </c>
      <c r="FP16" s="1334">
        <v>2383.145</v>
      </c>
      <c r="FQ16" s="1332">
        <v>0</v>
      </c>
      <c r="FR16" s="1332">
        <v>0</v>
      </c>
      <c r="FS16" s="1332">
        <v>0</v>
      </c>
      <c r="FT16" s="1332">
        <v>0</v>
      </c>
      <c r="FU16" s="1332">
        <v>0</v>
      </c>
      <c r="FV16" s="1333">
        <v>0</v>
      </c>
      <c r="FW16" s="1333">
        <v>0</v>
      </c>
      <c r="FX16" s="1334">
        <v>0</v>
      </c>
      <c r="FY16" s="1332">
        <v>0</v>
      </c>
      <c r="FZ16" s="1332">
        <v>122.95079609837204</v>
      </c>
      <c r="GA16" s="1332">
        <v>292.42600936596102</v>
      </c>
      <c r="GB16" s="1332">
        <v>463.96869726168478</v>
      </c>
      <c r="GC16" s="1332">
        <v>708.87979792670774</v>
      </c>
      <c r="GD16" s="1333">
        <v>1032.5564918997311</v>
      </c>
      <c r="GE16" s="1333">
        <v>1401.6815759458693</v>
      </c>
      <c r="GF16" s="1334">
        <v>1779.469519960639</v>
      </c>
      <c r="GG16" s="1332">
        <v>598.024611639</v>
      </c>
      <c r="GH16" s="1332">
        <v>574.931162739</v>
      </c>
      <c r="GI16" s="1332">
        <v>479.29117488099115</v>
      </c>
      <c r="GJ16" s="1332">
        <v>457.02729562725455</v>
      </c>
      <c r="GK16" s="1332">
        <v>438.21650619999997</v>
      </c>
      <c r="GL16" s="1333">
        <v>420.84960619999998</v>
      </c>
      <c r="GM16" s="1333">
        <v>395.20913488216445</v>
      </c>
      <c r="GN16" s="1334">
        <v>375.47581599324297</v>
      </c>
      <c r="GO16" s="1332">
        <v>7847.3448921937879</v>
      </c>
      <c r="GP16" s="1332">
        <v>6434.3429816635835</v>
      </c>
      <c r="GQ16" s="1332">
        <v>7716.1873546898742</v>
      </c>
      <c r="GR16" s="1332">
        <f>GJ16+GB16+FT16+FL16+FD16+EV16+EF16+DX16+DP16+DH16+AD16+CZ16+CR16+CI16+CA16+BS16+EN16+BJ16+BB16+AT16+AL16+V16+N16</f>
        <v>8588.8979460816481</v>
      </c>
      <c r="GS16" s="1332">
        <f>O16+W16+AM16+AU16+BC16+BK16+BT16+CB16+CJ16+CS16+DA16+AE16+DI16+DQ16+DY16+EG16+EO16+EW16+FE16+FM16+FU16+GC16+GK16</f>
        <v>9484.0639066378553</v>
      </c>
      <c r="GT16" s="1333">
        <v>10235.355001406397</v>
      </c>
      <c r="GU16" s="1333">
        <v>10427.548712815116</v>
      </c>
      <c r="GV16" s="1334">
        <v>10745.727562838551</v>
      </c>
      <c r="GW16" s="1332">
        <v>51002.235529474136</v>
      </c>
      <c r="GX16" s="1332">
        <v>50893.46149471814</v>
      </c>
      <c r="GY16" s="1332">
        <v>53286.913400001147</v>
      </c>
      <c r="GZ16" s="1332">
        <f t="shared" ref="GZ16:HA19" si="2">E16+GR16</f>
        <v>54426.769990713299</v>
      </c>
      <c r="HA16" s="1332">
        <f t="shared" si="2"/>
        <v>55273.763906637854</v>
      </c>
      <c r="HB16" s="1333">
        <v>55300.445554007725</v>
      </c>
      <c r="HC16" s="1335">
        <v>54662.470775416441</v>
      </c>
      <c r="HD16" s="1334">
        <v>54363.714464739882</v>
      </c>
      <c r="HJ16" s="1336"/>
    </row>
    <row r="17" spans="1:218">
      <c r="A17" s="1286" t="s">
        <v>638</v>
      </c>
      <c r="B17" s="1332">
        <v>5232.1040750742031</v>
      </c>
      <c r="C17" s="1333">
        <v>4060.2212250999996</v>
      </c>
      <c r="D17" s="1333">
        <v>3287.5234394999998</v>
      </c>
      <c r="E17" s="1333">
        <v>3005.9330745306734</v>
      </c>
      <c r="F17" s="1333">
        <v>2482.41</v>
      </c>
      <c r="G17" s="1333">
        <v>2665.4831835999998</v>
      </c>
      <c r="H17" s="1333">
        <v>2023.2618427</v>
      </c>
      <c r="I17" s="1334">
        <v>1960.80637</v>
      </c>
      <c r="J17" s="1334">
        <v>0</v>
      </c>
      <c r="K17" s="1332">
        <v>38.065493243483395</v>
      </c>
      <c r="L17" s="1332">
        <v>4.03627182651661</v>
      </c>
      <c r="M17" s="1332">
        <v>4.6380174780000116</v>
      </c>
      <c r="N17" s="1332">
        <v>3.6705475800000014</v>
      </c>
      <c r="O17" s="1332">
        <v>2.393526456000004</v>
      </c>
      <c r="P17" s="1333">
        <v>1.094119935000001</v>
      </c>
      <c r="Q17" s="1333">
        <v>0.87671642699999797</v>
      </c>
      <c r="R17" s="1334">
        <v>15.933655865999999</v>
      </c>
      <c r="S17" s="1332">
        <v>0.37162602999999894</v>
      </c>
      <c r="T17" s="1332">
        <v>0.31050807399999991</v>
      </c>
      <c r="U17" s="1332">
        <v>0.23646198200000024</v>
      </c>
      <c r="V17" s="1332">
        <v>1.7693510083001129E-3</v>
      </c>
      <c r="W17" s="1332">
        <v>0.11805223894649997</v>
      </c>
      <c r="X17" s="1333">
        <v>0.74321472976460079</v>
      </c>
      <c r="Y17" s="1333">
        <v>8.9378344314998692E-3</v>
      </c>
      <c r="Z17" s="1334">
        <v>0.11160071301459995</v>
      </c>
      <c r="AA17" s="1332">
        <v>29.236999999999998</v>
      </c>
      <c r="AB17" s="1332">
        <v>5.0437131684699956</v>
      </c>
      <c r="AC17" s="1332">
        <v>4.4891091520499993</v>
      </c>
      <c r="AD17" s="1332">
        <v>1.611488218330001</v>
      </c>
      <c r="AE17" s="1332">
        <v>6.5769451960000005</v>
      </c>
      <c r="AF17" s="1333">
        <v>0.7010242510000001</v>
      </c>
      <c r="AG17" s="1333">
        <v>0.41418537599999999</v>
      </c>
      <c r="AH17" s="1334">
        <v>0.48046199299999998</v>
      </c>
      <c r="AI17" s="1332">
        <v>29.6917033</v>
      </c>
      <c r="AJ17" s="1332">
        <v>31.1356088</v>
      </c>
      <c r="AK17" s="1332">
        <v>26.211892000000002</v>
      </c>
      <c r="AL17" s="1332">
        <v>23.925582500000001</v>
      </c>
      <c r="AM17" s="1332">
        <v>27.0500218</v>
      </c>
      <c r="AN17" s="1333">
        <v>27.6773466</v>
      </c>
      <c r="AO17" s="1333">
        <v>27.567816500000003</v>
      </c>
      <c r="AP17" s="1334">
        <v>20.130984399999999</v>
      </c>
      <c r="AQ17" s="1332">
        <v>2.2217892999999922</v>
      </c>
      <c r="AR17" s="1332">
        <v>3.3735881999999981</v>
      </c>
      <c r="AS17" s="1332">
        <v>2.4251214000000001</v>
      </c>
      <c r="AT17" s="1332">
        <v>1.9332967000000001</v>
      </c>
      <c r="AU17" s="1332">
        <v>2.7469533999999998</v>
      </c>
      <c r="AV17" s="1333">
        <v>18.402464700000003</v>
      </c>
      <c r="AW17" s="1333">
        <v>1.3580224568280999</v>
      </c>
      <c r="AX17" s="1334">
        <v>1.0745043000000001</v>
      </c>
      <c r="AY17" s="1332">
        <v>0.53257030000000005</v>
      </c>
      <c r="AZ17" s="1332">
        <v>0.43170649999999994</v>
      </c>
      <c r="BA17" s="1332">
        <v>0.43599530000000003</v>
      </c>
      <c r="BB17" s="1332">
        <v>0.38532273146874957</v>
      </c>
      <c r="BC17" s="1332">
        <v>0.38657488756250052</v>
      </c>
      <c r="BD17" s="1333">
        <v>7.6773858418298965E-2</v>
      </c>
      <c r="BE17" s="1333">
        <v>7.6755981250000008E-2</v>
      </c>
      <c r="BF17" s="1334">
        <v>7.509598961759982E-2</v>
      </c>
      <c r="BG17" s="1332">
        <v>0</v>
      </c>
      <c r="BH17" s="1332">
        <v>0</v>
      </c>
      <c r="BI17" s="1332">
        <v>0</v>
      </c>
      <c r="BJ17" s="1332">
        <v>0</v>
      </c>
      <c r="BK17" s="1332">
        <v>0</v>
      </c>
      <c r="BL17" s="1333">
        <v>0</v>
      </c>
      <c r="BM17" s="1333">
        <v>0</v>
      </c>
      <c r="BN17" s="1334">
        <v>0</v>
      </c>
      <c r="BO17" s="1334">
        <v>0</v>
      </c>
      <c r="BP17" s="1332">
        <v>8.4975874691000008</v>
      </c>
      <c r="BQ17" s="1332">
        <v>23.787814963399999</v>
      </c>
      <c r="BR17" s="1332">
        <v>23.8524295912</v>
      </c>
      <c r="BS17" s="1332">
        <v>18.224584200611098</v>
      </c>
      <c r="BT17" s="1332">
        <v>14.148996059136302</v>
      </c>
      <c r="BU17" s="1333">
        <v>9.5253025383919994</v>
      </c>
      <c r="BV17" s="1333">
        <v>4.5590879510012998</v>
      </c>
      <c r="BW17" s="1334">
        <v>15.107237714142599</v>
      </c>
      <c r="BX17" s="1332">
        <v>112.74127741382662</v>
      </c>
      <c r="BY17" s="1332">
        <v>91.445633936556987</v>
      </c>
      <c r="BZ17" s="1332">
        <v>110.77050388499489</v>
      </c>
      <c r="CA17" s="1332">
        <v>94.647731715213837</v>
      </c>
      <c r="CB17" s="1332">
        <v>87.265273155168913</v>
      </c>
      <c r="CC17" s="1333">
        <v>79.640157575714355</v>
      </c>
      <c r="CD17" s="1334" t="s">
        <v>103</v>
      </c>
      <c r="CE17" s="1334">
        <v>0</v>
      </c>
      <c r="CF17" s="1332">
        <v>23.447788478441101</v>
      </c>
      <c r="CG17" s="1332">
        <v>18.120670858269875</v>
      </c>
      <c r="CH17" s="1332">
        <v>16.318773363537449</v>
      </c>
      <c r="CI17" s="1332">
        <v>12.479363245902523</v>
      </c>
      <c r="CJ17" s="1332">
        <v>7.9062854743400628</v>
      </c>
      <c r="CK17" s="1333">
        <v>10.105907755388518</v>
      </c>
      <c r="CL17" s="1333">
        <v>6.1197395177757627</v>
      </c>
      <c r="CM17" s="1334">
        <v>11.9815028882213</v>
      </c>
      <c r="CN17" s="1334"/>
      <c r="CO17" s="1332">
        <v>529.97429539999996</v>
      </c>
      <c r="CP17" s="1332">
        <v>1195.7476589000003</v>
      </c>
      <c r="CQ17" s="1332">
        <v>701.08622109999999</v>
      </c>
      <c r="CR17" s="1332">
        <v>615.05163080376656</v>
      </c>
      <c r="CS17" s="1332">
        <v>518.64349008473926</v>
      </c>
      <c r="CT17" s="1333">
        <v>438.07547765258795</v>
      </c>
      <c r="CU17" s="1333">
        <v>427.94695201506363</v>
      </c>
      <c r="CV17" s="1334">
        <v>562.92748435740691</v>
      </c>
      <c r="CW17" s="1332">
        <v>7.1255147116327002</v>
      </c>
      <c r="CX17" s="1332">
        <v>8.2141890759499745</v>
      </c>
      <c r="CY17" s="1332">
        <v>4.1954716000000012</v>
      </c>
      <c r="CZ17" s="1332">
        <v>4.6499893000000156</v>
      </c>
      <c r="DA17" s="1332">
        <v>4.1811812999999347</v>
      </c>
      <c r="DB17" s="1333">
        <v>7.4518762999999808</v>
      </c>
      <c r="DC17" s="1333">
        <v>1.829316299999971</v>
      </c>
      <c r="DD17" s="1334">
        <v>1.619498099999968</v>
      </c>
      <c r="DE17" s="1332">
        <v>2.390691168</v>
      </c>
      <c r="DF17" s="1332">
        <v>8.0144735039999588</v>
      </c>
      <c r="DG17" s="1332">
        <v>12.638525592000038</v>
      </c>
      <c r="DH17" s="1332">
        <v>16.654187100000001</v>
      </c>
      <c r="DI17" s="1332">
        <v>15.5412579</v>
      </c>
      <c r="DJ17" s="1333">
        <v>8.9539351000000007</v>
      </c>
      <c r="DK17" s="1333">
        <v>0</v>
      </c>
      <c r="DL17" s="1334">
        <v>0</v>
      </c>
      <c r="DM17" s="1332">
        <v>94.971638157725579</v>
      </c>
      <c r="DN17" s="1332">
        <v>25.45118597299728</v>
      </c>
      <c r="DO17" s="1332">
        <v>37.475299870274313</v>
      </c>
      <c r="DP17" s="1332">
        <v>75.769710177031214</v>
      </c>
      <c r="DQ17" s="1332">
        <v>152.99310877058355</v>
      </c>
      <c r="DR17" s="1333">
        <v>117.14779544989472</v>
      </c>
      <c r="DS17" s="1333">
        <v>43.733169964349543</v>
      </c>
      <c r="DT17" s="1334">
        <v>15.613381600000196</v>
      </c>
      <c r="DU17" s="1332">
        <v>3.271585075</v>
      </c>
      <c r="DV17" s="1332">
        <v>2.8095043449999997</v>
      </c>
      <c r="DW17" s="1332">
        <v>2.4418284920000004</v>
      </c>
      <c r="DX17" s="1332">
        <v>1.8443344380000002</v>
      </c>
      <c r="DY17" s="1332">
        <v>1.708054365</v>
      </c>
      <c r="DZ17" s="1333">
        <v>1.7787999999999999</v>
      </c>
      <c r="EA17" s="1333">
        <v>1.7154</v>
      </c>
      <c r="EB17" s="1334">
        <v>1.4987999999999999</v>
      </c>
      <c r="EC17" s="1332">
        <v>24.257933756899973</v>
      </c>
      <c r="ED17" s="1332">
        <v>42.283779603399999</v>
      </c>
      <c r="EE17" s="1332">
        <v>52.393204501400007</v>
      </c>
      <c r="EF17" s="1332">
        <v>51.830510219438601</v>
      </c>
      <c r="EG17" s="1332">
        <v>57.837401927846493</v>
      </c>
      <c r="EH17" s="1333">
        <v>52.624044173850699</v>
      </c>
      <c r="EI17" s="1333">
        <v>44.196355475327486</v>
      </c>
      <c r="EJ17" s="1334">
        <v>55.799353830000001</v>
      </c>
      <c r="EK17" s="1332">
        <v>0</v>
      </c>
      <c r="EL17" s="1332">
        <v>0</v>
      </c>
      <c r="EM17" s="1332">
        <v>0</v>
      </c>
      <c r="EN17" s="1332">
        <v>0</v>
      </c>
      <c r="EO17" s="1332">
        <v>0</v>
      </c>
      <c r="EP17" s="1333">
        <v>0</v>
      </c>
      <c r="EQ17" s="1333"/>
      <c r="ER17" s="1334"/>
      <c r="ES17" s="1332">
        <v>7.4292595125000007</v>
      </c>
      <c r="ET17" s="1332">
        <v>9.8704818278499999</v>
      </c>
      <c r="EU17" s="1332">
        <v>14.078906385249999</v>
      </c>
      <c r="EV17" s="1332">
        <v>17.195126700950002</v>
      </c>
      <c r="EW17" s="1332">
        <v>15.574110189900001</v>
      </c>
      <c r="EX17" s="1333">
        <v>11.61829859485</v>
      </c>
      <c r="EY17" s="1333">
        <v>9.8687106170999996</v>
      </c>
      <c r="EZ17" s="1334">
        <v>6.7042234687999995</v>
      </c>
      <c r="FA17" s="1333">
        <v>0.71</v>
      </c>
      <c r="FB17" s="1332">
        <v>0.05</v>
      </c>
      <c r="FC17" s="1332">
        <v>0.08</v>
      </c>
      <c r="FD17" s="1332">
        <v>3.2356060999999998E-2</v>
      </c>
      <c r="FE17" s="1332">
        <v>0.04</v>
      </c>
      <c r="FF17" s="1333">
        <v>2.5763414000000002E-2</v>
      </c>
      <c r="FG17" s="1333">
        <v>2.0833333000000002E-2</v>
      </c>
      <c r="FH17" s="1334"/>
      <c r="FI17" s="1332">
        <v>202.63388946947799</v>
      </c>
      <c r="FJ17" s="1332">
        <v>394.49032136580331</v>
      </c>
      <c r="FK17" s="1332">
        <v>333.25549639814454</v>
      </c>
      <c r="FL17" s="1332">
        <v>353.75081724298576</v>
      </c>
      <c r="FM17" s="1332">
        <v>331.94625129733384</v>
      </c>
      <c r="FN17" s="1333">
        <v>352.19354393839023</v>
      </c>
      <c r="FO17" s="1333">
        <v>365.17294857918608</v>
      </c>
      <c r="FP17" s="1334">
        <v>312.30700000000002</v>
      </c>
      <c r="FQ17" s="1332">
        <v>0</v>
      </c>
      <c r="FR17" s="1332">
        <v>0</v>
      </c>
      <c r="FS17" s="1332">
        <v>0</v>
      </c>
      <c r="FT17" s="1332">
        <v>0</v>
      </c>
      <c r="FU17" s="1332">
        <v>0</v>
      </c>
      <c r="FV17" s="1333">
        <v>0</v>
      </c>
      <c r="FW17" s="1333">
        <v>0</v>
      </c>
      <c r="FX17" s="1334">
        <v>0</v>
      </c>
      <c r="FY17" s="1332">
        <v>126.78148600000002</v>
      </c>
      <c r="FZ17" s="1332">
        <v>196.35583275242797</v>
      </c>
      <c r="GA17" s="1332">
        <v>209.485560105253</v>
      </c>
      <c r="GB17" s="1332">
        <v>265.84811804940102</v>
      </c>
      <c r="GC17" s="1332">
        <v>353.02307549136094</v>
      </c>
      <c r="GD17" s="1333">
        <v>421.69841913313297</v>
      </c>
      <c r="GE17" s="1333">
        <v>446.92665885839807</v>
      </c>
      <c r="GF17" s="1334">
        <v>454.80812614916704</v>
      </c>
      <c r="GG17" s="1332">
        <v>6.7224642999999995</v>
      </c>
      <c r="GH17" s="1332">
        <v>123.11394370742227</v>
      </c>
      <c r="GI17" s="1332">
        <v>0.68145000000007772</v>
      </c>
      <c r="GJ17" s="1332">
        <v>3.4633001003832695</v>
      </c>
      <c r="GK17" s="1332">
        <v>4.6554900000000004</v>
      </c>
      <c r="GL17" s="1333">
        <v>1.7170180150350094</v>
      </c>
      <c r="GM17" s="1333">
        <v>4.0613380001699149</v>
      </c>
      <c r="GN17" s="1334">
        <v>36.06351887496151</v>
      </c>
      <c r="GO17" s="1332">
        <v>1251.0755930860873</v>
      </c>
      <c r="GP17" s="1332">
        <v>2184.086887382065</v>
      </c>
      <c r="GQ17" s="1332">
        <v>1557.1902681961044</v>
      </c>
      <c r="GR17" s="1332">
        <f>GJ17+GB17+FT17+FL17+FD17+EV17+EF17+DX17+DP17+DH17+AD17+CZ17+CR17+CI17+CA17+BS17+EN17+BJ17+BB17+AT17+AL17+V17+N17</f>
        <v>1562.9697664354912</v>
      </c>
      <c r="GS17" s="1332">
        <f>O17+W17+AM17+AU17+BC17+BK17+BT17+CB17+CJ17+CS17+DA17+AE17+DI17+DQ17+DY17+EG17+EO17+EW17+FE17+FM17+FU17+GC17+GK17</f>
        <v>1604.7360499939184</v>
      </c>
      <c r="GT17" s="1333">
        <v>1561.2512837154195</v>
      </c>
      <c r="GU17" s="1333">
        <v>1386.4529451868812</v>
      </c>
      <c r="GV17" s="1334">
        <v>1512.2364302443316</v>
      </c>
      <c r="GW17" s="1332">
        <v>6483.17966816029</v>
      </c>
      <c r="GX17" s="1332">
        <v>6244.3081124820646</v>
      </c>
      <c r="GY17" s="1332">
        <v>4844.7137076961044</v>
      </c>
      <c r="GZ17" s="1332">
        <f t="shared" si="2"/>
        <v>4568.9028409661641</v>
      </c>
      <c r="HA17" s="1332">
        <f t="shared" si="2"/>
        <v>4087.1460499939185</v>
      </c>
      <c r="HB17" s="1333">
        <v>4226.7344673154194</v>
      </c>
      <c r="HC17" s="1335">
        <v>3409.7147878868809</v>
      </c>
      <c r="HD17" s="1334">
        <v>3473.0428002443314</v>
      </c>
      <c r="HJ17" s="1336"/>
    </row>
    <row r="18" spans="1:218">
      <c r="A18" s="1286" t="s">
        <v>639</v>
      </c>
      <c r="B18" s="1332">
        <v>3927.8761992999998</v>
      </c>
      <c r="C18" s="1333">
        <v>2948.6136928000001</v>
      </c>
      <c r="D18" s="1333">
        <v>3020.3774401999999</v>
      </c>
      <c r="E18" s="1333">
        <v>3054.1002312999999</v>
      </c>
      <c r="F18" s="1333">
        <v>3207.02</v>
      </c>
      <c r="G18" s="1333">
        <v>3495.6516735999999</v>
      </c>
      <c r="H18" s="1333">
        <v>2640.1970033999996</v>
      </c>
      <c r="I18" s="1334">
        <v>2579.5849671000001</v>
      </c>
      <c r="J18" s="1334">
        <v>0</v>
      </c>
      <c r="K18" s="1332">
        <v>5.1006852459999994</v>
      </c>
      <c r="L18" s="1332">
        <v>1.7057859660000001</v>
      </c>
      <c r="M18" s="1332">
        <v>3.3606211079999992</v>
      </c>
      <c r="N18" s="1332">
        <v>5.395772287999999</v>
      </c>
      <c r="O18" s="1332">
        <v>12.315461284</v>
      </c>
      <c r="P18" s="1333">
        <v>9.4813791409999997</v>
      </c>
      <c r="Q18" s="1333">
        <v>4.2588246380000001</v>
      </c>
      <c r="R18" s="1334">
        <v>4.1704541150000001</v>
      </c>
      <c r="S18" s="1332">
        <v>4.2750449700000015</v>
      </c>
      <c r="T18" s="1332">
        <v>0.12076429299999999</v>
      </c>
      <c r="U18" s="1332">
        <v>0.37108390499999999</v>
      </c>
      <c r="V18" s="1332">
        <v>0.45117932968660007</v>
      </c>
      <c r="W18" s="1332">
        <v>0.61557981735709999</v>
      </c>
      <c r="X18" s="1333">
        <v>0.48524342764830009</v>
      </c>
      <c r="Y18" s="1333">
        <v>2.9134085227000002E-3</v>
      </c>
      <c r="Z18" s="1334">
        <v>2.0642654555599996E-2</v>
      </c>
      <c r="AA18" s="1332">
        <v>1.821</v>
      </c>
      <c r="AB18" s="1332">
        <v>1.00898714626</v>
      </c>
      <c r="AC18" s="1332">
        <v>1.6771414363600001</v>
      </c>
      <c r="AD18" s="1332">
        <v>8.8204051346400014</v>
      </c>
      <c r="AE18" s="1332">
        <v>9.2180836779999993</v>
      </c>
      <c r="AF18" s="1333">
        <v>15.443579555000001</v>
      </c>
      <c r="AG18" s="1333">
        <v>0.39144143800000003</v>
      </c>
      <c r="AH18" s="1334">
        <v>9.2969119999999988E-2</v>
      </c>
      <c r="AI18" s="1332">
        <v>35.445864034376861</v>
      </c>
      <c r="AJ18" s="1332">
        <v>23.576012299999999</v>
      </c>
      <c r="AK18" s="1332">
        <v>19.453542000000002</v>
      </c>
      <c r="AL18" s="1332">
        <v>13.7730032</v>
      </c>
      <c r="AM18" s="1332">
        <v>11.118745799999999</v>
      </c>
      <c r="AN18" s="1333">
        <v>17.633271300000001</v>
      </c>
      <c r="AO18" s="1333">
        <v>28.401312299999997</v>
      </c>
      <c r="AP18" s="1334">
        <v>26.934756632356997</v>
      </c>
      <c r="AQ18" s="1332">
        <v>11.7564165</v>
      </c>
      <c r="AR18" s="1332">
        <v>9.9716570000000004</v>
      </c>
      <c r="AS18" s="1332">
        <v>19.413084599999998</v>
      </c>
      <c r="AT18" s="1332">
        <v>20.402963500000013</v>
      </c>
      <c r="AU18" s="1332">
        <v>11.3361679</v>
      </c>
      <c r="AV18" s="1333">
        <v>17.785707000000002</v>
      </c>
      <c r="AW18" s="1333">
        <v>17.273990656828094</v>
      </c>
      <c r="AX18" s="1334">
        <v>19.014523700000002</v>
      </c>
      <c r="AY18" s="1332">
        <v>5.565236551656402</v>
      </c>
      <c r="AZ18" s="1332">
        <v>0.44178900000000004</v>
      </c>
      <c r="BA18" s="1332">
        <v>0.14772440000000001</v>
      </c>
      <c r="BB18" s="1332">
        <v>0.63375015546875002</v>
      </c>
      <c r="BC18" s="1332">
        <v>1.2295510515624999</v>
      </c>
      <c r="BD18" s="1333">
        <v>2.3021187234374998</v>
      </c>
      <c r="BE18" s="1333">
        <v>9.58561E-2</v>
      </c>
      <c r="BF18" s="1334">
        <v>2.9470499999999997E-2</v>
      </c>
      <c r="BG18" s="1332">
        <v>0</v>
      </c>
      <c r="BH18" s="1332">
        <v>0</v>
      </c>
      <c r="BI18" s="1332">
        <v>0</v>
      </c>
      <c r="BJ18" s="1332">
        <v>0</v>
      </c>
      <c r="BK18" s="1332">
        <v>0</v>
      </c>
      <c r="BL18" s="1333">
        <v>0</v>
      </c>
      <c r="BM18" s="1333">
        <v>0</v>
      </c>
      <c r="BN18" s="1334">
        <v>0</v>
      </c>
      <c r="BO18" s="1334">
        <v>0</v>
      </c>
      <c r="BP18" s="1332">
        <v>39.301216688200007</v>
      </c>
      <c r="BQ18" s="1332">
        <v>5.7210684437300001</v>
      </c>
      <c r="BR18" s="1332">
        <v>4.3903522114799998</v>
      </c>
      <c r="BS18" s="1332">
        <v>2.7273831923101999</v>
      </c>
      <c r="BT18" s="1332">
        <v>2.5927527139309996</v>
      </c>
      <c r="BU18" s="1333">
        <v>3.4103168289050001</v>
      </c>
      <c r="BV18" s="1333">
        <v>4.6140517481494001</v>
      </c>
      <c r="BW18" s="1334">
        <v>7.3384473224717004</v>
      </c>
      <c r="BX18" s="1332">
        <v>190.76473316081484</v>
      </c>
      <c r="BY18" s="1332">
        <v>108.68709389200001</v>
      </c>
      <c r="BZ18" s="1332">
        <v>95.236557438999995</v>
      </c>
      <c r="CA18" s="1332">
        <v>105.74267152163719</v>
      </c>
      <c r="CB18" s="1332">
        <v>130.43749276707143</v>
      </c>
      <c r="CC18" s="1333">
        <v>181.24738406374462</v>
      </c>
      <c r="CD18" s="1334" t="s">
        <v>103</v>
      </c>
      <c r="CE18" s="1334">
        <v>0</v>
      </c>
      <c r="CF18" s="1332">
        <v>108.17172503900682</v>
      </c>
      <c r="CG18" s="1332">
        <v>9.4907014158166003</v>
      </c>
      <c r="CH18" s="1332">
        <v>11.476970567652497</v>
      </c>
      <c r="CI18" s="1332">
        <v>6.4132572654174993</v>
      </c>
      <c r="CJ18" s="1332">
        <v>7.3277671445599957</v>
      </c>
      <c r="CK18" s="1333">
        <v>8.2184212128074989</v>
      </c>
      <c r="CL18" s="1333">
        <v>8.2947188496463991</v>
      </c>
      <c r="CM18" s="1334">
        <v>6.8280781911072985</v>
      </c>
      <c r="CN18" s="1334"/>
      <c r="CO18" s="1332">
        <v>119.92368480000007</v>
      </c>
      <c r="CP18" s="1332">
        <v>193.85786340000001</v>
      </c>
      <c r="CQ18" s="1332">
        <v>237.72828269999999</v>
      </c>
      <c r="CR18" s="1332">
        <v>253.01940109999998</v>
      </c>
      <c r="CS18" s="1332">
        <v>379.79249659999999</v>
      </c>
      <c r="CT18" s="1333">
        <v>737.46762110000009</v>
      </c>
      <c r="CU18" s="1333">
        <v>564.69075054132793</v>
      </c>
      <c r="CV18" s="1334">
        <v>830.12947315153326</v>
      </c>
      <c r="CW18" s="1332">
        <v>79.310589896126103</v>
      </c>
      <c r="CX18" s="1332">
        <v>104.37972966002499</v>
      </c>
      <c r="CY18" s="1332">
        <v>87.1131362</v>
      </c>
      <c r="CZ18" s="1332">
        <v>73.227552399999993</v>
      </c>
      <c r="DA18" s="1332">
        <v>60.514969399999998</v>
      </c>
      <c r="DB18" s="1333">
        <v>119.45900879999999</v>
      </c>
      <c r="DC18" s="1333">
        <v>90.201850300000004</v>
      </c>
      <c r="DD18" s="1334">
        <v>63.175444999999996</v>
      </c>
      <c r="DE18" s="1332">
        <v>200.0243098</v>
      </c>
      <c r="DF18" s="1332">
        <v>0.26701556399999998</v>
      </c>
      <c r="DG18" s="1332">
        <v>0.47227389999999997</v>
      </c>
      <c r="DH18" s="1332">
        <v>0.58670279999999997</v>
      </c>
      <c r="DI18" s="1332">
        <v>1.1838017000000001</v>
      </c>
      <c r="DJ18" s="1333">
        <v>1.9064644000000004</v>
      </c>
      <c r="DK18" s="1333">
        <v>59.776811999999978</v>
      </c>
      <c r="DL18" s="1334">
        <v>0</v>
      </c>
      <c r="DM18" s="1332">
        <v>90.770069432776168</v>
      </c>
      <c r="DN18" s="1332">
        <v>19.882358923265599</v>
      </c>
      <c r="DO18" s="1332">
        <v>24.615654017378098</v>
      </c>
      <c r="DP18" s="1332">
        <v>21.183055357344802</v>
      </c>
      <c r="DQ18" s="1332">
        <v>31.290169228619</v>
      </c>
      <c r="DR18" s="1333">
        <v>46.797176413082504</v>
      </c>
      <c r="DS18" s="1333">
        <v>51.185348217228402</v>
      </c>
      <c r="DT18" s="1334">
        <v>55.558369741539693</v>
      </c>
      <c r="DU18" s="1332">
        <v>40.368358139999984</v>
      </c>
      <c r="DV18" s="1332">
        <v>5.5038144060000054</v>
      </c>
      <c r="DW18" s="1332">
        <v>7.5820533860000081</v>
      </c>
      <c r="DX18" s="1332">
        <v>4.3197506240000001</v>
      </c>
      <c r="DY18" s="1332">
        <v>4.0919724780000015</v>
      </c>
      <c r="DZ18" s="1333">
        <v>3.7299000000000002</v>
      </c>
      <c r="EA18" s="1333">
        <v>4.5065</v>
      </c>
      <c r="EB18" s="1334">
        <v>5.3547000000000002</v>
      </c>
      <c r="EC18" s="1332">
        <v>34.162335163900011</v>
      </c>
      <c r="ED18" s="1332">
        <v>8.9752924049000011</v>
      </c>
      <c r="EE18" s="1332">
        <v>10.9078281062</v>
      </c>
      <c r="EF18" s="1332">
        <v>20.724615135074398</v>
      </c>
      <c r="EG18" s="1332">
        <v>18.768964825435301</v>
      </c>
      <c r="EH18" s="1333">
        <v>24.942751497326597</v>
      </c>
      <c r="EI18" s="1333">
        <v>23.403829640610301</v>
      </c>
      <c r="EJ18" s="1334">
        <v>23.826287099999998</v>
      </c>
      <c r="EK18" s="1332">
        <v>0</v>
      </c>
      <c r="EL18" s="1332">
        <v>0</v>
      </c>
      <c r="EM18" s="1332">
        <v>0</v>
      </c>
      <c r="EN18" s="1332">
        <v>0</v>
      </c>
      <c r="EO18" s="1332">
        <v>0</v>
      </c>
      <c r="EP18" s="1333">
        <v>0</v>
      </c>
      <c r="EQ18" s="1333"/>
      <c r="ER18" s="1334"/>
      <c r="ES18" s="1332">
        <v>0</v>
      </c>
      <c r="ET18" s="1332">
        <v>1.6134435275000001</v>
      </c>
      <c r="EU18" s="1332">
        <v>1.9939165144500002</v>
      </c>
      <c r="EV18" s="1332">
        <v>1.6634471431499998</v>
      </c>
      <c r="EW18" s="1332">
        <v>1.6959076295000002</v>
      </c>
      <c r="EX18" s="1333">
        <v>4.5295826857499994</v>
      </c>
      <c r="EY18" s="1333">
        <v>2.4344528418500002</v>
      </c>
      <c r="EZ18" s="1334">
        <v>2.8282324940000003</v>
      </c>
      <c r="FA18" s="1333">
        <v>0.56000000000000005</v>
      </c>
      <c r="FB18" s="1332">
        <v>0.26</v>
      </c>
      <c r="FC18" s="1332">
        <v>0.15</v>
      </c>
      <c r="FD18" s="1332">
        <v>0.40901855399999998</v>
      </c>
      <c r="FE18" s="1332">
        <v>0.35</v>
      </c>
      <c r="FF18" s="1333">
        <v>0.92706770299999985</v>
      </c>
      <c r="FG18" s="1333">
        <v>0.17973589699999998</v>
      </c>
      <c r="FH18" s="1334"/>
      <c r="FI18" s="1332">
        <v>1660.5101029881271</v>
      </c>
      <c r="FJ18" s="1332">
        <v>161.15458616330949</v>
      </c>
      <c r="FK18" s="1332">
        <v>97.507231185361789</v>
      </c>
      <c r="FL18" s="1332">
        <v>85.099454431314896</v>
      </c>
      <c r="FM18" s="1332">
        <v>118.19800418882181</v>
      </c>
      <c r="FN18" s="1333">
        <v>96.840771113098299</v>
      </c>
      <c r="FO18" s="1333">
        <v>110.77069349393129</v>
      </c>
      <c r="FP18" s="1334">
        <v>418.50200000000001</v>
      </c>
      <c r="FQ18" s="1332">
        <v>0</v>
      </c>
      <c r="FR18" s="1332">
        <v>0</v>
      </c>
      <c r="FS18" s="1332">
        <v>0</v>
      </c>
      <c r="FT18" s="1332">
        <v>0</v>
      </c>
      <c r="FU18" s="1332">
        <v>0</v>
      </c>
      <c r="FV18" s="1333">
        <v>0</v>
      </c>
      <c r="FW18" s="1333">
        <v>0</v>
      </c>
      <c r="FX18" s="1334">
        <v>0</v>
      </c>
      <c r="FY18" s="1332">
        <v>3.8306900000000002</v>
      </c>
      <c r="FZ18" s="1332">
        <v>26.880619484839002</v>
      </c>
      <c r="GA18" s="1332">
        <v>37.942872209535004</v>
      </c>
      <c r="GB18" s="1332">
        <v>20.937017384377004</v>
      </c>
      <c r="GC18" s="1332">
        <v>29.346381518345002</v>
      </c>
      <c r="GD18" s="1333">
        <v>52.573335086985004</v>
      </c>
      <c r="GE18" s="1333">
        <v>69.138714843646</v>
      </c>
      <c r="GF18" s="1334">
        <v>70.419213291879998</v>
      </c>
      <c r="GG18" s="1332">
        <v>29.815913199999997</v>
      </c>
      <c r="GH18" s="1332">
        <v>218.75393156542111</v>
      </c>
      <c r="GI18" s="1332">
        <v>22.945329253736826</v>
      </c>
      <c r="GJ18" s="1332">
        <v>22.27408952763772</v>
      </c>
      <c r="GK18" s="1332">
        <v>22.022389999999998</v>
      </c>
      <c r="GL18" s="1333">
        <v>27.357489332870703</v>
      </c>
      <c r="GM18" s="1333">
        <v>23.794656889091222</v>
      </c>
      <c r="GN18" s="1334">
        <v>25.621026000218947</v>
      </c>
      <c r="GO18" s="1332">
        <v>2661.4779756109838</v>
      </c>
      <c r="GP18" s="1332">
        <v>902.25251455606713</v>
      </c>
      <c r="GQ18" s="1332">
        <v>684.48565514015434</v>
      </c>
      <c r="GR18" s="1332">
        <f>GJ18+GB18+FT18+FL18+FD18+EV18+EF18+DX18+DP18+DH18+AD18+CZ18+CR18+CI18+CA18+BS18+EN18+BJ18+BB18+AT18+AL18+V18+N18</f>
        <v>667.80449004405921</v>
      </c>
      <c r="GS18" s="1332">
        <f>O18+W18+AM18+AU18+BC18+BK18+BT18+CB18+CJ18+CS18+DA18+AE18+DI18+DQ18+DY18+EG18+EO18+EW18+FE18+FM18+FU18+GC18+GK18</f>
        <v>853.44665972520318</v>
      </c>
      <c r="GT18" s="1333">
        <v>1372.5385893846558</v>
      </c>
      <c r="GU18" s="1333">
        <v>1063.4164538038317</v>
      </c>
      <c r="GV18" s="1334">
        <v>1559.8440890146633</v>
      </c>
      <c r="GW18" s="1332">
        <v>6589.3541749109836</v>
      </c>
      <c r="GX18" s="1332">
        <v>3850.8662073560672</v>
      </c>
      <c r="GY18" s="1332">
        <v>3704.8630953401544</v>
      </c>
      <c r="GZ18" s="1332">
        <f t="shared" si="2"/>
        <v>3721.904721344059</v>
      </c>
      <c r="HA18" s="1332">
        <f t="shared" si="2"/>
        <v>4060.466659725203</v>
      </c>
      <c r="HB18" s="1333">
        <v>4868.1902629846554</v>
      </c>
      <c r="HC18" s="1335">
        <v>3703.6134572038313</v>
      </c>
      <c r="HD18" s="1334">
        <v>4139.4290561146636</v>
      </c>
      <c r="HJ18" s="1336"/>
    </row>
    <row r="19" spans="1:218">
      <c r="A19" s="1286" t="s">
        <v>644</v>
      </c>
      <c r="B19" s="1332">
        <v>44459.118513054556</v>
      </c>
      <c r="C19" s="1333">
        <v>45570.72604535456</v>
      </c>
      <c r="D19" s="1333">
        <v>45837.872044611278</v>
      </c>
      <c r="E19" s="1333">
        <v>45789.704887862325</v>
      </c>
      <c r="F19" s="1333">
        <v>45065.090552601323</v>
      </c>
      <c r="G19" s="1333">
        <v>44234.922062601334</v>
      </c>
      <c r="H19" s="1333">
        <v>43617.986901901328</v>
      </c>
      <c r="I19" s="1334">
        <v>42999.208304801323</v>
      </c>
      <c r="J19" s="1334">
        <v>0</v>
      </c>
      <c r="K19" s="1332">
        <v>32.964807997483398</v>
      </c>
      <c r="L19" s="1332">
        <v>35.295293858000008</v>
      </c>
      <c r="M19" s="1332">
        <v>36.572690228000006</v>
      </c>
      <c r="N19" s="1332">
        <v>34.847465520000007</v>
      </c>
      <c r="O19" s="1332">
        <v>24.925530692000009</v>
      </c>
      <c r="P19" s="1333">
        <v>16.538271485999999</v>
      </c>
      <c r="Q19" s="1333">
        <v>13.156163274999999</v>
      </c>
      <c r="R19" s="1334">
        <v>24.919365025999998</v>
      </c>
      <c r="S19" s="1332">
        <v>2.9731748059999998</v>
      </c>
      <c r="T19" s="1332">
        <v>3.1629185869999996</v>
      </c>
      <c r="U19" s="1332">
        <v>3.0282966640000004</v>
      </c>
      <c r="V19" s="1332">
        <v>2.5788866853217005</v>
      </c>
      <c r="W19" s="1332">
        <v>2.0813591069111004</v>
      </c>
      <c r="X19" s="1333">
        <v>2.3393304090274003</v>
      </c>
      <c r="Y19" s="1333">
        <v>2.3453548349362001</v>
      </c>
      <c r="Z19" s="1334">
        <v>2.436312893395201</v>
      </c>
      <c r="AA19" s="1332">
        <v>27.416</v>
      </c>
      <c r="AB19" s="1332">
        <v>31.451198018429992</v>
      </c>
      <c r="AC19" s="1332">
        <v>34.263165734600001</v>
      </c>
      <c r="AD19" s="1332">
        <v>27.054248818290002</v>
      </c>
      <c r="AE19" s="1332">
        <v>24.413110335999995</v>
      </c>
      <c r="AF19" s="1333">
        <v>9.6705550329999994</v>
      </c>
      <c r="AG19" s="1333">
        <v>9.693298970999999</v>
      </c>
      <c r="AH19" s="1334">
        <v>10.080791843000002</v>
      </c>
      <c r="AI19" s="1332">
        <v>168.00156770000001</v>
      </c>
      <c r="AJ19" s="1332">
        <v>175.56116420000001</v>
      </c>
      <c r="AK19" s="1332">
        <v>182.31951420000001</v>
      </c>
      <c r="AL19" s="1332">
        <v>192.4720935</v>
      </c>
      <c r="AM19" s="1332">
        <v>208.4033695</v>
      </c>
      <c r="AN19" s="1333">
        <v>218.44744480000003</v>
      </c>
      <c r="AO19" s="1333">
        <v>217.61394900000002</v>
      </c>
      <c r="AP19" s="1334">
        <v>210.81017676764296</v>
      </c>
      <c r="AQ19" s="1332">
        <v>162.05365159999999</v>
      </c>
      <c r="AR19" s="1332">
        <v>155.45558280000003</v>
      </c>
      <c r="AS19" s="1332">
        <v>138.46761960000001</v>
      </c>
      <c r="AT19" s="1332">
        <v>119.99795279999999</v>
      </c>
      <c r="AU19" s="1332">
        <v>111.4087383</v>
      </c>
      <c r="AV19" s="1333">
        <v>112.02549599999999</v>
      </c>
      <c r="AW19" s="1333">
        <v>96.109527800000023</v>
      </c>
      <c r="AX19" s="1334">
        <v>78.169508399999998</v>
      </c>
      <c r="AY19" s="1332">
        <v>4.407898799999999</v>
      </c>
      <c r="AZ19" s="1332">
        <v>4.3978161999999994</v>
      </c>
      <c r="BA19" s="1332">
        <v>4.6860870000000006</v>
      </c>
      <c r="BB19" s="1332">
        <v>4.4376595759999997</v>
      </c>
      <c r="BC19" s="1332">
        <v>3.5946834120000006</v>
      </c>
      <c r="BD19" s="1333">
        <v>1.3693385469807999</v>
      </c>
      <c r="BE19" s="1333">
        <v>1.3502384365984001</v>
      </c>
      <c r="BF19" s="1334">
        <v>1.395863926216</v>
      </c>
      <c r="BG19" s="1332">
        <v>0</v>
      </c>
      <c r="BH19" s="1332">
        <v>0</v>
      </c>
      <c r="BI19" s="1332">
        <v>0</v>
      </c>
      <c r="BJ19" s="1332">
        <v>0</v>
      </c>
      <c r="BK19" s="1332">
        <v>0</v>
      </c>
      <c r="BL19" s="1333">
        <v>0</v>
      </c>
      <c r="BM19" s="1333">
        <v>0</v>
      </c>
      <c r="BN19" s="1334">
        <v>0</v>
      </c>
      <c r="BO19" s="1334">
        <v>0</v>
      </c>
      <c r="BP19" s="1332">
        <v>28.903457581000001</v>
      </c>
      <c r="BQ19" s="1332">
        <v>46.970204100499998</v>
      </c>
      <c r="BR19" s="1332">
        <v>66.432281480299991</v>
      </c>
      <c r="BS19" s="1332">
        <v>81.929482488554797</v>
      </c>
      <c r="BT19" s="1332">
        <v>93.485725833759801</v>
      </c>
      <c r="BU19" s="1333">
        <v>99.600711543246703</v>
      </c>
      <c r="BV19" s="1333">
        <v>99.545747746098812</v>
      </c>
      <c r="BW19" s="1334">
        <v>107.31453813776901</v>
      </c>
      <c r="BX19" s="1332">
        <v>873.08858084558153</v>
      </c>
      <c r="BY19" s="1332">
        <v>855.84712089012919</v>
      </c>
      <c r="BZ19" s="1332">
        <v>871.38106733612415</v>
      </c>
      <c r="CA19" s="1332">
        <v>860.28612753757648</v>
      </c>
      <c r="CB19" s="1332">
        <v>817.11390792567397</v>
      </c>
      <c r="CC19" s="1333">
        <v>715.50668144189171</v>
      </c>
      <c r="CD19" s="1334" t="s">
        <v>103</v>
      </c>
      <c r="CE19" s="1334">
        <v>0</v>
      </c>
      <c r="CF19" s="1332">
        <v>43.874316139434292</v>
      </c>
      <c r="CG19" s="1332">
        <v>52.504285581887572</v>
      </c>
      <c r="CH19" s="1332">
        <v>57.346088377772467</v>
      </c>
      <c r="CI19" s="1332">
        <v>63.412194358257523</v>
      </c>
      <c r="CJ19" s="1332">
        <v>63.990712688037533</v>
      </c>
      <c r="CK19" s="1333">
        <v>65.878199230618534</v>
      </c>
      <c r="CL19" s="1333">
        <v>63.703219898747889</v>
      </c>
      <c r="CM19" s="1334">
        <v>68.85664459586188</v>
      </c>
      <c r="CN19" s="1334"/>
      <c r="CO19" s="1332">
        <v>2151.0309001999999</v>
      </c>
      <c r="CP19" s="1332">
        <v>3152.9206957000001</v>
      </c>
      <c r="CQ19" s="1332">
        <v>3616.2786343999996</v>
      </c>
      <c r="CR19" s="1332">
        <v>3978.3108641037666</v>
      </c>
      <c r="CS19" s="1332">
        <v>4117.1618575885059</v>
      </c>
      <c r="CT19" s="1333">
        <v>3817.769714141094</v>
      </c>
      <c r="CU19" s="1333">
        <v>4400.0136410563018</v>
      </c>
      <c r="CV19" s="1334">
        <v>4129.7351082621753</v>
      </c>
      <c r="CW19" s="1332">
        <v>1006.48459018407</v>
      </c>
      <c r="CX19" s="1332">
        <v>910.31904959999997</v>
      </c>
      <c r="CY19" s="1332">
        <v>827.401385</v>
      </c>
      <c r="CZ19" s="1332">
        <v>758.82382189999998</v>
      </c>
      <c r="DA19" s="1332">
        <v>702.49003379999999</v>
      </c>
      <c r="DB19" s="1333">
        <v>590.48290129999998</v>
      </c>
      <c r="DC19" s="1333">
        <v>502.11036730000006</v>
      </c>
      <c r="DD19" s="1334">
        <v>440.55442039999997</v>
      </c>
      <c r="DE19" s="1332">
        <v>2.3906911679999894</v>
      </c>
      <c r="DF19" s="1332">
        <v>10.138149107999949</v>
      </c>
      <c r="DG19" s="1332">
        <v>22.304400799999986</v>
      </c>
      <c r="DH19" s="1332">
        <v>38.371885099999986</v>
      </c>
      <c r="DI19" s="1332">
        <v>52.729341299999987</v>
      </c>
      <c r="DJ19" s="1333">
        <v>59.776811999999985</v>
      </c>
      <c r="DK19" s="1333">
        <v>0</v>
      </c>
      <c r="DL19" s="1334">
        <v>0</v>
      </c>
      <c r="DM19" s="1332">
        <v>207.19816546257266</v>
      </c>
      <c r="DN19" s="1332">
        <v>212.76699251230434</v>
      </c>
      <c r="DO19" s="1332">
        <v>225.62663836520048</v>
      </c>
      <c r="DP19" s="1332">
        <v>280.21329318488688</v>
      </c>
      <c r="DQ19" s="1332">
        <v>401.91623272685132</v>
      </c>
      <c r="DR19" s="1333">
        <v>472.26685176366374</v>
      </c>
      <c r="DS19" s="1333">
        <v>464.81467351078476</v>
      </c>
      <c r="DT19" s="1334">
        <v>424.86968536924525</v>
      </c>
      <c r="DU19" s="1332">
        <v>39.393296176000007</v>
      </c>
      <c r="DV19" s="1332">
        <v>36.698986115000004</v>
      </c>
      <c r="DW19" s="1332">
        <v>31.558761220999994</v>
      </c>
      <c r="DX19" s="1332">
        <v>29.083345034999994</v>
      </c>
      <c r="DY19" s="1332">
        <v>26.69942692199999</v>
      </c>
      <c r="DZ19" s="1333">
        <v>24.7483</v>
      </c>
      <c r="EA19" s="1333">
        <v>21.9572</v>
      </c>
      <c r="EB19" s="1334">
        <v>18.101299999999998</v>
      </c>
      <c r="EC19" s="1332">
        <v>53.154231275999976</v>
      </c>
      <c r="ED19" s="1332">
        <v>86.462718474500093</v>
      </c>
      <c r="EE19" s="1332">
        <v>127.94809486970018</v>
      </c>
      <c r="EF19" s="1332">
        <v>159.05398995406418</v>
      </c>
      <c r="EG19" s="1332">
        <v>198.12242705647546</v>
      </c>
      <c r="EH19" s="1333">
        <v>225.8037197329993</v>
      </c>
      <c r="EI19" s="1333">
        <v>246.5962455677172</v>
      </c>
      <c r="EJ19" s="1334">
        <v>278.56931229999998</v>
      </c>
      <c r="EK19" s="1332">
        <v>0</v>
      </c>
      <c r="EL19" s="1332">
        <v>0</v>
      </c>
      <c r="EM19" s="1332">
        <v>0</v>
      </c>
      <c r="EN19" s="1332">
        <v>0</v>
      </c>
      <c r="EO19" s="1332">
        <v>0</v>
      </c>
      <c r="EP19" s="1333">
        <v>0</v>
      </c>
      <c r="EQ19" s="1333"/>
      <c r="ER19" s="1334"/>
      <c r="ES19" s="1332">
        <v>7.4292595125000007</v>
      </c>
      <c r="ET19" s="1332">
        <v>15.686297812849999</v>
      </c>
      <c r="EU19" s="1332">
        <v>27.771287683650002</v>
      </c>
      <c r="EV19" s="1332">
        <v>43.302967241450013</v>
      </c>
      <c r="EW19" s="1332">
        <v>57.181169801850011</v>
      </c>
      <c r="EX19" s="1333">
        <v>64.269885710950007</v>
      </c>
      <c r="EY19" s="1333">
        <v>71.70414348620001</v>
      </c>
      <c r="EZ19" s="1334">
        <v>75.580134461000029</v>
      </c>
      <c r="FA19" s="1333">
        <v>6.39</v>
      </c>
      <c r="FB19" s="1332">
        <v>3.59</v>
      </c>
      <c r="FC19" s="1332">
        <v>3.53</v>
      </c>
      <c r="FD19" s="1332">
        <v>3.1493158350000003</v>
      </c>
      <c r="FE19" s="1332">
        <v>2.84</v>
      </c>
      <c r="FF19" s="1333">
        <v>1.9404002060000003</v>
      </c>
      <c r="FG19" s="1333">
        <v>1.7814976419999999</v>
      </c>
      <c r="FH19" s="1334"/>
      <c r="FI19" s="1332">
        <v>921.90596148135251</v>
      </c>
      <c r="FJ19" s="1332">
        <v>1155.2416966838525</v>
      </c>
      <c r="FK19" s="1332">
        <v>1390.9899618966228</v>
      </c>
      <c r="FL19" s="1332">
        <v>1659.6413247082007</v>
      </c>
      <c r="FM19" s="1332">
        <v>1873.3895718167823</v>
      </c>
      <c r="FN19" s="1333">
        <v>2128.7423446420617</v>
      </c>
      <c r="FO19" s="1333">
        <v>2383.1445997272849</v>
      </c>
      <c r="FP19" s="1334">
        <v>2276.9490000000001</v>
      </c>
      <c r="FQ19" s="1332">
        <v>0</v>
      </c>
      <c r="FR19" s="1332">
        <v>0</v>
      </c>
      <c r="FS19" s="1332">
        <v>0</v>
      </c>
      <c r="FT19" s="1332">
        <v>0</v>
      </c>
      <c r="FU19" s="1332">
        <v>0</v>
      </c>
      <c r="FV19" s="1333">
        <v>0</v>
      </c>
      <c r="FW19" s="1333">
        <v>0</v>
      </c>
      <c r="FX19" s="1334">
        <v>0</v>
      </c>
      <c r="FY19" s="1332">
        <v>122.95079600000001</v>
      </c>
      <c r="FZ19" s="1332">
        <v>292.42600936596102</v>
      </c>
      <c r="GA19" s="1332">
        <v>463.96869726167904</v>
      </c>
      <c r="GB19" s="1332">
        <v>708.87979792670876</v>
      </c>
      <c r="GC19" s="1332">
        <v>1032.5564918997238</v>
      </c>
      <c r="GD19" s="1333">
        <v>1401.6815759458791</v>
      </c>
      <c r="GE19" s="1333">
        <v>1779.4695199606213</v>
      </c>
      <c r="GF19" s="1334">
        <v>2163.8584328179259</v>
      </c>
      <c r="GG19" s="1332">
        <v>574.931162739</v>
      </c>
      <c r="GH19" s="1332">
        <v>479.2911748810011</v>
      </c>
      <c r="GI19" s="1332">
        <v>457.02729562725443</v>
      </c>
      <c r="GJ19" s="1332">
        <v>438.21650620000008</v>
      </c>
      <c r="GK19" s="1332">
        <v>420.84960619999998</v>
      </c>
      <c r="GL19" s="1333">
        <v>395.20913488216428</v>
      </c>
      <c r="GM19" s="1333">
        <v>375.4758159932432</v>
      </c>
      <c r="GN19" s="1334">
        <v>385.91830886798556</v>
      </c>
      <c r="GO19" s="1332">
        <v>6436.9425096689938</v>
      </c>
      <c r="GP19" s="1332">
        <v>7716.1873544894115</v>
      </c>
      <c r="GQ19" s="1332">
        <v>8588.9019677459019</v>
      </c>
      <c r="GR19" s="1332">
        <f>GJ19+GB19+FT19+FL19+FD19+EV19+EF19+DX19+DP19+DH19+AD19+CZ19+CR19+CI19+CA19+BS19+EN19+BJ19+BB19+AT19+AL19+V19+N19</f>
        <v>9484.0632224730798</v>
      </c>
      <c r="GS19" s="1332">
        <f>O19+W19+AM19+AU19+BC19+BK19+BT19+CB19+CJ19+CS19+DA19+AE19+DI19+DQ19+DY19+EG19+EO19+EW19+FE19+FM19+FU19+GC19+GK19</f>
        <v>10235.353296906571</v>
      </c>
      <c r="GT19" s="1333">
        <v>10424.067668815578</v>
      </c>
      <c r="GU19" s="1333">
        <v>10750.585204206533</v>
      </c>
      <c r="GV19" s="1334">
        <v>10698.118904068218</v>
      </c>
      <c r="GW19" s="1332">
        <v>50896.061022723552</v>
      </c>
      <c r="GX19" s="1332">
        <v>53286.913399843972</v>
      </c>
      <c r="GY19" s="1332">
        <v>54426.774012357178</v>
      </c>
      <c r="GZ19" s="1332">
        <f t="shared" si="2"/>
        <v>55273.768110335404</v>
      </c>
      <c r="HA19" s="1332">
        <f t="shared" si="2"/>
        <v>55300.443849507894</v>
      </c>
      <c r="HB19" s="1333">
        <v>54658.989731416914</v>
      </c>
      <c r="HC19" s="1335">
        <v>54368.572106107858</v>
      </c>
      <c r="HD19" s="1334">
        <v>53697.327208869538</v>
      </c>
      <c r="HJ19" s="1336"/>
    </row>
    <row r="20" spans="1:218" ht="13">
      <c r="A20" s="1285" t="s">
        <v>645</v>
      </c>
      <c r="B20" s="1332"/>
      <c r="C20" s="1333"/>
      <c r="D20" s="1333"/>
      <c r="E20" s="1333"/>
      <c r="F20" s="1333"/>
      <c r="G20" s="1333"/>
      <c r="H20" s="1333"/>
      <c r="I20" s="1334"/>
      <c r="J20" s="1334"/>
      <c r="K20" s="1337"/>
      <c r="L20" s="1337"/>
      <c r="M20" s="1337"/>
      <c r="N20" s="1337"/>
      <c r="O20" s="1337"/>
      <c r="P20" s="1333"/>
      <c r="Q20" s="1333"/>
      <c r="R20" s="1334"/>
      <c r="S20" s="1332"/>
      <c r="T20" s="1332"/>
      <c r="U20" s="1332"/>
      <c r="V20" s="1332"/>
      <c r="W20" s="1332"/>
      <c r="X20" s="1333"/>
      <c r="Y20" s="1333"/>
      <c r="Z20" s="1334"/>
      <c r="AA20" s="1332"/>
      <c r="AB20" s="1332"/>
      <c r="AC20" s="1332"/>
      <c r="AD20" s="1332"/>
      <c r="AE20" s="1332"/>
      <c r="AF20" s="1333"/>
      <c r="AG20" s="1333"/>
      <c r="AH20" s="1334"/>
      <c r="AI20" s="1332"/>
      <c r="AJ20" s="1332"/>
      <c r="AK20" s="1332"/>
      <c r="AL20" s="1332"/>
      <c r="AM20" s="1332"/>
      <c r="AN20" s="1333"/>
      <c r="AO20" s="1333"/>
      <c r="AP20" s="1334"/>
      <c r="AQ20" s="1332"/>
      <c r="AR20" s="1332"/>
      <c r="AS20" s="1332"/>
      <c r="AT20" s="1332"/>
      <c r="AU20" s="1332"/>
      <c r="AV20" s="1333">
        <v>0</v>
      </c>
      <c r="AW20" s="1333"/>
      <c r="AX20" s="1334"/>
      <c r="AY20" s="1332"/>
      <c r="AZ20" s="1332"/>
      <c r="BA20" s="1332"/>
      <c r="BB20" s="1332"/>
      <c r="BC20" s="1332"/>
      <c r="BD20" s="1333"/>
      <c r="BE20" s="1333"/>
      <c r="BF20" s="1334"/>
      <c r="BG20" s="1332"/>
      <c r="BH20" s="1332"/>
      <c r="BI20" s="1332"/>
      <c r="BJ20" s="1332"/>
      <c r="BK20" s="1332"/>
      <c r="BL20" s="1333"/>
      <c r="BM20" s="1333"/>
      <c r="BN20" s="1334"/>
      <c r="BO20" s="1334"/>
      <c r="BP20" s="1332" t="s">
        <v>185</v>
      </c>
      <c r="BQ20" s="1332" t="s">
        <v>185</v>
      </c>
      <c r="BR20" s="1332" t="s">
        <v>185</v>
      </c>
      <c r="BS20" s="1332" t="s">
        <v>185</v>
      </c>
      <c r="BT20" s="1332"/>
      <c r="BU20" s="1333" t="s">
        <v>185</v>
      </c>
      <c r="BV20" s="1333" t="s">
        <v>185</v>
      </c>
      <c r="BW20" s="1334" t="s">
        <v>185</v>
      </c>
      <c r="BX20" s="1332"/>
      <c r="BY20" s="1332"/>
      <c r="BZ20" s="1332"/>
      <c r="CA20" s="1332"/>
      <c r="CB20" s="1332"/>
      <c r="CC20" s="1333"/>
      <c r="CD20" s="1334" t="s">
        <v>103</v>
      </c>
      <c r="CE20" s="1334">
        <v>0</v>
      </c>
      <c r="CF20" s="1332"/>
      <c r="CG20" s="1332"/>
      <c r="CH20" s="1332"/>
      <c r="CI20" s="1332"/>
      <c r="CJ20" s="1332"/>
      <c r="CK20" s="1333"/>
      <c r="CL20" s="1333"/>
      <c r="CM20" s="1334"/>
      <c r="CN20" s="1334"/>
      <c r="CO20" s="1332"/>
      <c r="CP20" s="1332"/>
      <c r="CQ20" s="1332"/>
      <c r="CR20" s="1332"/>
      <c r="CS20" s="1332"/>
      <c r="CT20" s="1333"/>
      <c r="CU20" s="1333"/>
      <c r="CV20" s="1334"/>
      <c r="CW20" s="1332"/>
      <c r="CX20" s="1332"/>
      <c r="CY20" s="1332"/>
      <c r="CZ20" s="1332"/>
      <c r="DA20" s="1332"/>
      <c r="DB20" s="1333"/>
      <c r="DC20" s="1333"/>
      <c r="DD20" s="1334"/>
      <c r="DE20" s="1332"/>
      <c r="DF20" s="1332"/>
      <c r="DG20" s="1332"/>
      <c r="DH20" s="1332"/>
      <c r="DI20" s="1332"/>
      <c r="DJ20" s="1333"/>
      <c r="DK20" s="1333"/>
      <c r="DL20" s="1334"/>
      <c r="DM20" s="1332"/>
      <c r="DN20" s="1332"/>
      <c r="DO20" s="1332"/>
      <c r="DP20" s="1332"/>
      <c r="DQ20" s="1332"/>
      <c r="DR20" s="1333"/>
      <c r="DS20" s="1333"/>
      <c r="DT20" s="1334"/>
      <c r="DU20" s="1332"/>
      <c r="DV20" s="1332"/>
      <c r="DW20" s="1332"/>
      <c r="DX20" s="1332"/>
      <c r="DY20" s="1332"/>
      <c r="DZ20" s="1333"/>
      <c r="EA20" s="1333"/>
      <c r="EB20" s="1334"/>
      <c r="EC20" s="1332"/>
      <c r="ED20" s="1332"/>
      <c r="EE20" s="1332"/>
      <c r="EF20" s="1332"/>
      <c r="EG20" s="1332"/>
      <c r="EH20" s="1333"/>
      <c r="EI20" s="1333"/>
      <c r="EJ20" s="1334"/>
      <c r="EK20" s="1332"/>
      <c r="EL20" s="1332"/>
      <c r="EM20" s="1332"/>
      <c r="EN20" s="1332"/>
      <c r="EO20" s="1332"/>
      <c r="EP20" s="1333"/>
      <c r="EQ20" s="1333"/>
      <c r="ER20" s="1334"/>
      <c r="ES20" s="1332"/>
      <c r="ET20" s="1332"/>
      <c r="EU20" s="1332"/>
      <c r="EV20" s="1332"/>
      <c r="EW20" s="1332"/>
      <c r="EX20" s="1333"/>
      <c r="EY20" s="1333"/>
      <c r="EZ20" s="1334"/>
      <c r="FA20" s="1333"/>
      <c r="FB20" s="1332"/>
      <c r="FC20" s="1332"/>
      <c r="FD20" s="1332"/>
      <c r="FE20" s="1332"/>
      <c r="FF20" s="1333"/>
      <c r="FG20" s="1333"/>
      <c r="FH20" s="1334"/>
      <c r="FI20" s="1332"/>
      <c r="FJ20" s="1332"/>
      <c r="FK20" s="1332"/>
      <c r="FL20" s="1332"/>
      <c r="FM20" s="1332"/>
      <c r="FN20" s="1333"/>
      <c r="FO20" s="1333"/>
      <c r="FP20" s="1334"/>
      <c r="FQ20" s="1332"/>
      <c r="FR20" s="1332"/>
      <c r="FS20" s="1332"/>
      <c r="FT20" s="1332"/>
      <c r="FU20" s="1332"/>
      <c r="FV20" s="1333"/>
      <c r="FW20" s="1333"/>
      <c r="FX20" s="1334"/>
      <c r="FY20" s="1332"/>
      <c r="FZ20" s="1332"/>
      <c r="GA20" s="1332"/>
      <c r="GB20" s="1332"/>
      <c r="GC20" s="1332"/>
      <c r="GD20" s="1333"/>
      <c r="GE20" s="1333"/>
      <c r="GF20" s="1334"/>
      <c r="GG20" s="1332"/>
      <c r="GH20" s="1332"/>
      <c r="GI20" s="1332"/>
      <c r="GJ20" s="1332"/>
      <c r="GK20" s="1332"/>
      <c r="GL20" s="1333"/>
      <c r="GM20" s="1333"/>
      <c r="GN20" s="1334"/>
      <c r="GO20" s="1332"/>
      <c r="GP20" s="1332"/>
      <c r="GQ20" s="1332"/>
      <c r="GR20" s="1332"/>
      <c r="GS20" s="1332"/>
      <c r="GT20" s="1333"/>
      <c r="GU20" s="1333"/>
      <c r="GV20" s="1334"/>
      <c r="GW20" s="1332"/>
      <c r="GX20" s="1332"/>
      <c r="GY20" s="1332"/>
      <c r="GZ20" s="1332"/>
      <c r="HA20" s="1332"/>
      <c r="HB20" s="1333"/>
      <c r="HC20" s="1335"/>
      <c r="HD20" s="1334"/>
      <c r="HJ20" s="1336"/>
    </row>
    <row r="21" spans="1:218">
      <c r="A21" s="1286" t="s">
        <v>637</v>
      </c>
      <c r="B21" s="1332">
        <v>10351.6525</v>
      </c>
      <c r="C21" s="1333">
        <v>10714.223</v>
      </c>
      <c r="D21" s="1333">
        <v>22963.6885</v>
      </c>
      <c r="E21" s="1333">
        <v>40138.7785</v>
      </c>
      <c r="F21" s="1333">
        <v>52082.05</v>
      </c>
      <c r="G21" s="1333">
        <v>60910.281000000003</v>
      </c>
      <c r="H21" s="1333">
        <v>75087.027500000011</v>
      </c>
      <c r="I21" s="1334">
        <v>77655.016000000003</v>
      </c>
      <c r="J21" s="1334">
        <v>0</v>
      </c>
      <c r="K21" s="1332">
        <v>140.44085000000001</v>
      </c>
      <c r="L21" s="1332">
        <v>3450.8269642999999</v>
      </c>
      <c r="M21" s="1332">
        <v>4721.1265530000001</v>
      </c>
      <c r="N21" s="1332">
        <v>4712.3923948399997</v>
      </c>
      <c r="O21" s="1332">
        <v>4179.1777743400007</v>
      </c>
      <c r="P21" s="1333">
        <v>3456.6878842800015</v>
      </c>
      <c r="Q21" s="1333">
        <v>3135.1032893000011</v>
      </c>
      <c r="R21" s="1334">
        <v>2879.4060204200014</v>
      </c>
      <c r="S21" s="1332">
        <v>144.09440000000001</v>
      </c>
      <c r="T21" s="1332">
        <v>207.59878689999999</v>
      </c>
      <c r="U21" s="1332">
        <v>212.10409999999999</v>
      </c>
      <c r="V21" s="1332">
        <v>200.20403689999998</v>
      </c>
      <c r="W21" s="1332">
        <v>177.25168690000001</v>
      </c>
      <c r="X21" s="1333">
        <v>160.63853689999999</v>
      </c>
      <c r="Y21" s="1333">
        <v>150.19399729999998</v>
      </c>
      <c r="Z21" s="1334">
        <v>140.02749729999999</v>
      </c>
      <c r="AA21" s="1332">
        <v>4.9000000000000002E-2</v>
      </c>
      <c r="AB21" s="1332">
        <v>3.9699999999999999E-2</v>
      </c>
      <c r="AC21" s="1332">
        <v>3.4099999999999998E-2</v>
      </c>
      <c r="AD21" s="1332">
        <v>2.8299999999999999E-2</v>
      </c>
      <c r="AE21" s="1332">
        <v>47.8435536</v>
      </c>
      <c r="AF21" s="1333">
        <v>107.4198274</v>
      </c>
      <c r="AG21" s="1333">
        <v>61.261749999999999</v>
      </c>
      <c r="AH21" s="1334">
        <v>83.949849999999998</v>
      </c>
      <c r="AI21" s="1332">
        <v>1047.0050521000001</v>
      </c>
      <c r="AJ21" s="1332">
        <v>1482.4825521</v>
      </c>
      <c r="AK21" s="1332">
        <v>1565.0543521</v>
      </c>
      <c r="AL21" s="1332">
        <v>1279.9846520999999</v>
      </c>
      <c r="AM21" s="1332">
        <v>1159.5996521</v>
      </c>
      <c r="AN21" s="1333">
        <v>1051.6996520999999</v>
      </c>
      <c r="AO21" s="1333">
        <v>999.48465209999995</v>
      </c>
      <c r="AP21" s="1334">
        <v>960.32965209999998</v>
      </c>
      <c r="AQ21" s="1332">
        <v>374.1213166</v>
      </c>
      <c r="AR21" s="1332">
        <v>288.25798689999999</v>
      </c>
      <c r="AS21" s="1332">
        <v>223.98070540000001</v>
      </c>
      <c r="AT21" s="1332">
        <v>334.17835989999998</v>
      </c>
      <c r="AU21" s="1332">
        <v>341.00358202600006</v>
      </c>
      <c r="AV21" s="1333">
        <v>329.70060175999998</v>
      </c>
      <c r="AW21" s="1333">
        <v>299.06746387499999</v>
      </c>
      <c r="AX21" s="1334">
        <v>282.35379688400013</v>
      </c>
      <c r="AY21" s="1332">
        <v>552.54343789315169</v>
      </c>
      <c r="AZ21" s="1332">
        <v>555.13368739999999</v>
      </c>
      <c r="BA21" s="1332">
        <v>543.96049589999996</v>
      </c>
      <c r="BB21" s="1332">
        <v>529.10716479999996</v>
      </c>
      <c r="BC21" s="1332">
        <v>418.02721124999988</v>
      </c>
      <c r="BD21" s="1333">
        <v>368.23294253</v>
      </c>
      <c r="BE21" s="1333">
        <v>333.58922397925619</v>
      </c>
      <c r="BF21" s="1334">
        <v>308.62731345131937</v>
      </c>
      <c r="BG21" s="1332">
        <v>0</v>
      </c>
      <c r="BH21" s="1332">
        <v>0</v>
      </c>
      <c r="BI21" s="1332">
        <v>0</v>
      </c>
      <c r="BJ21" s="1332">
        <v>268.3</v>
      </c>
      <c r="BK21" s="1332">
        <v>1322.4755299999899</v>
      </c>
      <c r="BL21" s="1333">
        <v>1696.0477600000002</v>
      </c>
      <c r="BM21" s="1333">
        <v>1481.8219900000001</v>
      </c>
      <c r="BN21" s="1334">
        <v>1350.3739454900001</v>
      </c>
      <c r="BO21" s="1334">
        <v>0</v>
      </c>
      <c r="BP21" s="1332">
        <v>126.477671</v>
      </c>
      <c r="BQ21" s="1332">
        <v>221.52800527199994</v>
      </c>
      <c r="BR21" s="1332">
        <v>298.99130403100003</v>
      </c>
      <c r="BS21" s="1332">
        <v>377.10105147959598</v>
      </c>
      <c r="BT21" s="1332">
        <v>541.90772136924295</v>
      </c>
      <c r="BU21" s="1333">
        <v>479.15012903688893</v>
      </c>
      <c r="BV21" s="1333">
        <v>442.959851124115</v>
      </c>
      <c r="BW21" s="1334">
        <v>411.40563697373801</v>
      </c>
      <c r="BX21" s="1332">
        <v>0</v>
      </c>
      <c r="BY21" s="1332">
        <v>412.4355104</v>
      </c>
      <c r="BZ21" s="1332">
        <v>341.31849369999998</v>
      </c>
      <c r="CA21" s="1332">
        <v>301.85637869999999</v>
      </c>
      <c r="CB21" s="1332">
        <v>218.1752261</v>
      </c>
      <c r="CC21" s="1333">
        <v>170.6693372</v>
      </c>
      <c r="CD21" s="1334" t="s">
        <v>103</v>
      </c>
      <c r="CE21" s="1334">
        <v>0</v>
      </c>
      <c r="CF21" s="1332">
        <v>0</v>
      </c>
      <c r="CG21" s="1332">
        <v>241.21</v>
      </c>
      <c r="CH21" s="1332">
        <v>2192.4224789</v>
      </c>
      <c r="CI21" s="1332">
        <v>1811.2938089000002</v>
      </c>
      <c r="CJ21" s="1332">
        <v>1996.0876795000001</v>
      </c>
      <c r="CK21" s="1333">
        <v>2266.9199975000001</v>
      </c>
      <c r="CL21" s="1333">
        <v>1957.5738296999998</v>
      </c>
      <c r="CM21" s="1334">
        <v>1786.6032859000002</v>
      </c>
      <c r="CN21" s="1334"/>
      <c r="CO21" s="1332">
        <v>17233.5884515</v>
      </c>
      <c r="CP21" s="1332">
        <v>20366.444771515005</v>
      </c>
      <c r="CQ21" s="1332">
        <v>24537.29058741</v>
      </c>
      <c r="CR21" s="1332">
        <v>27042.586180090006</v>
      </c>
      <c r="CS21" s="1332">
        <v>24023.622608639995</v>
      </c>
      <c r="CT21" s="1333">
        <v>20266.905291530002</v>
      </c>
      <c r="CU21" s="1333">
        <v>18602.020865230003</v>
      </c>
      <c r="CV21" s="1334">
        <v>17039.38213423</v>
      </c>
      <c r="CW21" s="1332">
        <v>4627.4425179999998</v>
      </c>
      <c r="CX21" s="1332">
        <v>4137.6455429999996</v>
      </c>
      <c r="CY21" s="1332">
        <v>9074.3492333000013</v>
      </c>
      <c r="CZ21" s="1332">
        <v>10923.62941116</v>
      </c>
      <c r="DA21" s="1332">
        <v>12571.842598810001</v>
      </c>
      <c r="DB21" s="1333">
        <v>15463.15990488</v>
      </c>
      <c r="DC21" s="1333">
        <v>15281.82572295</v>
      </c>
      <c r="DD21" s="1334">
        <v>14940.644339190001</v>
      </c>
      <c r="DE21" s="1332">
        <v>61.301499999999997</v>
      </c>
      <c r="DF21" s="1332">
        <v>46.302300000000002</v>
      </c>
      <c r="DG21" s="1332">
        <v>34.007300000000001</v>
      </c>
      <c r="DH21" s="1332">
        <v>9.5785</v>
      </c>
      <c r="DI21" s="1332">
        <v>3.4784999999999999</v>
      </c>
      <c r="DJ21" s="1333">
        <v>0.67200000000000004</v>
      </c>
      <c r="DK21" s="1333">
        <v>0</v>
      </c>
      <c r="DL21" s="1334">
        <v>0</v>
      </c>
      <c r="DM21" s="1332">
        <v>0</v>
      </c>
      <c r="DN21" s="1332">
        <v>0</v>
      </c>
      <c r="DO21" s="1332">
        <v>0</v>
      </c>
      <c r="DP21" s="1332">
        <v>0</v>
      </c>
      <c r="DQ21" s="1332">
        <v>0</v>
      </c>
      <c r="DR21" s="1333">
        <v>4553.0001468538467</v>
      </c>
      <c r="DS21" s="1333">
        <v>8507.7877712071913</v>
      </c>
      <c r="DT21" s="1334">
        <v>5424.9531064849316</v>
      </c>
      <c r="DU21" s="1332">
        <v>147.38499999999999</v>
      </c>
      <c r="DV21" s="1332">
        <v>5011.7800474289998</v>
      </c>
      <c r="DW21" s="1332">
        <v>9404.7652215579983</v>
      </c>
      <c r="DX21" s="1332">
        <v>12951.637094704</v>
      </c>
      <c r="DY21" s="1332">
        <v>17378.172848646002</v>
      </c>
      <c r="DZ21" s="1333">
        <v>15998.214961079997</v>
      </c>
      <c r="EA21" s="1333">
        <v>11199.9228</v>
      </c>
      <c r="EB21" s="1334">
        <v>9618.8374999999996</v>
      </c>
      <c r="EC21" s="1332">
        <v>2395.8633500000001</v>
      </c>
      <c r="ED21" s="1332">
        <v>3044.2197551099998</v>
      </c>
      <c r="EE21" s="1332">
        <v>3155.7241779999999</v>
      </c>
      <c r="EF21" s="1332">
        <v>2875.899180649993</v>
      </c>
      <c r="EG21" s="1332">
        <v>2639.8153899866597</v>
      </c>
      <c r="EH21" s="1333">
        <v>2408.4551434566674</v>
      </c>
      <c r="EI21" s="1333">
        <v>2248.2252329233402</v>
      </c>
      <c r="EJ21" s="1334">
        <v>2117.0196555299999</v>
      </c>
      <c r="EK21" s="1332">
        <v>0</v>
      </c>
      <c r="EL21" s="1332">
        <v>13.247999999999999</v>
      </c>
      <c r="EM21" s="1332">
        <v>201</v>
      </c>
      <c r="EN21" s="1332">
        <v>281.05964149800405</v>
      </c>
      <c r="EO21" s="1332">
        <v>215.53150108075255</v>
      </c>
      <c r="EP21" s="1333">
        <v>236.32274025316994</v>
      </c>
      <c r="EQ21" s="1333">
        <v>158.98026014060872</v>
      </c>
      <c r="ER21" s="1334">
        <v>101.21531024008225</v>
      </c>
      <c r="ES21" s="1332">
        <v>515.30027680000001</v>
      </c>
      <c r="ET21" s="1332">
        <v>321.59390011101527</v>
      </c>
      <c r="EU21" s="1332">
        <v>240.99674049996369</v>
      </c>
      <c r="EV21" s="1332">
        <v>305.15147418927421</v>
      </c>
      <c r="EW21" s="1332">
        <v>722.13651670000002</v>
      </c>
      <c r="EX21" s="1333">
        <v>1604.104411</v>
      </c>
      <c r="EY21" s="1333">
        <v>1915.1752355944059</v>
      </c>
      <c r="EZ21" s="1334">
        <v>1580.043236885615</v>
      </c>
      <c r="FA21" s="1333">
        <v>0</v>
      </c>
      <c r="FB21" s="1332">
        <v>0</v>
      </c>
      <c r="FC21" s="1332">
        <v>0</v>
      </c>
      <c r="FD21" s="1332">
        <v>0</v>
      </c>
      <c r="FE21" s="1332">
        <v>0</v>
      </c>
      <c r="FF21" s="1333">
        <v>0</v>
      </c>
      <c r="FG21" s="1333">
        <v>0</v>
      </c>
      <c r="FH21" s="1334"/>
      <c r="FI21" s="1332">
        <v>354.81300000000005</v>
      </c>
      <c r="FJ21" s="1332">
        <v>36.516999999999996</v>
      </c>
      <c r="FK21" s="1332">
        <v>2919.0246216</v>
      </c>
      <c r="FL21" s="1332">
        <v>4383.6332768000002</v>
      </c>
      <c r="FM21" s="1332">
        <v>4749.4668432999997</v>
      </c>
      <c r="FN21" s="1333">
        <v>5052.4237944000006</v>
      </c>
      <c r="FO21" s="1333">
        <v>5774.8082828161669</v>
      </c>
      <c r="FP21" s="1334">
        <v>6364.4350000000004</v>
      </c>
      <c r="FQ21" s="1332">
        <v>0</v>
      </c>
      <c r="FR21" s="1332">
        <v>0</v>
      </c>
      <c r="FS21" s="1332">
        <v>235.5982997758698</v>
      </c>
      <c r="FT21" s="1332">
        <v>382.13703927886087</v>
      </c>
      <c r="FU21" s="1332">
        <v>467.84948001047718</v>
      </c>
      <c r="FV21" s="1333">
        <v>252.9740680282143</v>
      </c>
      <c r="FW21" s="1333">
        <v>170.98903938992359</v>
      </c>
      <c r="FX21" s="1334">
        <v>146.479680969447</v>
      </c>
      <c r="FY21" s="1332">
        <v>159.9342</v>
      </c>
      <c r="FZ21" s="1332">
        <v>1342.9047</v>
      </c>
      <c r="GA21" s="1332">
        <v>1450.3209999999999</v>
      </c>
      <c r="GB21" s="1332">
        <v>1478.7538999999999</v>
      </c>
      <c r="GC21" s="1332">
        <v>1225.9098515790001</v>
      </c>
      <c r="GD21" s="1333">
        <v>1138.8175746290001</v>
      </c>
      <c r="GE21" s="1333">
        <v>1075.3356697289998</v>
      </c>
      <c r="GF21" s="1334">
        <v>1032.5273063479999</v>
      </c>
      <c r="GG21" s="1332">
        <v>559.36357733900002</v>
      </c>
      <c r="GH21" s="1332">
        <v>515.16756744599991</v>
      </c>
      <c r="GI21" s="1332">
        <v>478.8553482678106</v>
      </c>
      <c r="GJ21" s="1332">
        <v>215.80341315799998</v>
      </c>
      <c r="GK21" s="1332">
        <v>365.70702678293327</v>
      </c>
      <c r="GL21" s="1333">
        <v>341.59596320126667</v>
      </c>
      <c r="GM21" s="1333">
        <v>306.00245902035545</v>
      </c>
      <c r="GN21" s="1334">
        <v>290.16583948779913</v>
      </c>
      <c r="GO21" s="1332">
        <v>28439.723601232148</v>
      </c>
      <c r="GP21" s="1332">
        <v>41695.336777883022</v>
      </c>
      <c r="GQ21" s="1332">
        <v>61830.925113442638</v>
      </c>
      <c r="GR21" s="1332">
        <f>GJ21+GB21+FT21+FL21+FD21+EV21+EF21+DX21+DP21+DH21+AD21+CZ21+CR21+CI21+CA21+BS21+EN21+BJ21+BB21+AT21+AL21+V21+N21</f>
        <v>70664.315259147741</v>
      </c>
      <c r="GS21" s="1332">
        <f>O21+W21+AM21+AU21+BC21+BK21+BT21+CB21+CJ21+CS21+DA21+AE21+DI21+DQ21+DY21+EG21+EO21+EW21+FE21+FM21+FU21+GC21+GK21</f>
        <v>74765.08278272106</v>
      </c>
      <c r="GT21" s="1333">
        <v>77403.812668019047</v>
      </c>
      <c r="GU21" s="1333">
        <v>74102.129386379369</v>
      </c>
      <c r="GV21" s="1334">
        <v>66858.78010788493</v>
      </c>
      <c r="GW21" s="1332">
        <v>38791.376101232148</v>
      </c>
      <c r="GX21" s="1332">
        <v>52409.55977788302</v>
      </c>
      <c r="GY21" s="1332">
        <v>84794.613613442634</v>
      </c>
      <c r="GZ21" s="1332">
        <f t="shared" ref="GZ21:HA24" si="3">E21+GR21</f>
        <v>110803.09375914774</v>
      </c>
      <c r="HA21" s="1332">
        <f t="shared" si="3"/>
        <v>126847.13278272106</v>
      </c>
      <c r="HB21" s="1333">
        <v>138314.09366801905</v>
      </c>
      <c r="HC21" s="1335">
        <v>149189.15688637938</v>
      </c>
      <c r="HD21" s="1334">
        <v>144513.79610788493</v>
      </c>
      <c r="HJ21" s="1336"/>
    </row>
    <row r="22" spans="1:218">
      <c r="A22" s="1286" t="s">
        <v>638</v>
      </c>
      <c r="B22" s="1332">
        <v>3701.1965</v>
      </c>
      <c r="C22" s="1333">
        <v>15298.108</v>
      </c>
      <c r="D22" s="1333">
        <v>24881.998</v>
      </c>
      <c r="E22" s="1333">
        <v>27024.411499999998</v>
      </c>
      <c r="F22" s="1333">
        <v>27249.87</v>
      </c>
      <c r="G22" s="1333">
        <v>33706.377999999997</v>
      </c>
      <c r="H22" s="1333">
        <v>34271.677000000003</v>
      </c>
      <c r="I22" s="1334">
        <v>7863.4825000000001</v>
      </c>
      <c r="J22" s="1334">
        <v>0</v>
      </c>
      <c r="K22" s="1332">
        <v>3393.7783642999998</v>
      </c>
      <c r="L22" s="1332">
        <v>3538.6042711000005</v>
      </c>
      <c r="M22" s="1332">
        <v>2988.1707483999999</v>
      </c>
      <c r="N22" s="1332">
        <v>1869.5249608300001</v>
      </c>
      <c r="O22" s="1332">
        <v>667.12757296999996</v>
      </c>
      <c r="P22" s="1333">
        <v>479.89545138999966</v>
      </c>
      <c r="Q22" s="1333">
        <v>331.9319941200007</v>
      </c>
      <c r="R22" s="1334">
        <v>509.5868617800005</v>
      </c>
      <c r="S22" s="1332">
        <v>103.69063689999999</v>
      </c>
      <c r="T22" s="1332">
        <v>69.537800000000033</v>
      </c>
      <c r="U22" s="1332">
        <v>24.269936899999998</v>
      </c>
      <c r="V22" s="1332">
        <v>6.1649999999999974</v>
      </c>
      <c r="W22" s="1332">
        <v>2.3698500000000022</v>
      </c>
      <c r="X22" s="1333">
        <v>2.203000000000003</v>
      </c>
      <c r="Y22" s="1333">
        <v>0.21000000000000796</v>
      </c>
      <c r="Z22" s="1334">
        <v>17.73500000000001</v>
      </c>
      <c r="AA22" s="1332">
        <v>0</v>
      </c>
      <c r="AB22" s="1332">
        <v>2.0000000000000001E-4</v>
      </c>
      <c r="AC22" s="1332">
        <v>5.9999999999999995E-4</v>
      </c>
      <c r="AD22" s="1332">
        <v>47.817503600000002</v>
      </c>
      <c r="AE22" s="1332">
        <v>77.925777400000001</v>
      </c>
      <c r="AF22" s="1333">
        <v>17.390699999999999</v>
      </c>
      <c r="AG22" s="1333">
        <v>46.980200000000004</v>
      </c>
      <c r="AH22" s="1334">
        <v>29.5504</v>
      </c>
      <c r="AI22" s="1332">
        <v>563.98500000000001</v>
      </c>
      <c r="AJ22" s="1332">
        <v>388.52499999999998</v>
      </c>
      <c r="AK22" s="1332">
        <v>61.65</v>
      </c>
      <c r="AL22" s="1332">
        <v>21.49</v>
      </c>
      <c r="AM22" s="1332">
        <v>8.15</v>
      </c>
      <c r="AN22" s="1333">
        <v>10.775</v>
      </c>
      <c r="AO22" s="1333">
        <v>3.85</v>
      </c>
      <c r="AP22" s="1334">
        <v>2.91</v>
      </c>
      <c r="AQ22" s="1332">
        <v>4.2338500000000003</v>
      </c>
      <c r="AR22" s="1332">
        <v>1.4850000000000001</v>
      </c>
      <c r="AS22" s="1332">
        <v>165.99187949999998</v>
      </c>
      <c r="AT22" s="1332">
        <v>77.571691299999998</v>
      </c>
      <c r="AU22" s="1332">
        <v>54.206184499999999</v>
      </c>
      <c r="AV22" s="1333">
        <v>19.717655499999999</v>
      </c>
      <c r="AW22" s="1333">
        <v>21.77802007199999</v>
      </c>
      <c r="AX22" s="1334">
        <v>17.155211246000004</v>
      </c>
      <c r="AY22" s="1332">
        <v>243.75719540684833</v>
      </c>
      <c r="AZ22" s="1332">
        <v>128.9835444</v>
      </c>
      <c r="BA22" s="1332">
        <v>119.41952080000002</v>
      </c>
      <c r="BB22" s="1332">
        <v>11.53174318437493</v>
      </c>
      <c r="BC22" s="1332">
        <v>11.378709334687667</v>
      </c>
      <c r="BD22" s="1333">
        <v>4.5230164336311587</v>
      </c>
      <c r="BE22" s="1333">
        <v>4.3127369164436589</v>
      </c>
      <c r="BF22" s="1334">
        <v>2.8796778184236356</v>
      </c>
      <c r="BG22" s="1332">
        <v>0</v>
      </c>
      <c r="BH22" s="1332">
        <v>0</v>
      </c>
      <c r="BI22" s="1332">
        <v>270.61</v>
      </c>
      <c r="BJ22" s="1332">
        <v>1120.1932300000001</v>
      </c>
      <c r="BK22" s="1332">
        <v>671.20023000000003</v>
      </c>
      <c r="BL22" s="1333">
        <v>184.125563333</v>
      </c>
      <c r="BM22" s="1333">
        <v>102.76792999999999</v>
      </c>
      <c r="BN22" s="1334">
        <v>44.100149999999999</v>
      </c>
      <c r="BO22" s="1334">
        <v>0</v>
      </c>
      <c r="BP22" s="1332">
        <v>123.77202404100001</v>
      </c>
      <c r="BQ22" s="1332">
        <v>117.13449920000001</v>
      </c>
      <c r="BR22" s="1332">
        <v>116.90137802299999</v>
      </c>
      <c r="BS22" s="1332">
        <v>227.794665752958</v>
      </c>
      <c r="BT22" s="1332">
        <v>29.7065310278924</v>
      </c>
      <c r="BU22" s="1333">
        <v>16.950369198495</v>
      </c>
      <c r="BV22" s="1333">
        <v>6.7991210964599</v>
      </c>
      <c r="BW22" s="1334">
        <v>1.3771602163898</v>
      </c>
      <c r="BX22" s="1332">
        <v>414.49883139999997</v>
      </c>
      <c r="BY22" s="1332">
        <v>156.84039830000006</v>
      </c>
      <c r="BZ22" s="1332">
        <v>111.91003130000001</v>
      </c>
      <c r="CA22" s="1332">
        <v>33.326426699999999</v>
      </c>
      <c r="CB22" s="1332">
        <v>26.118400000000001</v>
      </c>
      <c r="CC22" s="1333">
        <v>11.307294999999995</v>
      </c>
      <c r="CD22" s="1334" t="s">
        <v>103</v>
      </c>
      <c r="CE22" s="1334">
        <v>0</v>
      </c>
      <c r="CF22" s="1332">
        <v>243.81</v>
      </c>
      <c r="CG22" s="1332">
        <v>2090.8824789</v>
      </c>
      <c r="CH22" s="1332">
        <v>869.42626479999979</v>
      </c>
      <c r="CI22" s="1332">
        <v>866.6854955</v>
      </c>
      <c r="CJ22" s="1332">
        <v>767.84836529999995</v>
      </c>
      <c r="CK22" s="1333">
        <v>86.703024500000012</v>
      </c>
      <c r="CL22" s="1333">
        <v>61.828806799999995</v>
      </c>
      <c r="CM22" s="1334">
        <v>31.070717800000011</v>
      </c>
      <c r="CN22" s="1334"/>
      <c r="CO22" s="1332">
        <v>13071.380326</v>
      </c>
      <c r="CP22" s="1332">
        <v>14258.330590145</v>
      </c>
      <c r="CQ22" s="1332">
        <v>12005.5593458</v>
      </c>
      <c r="CR22" s="1332">
        <v>5266.6025015499981</v>
      </c>
      <c r="CS22" s="1332">
        <v>1853.5131991900012</v>
      </c>
      <c r="CT22" s="1333">
        <v>840.22325509999996</v>
      </c>
      <c r="CU22" s="1333">
        <v>548.40878459999999</v>
      </c>
      <c r="CV22" s="1334">
        <v>574.67362290000005</v>
      </c>
      <c r="CW22" s="1332">
        <v>28.6175</v>
      </c>
      <c r="CX22" s="1332">
        <v>5864.9747382000005</v>
      </c>
      <c r="CY22" s="1332">
        <v>4545.590615959999</v>
      </c>
      <c r="CZ22" s="1332">
        <v>4460.2124894000008</v>
      </c>
      <c r="DA22" s="1332">
        <v>5943.9976664600017</v>
      </c>
      <c r="DB22" s="1333">
        <v>3238.043588890001</v>
      </c>
      <c r="DC22" s="1333">
        <v>1679.5363466899992</v>
      </c>
      <c r="DD22" s="1334">
        <v>1950.87772694</v>
      </c>
      <c r="DE22" s="1332">
        <v>3.8607999999999998</v>
      </c>
      <c r="DF22" s="1332">
        <v>0</v>
      </c>
      <c r="DG22" s="1332">
        <v>0</v>
      </c>
      <c r="DH22" s="1332">
        <v>0</v>
      </c>
      <c r="DI22" s="1332">
        <v>0.1</v>
      </c>
      <c r="DJ22" s="1333">
        <v>0.03</v>
      </c>
      <c r="DK22" s="1333">
        <v>0</v>
      </c>
      <c r="DL22" s="1334">
        <v>0</v>
      </c>
      <c r="DM22" s="1332">
        <v>0</v>
      </c>
      <c r="DN22" s="1332">
        <v>0</v>
      </c>
      <c r="DO22" s="1332">
        <v>0</v>
      </c>
      <c r="DP22" s="1332">
        <v>0</v>
      </c>
      <c r="DQ22" s="1332">
        <v>4556.945395253847</v>
      </c>
      <c r="DR22" s="1333">
        <v>5720.1858752222452</v>
      </c>
      <c r="DS22" s="1333">
        <v>1527.1827459015822</v>
      </c>
      <c r="DT22" s="1334">
        <v>21.745962310471441</v>
      </c>
      <c r="DU22" s="1332">
        <v>5168.6863316354902</v>
      </c>
      <c r="DV22" s="1332">
        <v>6190.7052512627897</v>
      </c>
      <c r="DW22" s="1332">
        <v>7073.4195782553406</v>
      </c>
      <c r="DX22" s="1332">
        <v>9209.5466791920007</v>
      </c>
      <c r="DY22" s="1332">
        <v>5793.6555288729996</v>
      </c>
      <c r="DZ22" s="1333">
        <v>1626.9373000000001</v>
      </c>
      <c r="EA22" s="1333">
        <v>1331.3780999999999</v>
      </c>
      <c r="EB22" s="1334">
        <v>747.50739999999996</v>
      </c>
      <c r="EC22" s="1332">
        <v>1260.7577121100001</v>
      </c>
      <c r="ED22" s="1332">
        <v>749.46826224999995</v>
      </c>
      <c r="EE22" s="1332">
        <v>248.85250729666677</v>
      </c>
      <c r="EF22" s="1332">
        <v>122.64948244999999</v>
      </c>
      <c r="EG22" s="1332">
        <v>26.736375300000201</v>
      </c>
      <c r="EH22" s="1333">
        <v>17.795499333333101</v>
      </c>
      <c r="EI22" s="1333">
        <v>18.3447549999998</v>
      </c>
      <c r="EJ22" s="1334">
        <v>6.1402276999999996</v>
      </c>
      <c r="EK22" s="1332">
        <v>13.269500000000001</v>
      </c>
      <c r="EL22" s="1332">
        <v>195.91721937669641</v>
      </c>
      <c r="EM22" s="1332">
        <v>134</v>
      </c>
      <c r="EN22" s="1332">
        <v>24.860100796931594</v>
      </c>
      <c r="EO22" s="1332">
        <v>73.505477000973713</v>
      </c>
      <c r="EP22" s="1333">
        <v>1.3947821407834839</v>
      </c>
      <c r="EQ22" s="1333">
        <v>3.6399280287532005</v>
      </c>
      <c r="ER22" s="1334">
        <v>8.9889887630457963</v>
      </c>
      <c r="ES22" s="1332">
        <v>53.215204760795508</v>
      </c>
      <c r="ET22" s="1332">
        <v>11.484190779219599</v>
      </c>
      <c r="EU22" s="1332">
        <v>162.769296</v>
      </c>
      <c r="EV22" s="1332">
        <v>490.06469100000004</v>
      </c>
      <c r="EW22" s="1332">
        <v>1069.761225</v>
      </c>
      <c r="EX22" s="1333">
        <v>817.53053259440594</v>
      </c>
      <c r="EY22" s="1333">
        <v>359.10076173076925</v>
      </c>
      <c r="EZ22" s="1334">
        <v>90.826526190476102</v>
      </c>
      <c r="FA22" s="1333">
        <v>0</v>
      </c>
      <c r="FB22" s="1332">
        <v>0</v>
      </c>
      <c r="FC22" s="1332">
        <v>0</v>
      </c>
      <c r="FD22" s="1332">
        <v>0</v>
      </c>
      <c r="FE22" s="1332">
        <v>0</v>
      </c>
      <c r="FF22" s="1333">
        <v>0</v>
      </c>
      <c r="FG22" s="1333">
        <v>0</v>
      </c>
      <c r="FH22" s="1334"/>
      <c r="FI22" s="1332">
        <v>1.476</v>
      </c>
      <c r="FJ22" s="1332">
        <v>3148.3791437</v>
      </c>
      <c r="FK22" s="1332">
        <v>2863.3673681999999</v>
      </c>
      <c r="FL22" s="1332">
        <v>1925.4132046</v>
      </c>
      <c r="FM22" s="1332">
        <v>1474.6823668</v>
      </c>
      <c r="FN22" s="1333">
        <v>2014.4074221999999</v>
      </c>
      <c r="FO22" s="1333">
        <v>2109.4162633999999</v>
      </c>
      <c r="FP22" s="1334">
        <v>2535.873</v>
      </c>
      <c r="FQ22" s="1332">
        <v>0</v>
      </c>
      <c r="FR22" s="1332">
        <v>236.75644424541602</v>
      </c>
      <c r="FS22" s="1332">
        <v>253.53944740465801</v>
      </c>
      <c r="FT22" s="1332">
        <v>191.74172377960301</v>
      </c>
      <c r="FU22" s="1332">
        <v>40.614974880128706</v>
      </c>
      <c r="FV22" s="1333">
        <v>6.1620322548971993</v>
      </c>
      <c r="FW22" s="1333">
        <v>10.051336917210799</v>
      </c>
      <c r="FX22" s="1334">
        <v>3.15</v>
      </c>
      <c r="FY22" s="1332">
        <v>1207.9069</v>
      </c>
      <c r="FZ22" s="1332">
        <v>499.1671</v>
      </c>
      <c r="GA22" s="1332">
        <v>304.68290000000002</v>
      </c>
      <c r="GB22" s="1332">
        <v>21.358470000000001</v>
      </c>
      <c r="GC22" s="1332">
        <v>28.61103335</v>
      </c>
      <c r="GD22" s="1333">
        <v>15.467973499999999</v>
      </c>
      <c r="GE22" s="1333">
        <v>9.4254917000000003</v>
      </c>
      <c r="GF22" s="1334">
        <v>133.35460664999999</v>
      </c>
      <c r="GG22" s="1332">
        <v>52.812697824999994</v>
      </c>
      <c r="GH22" s="1332">
        <v>53.585463296658908</v>
      </c>
      <c r="GI22" s="1332">
        <v>135.74357254087838</v>
      </c>
      <c r="GJ22" s="1332">
        <v>169.40621193826664</v>
      </c>
      <c r="GK22" s="1332">
        <v>12.201398638333334</v>
      </c>
      <c r="GL22" s="1333">
        <v>2.461412057447133</v>
      </c>
      <c r="GM22" s="1333">
        <v>5.6135216420291005</v>
      </c>
      <c r="GN22" s="1334">
        <v>4.5904006113955997</v>
      </c>
      <c r="GO22" s="1332">
        <v>25953.508874379135</v>
      </c>
      <c r="GP22" s="1332">
        <v>37700.761595155775</v>
      </c>
      <c r="GQ22" s="1332">
        <v>32455.874991180539</v>
      </c>
      <c r="GR22" s="1332">
        <f>GJ22+GB22+FT22+FL22+FD22+EV22+EF22+DX22+DP22+DH22+AD22+CZ22+CR22+CI22+CA22+BS22+EN22+BJ22+BB22+AT22+AL22+V22+N22</f>
        <v>26163.956271574138</v>
      </c>
      <c r="GS22" s="1332">
        <f>O22+W22+AM22+AU22+BC22+BK22+BT22+CB22+CJ22+CS22+DA22+AE22+DI22+DQ22+DY22+EG22+EO22+EW22+FE22+FM22+FU22+GC22+GK22</f>
        <v>23190.356261278859</v>
      </c>
      <c r="GT22" s="1333">
        <v>15134.230748648242</v>
      </c>
      <c r="GU22" s="1333">
        <v>8182.5568446152492</v>
      </c>
      <c r="GV22" s="1334">
        <v>6734.0936409262031</v>
      </c>
      <c r="GW22" s="1332">
        <v>29654.705374379133</v>
      </c>
      <c r="GX22" s="1332">
        <v>52998.869595155775</v>
      </c>
      <c r="GY22" s="1332">
        <v>57337.872991180542</v>
      </c>
      <c r="GZ22" s="1332">
        <f t="shared" si="3"/>
        <v>53188.367771574136</v>
      </c>
      <c r="HA22" s="1332">
        <f t="shared" si="3"/>
        <v>50440.226261278862</v>
      </c>
      <c r="HB22" s="1333">
        <v>48840.608748648243</v>
      </c>
      <c r="HC22" s="1335">
        <v>42454.23384461525</v>
      </c>
      <c r="HD22" s="1334">
        <v>14597.576140926203</v>
      </c>
      <c r="HJ22" s="1336"/>
    </row>
    <row r="23" spans="1:218">
      <c r="A23" s="1286" t="s">
        <v>639</v>
      </c>
      <c r="B23" s="1332">
        <v>3338.6260000000002</v>
      </c>
      <c r="C23" s="1333">
        <v>3048.6424999999999</v>
      </c>
      <c r="D23" s="1333">
        <v>7706.9079999999994</v>
      </c>
      <c r="E23" s="1333">
        <v>15081.137500000001</v>
      </c>
      <c r="F23" s="1333">
        <v>18421.64</v>
      </c>
      <c r="G23" s="1333">
        <v>19529.6315</v>
      </c>
      <c r="H23" s="1333">
        <v>31703.6885</v>
      </c>
      <c r="I23" s="1334">
        <v>20375.092500000002</v>
      </c>
      <c r="J23" s="1334">
        <v>0</v>
      </c>
      <c r="K23" s="1332">
        <v>83.392250000000004</v>
      </c>
      <c r="L23" s="1332">
        <v>2268.3046824000003</v>
      </c>
      <c r="M23" s="1332">
        <v>2996.9049065600002</v>
      </c>
      <c r="N23" s="1332">
        <v>2402.73958133</v>
      </c>
      <c r="O23" s="1332">
        <v>1389.61746303</v>
      </c>
      <c r="P23" s="1333">
        <v>801.48004637000008</v>
      </c>
      <c r="Q23" s="1333">
        <v>587.62926299999992</v>
      </c>
      <c r="R23" s="1334">
        <v>529.55117020000148</v>
      </c>
      <c r="S23" s="1332">
        <v>40.186250000000001</v>
      </c>
      <c r="T23" s="1332">
        <v>65.032486899999995</v>
      </c>
      <c r="U23" s="1332">
        <v>36.17</v>
      </c>
      <c r="V23" s="1332">
        <v>29.117349999999998</v>
      </c>
      <c r="W23" s="1332">
        <v>18.983000000000001</v>
      </c>
      <c r="X23" s="1333">
        <v>12.6475396</v>
      </c>
      <c r="Y23" s="1333">
        <v>10.3765</v>
      </c>
      <c r="Z23" s="1334">
        <v>15.8612473</v>
      </c>
      <c r="AA23" s="1332">
        <v>0.01</v>
      </c>
      <c r="AB23" s="1332">
        <v>5.7999999999999996E-3</v>
      </c>
      <c r="AC23" s="1332">
        <v>6.4000000000000003E-3</v>
      </c>
      <c r="AD23" s="1332">
        <v>2.2499999999999998E-3</v>
      </c>
      <c r="AE23" s="1332">
        <v>18.349503599999998</v>
      </c>
      <c r="AF23" s="1333">
        <v>63.548777399999999</v>
      </c>
      <c r="AG23" s="1333">
        <v>24.292100000000001</v>
      </c>
      <c r="AH23" s="1334">
        <v>26.801600000000001</v>
      </c>
      <c r="AI23" s="1332">
        <v>128.50749999999999</v>
      </c>
      <c r="AJ23" s="1332">
        <v>305.95319999999998</v>
      </c>
      <c r="AK23" s="1332">
        <v>346.71969999999999</v>
      </c>
      <c r="AL23" s="1332">
        <v>141.875</v>
      </c>
      <c r="AM23" s="1332">
        <v>116.05</v>
      </c>
      <c r="AN23" s="1333">
        <v>62.99</v>
      </c>
      <c r="AO23" s="1333">
        <v>43.005000000000003</v>
      </c>
      <c r="AP23" s="1334">
        <v>32.134999999999998</v>
      </c>
      <c r="AQ23" s="1332">
        <v>90.097179699999998</v>
      </c>
      <c r="AR23" s="1332">
        <v>65.7622815</v>
      </c>
      <c r="AS23" s="1332">
        <v>55.794224999999997</v>
      </c>
      <c r="AT23" s="1332">
        <v>70.746469173999941</v>
      </c>
      <c r="AU23" s="1332">
        <v>65.509164766000012</v>
      </c>
      <c r="AV23" s="1333">
        <v>50.350793385000031</v>
      </c>
      <c r="AW23" s="1333">
        <v>38.491687062999993</v>
      </c>
      <c r="AX23" s="1334">
        <v>30.173047634</v>
      </c>
      <c r="AY23" s="1332">
        <v>241.16694629999995</v>
      </c>
      <c r="AZ23" s="1332">
        <v>140.15673609999999</v>
      </c>
      <c r="BA23" s="1332">
        <v>134.27285180000001</v>
      </c>
      <c r="BB23" s="1332">
        <v>122.61169673437502</v>
      </c>
      <c r="BC23" s="1332">
        <v>61.172978054687484</v>
      </c>
      <c r="BD23" s="1333">
        <v>39.166734984374997</v>
      </c>
      <c r="BE23" s="1333">
        <v>29.274648051562497</v>
      </c>
      <c r="BF23" s="1334">
        <v>18.83907050625</v>
      </c>
      <c r="BG23" s="1332">
        <v>0</v>
      </c>
      <c r="BH23" s="1332">
        <v>0</v>
      </c>
      <c r="BI23" s="1332">
        <v>2.31</v>
      </c>
      <c r="BJ23" s="1332">
        <v>66.017700000000005</v>
      </c>
      <c r="BK23" s="1332">
        <v>297.62799999999999</v>
      </c>
      <c r="BL23" s="1333">
        <v>398.35133333299996</v>
      </c>
      <c r="BM23" s="1333">
        <v>234.21597451</v>
      </c>
      <c r="BN23" s="1334">
        <v>167.84224402999999</v>
      </c>
      <c r="BO23" s="1334">
        <v>0</v>
      </c>
      <c r="BP23" s="1332">
        <v>28.721689769699999</v>
      </c>
      <c r="BQ23" s="1332">
        <v>39.671200440499994</v>
      </c>
      <c r="BR23" s="1332">
        <v>38.791630574400003</v>
      </c>
      <c r="BS23" s="1332">
        <v>62.987995863309699</v>
      </c>
      <c r="BT23" s="1332">
        <v>92.464123360246901</v>
      </c>
      <c r="BU23" s="1333">
        <v>53.140647111268706</v>
      </c>
      <c r="BV23" s="1333">
        <v>38.353335246836401</v>
      </c>
      <c r="BW23" s="1334">
        <v>34.726711023608004</v>
      </c>
      <c r="BX23" s="1332">
        <v>2.0633209999999997</v>
      </c>
      <c r="BY23" s="1332">
        <v>227.957415</v>
      </c>
      <c r="BZ23" s="1332">
        <v>151.3721463</v>
      </c>
      <c r="CA23" s="1332">
        <v>117.0075793</v>
      </c>
      <c r="CB23" s="1332">
        <v>73.624288899999996</v>
      </c>
      <c r="CC23" s="1333">
        <v>45.9916117</v>
      </c>
      <c r="CD23" s="1334" t="s">
        <v>103</v>
      </c>
      <c r="CE23" s="1334">
        <v>0</v>
      </c>
      <c r="CF23" s="1332">
        <v>2.6</v>
      </c>
      <c r="CG23" s="1332">
        <v>139.66999999999999</v>
      </c>
      <c r="CH23" s="1332">
        <v>1250.5549348</v>
      </c>
      <c r="CI23" s="1332">
        <v>681.89162490000012</v>
      </c>
      <c r="CJ23" s="1332">
        <v>497.01604730000003</v>
      </c>
      <c r="CK23" s="1333">
        <v>396.04919230000002</v>
      </c>
      <c r="CL23" s="1333">
        <v>232.7993506</v>
      </c>
      <c r="CM23" s="1334">
        <v>136.0992512</v>
      </c>
      <c r="CN23" s="1334"/>
      <c r="CO23" s="1332">
        <v>9938.5240059849984</v>
      </c>
      <c r="CP23" s="1332">
        <v>10087.484774250001</v>
      </c>
      <c r="CQ23" s="1332">
        <v>9500.2637531199998</v>
      </c>
      <c r="CR23" s="1332">
        <v>8285.5660730000018</v>
      </c>
      <c r="CS23" s="1332">
        <v>5610.2305162999992</v>
      </c>
      <c r="CT23" s="1333">
        <v>2641.0927019000001</v>
      </c>
      <c r="CU23" s="1333">
        <v>2111.0475156000002</v>
      </c>
      <c r="CV23" s="1334">
        <v>1323.5694575399982</v>
      </c>
      <c r="CW23" s="1332">
        <v>518.41447500000004</v>
      </c>
      <c r="CX23" s="1332">
        <v>928.27104789999999</v>
      </c>
      <c r="CY23" s="1332">
        <v>2696.3104381000003</v>
      </c>
      <c r="CZ23" s="1332">
        <v>2811.9993017499996</v>
      </c>
      <c r="DA23" s="1332">
        <v>3052.6803603900003</v>
      </c>
      <c r="DB23" s="1333">
        <v>3419.37777082</v>
      </c>
      <c r="DC23" s="1333">
        <v>2020.7177304499999</v>
      </c>
      <c r="DD23" s="1334">
        <v>1503.19757744</v>
      </c>
      <c r="DE23" s="1332">
        <v>18.86</v>
      </c>
      <c r="DF23" s="1332">
        <v>12.295</v>
      </c>
      <c r="DG23" s="1332">
        <v>24.428799999999999</v>
      </c>
      <c r="DH23" s="1332">
        <v>6.1</v>
      </c>
      <c r="DI23" s="1332">
        <v>2.9064999999999999</v>
      </c>
      <c r="DJ23" s="1333">
        <v>0.70199999999999996</v>
      </c>
      <c r="DK23" s="1333">
        <v>0</v>
      </c>
      <c r="DL23" s="1334">
        <v>0</v>
      </c>
      <c r="DM23" s="1332">
        <v>0</v>
      </c>
      <c r="DN23" s="1332">
        <v>0</v>
      </c>
      <c r="DO23" s="1332">
        <v>0</v>
      </c>
      <c r="DP23" s="1332">
        <v>0</v>
      </c>
      <c r="DQ23" s="1332">
        <v>3.9452484000000001</v>
      </c>
      <c r="DR23" s="1333">
        <v>1765.3982508693007</v>
      </c>
      <c r="DS23" s="1333">
        <v>4610.0174106234472</v>
      </c>
      <c r="DT23" s="1334">
        <v>2236.7309981324561</v>
      </c>
      <c r="DU23" s="1332">
        <v>304.29128420648982</v>
      </c>
      <c r="DV23" s="1332">
        <v>1797.7200771337905</v>
      </c>
      <c r="DW23" s="1332">
        <v>3526.5477051093408</v>
      </c>
      <c r="DX23" s="1332">
        <v>4783.0109252499997</v>
      </c>
      <c r="DY23" s="1332">
        <v>7173.6134164390014</v>
      </c>
      <c r="DZ23" s="1333">
        <v>6425.2295000000004</v>
      </c>
      <c r="EA23" s="1333">
        <v>2912.4634000000001</v>
      </c>
      <c r="EB23" s="1334">
        <v>1890.1367</v>
      </c>
      <c r="EC23" s="1332">
        <v>612.40130699999997</v>
      </c>
      <c r="ED23" s="1332">
        <v>637.96383935999995</v>
      </c>
      <c r="EE23" s="1332">
        <v>528.67750464666597</v>
      </c>
      <c r="EF23" s="1332">
        <v>358.73327311333333</v>
      </c>
      <c r="EG23" s="1332">
        <v>258.09662182999949</v>
      </c>
      <c r="EH23" s="1333">
        <v>178.02540986666671</v>
      </c>
      <c r="EI23" s="1333">
        <v>149.55033239000031</v>
      </c>
      <c r="EJ23" s="1334">
        <v>300.25577153</v>
      </c>
      <c r="EK23" s="1332">
        <v>2.1499999999999998E-2</v>
      </c>
      <c r="EL23" s="1332">
        <v>8.1528537510560355</v>
      </c>
      <c r="EM23" s="1332">
        <v>54</v>
      </c>
      <c r="EN23" s="1332">
        <v>90.388241214183111</v>
      </c>
      <c r="EO23" s="1332">
        <v>52.714237828556691</v>
      </c>
      <c r="EP23" s="1333">
        <v>78.737262253344696</v>
      </c>
      <c r="EQ23" s="1333">
        <v>61.404877929279685</v>
      </c>
      <c r="ER23" s="1334">
        <v>20.616613254649693</v>
      </c>
      <c r="ES23" s="1332">
        <v>246.92158144978023</v>
      </c>
      <c r="ET23" s="1332">
        <v>92.081350390271197</v>
      </c>
      <c r="EU23" s="1332">
        <v>98.614562310689493</v>
      </c>
      <c r="EV23" s="1332">
        <v>73.079648489274206</v>
      </c>
      <c r="EW23" s="1332">
        <v>187.79333070000001</v>
      </c>
      <c r="EX23" s="1333">
        <v>506.45970800000003</v>
      </c>
      <c r="EY23" s="1333">
        <v>694.23276043956037</v>
      </c>
      <c r="EZ23" s="1334">
        <v>462.7005353288385</v>
      </c>
      <c r="FA23" s="1333">
        <v>0</v>
      </c>
      <c r="FB23" s="1332">
        <v>0</v>
      </c>
      <c r="FC23" s="1332">
        <v>0</v>
      </c>
      <c r="FD23" s="1332">
        <v>0</v>
      </c>
      <c r="FE23" s="1332">
        <v>0</v>
      </c>
      <c r="FF23" s="1333">
        <v>0</v>
      </c>
      <c r="FG23" s="1333">
        <v>0</v>
      </c>
      <c r="FH23" s="1334"/>
      <c r="FI23" s="1332">
        <v>319.77200000000005</v>
      </c>
      <c r="FJ23" s="1332">
        <v>265.87152214800005</v>
      </c>
      <c r="FK23" s="1332">
        <v>1398.7587129999999</v>
      </c>
      <c r="FL23" s="1332">
        <v>1559.5796381</v>
      </c>
      <c r="FM23" s="1332">
        <v>1171.7254157</v>
      </c>
      <c r="FN23" s="1333">
        <v>1292.0229337838337</v>
      </c>
      <c r="FO23" s="1333">
        <v>1519.7899422487153</v>
      </c>
      <c r="FP23" s="1334">
        <v>1131.546</v>
      </c>
      <c r="FQ23" s="1332">
        <v>0</v>
      </c>
      <c r="FR23" s="1332">
        <v>1.1581444695462</v>
      </c>
      <c r="FS23" s="1332">
        <v>107.00070790166698</v>
      </c>
      <c r="FT23" s="1332">
        <v>106.02928304798668</v>
      </c>
      <c r="FU23" s="1332">
        <v>255.4903868623916</v>
      </c>
      <c r="FV23" s="1333">
        <v>88.147060893187899</v>
      </c>
      <c r="FW23" s="1333">
        <v>34.560695337687356</v>
      </c>
      <c r="FX23" s="1334">
        <v>25.659358420475598</v>
      </c>
      <c r="FY23" s="1332">
        <v>24.936399999999999</v>
      </c>
      <c r="FZ23" s="1332">
        <v>391.75080000000003</v>
      </c>
      <c r="GA23" s="1332">
        <v>276.25</v>
      </c>
      <c r="GB23" s="1332">
        <v>274.20251842100004</v>
      </c>
      <c r="GC23" s="1332">
        <v>115.70331030000001</v>
      </c>
      <c r="GD23" s="1333">
        <v>78.949878400000003</v>
      </c>
      <c r="GE23" s="1333">
        <v>52.233855081000002</v>
      </c>
      <c r="GF23" s="1334">
        <v>42.239453650000002</v>
      </c>
      <c r="GG23" s="1332">
        <v>97.008707717999997</v>
      </c>
      <c r="GH23" s="1332">
        <v>89.897682474848295</v>
      </c>
      <c r="GI23" s="1332">
        <v>398.7955076506891</v>
      </c>
      <c r="GJ23" s="1332">
        <v>19.502598313333337</v>
      </c>
      <c r="GK23" s="1332">
        <v>36.312462220000008</v>
      </c>
      <c r="GL23" s="1333">
        <v>38.054916238358395</v>
      </c>
      <c r="GM23" s="1333">
        <v>21.450141174585397</v>
      </c>
      <c r="GN23" s="1334">
        <v>23.213864711071999</v>
      </c>
      <c r="GO23" s="1332">
        <v>12697.896398128971</v>
      </c>
      <c r="GP23" s="1332">
        <v>17565.16089421801</v>
      </c>
      <c r="GQ23" s="1332">
        <v>23622.544486873452</v>
      </c>
      <c r="GR23" s="1332">
        <f>GJ23+GB23+FT23+FL23+FD23+EV23+EF23+DX23+DP23+DH23+AD23+CZ23+CR23+CI23+CA23+BS23+EN23+BJ23+BB23+AT23+AL23+V23+N23</f>
        <v>22063.18874800079</v>
      </c>
      <c r="GS23" s="1332">
        <f>O23+W23+AM23+AU23+BC23+BK23+BT23+CB23+CJ23+CS23+DA23+AE23+DI23+DQ23+DY23+EG23+EO23+EW23+FE23+FM23+FU23+GC23+GK23</f>
        <v>20551.626375980879</v>
      </c>
      <c r="GT23" s="1333">
        <v>18435.914069208335</v>
      </c>
      <c r="GU23" s="1333">
        <v>15425.906519745677</v>
      </c>
      <c r="GV23" s="1334">
        <v>9951.8956719013495</v>
      </c>
      <c r="GW23" s="1332">
        <v>16036.522398128971</v>
      </c>
      <c r="GX23" s="1332">
        <v>20613.803394218012</v>
      </c>
      <c r="GY23" s="1332">
        <v>31329.452486873452</v>
      </c>
      <c r="GZ23" s="1332">
        <f t="shared" si="3"/>
        <v>37144.326248000791</v>
      </c>
      <c r="HA23" s="1332">
        <f t="shared" si="3"/>
        <v>38973.266375980878</v>
      </c>
      <c r="HB23" s="1333">
        <v>37965.545569208334</v>
      </c>
      <c r="HC23" s="1335">
        <v>47129.595019745677</v>
      </c>
      <c r="HD23" s="1334">
        <v>30326.98817190135</v>
      </c>
      <c r="HJ23" s="1336"/>
    </row>
    <row r="24" spans="1:218">
      <c r="A24" s="1286" t="s">
        <v>646</v>
      </c>
      <c r="B24" s="1332">
        <v>10714.223</v>
      </c>
      <c r="C24" s="1333">
        <v>22963.688499999997</v>
      </c>
      <c r="D24" s="1333">
        <v>40138.7785</v>
      </c>
      <c r="E24" s="1333">
        <v>52082.052500000005</v>
      </c>
      <c r="F24" s="1333">
        <v>60910.281000000003</v>
      </c>
      <c r="G24" s="1333">
        <v>75087.027499999997</v>
      </c>
      <c r="H24" s="1333">
        <v>77655.016000000018</v>
      </c>
      <c r="I24" s="1334">
        <v>65143.406000000003</v>
      </c>
      <c r="J24" s="1334">
        <v>0</v>
      </c>
      <c r="K24" s="1332">
        <v>3450.8269642999999</v>
      </c>
      <c r="L24" s="1332">
        <v>4721.1265530000001</v>
      </c>
      <c r="M24" s="1332">
        <v>4712.3923948399997</v>
      </c>
      <c r="N24" s="1332">
        <v>4179.1777743399998</v>
      </c>
      <c r="O24" s="1332">
        <v>3456.6878842800006</v>
      </c>
      <c r="P24" s="1333">
        <v>3135.1032893000011</v>
      </c>
      <c r="Q24" s="1333">
        <v>2879.4060204200018</v>
      </c>
      <c r="R24" s="1334">
        <v>2859.4417120000003</v>
      </c>
      <c r="S24" s="1332">
        <v>207.59878689999999</v>
      </c>
      <c r="T24" s="1332">
        <v>212.10409999999999</v>
      </c>
      <c r="U24" s="1332">
        <v>200.20403689999998</v>
      </c>
      <c r="V24" s="1332">
        <v>177.25168690000001</v>
      </c>
      <c r="W24" s="1332">
        <v>160.63853689999999</v>
      </c>
      <c r="X24" s="1333">
        <v>150.19399729999998</v>
      </c>
      <c r="Y24" s="1333">
        <v>140.02749729999999</v>
      </c>
      <c r="Z24" s="1334">
        <v>141.90125</v>
      </c>
      <c r="AA24" s="1332">
        <v>0.04</v>
      </c>
      <c r="AB24" s="1332">
        <v>3.4099999999999998E-2</v>
      </c>
      <c r="AC24" s="1332">
        <v>2.8299999999999999E-2</v>
      </c>
      <c r="AD24" s="1332">
        <v>47.8435536</v>
      </c>
      <c r="AE24" s="1332">
        <v>107.4198274</v>
      </c>
      <c r="AF24" s="1333">
        <v>61.261749999999999</v>
      </c>
      <c r="AG24" s="1333">
        <v>83.949849999999998</v>
      </c>
      <c r="AH24" s="1334">
        <v>86.698649999999986</v>
      </c>
      <c r="AI24" s="1332">
        <v>1482.4825521</v>
      </c>
      <c r="AJ24" s="1332">
        <v>1565.0543521</v>
      </c>
      <c r="AK24" s="1332">
        <v>1279.9846520999999</v>
      </c>
      <c r="AL24" s="1332">
        <v>1159.5996521</v>
      </c>
      <c r="AM24" s="1332">
        <v>1051.6996521000001</v>
      </c>
      <c r="AN24" s="1333">
        <v>999.48465209999995</v>
      </c>
      <c r="AO24" s="1333">
        <v>960.32965209999998</v>
      </c>
      <c r="AP24" s="1334">
        <v>931.10465209999995</v>
      </c>
      <c r="AQ24" s="1332">
        <v>288.25798689999999</v>
      </c>
      <c r="AR24" s="1332">
        <v>223.98070540000001</v>
      </c>
      <c r="AS24" s="1332">
        <v>334.17835989999998</v>
      </c>
      <c r="AT24" s="1332">
        <v>341.00358202600006</v>
      </c>
      <c r="AU24" s="1332">
        <v>329.70060175999998</v>
      </c>
      <c r="AV24" s="1333">
        <v>299.06746387499999</v>
      </c>
      <c r="AW24" s="1333">
        <v>282.35379688399996</v>
      </c>
      <c r="AX24" s="1334">
        <v>269.3359604960001</v>
      </c>
      <c r="AY24" s="1332">
        <v>555.13368700000012</v>
      </c>
      <c r="AZ24" s="1332">
        <v>543.96049570000002</v>
      </c>
      <c r="BA24" s="1332">
        <v>529.10716479999996</v>
      </c>
      <c r="BB24" s="1332">
        <v>418.02721124999988</v>
      </c>
      <c r="BC24" s="1332">
        <v>368.23294253</v>
      </c>
      <c r="BD24" s="1333">
        <v>333.58922397925619</v>
      </c>
      <c r="BE24" s="1333">
        <v>308.62731345131937</v>
      </c>
      <c r="BF24" s="1334">
        <v>292.66792076349299</v>
      </c>
      <c r="BG24" s="1332">
        <v>0</v>
      </c>
      <c r="BH24" s="1332">
        <v>0</v>
      </c>
      <c r="BI24" s="1332">
        <v>268.3</v>
      </c>
      <c r="BJ24" s="1332">
        <v>1322.4755300000002</v>
      </c>
      <c r="BK24" s="1332">
        <v>1696.0477599999901</v>
      </c>
      <c r="BL24" s="1333">
        <v>1481.8219900000001</v>
      </c>
      <c r="BM24" s="1333">
        <v>1350.3739454900001</v>
      </c>
      <c r="BN24" s="1334">
        <v>1226.6318514600002</v>
      </c>
      <c r="BO24" s="1334">
        <v>0</v>
      </c>
      <c r="BP24" s="1332">
        <v>221.52800527199994</v>
      </c>
      <c r="BQ24" s="1332">
        <v>298.99130403100003</v>
      </c>
      <c r="BR24" s="1332">
        <v>377.10105148000002</v>
      </c>
      <c r="BS24" s="1332">
        <v>541.90772136924295</v>
      </c>
      <c r="BT24" s="1332">
        <v>479.15012903688893</v>
      </c>
      <c r="BU24" s="1333">
        <v>442.959851124115</v>
      </c>
      <c r="BV24" s="1333">
        <v>411.40563697373801</v>
      </c>
      <c r="BW24" s="1334">
        <v>378.05608616652097</v>
      </c>
      <c r="BX24" s="1332">
        <v>412.4355104</v>
      </c>
      <c r="BY24" s="1332">
        <v>341.31849369999998</v>
      </c>
      <c r="BZ24" s="1332">
        <v>301.85637869999999</v>
      </c>
      <c r="CA24" s="1332">
        <v>218.1752261</v>
      </c>
      <c r="CB24" s="1332">
        <v>170.6693372</v>
      </c>
      <c r="CC24" s="1333">
        <v>135.98502050000002</v>
      </c>
      <c r="CD24" s="1334" t="s">
        <v>103</v>
      </c>
      <c r="CE24" s="1334">
        <v>0</v>
      </c>
      <c r="CF24" s="1332">
        <v>241.21</v>
      </c>
      <c r="CG24" s="1332">
        <v>2192.4224789</v>
      </c>
      <c r="CH24" s="1332">
        <v>1811.2938089000002</v>
      </c>
      <c r="CI24" s="1332">
        <v>1996.0876795000001</v>
      </c>
      <c r="CJ24" s="1332">
        <v>2266.9199975000001</v>
      </c>
      <c r="CK24" s="1333">
        <v>1957.5738297000003</v>
      </c>
      <c r="CL24" s="1333">
        <v>1786.6032858999997</v>
      </c>
      <c r="CM24" s="1334">
        <v>1681.5747525000002</v>
      </c>
      <c r="CN24" s="1334"/>
      <c r="CO24" s="1332">
        <v>20366.444771515005</v>
      </c>
      <c r="CP24" s="1332">
        <v>24537.29058741</v>
      </c>
      <c r="CQ24" s="1332">
        <v>27042.586180090006</v>
      </c>
      <c r="CR24" s="1332">
        <v>24023.622608639995</v>
      </c>
      <c r="CS24" s="1332">
        <v>20266.905291530002</v>
      </c>
      <c r="CT24" s="1333">
        <v>18466.035844730002</v>
      </c>
      <c r="CU24" s="1333">
        <v>17039.38213423</v>
      </c>
      <c r="CV24" s="1334">
        <v>16290.48629959</v>
      </c>
      <c r="CW24" s="1332">
        <v>4137.6455429999996</v>
      </c>
      <c r="CX24" s="1332">
        <v>9074.3492333000013</v>
      </c>
      <c r="CY24" s="1332">
        <v>10923.62941116</v>
      </c>
      <c r="CZ24" s="1332">
        <v>12571.842598810001</v>
      </c>
      <c r="DA24" s="1332">
        <v>15463.15990488</v>
      </c>
      <c r="DB24" s="1333">
        <v>15281.82572295</v>
      </c>
      <c r="DC24" s="1333">
        <v>14940.644339190001</v>
      </c>
      <c r="DD24" s="1334">
        <v>15388.324488690001</v>
      </c>
      <c r="DE24" s="1332">
        <v>46.302300000000002</v>
      </c>
      <c r="DF24" s="1332">
        <v>34.007300000000001</v>
      </c>
      <c r="DG24" s="1332">
        <v>9.5785000000000018</v>
      </c>
      <c r="DH24" s="1332">
        <v>3.4785000000000004</v>
      </c>
      <c r="DI24" s="1332">
        <v>0.67200000000000015</v>
      </c>
      <c r="DJ24" s="1333">
        <v>0</v>
      </c>
      <c r="DK24" s="1333">
        <v>0</v>
      </c>
      <c r="DL24" s="1334">
        <v>0</v>
      </c>
      <c r="DM24" s="1332">
        <v>0</v>
      </c>
      <c r="DN24" s="1332">
        <v>0</v>
      </c>
      <c r="DO24" s="1332">
        <v>0</v>
      </c>
      <c r="DP24" s="1332">
        <v>0</v>
      </c>
      <c r="DQ24" s="1332">
        <v>4553.0001468538467</v>
      </c>
      <c r="DR24" s="1333">
        <v>8507.7877712067893</v>
      </c>
      <c r="DS24" s="1333">
        <v>5424.9531064853254</v>
      </c>
      <c r="DT24" s="1334">
        <v>3209.968070662947</v>
      </c>
      <c r="DU24" s="1332">
        <v>5011.7800474289998</v>
      </c>
      <c r="DV24" s="1332">
        <v>9404.7652215579983</v>
      </c>
      <c r="DW24" s="1332">
        <v>12951.637094704</v>
      </c>
      <c r="DX24" s="1332">
        <v>17378.172848646002</v>
      </c>
      <c r="DY24" s="1332">
        <v>15998.214961079997</v>
      </c>
      <c r="DZ24" s="1333">
        <v>11199.9228</v>
      </c>
      <c r="EA24" s="1333">
        <v>9618.8374999999996</v>
      </c>
      <c r="EB24" s="1334">
        <v>8476.2081999999991</v>
      </c>
      <c r="EC24" s="1332">
        <v>3044.2197551100003</v>
      </c>
      <c r="ED24" s="1332">
        <v>3155.7241779999995</v>
      </c>
      <c r="EE24" s="1332">
        <v>2875.8991806500007</v>
      </c>
      <c r="EF24" s="1332">
        <v>2639.8153899866597</v>
      </c>
      <c r="EG24" s="1332">
        <v>2408.4551434566606</v>
      </c>
      <c r="EH24" s="1333">
        <v>2248.2252329233338</v>
      </c>
      <c r="EI24" s="1333">
        <v>2117.0196555333396</v>
      </c>
      <c r="EJ24" s="1334">
        <v>1822.9041116999999</v>
      </c>
      <c r="EK24" s="1332">
        <v>13.248000000000001</v>
      </c>
      <c r="EL24" s="1332">
        <v>201.01236562564037</v>
      </c>
      <c r="EM24" s="1332">
        <v>281</v>
      </c>
      <c r="EN24" s="1332">
        <v>215.53150108075255</v>
      </c>
      <c r="EO24" s="1332">
        <v>236.32274025316957</v>
      </c>
      <c r="EP24" s="1333">
        <v>158.98026014060872</v>
      </c>
      <c r="EQ24" s="1333">
        <v>101.21531024008223</v>
      </c>
      <c r="ER24" s="1334">
        <v>89.58768574847835</v>
      </c>
      <c r="ES24" s="1332">
        <v>321.59390011101527</v>
      </c>
      <c r="ET24" s="1332">
        <v>240.99674049996366</v>
      </c>
      <c r="EU24" s="1332">
        <v>305.15147418927421</v>
      </c>
      <c r="EV24" s="1332">
        <v>722.13651670000002</v>
      </c>
      <c r="EW24" s="1332">
        <v>1604.104411</v>
      </c>
      <c r="EX24" s="1333">
        <v>1915.1752355944059</v>
      </c>
      <c r="EY24" s="1333">
        <v>1580.043236885615</v>
      </c>
      <c r="EZ24" s="1334">
        <v>1208.1692277472525</v>
      </c>
      <c r="FA24" s="1333">
        <v>0</v>
      </c>
      <c r="FB24" s="1332">
        <v>0</v>
      </c>
      <c r="FC24" s="1332">
        <v>0</v>
      </c>
      <c r="FD24" s="1332">
        <v>0</v>
      </c>
      <c r="FE24" s="1332">
        <v>0</v>
      </c>
      <c r="FF24" s="1333">
        <v>0</v>
      </c>
      <c r="FG24" s="1333">
        <v>0</v>
      </c>
      <c r="FH24" s="1334"/>
      <c r="FI24" s="1332">
        <v>36.516999999999996</v>
      </c>
      <c r="FJ24" s="1332">
        <v>2919.0246215520001</v>
      </c>
      <c r="FK24" s="1332">
        <v>4383.6332768000002</v>
      </c>
      <c r="FL24" s="1332">
        <v>4749.4668432999997</v>
      </c>
      <c r="FM24" s="1332">
        <v>5052.4237944000006</v>
      </c>
      <c r="FN24" s="1333">
        <v>5774.8082828161669</v>
      </c>
      <c r="FO24" s="1333">
        <v>6364.434603967451</v>
      </c>
      <c r="FP24" s="1334">
        <v>7768.7619999999997</v>
      </c>
      <c r="FQ24" s="1332">
        <v>0</v>
      </c>
      <c r="FR24" s="1332">
        <v>235.5982997758698</v>
      </c>
      <c r="FS24" s="1332">
        <v>382.13703927886087</v>
      </c>
      <c r="FT24" s="1332">
        <v>467.84948001047718</v>
      </c>
      <c r="FU24" s="1332">
        <v>252.9740680282143</v>
      </c>
      <c r="FV24" s="1333">
        <v>170.98903938992359</v>
      </c>
      <c r="FW24" s="1333">
        <v>146.479680969447</v>
      </c>
      <c r="FX24" s="1334">
        <v>123.97032254897142</v>
      </c>
      <c r="FY24" s="1332">
        <v>1342.9046999999998</v>
      </c>
      <c r="FZ24" s="1332">
        <v>1450.3210000000001</v>
      </c>
      <c r="GA24" s="1332">
        <v>1478.7538999999999</v>
      </c>
      <c r="GB24" s="1332">
        <v>1225.9098515789997</v>
      </c>
      <c r="GC24" s="1332">
        <v>1138.8175746290001</v>
      </c>
      <c r="GD24" s="1333">
        <v>1075.3356697290001</v>
      </c>
      <c r="GE24" s="1333">
        <v>1032.5273063479999</v>
      </c>
      <c r="GF24" s="1334">
        <v>1123.6424593479999</v>
      </c>
      <c r="GG24" s="1332">
        <v>515.16756744599991</v>
      </c>
      <c r="GH24" s="1332">
        <v>478.8553482678106</v>
      </c>
      <c r="GI24" s="1332">
        <v>215.8034131579999</v>
      </c>
      <c r="GJ24" s="1332">
        <v>365.70702678293327</v>
      </c>
      <c r="GK24" s="1332">
        <v>341.59596320126661</v>
      </c>
      <c r="GL24" s="1333">
        <v>306.00245902035545</v>
      </c>
      <c r="GM24" s="1333">
        <v>290.16583948779913</v>
      </c>
      <c r="GN24" s="1334">
        <v>271.54237538812271</v>
      </c>
      <c r="GO24" s="1332">
        <v>41695.337077483018</v>
      </c>
      <c r="GP24" s="1332">
        <v>61830.937478820291</v>
      </c>
      <c r="GQ24" s="1332">
        <v>70664.255617650138</v>
      </c>
      <c r="GR24" s="1332">
        <f>GJ24+GB24+FT24+FL24+FD24+EV24+EF24+DX24+DP24+DH24+AD24+CZ24+CR24+CI24+CA24+BS24+EN24+BJ24+BB24+AT24+AL24+V24+N24</f>
        <v>74765.082782721031</v>
      </c>
      <c r="GS24" s="1332">
        <f>O24+W24+AM24+AU24+BC24+BK24+BT24+CB24+CJ24+CS24+DA24+AE24+DI24+DQ24+DY24+EG24+EO24+EW24+FE24+FM24+FU24+GC24+GK24</f>
        <v>77403.812668019047</v>
      </c>
      <c r="GT24" s="1333">
        <v>74102.129386378961</v>
      </c>
      <c r="GU24" s="1333">
        <v>66858.779711856114</v>
      </c>
      <c r="GV24" s="1334">
        <v>63640.978076909778</v>
      </c>
      <c r="GW24" s="1332">
        <v>52409.560077483016</v>
      </c>
      <c r="GX24" s="1332">
        <v>84794.625978820288</v>
      </c>
      <c r="GY24" s="1332">
        <v>110803.03411765014</v>
      </c>
      <c r="GZ24" s="1332">
        <f t="shared" si="3"/>
        <v>126847.13528272104</v>
      </c>
      <c r="HA24" s="1332">
        <f t="shared" si="3"/>
        <v>138314.09366801905</v>
      </c>
      <c r="HB24" s="1333">
        <v>149189.15688637894</v>
      </c>
      <c r="HC24" s="1335">
        <v>144513.79571185613</v>
      </c>
      <c r="HD24" s="1334">
        <v>128784.38407690977</v>
      </c>
      <c r="HJ24" s="1336"/>
    </row>
    <row r="25" spans="1:218" ht="13">
      <c r="A25" s="1285" t="s">
        <v>647</v>
      </c>
      <c r="B25" s="1332"/>
      <c r="C25" s="1333"/>
      <c r="D25" s="1333"/>
      <c r="E25" s="1333"/>
      <c r="F25" s="1333"/>
      <c r="G25" s="1333"/>
      <c r="H25" s="1333"/>
      <c r="I25" s="1334"/>
      <c r="J25" s="1334"/>
      <c r="K25" s="1337"/>
      <c r="L25" s="1337"/>
      <c r="M25" s="1337"/>
      <c r="N25" s="1337"/>
      <c r="O25" s="1337"/>
      <c r="P25" s="1333"/>
      <c r="Q25" s="1333"/>
      <c r="R25" s="1334"/>
      <c r="S25" s="1332"/>
      <c r="T25" s="1332"/>
      <c r="U25" s="1332"/>
      <c r="V25" s="1332"/>
      <c r="W25" s="1332"/>
      <c r="X25" s="1333"/>
      <c r="Y25" s="1333"/>
      <c r="Z25" s="1334"/>
      <c r="AA25" s="1332"/>
      <c r="AB25" s="1332"/>
      <c r="AC25" s="1332"/>
      <c r="AD25" s="1332"/>
      <c r="AE25" s="1332"/>
      <c r="AF25" s="1333"/>
      <c r="AG25" s="1333"/>
      <c r="AH25" s="1334"/>
      <c r="AI25" s="1332"/>
      <c r="AJ25" s="1332"/>
      <c r="AK25" s="1332"/>
      <c r="AL25" s="1332"/>
      <c r="AM25" s="1332"/>
      <c r="AN25" s="1333"/>
      <c r="AO25" s="1333"/>
      <c r="AP25" s="1334"/>
      <c r="AQ25" s="1332"/>
      <c r="AR25" s="1332"/>
      <c r="AS25" s="1332"/>
      <c r="AT25" s="1332"/>
      <c r="AU25" s="1332"/>
      <c r="AV25" s="1333">
        <v>0</v>
      </c>
      <c r="AW25" s="1333"/>
      <c r="AX25" s="1334"/>
      <c r="AY25" s="1332"/>
      <c r="AZ25" s="1332"/>
      <c r="BA25" s="1332"/>
      <c r="BB25" s="1332"/>
      <c r="BC25" s="1332"/>
      <c r="BD25" s="1333"/>
      <c r="BE25" s="1333"/>
      <c r="BF25" s="1334"/>
      <c r="BG25" s="1332"/>
      <c r="BH25" s="1332"/>
      <c r="BI25" s="1332"/>
      <c r="BJ25" s="1332"/>
      <c r="BK25" s="1332"/>
      <c r="BL25" s="1333"/>
      <c r="BM25" s="1333"/>
      <c r="BN25" s="1334"/>
      <c r="BO25" s="1334"/>
      <c r="BP25" s="1332" t="s">
        <v>185</v>
      </c>
      <c r="BQ25" s="1332" t="s">
        <v>185</v>
      </c>
      <c r="BR25" s="1332" t="s">
        <v>185</v>
      </c>
      <c r="BS25" s="1332" t="s">
        <v>185</v>
      </c>
      <c r="BT25" s="1332"/>
      <c r="BU25" s="1333" t="s">
        <v>185</v>
      </c>
      <c r="BV25" s="1333" t="s">
        <v>185</v>
      </c>
      <c r="BW25" s="1334" t="s">
        <v>185</v>
      </c>
      <c r="BX25" s="1332"/>
      <c r="BY25" s="1332"/>
      <c r="BZ25" s="1332"/>
      <c r="CA25" s="1332"/>
      <c r="CB25" s="1332"/>
      <c r="CC25" s="1333"/>
      <c r="CD25" s="1334" t="s">
        <v>103</v>
      </c>
      <c r="CE25" s="1334">
        <v>0</v>
      </c>
      <c r="CF25" s="1332"/>
      <c r="CG25" s="1332"/>
      <c r="CH25" s="1332"/>
      <c r="CI25" s="1332"/>
      <c r="CJ25" s="1332"/>
      <c r="CK25" s="1333"/>
      <c r="CL25" s="1333"/>
      <c r="CM25" s="1334"/>
      <c r="CN25" s="1334"/>
      <c r="CO25" s="1332"/>
      <c r="CP25" s="1332"/>
      <c r="CQ25" s="1332"/>
      <c r="CR25" s="1332"/>
      <c r="CS25" s="1332"/>
      <c r="CT25" s="1333"/>
      <c r="CU25" s="1333"/>
      <c r="CV25" s="1334"/>
      <c r="CW25" s="1332"/>
      <c r="CX25" s="1332"/>
      <c r="CY25" s="1332"/>
      <c r="CZ25" s="1332"/>
      <c r="DA25" s="1332"/>
      <c r="DB25" s="1333"/>
      <c r="DC25" s="1333"/>
      <c r="DD25" s="1334"/>
      <c r="DE25" s="1332"/>
      <c r="DF25" s="1332"/>
      <c r="DG25" s="1332"/>
      <c r="DH25" s="1332"/>
      <c r="DI25" s="1332"/>
      <c r="DJ25" s="1333"/>
      <c r="DK25" s="1333"/>
      <c r="DL25" s="1334"/>
      <c r="DM25" s="1332"/>
      <c r="DN25" s="1332"/>
      <c r="DO25" s="1332"/>
      <c r="DP25" s="1332"/>
      <c r="DQ25" s="1332"/>
      <c r="DR25" s="1333"/>
      <c r="DS25" s="1333"/>
      <c r="DT25" s="1334"/>
      <c r="DU25" s="1332"/>
      <c r="DV25" s="1332"/>
      <c r="DW25" s="1332"/>
      <c r="DX25" s="1332"/>
      <c r="DY25" s="1332"/>
      <c r="DZ25" s="1333"/>
      <c r="EA25" s="1333"/>
      <c r="EB25" s="1334"/>
      <c r="EC25" s="1332"/>
      <c r="ED25" s="1332"/>
      <c r="EE25" s="1332"/>
      <c r="EF25" s="1332"/>
      <c r="EG25" s="1332"/>
      <c r="EH25" s="1333"/>
      <c r="EI25" s="1333"/>
      <c r="EJ25" s="1334"/>
      <c r="EK25" s="1332"/>
      <c r="EL25" s="1332"/>
      <c r="EM25" s="1332"/>
      <c r="EN25" s="1332"/>
      <c r="EO25" s="1332"/>
      <c r="EP25" s="1333"/>
      <c r="EQ25" s="1333"/>
      <c r="ER25" s="1334"/>
      <c r="ES25" s="1332"/>
      <c r="ET25" s="1332"/>
      <c r="EU25" s="1332"/>
      <c r="EV25" s="1332"/>
      <c r="EW25" s="1332"/>
      <c r="EX25" s="1333"/>
      <c r="EY25" s="1333"/>
      <c r="EZ25" s="1334"/>
      <c r="FA25" s="1333"/>
      <c r="FB25" s="1332"/>
      <c r="FC25" s="1332"/>
      <c r="FD25" s="1332"/>
      <c r="FE25" s="1332"/>
      <c r="FF25" s="1333"/>
      <c r="FG25" s="1333"/>
      <c r="FH25" s="1334"/>
      <c r="FI25" s="1332"/>
      <c r="FJ25" s="1332"/>
      <c r="FK25" s="1332"/>
      <c r="FL25" s="1332"/>
      <c r="FM25" s="1332"/>
      <c r="FN25" s="1333"/>
      <c r="FO25" s="1333"/>
      <c r="FP25" s="1334"/>
      <c r="FQ25" s="1332"/>
      <c r="FR25" s="1332"/>
      <c r="FS25" s="1332"/>
      <c r="FT25" s="1332"/>
      <c r="FU25" s="1332"/>
      <c r="FV25" s="1333"/>
      <c r="FW25" s="1333"/>
      <c r="FX25" s="1334"/>
      <c r="FY25" s="1332"/>
      <c r="FZ25" s="1332"/>
      <c r="GA25" s="1332"/>
      <c r="GB25" s="1332"/>
      <c r="GC25" s="1332"/>
      <c r="GD25" s="1333"/>
      <c r="GE25" s="1333"/>
      <c r="GF25" s="1334"/>
      <c r="GG25" s="1332"/>
      <c r="GH25" s="1332"/>
      <c r="GI25" s="1332"/>
      <c r="GJ25" s="1332"/>
      <c r="GK25" s="1332"/>
      <c r="GL25" s="1333"/>
      <c r="GM25" s="1333"/>
      <c r="GN25" s="1334"/>
      <c r="GO25" s="1332"/>
      <c r="GP25" s="1332"/>
      <c r="GQ25" s="1332"/>
      <c r="GR25" s="1332"/>
      <c r="GS25" s="1332"/>
      <c r="GT25" s="1333"/>
      <c r="GU25" s="1333"/>
      <c r="GV25" s="1334"/>
      <c r="GW25" s="1332"/>
      <c r="GX25" s="1332"/>
      <c r="GY25" s="1332"/>
      <c r="GZ25" s="1332"/>
      <c r="HA25" s="1332"/>
      <c r="HB25" s="1333"/>
      <c r="HC25" s="1335"/>
      <c r="HD25" s="1334"/>
      <c r="HJ25" s="1336"/>
    </row>
    <row r="26" spans="1:218">
      <c r="A26" s="1286" t="s">
        <v>637</v>
      </c>
      <c r="B26" s="1332">
        <v>73919.879025786533</v>
      </c>
      <c r="C26" s="1333">
        <v>61024.32287568655</v>
      </c>
      <c r="D26" s="1333">
        <v>49913.381325820003</v>
      </c>
      <c r="E26" s="1333">
        <v>50198.293775819999</v>
      </c>
      <c r="F26" s="1333">
        <v>35523.75</v>
      </c>
      <c r="G26" s="1333">
        <v>24893.870425820001</v>
      </c>
      <c r="H26" s="1333">
        <v>26145.75182582</v>
      </c>
      <c r="I26" s="1334">
        <v>34730.990525820001</v>
      </c>
      <c r="J26" s="1334">
        <v>0</v>
      </c>
      <c r="K26" s="1332">
        <v>77146.163855183506</v>
      </c>
      <c r="L26" s="1332">
        <v>80399.548758615769</v>
      </c>
      <c r="M26" s="1332">
        <v>77610.120500748002</v>
      </c>
      <c r="N26" s="1332">
        <v>77162.020810685965</v>
      </c>
      <c r="O26" s="1332">
        <v>75615.988274839998</v>
      </c>
      <c r="P26" s="1333">
        <v>74164.282322211991</v>
      </c>
      <c r="Q26" s="1333">
        <v>72678.402353789992</v>
      </c>
      <c r="R26" s="1334">
        <v>69257.715311225009</v>
      </c>
      <c r="S26" s="1332">
        <v>2732.1516852209943</v>
      </c>
      <c r="T26" s="1332">
        <v>3465.0840370330566</v>
      </c>
      <c r="U26" s="1332">
        <v>3370.7365026937096</v>
      </c>
      <c r="V26" s="1332">
        <v>3219.5645163671647</v>
      </c>
      <c r="W26" s="1332">
        <v>2746.5031403110006</v>
      </c>
      <c r="X26" s="1333">
        <v>2208.083681459857</v>
      </c>
      <c r="Y26" s="1333">
        <v>1806.4507611969991</v>
      </c>
      <c r="Z26" s="1334">
        <v>1541.0479622740008</v>
      </c>
      <c r="AA26" s="1332">
        <v>3023.866</v>
      </c>
      <c r="AB26" s="1332">
        <v>4206.2649754669001</v>
      </c>
      <c r="AC26" s="1332">
        <v>6372.5293364331792</v>
      </c>
      <c r="AD26" s="1332">
        <v>7505.436481313428</v>
      </c>
      <c r="AE26" s="1332">
        <v>7440.990515898</v>
      </c>
      <c r="AF26" s="1333">
        <v>8033.2908489060001</v>
      </c>
      <c r="AG26" s="1333">
        <v>9198.0015342789993</v>
      </c>
      <c r="AH26" s="1334">
        <v>9106.3296466399988</v>
      </c>
      <c r="AI26" s="1332">
        <v>10800.285312100001</v>
      </c>
      <c r="AJ26" s="1332">
        <v>11330.282389500002</v>
      </c>
      <c r="AK26" s="1332">
        <v>10122.771753600002</v>
      </c>
      <c r="AL26" s="1332">
        <v>9362.4702811000006</v>
      </c>
      <c r="AM26" s="1332">
        <v>7747.5912661000002</v>
      </c>
      <c r="AN26" s="1333">
        <v>7437.3988899000005</v>
      </c>
      <c r="AO26" s="1333">
        <v>7442.700213699999</v>
      </c>
      <c r="AP26" s="1334">
        <v>7371.9211788000002</v>
      </c>
      <c r="AQ26" s="1332">
        <v>62871.118860219656</v>
      </c>
      <c r="AR26" s="1332">
        <v>63190.948144860362</v>
      </c>
      <c r="AS26" s="1332">
        <v>64967.666237984202</v>
      </c>
      <c r="AT26" s="1332">
        <v>69719.5778547355</v>
      </c>
      <c r="AU26" s="1332">
        <v>67318.762480036166</v>
      </c>
      <c r="AV26" s="1333">
        <v>71125.06276704483</v>
      </c>
      <c r="AW26" s="1333">
        <v>79366.426266797032</v>
      </c>
      <c r="AX26" s="1334">
        <v>84549.871755971995</v>
      </c>
      <c r="AY26" s="1332">
        <v>2642.5078120000003</v>
      </c>
      <c r="AZ26" s="1332">
        <v>2134.5572539</v>
      </c>
      <c r="BA26" s="1332">
        <v>2021.8854850000002</v>
      </c>
      <c r="BB26" s="1332">
        <v>2582.1876723</v>
      </c>
      <c r="BC26" s="1332">
        <v>3065.0134870483998</v>
      </c>
      <c r="BD26" s="1333">
        <v>4082.7201902337297</v>
      </c>
      <c r="BE26" s="1333">
        <v>4659.0818121648963</v>
      </c>
      <c r="BF26" s="1334">
        <v>4966.1152872839511</v>
      </c>
      <c r="BG26" s="1332">
        <v>19394.306050300002</v>
      </c>
      <c r="BH26" s="1332">
        <v>21728.021072800002</v>
      </c>
      <c r="BI26" s="1332">
        <v>22986.601629616998</v>
      </c>
      <c r="BJ26" s="1332">
        <v>24128.646143615999</v>
      </c>
      <c r="BK26" s="1332">
        <v>25341.138448217003</v>
      </c>
      <c r="BL26" s="1333">
        <v>25271.146783267999</v>
      </c>
      <c r="BM26" s="1333">
        <v>26989.553282069002</v>
      </c>
      <c r="BN26" s="1334">
        <v>28764.622435259997</v>
      </c>
      <c r="BO26" s="1334">
        <v>0</v>
      </c>
      <c r="BP26" s="1332">
        <v>516.90336249999996</v>
      </c>
      <c r="BQ26" s="1332">
        <v>1187.2535760799999</v>
      </c>
      <c r="BR26" s="1332">
        <v>2400.05279797</v>
      </c>
      <c r="BS26" s="1332">
        <v>3523.8497590716906</v>
      </c>
      <c r="BT26" s="1332">
        <v>3974.0024727145596</v>
      </c>
      <c r="BU26" s="1333">
        <v>3955.1865099078595</v>
      </c>
      <c r="BV26" s="1333">
        <v>4319.6173753167895</v>
      </c>
      <c r="BW26" s="1334">
        <v>4241.6469294716699</v>
      </c>
      <c r="BX26" s="1332">
        <v>4619.1146747392659</v>
      </c>
      <c r="BY26" s="1332">
        <v>4307.6125625072036</v>
      </c>
      <c r="BZ26" s="1332">
        <v>4441.7967518475934</v>
      </c>
      <c r="CA26" s="1332">
        <v>4176.0595948</v>
      </c>
      <c r="CB26" s="1332">
        <v>3701.1600783230006</v>
      </c>
      <c r="CC26" s="1333">
        <v>3558.2241542055003</v>
      </c>
      <c r="CD26" s="1334" t="s">
        <v>103</v>
      </c>
      <c r="CE26" s="1334">
        <v>0</v>
      </c>
      <c r="CF26" s="1332">
        <v>1755.1215269000002</v>
      </c>
      <c r="CG26" s="1332">
        <v>1761.2520080809049</v>
      </c>
      <c r="CH26" s="1332">
        <v>1915.4323152453414</v>
      </c>
      <c r="CI26" s="1332">
        <v>1999.5334932432688</v>
      </c>
      <c r="CJ26" s="1332">
        <v>1835.2011411223143</v>
      </c>
      <c r="CK26" s="1333">
        <v>1453.1446612335853</v>
      </c>
      <c r="CL26" s="1333">
        <v>1351.8745900244094</v>
      </c>
      <c r="CM26" s="1334">
        <v>1149.8312673831176</v>
      </c>
      <c r="CN26" s="1334"/>
      <c r="CO26" s="1332">
        <v>100416.94779149999</v>
      </c>
      <c r="CP26" s="1332">
        <v>116907.92830858614</v>
      </c>
      <c r="CQ26" s="1332">
        <v>141606.22246981229</v>
      </c>
      <c r="CR26" s="1332">
        <v>166891.9737664827</v>
      </c>
      <c r="CS26" s="1332">
        <v>165731.99138065369</v>
      </c>
      <c r="CT26" s="1333">
        <v>161986.47562180154</v>
      </c>
      <c r="CU26" s="1333">
        <v>170175.91663168071</v>
      </c>
      <c r="CV26" s="1334">
        <v>189440.60779316461</v>
      </c>
      <c r="CW26" s="1332">
        <v>150056.13979058701</v>
      </c>
      <c r="CX26" s="1332">
        <v>213869.76242876958</v>
      </c>
      <c r="CY26" s="1332">
        <v>254732.02975310889</v>
      </c>
      <c r="CZ26" s="1332">
        <v>285314.00350384496</v>
      </c>
      <c r="DA26" s="1332">
        <v>294547.707905235</v>
      </c>
      <c r="DB26" s="1333">
        <v>301185.30194662488</v>
      </c>
      <c r="DC26" s="1333">
        <v>312440.48119860131</v>
      </c>
      <c r="DD26" s="1334">
        <v>303295.39680494904</v>
      </c>
      <c r="DE26" s="1332">
        <v>7210.1787179999992</v>
      </c>
      <c r="DF26" s="1332">
        <v>7211.1790312619996</v>
      </c>
      <c r="DG26" s="1332">
        <v>8372.8634361669992</v>
      </c>
      <c r="DH26" s="1332">
        <v>9917.7509900810019</v>
      </c>
      <c r="DI26" s="1332">
        <v>10800.667643838002</v>
      </c>
      <c r="DJ26" s="1333">
        <v>11052.234968652001</v>
      </c>
      <c r="DK26" s="1333">
        <v>12533.53790987</v>
      </c>
      <c r="DL26" s="1334">
        <v>13863.877394474001</v>
      </c>
      <c r="DM26" s="1332">
        <v>18520.8376323105</v>
      </c>
      <c r="DN26" s="1332">
        <v>21823.68605754793</v>
      </c>
      <c r="DO26" s="1332">
        <v>28973.875434091253</v>
      </c>
      <c r="DP26" s="1332">
        <v>34605.188605511787</v>
      </c>
      <c r="DQ26" s="1332">
        <v>40001.001572846428</v>
      </c>
      <c r="DR26" s="1333">
        <v>49263.770153130899</v>
      </c>
      <c r="DS26" s="1333">
        <v>59461.950183719564</v>
      </c>
      <c r="DT26" s="1334">
        <v>64293.416024920356</v>
      </c>
      <c r="DU26" s="1332">
        <v>36078.915337686994</v>
      </c>
      <c r="DV26" s="1332">
        <v>46983.102206433337</v>
      </c>
      <c r="DW26" s="1332">
        <v>53325.351065694602</v>
      </c>
      <c r="DX26" s="1332">
        <v>62199.066842934808</v>
      </c>
      <c r="DY26" s="1332">
        <v>74727.199688583991</v>
      </c>
      <c r="DZ26" s="1333">
        <v>79167.594446438743</v>
      </c>
      <c r="EA26" s="1333">
        <v>86816.507199999993</v>
      </c>
      <c r="EB26" s="1334">
        <v>91497.744999999995</v>
      </c>
      <c r="EC26" s="1332">
        <v>26694.270678089</v>
      </c>
      <c r="ED26" s="1332">
        <v>23145.404416475001</v>
      </c>
      <c r="EE26" s="1332">
        <v>21518.589495923003</v>
      </c>
      <c r="EF26" s="1332">
        <v>23677.810628559004</v>
      </c>
      <c r="EG26" s="1332">
        <v>23555.572025475249</v>
      </c>
      <c r="EH26" s="1333">
        <v>21973.261523496087</v>
      </c>
      <c r="EI26" s="1333">
        <v>21675.165665370092</v>
      </c>
      <c r="EJ26" s="1334">
        <v>22386.317300980001</v>
      </c>
      <c r="EK26" s="1332">
        <v>584.4076508239998</v>
      </c>
      <c r="EL26" s="1332">
        <v>573.96413539499974</v>
      </c>
      <c r="EM26" s="1332">
        <v>765</v>
      </c>
      <c r="EN26" s="1332">
        <v>842.2410425357474</v>
      </c>
      <c r="EO26" s="1332">
        <v>689.70628931532895</v>
      </c>
      <c r="EP26" s="1333">
        <v>614.97968895509871</v>
      </c>
      <c r="EQ26" s="1333">
        <v>610.78234752699893</v>
      </c>
      <c r="ER26" s="1334">
        <v>625.38472117648894</v>
      </c>
      <c r="ES26" s="1332">
        <v>10479.513031154998</v>
      </c>
      <c r="ET26" s="1332">
        <v>15830.751799205509</v>
      </c>
      <c r="EU26" s="1332">
        <v>14820.965427337229</v>
      </c>
      <c r="EV26" s="1332">
        <v>15378.64197257922</v>
      </c>
      <c r="EW26" s="1332">
        <v>14836.520673901787</v>
      </c>
      <c r="EX26" s="1333">
        <v>18232.656649206583</v>
      </c>
      <c r="EY26" s="1333">
        <v>18987.999879114162</v>
      </c>
      <c r="EZ26" s="1334">
        <v>17561.27328020252</v>
      </c>
      <c r="FA26" s="1333">
        <v>336.88</v>
      </c>
      <c r="FB26" s="1332">
        <v>230.21</v>
      </c>
      <c r="FC26" s="1332">
        <v>173.06</v>
      </c>
      <c r="FD26" s="1332">
        <v>147.92117117858746</v>
      </c>
      <c r="FE26" s="1332">
        <v>117.88</v>
      </c>
      <c r="FF26" s="1333">
        <v>118.39553784585495</v>
      </c>
      <c r="FG26" s="1333">
        <v>98.701071948761793</v>
      </c>
      <c r="FH26" s="1334"/>
      <c r="FI26" s="1332">
        <v>90907.468201729338</v>
      </c>
      <c r="FJ26" s="1332">
        <v>132145.66436231529</v>
      </c>
      <c r="FK26" s="1332">
        <v>180133.02764609261</v>
      </c>
      <c r="FL26" s="1332">
        <v>233709.96821409409</v>
      </c>
      <c r="FM26" s="1332">
        <v>286615.3086890835</v>
      </c>
      <c r="FN26" s="1333">
        <v>310119.52163412143</v>
      </c>
      <c r="FO26" s="1333">
        <v>347081.67425768945</v>
      </c>
      <c r="FP26" s="1334">
        <v>377005.96799999999</v>
      </c>
      <c r="FQ26" s="1332">
        <v>1284.7256766000025</v>
      </c>
      <c r="FR26" s="1332">
        <v>945.33522668700289</v>
      </c>
      <c r="FS26" s="1332">
        <v>754.5804174771655</v>
      </c>
      <c r="FT26" s="1332">
        <v>703.14326121769864</v>
      </c>
      <c r="FU26" s="1332">
        <v>699.87268723515047</v>
      </c>
      <c r="FV26" s="1333">
        <v>559.57994948078795</v>
      </c>
      <c r="FW26" s="1333">
        <v>500.16992708049639</v>
      </c>
      <c r="FX26" s="1334">
        <v>551.57091358850562</v>
      </c>
      <c r="FY26" s="1332">
        <v>5966.4074524999996</v>
      </c>
      <c r="FZ26" s="1332">
        <v>5542.0553113589995</v>
      </c>
      <c r="GA26" s="1332">
        <v>5200.3097308460001</v>
      </c>
      <c r="GB26" s="1332">
        <v>5109.2178240419998</v>
      </c>
      <c r="GC26" s="1332">
        <v>5061.6319117379999</v>
      </c>
      <c r="GD26" s="1333">
        <v>5266.9452173339996</v>
      </c>
      <c r="GE26" s="1333">
        <v>6514.4561787970006</v>
      </c>
      <c r="GF26" s="1334">
        <v>6849.250202493</v>
      </c>
      <c r="GG26" s="1332">
        <v>16576.959103199999</v>
      </c>
      <c r="GH26" s="1332">
        <v>18156.740875200001</v>
      </c>
      <c r="GI26" s="1332">
        <v>22266.30756641578</v>
      </c>
      <c r="GJ26" s="1332">
        <v>28511.480575944483</v>
      </c>
      <c r="GK26" s="1332">
        <v>30634.720596300835</v>
      </c>
      <c r="GL26" s="1333">
        <v>41314.662389514284</v>
      </c>
      <c r="GM26" s="1333">
        <v>171476.51138982328</v>
      </c>
      <c r="GN26" s="1334">
        <v>407131.49014091166</v>
      </c>
      <c r="GO26" s="1332">
        <v>650615.19020334526</v>
      </c>
      <c r="GP26" s="1332">
        <v>797076.60893807991</v>
      </c>
      <c r="GQ26" s="1332">
        <v>928851.77575410483</v>
      </c>
      <c r="GR26" s="1332">
        <f>GJ26+GB26+FT26+FL26+FD26+EV26+EF26+DX26+DP26+DH26+AD26+CZ26+CR26+CI26+CA26+BS26+EN26+BJ26+BB26+AT26+AL26+V26+N26</f>
        <v>1070387.7550062393</v>
      </c>
      <c r="GS26" s="1332">
        <f>O26+W26+AM26+AU26+BC26+BK26+BT26+CB26+CJ26+CS26+DA26+AE26+DI26+DQ26+DY26+EG26+EO26+EW26+FE26+FM26+FU26+GC26+GK26</f>
        <v>1146806.1323688175</v>
      </c>
      <c r="GT26" s="1333">
        <v>1202143.920534973</v>
      </c>
      <c r="GU26" s="1333">
        <v>1416185.9620305602</v>
      </c>
      <c r="GV26" s="1334">
        <v>1705451.3993511701</v>
      </c>
      <c r="GW26" s="1332">
        <v>724535.0692291318</v>
      </c>
      <c r="GX26" s="1332">
        <v>858100.93181376648</v>
      </c>
      <c r="GY26" s="1332">
        <v>978765.15707992483</v>
      </c>
      <c r="GZ26" s="1332">
        <f t="shared" ref="GZ26:HA29" si="4">E26+GR26</f>
        <v>1120586.0487820592</v>
      </c>
      <c r="HA26" s="1332">
        <f t="shared" si="4"/>
        <v>1182329.8823688175</v>
      </c>
      <c r="HB26" s="1333">
        <v>1227037.7909607929</v>
      </c>
      <c r="HC26" s="1335">
        <v>1442331.7138563802</v>
      </c>
      <c r="HD26" s="1334">
        <v>1740182.3898769901</v>
      </c>
      <c r="HJ26" s="1336"/>
    </row>
    <row r="27" spans="1:218">
      <c r="A27" s="1286" t="s">
        <v>638</v>
      </c>
      <c r="B27" s="1332">
        <v>364.75650000000002</v>
      </c>
      <c r="C27" s="1333">
        <v>2497.3350009000001</v>
      </c>
      <c r="D27" s="1333">
        <v>4591.3651</v>
      </c>
      <c r="E27" s="1333">
        <v>2308.4522499999998</v>
      </c>
      <c r="F27" s="1333">
        <v>4838.2</v>
      </c>
      <c r="G27" s="1333">
        <v>10075.98775</v>
      </c>
      <c r="H27" s="1333">
        <v>13845.192200000001</v>
      </c>
      <c r="I27" s="1334">
        <v>17743.8488</v>
      </c>
      <c r="J27" s="1334">
        <v>0</v>
      </c>
      <c r="K27" s="1332">
        <v>12962.903225931597</v>
      </c>
      <c r="L27" s="1332">
        <v>6940.3086903932362</v>
      </c>
      <c r="M27" s="1332">
        <v>8546.6532968289557</v>
      </c>
      <c r="N27" s="1332">
        <v>8067.7643064390068</v>
      </c>
      <c r="O27" s="1332">
        <v>8546.953574242998</v>
      </c>
      <c r="P27" s="1333">
        <v>8785.6647074920111</v>
      </c>
      <c r="Q27" s="1333">
        <v>5858.4209027730049</v>
      </c>
      <c r="R27" s="1334">
        <v>9792.8853207610009</v>
      </c>
      <c r="S27" s="1332">
        <v>1888.4501774450162</v>
      </c>
      <c r="T27" s="1332">
        <v>898.0317400720121</v>
      </c>
      <c r="U27" s="1332">
        <v>573.00626336275286</v>
      </c>
      <c r="V27" s="1332">
        <v>259.04187544119856</v>
      </c>
      <c r="W27" s="1332">
        <v>154.51985571200004</v>
      </c>
      <c r="X27" s="1333">
        <v>59.158178049000078</v>
      </c>
      <c r="Y27" s="1333">
        <v>35.328449670999589</v>
      </c>
      <c r="Z27" s="1334">
        <v>135.15412285471439</v>
      </c>
      <c r="AA27" s="1332">
        <v>1689.923</v>
      </c>
      <c r="AB27" s="1332">
        <v>2672.5525208942095</v>
      </c>
      <c r="AC27" s="1332">
        <v>1879.2754798096985</v>
      </c>
      <c r="AD27" s="1332">
        <v>1037.7938406906501</v>
      </c>
      <c r="AE27" s="1332">
        <v>1731.6258450949999</v>
      </c>
      <c r="AF27" s="1333">
        <v>2356.1558839240001</v>
      </c>
      <c r="AG27" s="1333">
        <v>1744.017704028</v>
      </c>
      <c r="AH27" s="1334">
        <v>3016.029422268</v>
      </c>
      <c r="AI27" s="1332">
        <v>3202.4262343999999</v>
      </c>
      <c r="AJ27" s="1332">
        <v>1490.5107165000004</v>
      </c>
      <c r="AK27" s="1332">
        <v>1063.1718069000001</v>
      </c>
      <c r="AL27" s="1332">
        <v>556.45816320000006</v>
      </c>
      <c r="AM27" s="1332">
        <v>1178.4481705000001</v>
      </c>
      <c r="AN27" s="1333">
        <v>1222.8467395</v>
      </c>
      <c r="AO27" s="1333">
        <v>1179.0437406999997</v>
      </c>
      <c r="AP27" s="1334">
        <v>1871.9142001443811</v>
      </c>
      <c r="AQ27" s="1332">
        <v>11200.297032009328</v>
      </c>
      <c r="AR27" s="1332">
        <v>11982.074059308172</v>
      </c>
      <c r="AS27" s="1332">
        <v>13363.564639150998</v>
      </c>
      <c r="AT27" s="1332">
        <v>10468.3472762</v>
      </c>
      <c r="AU27" s="1332">
        <v>12443.247057200002</v>
      </c>
      <c r="AV27" s="1333">
        <v>17892.268686085001</v>
      </c>
      <c r="AW27" s="1333">
        <v>18029.967640022995</v>
      </c>
      <c r="AX27" s="1334">
        <v>31591.431844573002</v>
      </c>
      <c r="AY27" s="1332">
        <v>246.67870471350682</v>
      </c>
      <c r="AZ27" s="1332">
        <v>476.6716854</v>
      </c>
      <c r="BA27" s="1332">
        <v>952.00032139999996</v>
      </c>
      <c r="BB27" s="1332">
        <v>826.31734766406259</v>
      </c>
      <c r="BC27" s="1332">
        <v>1395.6705670449223</v>
      </c>
      <c r="BD27" s="1333">
        <v>1015.706845138672</v>
      </c>
      <c r="BE27" s="1333">
        <v>860.60386872968752</v>
      </c>
      <c r="BF27" s="1334">
        <v>1233.975636082668</v>
      </c>
      <c r="BG27" s="1332">
        <v>5522.5464943000006</v>
      </c>
      <c r="BH27" s="1332">
        <v>4368.3669705169996</v>
      </c>
      <c r="BI27" s="1332">
        <v>4075.1792639489995</v>
      </c>
      <c r="BJ27" s="1332">
        <v>4158.808257572</v>
      </c>
      <c r="BK27" s="1332">
        <v>3375.4902497739999</v>
      </c>
      <c r="BL27" s="1333">
        <v>5273.1280380790004</v>
      </c>
      <c r="BM27" s="1333">
        <v>5967.1397051109998</v>
      </c>
      <c r="BN27" s="1334">
        <v>6509.8354474330008</v>
      </c>
      <c r="BO27" s="1334">
        <v>0</v>
      </c>
      <c r="BP27" s="1332">
        <v>765.43346892600005</v>
      </c>
      <c r="BQ27" s="1332">
        <v>1408.1466131700001</v>
      </c>
      <c r="BR27" s="1332">
        <v>1514.28841285</v>
      </c>
      <c r="BS27" s="1332">
        <v>1088.7212445400401</v>
      </c>
      <c r="BT27" s="1332">
        <v>682.17834823764292</v>
      </c>
      <c r="BU27" s="1333">
        <v>868.59154594226891</v>
      </c>
      <c r="BV27" s="1333">
        <v>671.21542585011707</v>
      </c>
      <c r="BW27" s="1334">
        <v>1168.54331952904</v>
      </c>
      <c r="BX27" s="1332">
        <v>3841.4147478495024</v>
      </c>
      <c r="BY27" s="1332">
        <v>1032.6914561878882</v>
      </c>
      <c r="BZ27" s="1332">
        <v>516.64372691326025</v>
      </c>
      <c r="CA27" s="1332">
        <v>316.5162266250004</v>
      </c>
      <c r="CB27" s="1332">
        <v>451.15718276449991</v>
      </c>
      <c r="CC27" s="1333">
        <v>667.40301180599999</v>
      </c>
      <c r="CD27" s="1334" t="s">
        <v>103</v>
      </c>
      <c r="CE27" s="1334">
        <v>0</v>
      </c>
      <c r="CF27" s="1332">
        <v>865.41275783880747</v>
      </c>
      <c r="CG27" s="1332">
        <v>538.37052651617466</v>
      </c>
      <c r="CH27" s="1332">
        <v>638.64870927254162</v>
      </c>
      <c r="CI27" s="1332">
        <v>344.599837500376</v>
      </c>
      <c r="CJ27" s="1332">
        <v>302.08546424031539</v>
      </c>
      <c r="CK27" s="1333">
        <v>271.38794375888114</v>
      </c>
      <c r="CL27" s="1333">
        <v>172.27748160221213</v>
      </c>
      <c r="CM27" s="1334">
        <v>542.66404186402747</v>
      </c>
      <c r="CN27" s="1334"/>
      <c r="CO27" s="1332">
        <v>31751.813131900002</v>
      </c>
      <c r="CP27" s="1332">
        <v>42870.630149099998</v>
      </c>
      <c r="CQ27" s="1332">
        <v>44110.338513099996</v>
      </c>
      <c r="CR27" s="1332">
        <v>26426.972716470995</v>
      </c>
      <c r="CS27" s="1332">
        <v>28421.038804547865</v>
      </c>
      <c r="CT27" s="1333">
        <v>31719.939409549599</v>
      </c>
      <c r="CU27" s="1333">
        <v>49004.437385102625</v>
      </c>
      <c r="CV27" s="1334">
        <v>156735.4743699494</v>
      </c>
      <c r="CW27" s="1332">
        <v>87612.195296033897</v>
      </c>
      <c r="CX27" s="1332">
        <v>72068.054920133494</v>
      </c>
      <c r="CY27" s="1332">
        <v>65822.546098442515</v>
      </c>
      <c r="CZ27" s="1332">
        <v>58716.01425655291</v>
      </c>
      <c r="DA27" s="1332">
        <v>53352.285027213744</v>
      </c>
      <c r="DB27" s="1333">
        <v>57615.835444158525</v>
      </c>
      <c r="DC27" s="1333">
        <v>42427.752861463807</v>
      </c>
      <c r="DD27" s="1334">
        <v>61472.606341936851</v>
      </c>
      <c r="DE27" s="1332">
        <v>1441.1430759</v>
      </c>
      <c r="DF27" s="1332">
        <v>2319.8965480390002</v>
      </c>
      <c r="DG27" s="1332">
        <v>2876.9732170709999</v>
      </c>
      <c r="DH27" s="1332">
        <v>2392.0322271650002</v>
      </c>
      <c r="DI27" s="1332">
        <v>2097.4595770999999</v>
      </c>
      <c r="DJ27" s="1333">
        <v>3061.5707040000002</v>
      </c>
      <c r="DK27" s="1333">
        <v>3512.2944358000004</v>
      </c>
      <c r="DL27" s="1334">
        <v>2364.2968793259988</v>
      </c>
      <c r="DM27" s="1332">
        <v>6260.2134713632258</v>
      </c>
      <c r="DN27" s="1332">
        <v>9691.114722065453</v>
      </c>
      <c r="DO27" s="1332">
        <v>8244.2012917953361</v>
      </c>
      <c r="DP27" s="1332">
        <v>8475.9823106623953</v>
      </c>
      <c r="DQ27" s="1332">
        <v>12903.922364151287</v>
      </c>
      <c r="DR27" s="1333">
        <v>13657.620540328469</v>
      </c>
      <c r="DS27" s="1333">
        <v>9522.139809285778</v>
      </c>
      <c r="DT27" s="1334">
        <v>18160.815306587188</v>
      </c>
      <c r="DU27" s="1332">
        <v>18418.128234346339</v>
      </c>
      <c r="DV27" s="1332">
        <v>14779.135041294599</v>
      </c>
      <c r="DW27" s="1332">
        <v>17754.513339699999</v>
      </c>
      <c r="DX27" s="1332">
        <v>25316.314606202195</v>
      </c>
      <c r="DY27" s="1332">
        <v>21027.90521170041</v>
      </c>
      <c r="DZ27" s="1333">
        <v>23350.787799999998</v>
      </c>
      <c r="EA27" s="1333">
        <v>22935.832900000001</v>
      </c>
      <c r="EB27" s="1334">
        <v>35326.036099999998</v>
      </c>
      <c r="EC27" s="1332">
        <v>1530.732511327994</v>
      </c>
      <c r="ED27" s="1332">
        <v>3122.7116854249998</v>
      </c>
      <c r="EE27" s="1332">
        <v>6351.3494283</v>
      </c>
      <c r="EF27" s="1332">
        <v>5674.8638593199994</v>
      </c>
      <c r="EG27" s="1332">
        <v>4656.7091178306</v>
      </c>
      <c r="EH27" s="1333">
        <v>3894.1537548116503</v>
      </c>
      <c r="EI27" s="1333">
        <v>5006.8575988799994</v>
      </c>
      <c r="EJ27" s="1334">
        <v>7245.4452379000004</v>
      </c>
      <c r="EK27" s="1332">
        <v>204.62518791999997</v>
      </c>
      <c r="EL27" s="1332">
        <v>335.90998259971889</v>
      </c>
      <c r="EM27" s="1332">
        <v>270</v>
      </c>
      <c r="EN27" s="1332">
        <v>93.479987998493002</v>
      </c>
      <c r="EO27" s="1332">
        <v>112.66412989302981</v>
      </c>
      <c r="EP27" s="1333">
        <v>121.48215620361991</v>
      </c>
      <c r="EQ27" s="1333">
        <v>136.07289139540003</v>
      </c>
      <c r="ER27" s="1334">
        <v>235.81972811189002</v>
      </c>
      <c r="ES27" s="1332">
        <v>18379.927176145167</v>
      </c>
      <c r="ET27" s="1332">
        <v>2764.1613084585088</v>
      </c>
      <c r="EU27" s="1332">
        <v>3577.1662194804417</v>
      </c>
      <c r="EV27" s="1332">
        <v>3333.2944656151617</v>
      </c>
      <c r="EW27" s="1332">
        <v>6287.5391505082025</v>
      </c>
      <c r="EX27" s="1333">
        <v>4264.7444716008958</v>
      </c>
      <c r="EY27" s="1333">
        <v>2518.2537771844809</v>
      </c>
      <c r="EZ27" s="1334">
        <v>3340.7241608240238</v>
      </c>
      <c r="FA27" s="1333">
        <v>6.04</v>
      </c>
      <c r="FB27" s="1332">
        <v>4.16</v>
      </c>
      <c r="FC27" s="1332">
        <v>6.13</v>
      </c>
      <c r="FD27" s="1332">
        <v>0.43452668085788343</v>
      </c>
      <c r="FE27" s="1332">
        <v>20.21</v>
      </c>
      <c r="FF27" s="1333">
        <v>7.8258660961171724</v>
      </c>
      <c r="FG27" s="1333">
        <v>2.3016639488117248</v>
      </c>
      <c r="FH27" s="1334"/>
      <c r="FI27" s="1332">
        <v>53189.062261358733</v>
      </c>
      <c r="FJ27" s="1332">
        <v>64222.738117631918</v>
      </c>
      <c r="FK27" s="1332">
        <v>76751.990964112556</v>
      </c>
      <c r="FL27" s="1332">
        <v>77641.51165493895</v>
      </c>
      <c r="FM27" s="1332">
        <v>63058.194978515283</v>
      </c>
      <c r="FN27" s="1333">
        <v>76681.012316178254</v>
      </c>
      <c r="FO27" s="1333">
        <v>69558.810248537717</v>
      </c>
      <c r="FP27" s="1334">
        <v>102369.18799999999</v>
      </c>
      <c r="FQ27" s="1332">
        <v>120.33738557265855</v>
      </c>
      <c r="FR27" s="1332">
        <v>97.069860281245099</v>
      </c>
      <c r="FS27" s="1332">
        <v>117.98494844359071</v>
      </c>
      <c r="FT27" s="1332">
        <v>126.48455674683341</v>
      </c>
      <c r="FU27" s="1332">
        <v>76.976044311137301</v>
      </c>
      <c r="FV27" s="1333">
        <v>82.140977475635296</v>
      </c>
      <c r="FW27" s="1333">
        <v>178.6171361856087</v>
      </c>
      <c r="FX27" s="1334">
        <v>467.59455634721098</v>
      </c>
      <c r="FY27" s="1332">
        <v>1006.3334639000001</v>
      </c>
      <c r="FZ27" s="1332">
        <v>976.9076859999999</v>
      </c>
      <c r="GA27" s="1332">
        <v>1115.0457939999999</v>
      </c>
      <c r="GB27" s="1332">
        <v>1123.373691</v>
      </c>
      <c r="GC27" s="1332">
        <v>1598.0694839999999</v>
      </c>
      <c r="GD27" s="1333">
        <v>2736.5987768</v>
      </c>
      <c r="GE27" s="1333">
        <v>2343.3323970000001</v>
      </c>
      <c r="GF27" s="1334">
        <v>3709.7671399999999</v>
      </c>
      <c r="GG27" s="1332">
        <v>4845.9738587000002</v>
      </c>
      <c r="GH27" s="1332">
        <v>6809.3234344162674</v>
      </c>
      <c r="GI27" s="1332">
        <v>8710.5938584905543</v>
      </c>
      <c r="GJ27" s="1332">
        <v>6275.0218167724179</v>
      </c>
      <c r="GK27" s="1332">
        <v>14968.130368701326</v>
      </c>
      <c r="GL27" s="1333">
        <v>134980.14954260591</v>
      </c>
      <c r="GM27" s="1333">
        <v>256012.7439183899</v>
      </c>
      <c r="GN27" s="1334">
        <v>344961.66221297882</v>
      </c>
      <c r="GO27" s="1332">
        <v>266952.01089788176</v>
      </c>
      <c r="GP27" s="1332">
        <v>251869.53843440389</v>
      </c>
      <c r="GQ27" s="1332">
        <v>268831.26559337316</v>
      </c>
      <c r="GR27" s="1332">
        <f>GJ27+GB27+FT27+FL27+FD27+EV27+EF27+DX27+DP27+DH27+AD27+CZ27+CR27+CI27+CA27+BS27+EN27+BJ27+BB27+AT27+AL27+V27+N27</f>
        <v>242720.14905199857</v>
      </c>
      <c r="GS27" s="1332">
        <f>O27+W27+AM27+AU27+BC27+BK27+BT27+CB27+CJ27+CS27+DA27+AE27+DI27+DQ27+DY27+EG27+EO27+EW27+FE27+FM27+FU27+GC27+GK27</f>
        <v>238842.48057328427</v>
      </c>
      <c r="GT27" s="1333">
        <v>390586.1733395835</v>
      </c>
      <c r="GU27" s="1333">
        <v>497677.46194166201</v>
      </c>
      <c r="GV27" s="1334">
        <v>792251.8633894712</v>
      </c>
      <c r="GW27" s="1332">
        <v>267316.76739788178</v>
      </c>
      <c r="GX27" s="1332">
        <v>254366.87343530389</v>
      </c>
      <c r="GY27" s="1332">
        <v>273422.63069337315</v>
      </c>
      <c r="GZ27" s="1332">
        <f t="shared" si="4"/>
        <v>245028.60130199857</v>
      </c>
      <c r="HA27" s="1332">
        <f t="shared" si="4"/>
        <v>243680.68057328428</v>
      </c>
      <c r="HB27" s="1333">
        <v>400662.16108958353</v>
      </c>
      <c r="HC27" s="1335">
        <v>511522.654141662</v>
      </c>
      <c r="HD27" s="1334">
        <v>809995.71218947123</v>
      </c>
      <c r="HJ27" s="1336"/>
    </row>
    <row r="28" spans="1:218">
      <c r="A28" s="1286" t="s">
        <v>639</v>
      </c>
      <c r="B28" s="1332">
        <v>13260.312650100001</v>
      </c>
      <c r="C28" s="1333">
        <v>13608.276550799999</v>
      </c>
      <c r="D28" s="1333">
        <v>4306.4526500000002</v>
      </c>
      <c r="E28" s="1333">
        <v>16982.99135</v>
      </c>
      <c r="F28" s="1333">
        <v>15468.08</v>
      </c>
      <c r="G28" s="1333">
        <v>8824.10635</v>
      </c>
      <c r="H28" s="1333">
        <v>5259.9534999999996</v>
      </c>
      <c r="I28" s="1334">
        <v>5111.0807999999997</v>
      </c>
      <c r="J28" s="1334">
        <v>0</v>
      </c>
      <c r="K28" s="1332">
        <v>9709.5183224993343</v>
      </c>
      <c r="L28" s="1332">
        <v>9729.7369482609993</v>
      </c>
      <c r="M28" s="1332">
        <v>8994.7529868910005</v>
      </c>
      <c r="N28" s="1332">
        <v>9613.7968422850008</v>
      </c>
      <c r="O28" s="1332">
        <v>9998.6595268709989</v>
      </c>
      <c r="P28" s="1333">
        <v>10271.544675913998</v>
      </c>
      <c r="Q28" s="1333">
        <v>9279.1079453379989</v>
      </c>
      <c r="R28" s="1334">
        <v>9218.1759192129994</v>
      </c>
      <c r="S28" s="1332">
        <v>1155.5178256329555</v>
      </c>
      <c r="T28" s="1332">
        <v>992.37927441136276</v>
      </c>
      <c r="U28" s="1332">
        <v>724.17824968929222</v>
      </c>
      <c r="V28" s="1332">
        <v>732.10325149736775</v>
      </c>
      <c r="W28" s="1332">
        <v>692.93931456314294</v>
      </c>
      <c r="X28" s="1333">
        <v>460.79109831185707</v>
      </c>
      <c r="Y28" s="1333">
        <v>300.73124859400008</v>
      </c>
      <c r="Z28" s="1334">
        <v>475.16932867601594</v>
      </c>
      <c r="AA28" s="1332">
        <v>507.524</v>
      </c>
      <c r="AB28" s="1332">
        <v>506.28815992793005</v>
      </c>
      <c r="AC28" s="1332">
        <v>746.36833492944834</v>
      </c>
      <c r="AD28" s="1332">
        <v>1102.2398061065298</v>
      </c>
      <c r="AE28" s="1332">
        <v>1139.3255120860001</v>
      </c>
      <c r="AF28" s="1333">
        <v>1191.44519855</v>
      </c>
      <c r="AG28" s="1333">
        <v>1835.6895916660001</v>
      </c>
      <c r="AH28" s="1334">
        <v>1910.0356849130001</v>
      </c>
      <c r="AI28" s="1332">
        <v>2672.429157</v>
      </c>
      <c r="AJ28" s="1332">
        <v>2698.021352400001</v>
      </c>
      <c r="AK28" s="1332">
        <v>1823.4732793999999</v>
      </c>
      <c r="AL28" s="1332">
        <v>2171.3371782000004</v>
      </c>
      <c r="AM28" s="1332">
        <v>1488.6405467</v>
      </c>
      <c r="AN28" s="1333">
        <v>1217.5454156999997</v>
      </c>
      <c r="AO28" s="1333">
        <v>1249.8227764000001</v>
      </c>
      <c r="AP28" s="1334">
        <v>1140.0779302000001</v>
      </c>
      <c r="AQ28" s="1332">
        <v>10880.467747368622</v>
      </c>
      <c r="AR28" s="1332">
        <v>10205.355966184336</v>
      </c>
      <c r="AS28" s="1332">
        <v>8611.6530224877151</v>
      </c>
      <c r="AT28" s="1332">
        <v>12869.162650675327</v>
      </c>
      <c r="AU28" s="1332">
        <v>8636.946768855647</v>
      </c>
      <c r="AV28" s="1333">
        <v>9650.905186332815</v>
      </c>
      <c r="AW28" s="1333">
        <v>12846.522150848043</v>
      </c>
      <c r="AX28" s="1334">
        <v>13379.468738085001</v>
      </c>
      <c r="AY28" s="1332">
        <v>754.62926261350685</v>
      </c>
      <c r="AZ28" s="1332">
        <v>589.34345330000008</v>
      </c>
      <c r="BA28" s="1332">
        <v>391.69813309999995</v>
      </c>
      <c r="BB28" s="1332">
        <v>343.49153291566239</v>
      </c>
      <c r="BC28" s="1332">
        <v>377.963863859593</v>
      </c>
      <c r="BD28" s="1333">
        <v>439.34522320750563</v>
      </c>
      <c r="BE28" s="1333">
        <v>553.57039467391189</v>
      </c>
      <c r="BF28" s="1334">
        <v>808.15188122666802</v>
      </c>
      <c r="BG28" s="1332">
        <v>3188.8314718000001</v>
      </c>
      <c r="BH28" s="1332">
        <v>3109.7864137000001</v>
      </c>
      <c r="BI28" s="1332">
        <v>2933.1347499499998</v>
      </c>
      <c r="BJ28" s="1332">
        <v>2946.3159529710001</v>
      </c>
      <c r="BK28" s="1332">
        <v>3445.481914723</v>
      </c>
      <c r="BL28" s="1333">
        <v>3554.7215392779999</v>
      </c>
      <c r="BM28" s="1333">
        <v>4192.0705519200001</v>
      </c>
      <c r="BN28" s="1334">
        <v>3650.8287997299999</v>
      </c>
      <c r="BO28" s="1334">
        <v>0</v>
      </c>
      <c r="BP28" s="1332">
        <v>95.083255348800009</v>
      </c>
      <c r="BQ28" s="1332">
        <v>195.34739128000001</v>
      </c>
      <c r="BR28" s="1332">
        <v>390.491451746</v>
      </c>
      <c r="BS28" s="1332">
        <v>638.56853089716196</v>
      </c>
      <c r="BT28" s="1332">
        <v>700.99431104437303</v>
      </c>
      <c r="BU28" s="1333">
        <v>504.16068053332799</v>
      </c>
      <c r="BV28" s="1333">
        <v>749.185871695228</v>
      </c>
      <c r="BW28" s="1334">
        <v>999.93206175235605</v>
      </c>
      <c r="BX28" s="1332">
        <v>4152.9168600815647</v>
      </c>
      <c r="BY28" s="1332">
        <v>898.50726684749895</v>
      </c>
      <c r="BZ28" s="1332">
        <v>710.38289841274809</v>
      </c>
      <c r="CA28" s="1332">
        <v>791.41574310199996</v>
      </c>
      <c r="CB28" s="1332">
        <v>594.09310688199992</v>
      </c>
      <c r="CC28" s="1333">
        <v>521.80462912600001</v>
      </c>
      <c r="CD28" s="1334" t="s">
        <v>103</v>
      </c>
      <c r="CE28" s="1334">
        <v>0</v>
      </c>
      <c r="CF28" s="1332">
        <v>859.28227665790268</v>
      </c>
      <c r="CG28" s="1332">
        <v>384.19021935173964</v>
      </c>
      <c r="CH28" s="1332">
        <v>489.07338665779093</v>
      </c>
      <c r="CI28" s="1332">
        <v>508.93218962132869</v>
      </c>
      <c r="CJ28" s="1332">
        <v>684.14194412904396</v>
      </c>
      <c r="CK28" s="1333">
        <v>372.65801496805699</v>
      </c>
      <c r="CL28" s="1333">
        <v>374.32080424350363</v>
      </c>
      <c r="CM28" s="1334">
        <v>288.17852056500624</v>
      </c>
      <c r="CN28" s="1334"/>
      <c r="CO28" s="1332">
        <v>15260.832614813837</v>
      </c>
      <c r="CP28" s="1332">
        <v>18172.335987873863</v>
      </c>
      <c r="CQ28" s="1332">
        <v>18824.587216429609</v>
      </c>
      <c r="CR28" s="1332">
        <v>27586.955102299999</v>
      </c>
      <c r="CS28" s="1332">
        <v>32166.554563400001</v>
      </c>
      <c r="CT28" s="1333">
        <v>27437.080705655939</v>
      </c>
      <c r="CU28" s="1333">
        <v>29739.746223618706</v>
      </c>
      <c r="CV28" s="1334">
        <v>41383.450003771373</v>
      </c>
      <c r="CW28" s="1332">
        <v>23798.572657850418</v>
      </c>
      <c r="CX28" s="1332">
        <v>31205.787595794452</v>
      </c>
      <c r="CY28" s="1332">
        <v>35240.572347706977</v>
      </c>
      <c r="CZ28" s="1332">
        <v>49482.309855162952</v>
      </c>
      <c r="DA28" s="1332">
        <v>46714.690985822985</v>
      </c>
      <c r="DB28" s="1333">
        <v>46360.660586043014</v>
      </c>
      <c r="DC28" s="1333">
        <v>51572.83725511979</v>
      </c>
      <c r="DD28" s="1334">
        <v>57197.410967246877</v>
      </c>
      <c r="DE28" s="1332">
        <v>1440.142762638</v>
      </c>
      <c r="DF28" s="1332">
        <v>1158.2121431339999</v>
      </c>
      <c r="DG28" s="1332">
        <v>1332.0856631569998</v>
      </c>
      <c r="DH28" s="1332">
        <v>1509.115573408</v>
      </c>
      <c r="DI28" s="1332">
        <v>1845.8922522860003</v>
      </c>
      <c r="DJ28" s="1333">
        <v>1580.2677627820001</v>
      </c>
      <c r="DK28" s="1333">
        <v>2181.9549511959999</v>
      </c>
      <c r="DL28" s="1334">
        <v>2622.2084427999998</v>
      </c>
      <c r="DM28" s="1332">
        <v>2957.3650461257967</v>
      </c>
      <c r="DN28" s="1332">
        <v>2540.9253485221384</v>
      </c>
      <c r="DO28" s="1332">
        <v>2612.8881203747937</v>
      </c>
      <c r="DP28" s="1332">
        <v>3080.1693433277619</v>
      </c>
      <c r="DQ28" s="1332">
        <v>3641.1537838668237</v>
      </c>
      <c r="DR28" s="1333">
        <v>3459.4405097398108</v>
      </c>
      <c r="DS28" s="1333">
        <v>4690.6739680849951</v>
      </c>
      <c r="DT28" s="1334">
        <v>6158.7310269101417</v>
      </c>
      <c r="DU28" s="1332">
        <v>7513.9413655999942</v>
      </c>
      <c r="DV28" s="1332">
        <v>8436.8861820333314</v>
      </c>
      <c r="DW28" s="1332">
        <v>8880.7975624597875</v>
      </c>
      <c r="DX28" s="1332">
        <v>12788.18176055301</v>
      </c>
      <c r="DY28" s="1332">
        <v>16587.510453845662</v>
      </c>
      <c r="DZ28" s="1333">
        <v>15701.875099999999</v>
      </c>
      <c r="EA28" s="1333">
        <v>18254.595099999999</v>
      </c>
      <c r="EB28" s="1334">
        <v>18818.387999999999</v>
      </c>
      <c r="EC28" s="1332">
        <v>5079.5987729419994</v>
      </c>
      <c r="ED28" s="1332">
        <v>4749.5266059770001</v>
      </c>
      <c r="EE28" s="1332">
        <v>4192.1282956640007</v>
      </c>
      <c r="EF28" s="1332">
        <v>5797.10246240375</v>
      </c>
      <c r="EG28" s="1332">
        <v>6239.0196198097501</v>
      </c>
      <c r="EH28" s="1333">
        <v>4192.2496129376486</v>
      </c>
      <c r="EI28" s="1333">
        <v>4295.7059632709925</v>
      </c>
      <c r="EJ28" s="1334">
        <v>4573.2411153000003</v>
      </c>
      <c r="EK28" s="1332">
        <v>215.06870334899995</v>
      </c>
      <c r="EL28" s="1332">
        <v>145.2396683677116</v>
      </c>
      <c r="EM28" s="1332">
        <v>192</v>
      </c>
      <c r="EN28" s="1332">
        <v>246.01474121891144</v>
      </c>
      <c r="EO28" s="1332">
        <v>187.39073025325999</v>
      </c>
      <c r="EP28" s="1333">
        <v>125.67949760462001</v>
      </c>
      <c r="EQ28" s="1333">
        <v>121.47051774590997</v>
      </c>
      <c r="ER28" s="1334">
        <v>149.46481544768997</v>
      </c>
      <c r="ES28" s="1332">
        <v>13028.688408094657</v>
      </c>
      <c r="ET28" s="1332">
        <v>3773.9476803267853</v>
      </c>
      <c r="EU28" s="1332">
        <v>3019.4896742384485</v>
      </c>
      <c r="EV28" s="1332">
        <v>3875.4157642925979</v>
      </c>
      <c r="EW28" s="1332">
        <v>2891.4031752034152</v>
      </c>
      <c r="EX28" s="1333">
        <v>3509.401241693311</v>
      </c>
      <c r="EY28" s="1333">
        <v>3944.9803760961217</v>
      </c>
      <c r="EZ28" s="1334">
        <v>3585.8311545013376</v>
      </c>
      <c r="FA28" s="1333">
        <v>110.98</v>
      </c>
      <c r="FB28" s="1332">
        <v>61.31</v>
      </c>
      <c r="FC28" s="1332">
        <v>31.27</v>
      </c>
      <c r="FD28" s="1332">
        <v>30.472014330624987</v>
      </c>
      <c r="FE28" s="1332">
        <v>19.7</v>
      </c>
      <c r="FF28" s="1333">
        <v>27.520331993210682</v>
      </c>
      <c r="FG28" s="1333">
        <v>19.093256812636696</v>
      </c>
      <c r="FH28" s="1334"/>
      <c r="FI28" s="1332">
        <v>11950.866100773936</v>
      </c>
      <c r="FJ28" s="1332">
        <v>16235.374833853288</v>
      </c>
      <c r="FK28" s="1332">
        <v>23175.05039611919</v>
      </c>
      <c r="FL28" s="1332">
        <v>24736.171179924844</v>
      </c>
      <c r="FM28" s="1332">
        <v>39553.982033477361</v>
      </c>
      <c r="FN28" s="1333">
        <v>39705.410492610135</v>
      </c>
      <c r="FO28" s="1333">
        <v>39634.516298874143</v>
      </c>
      <c r="FP28" s="1334">
        <v>47541.474999999999</v>
      </c>
      <c r="FQ28" s="1332">
        <v>459.72783548565803</v>
      </c>
      <c r="FR28" s="1332">
        <v>287.82466949108237</v>
      </c>
      <c r="FS28" s="1332">
        <v>169.42210470305756</v>
      </c>
      <c r="FT28" s="1332">
        <v>129.75513072938151</v>
      </c>
      <c r="FU28" s="1332">
        <v>217.26878206549975</v>
      </c>
      <c r="FV28" s="1333">
        <v>141.55099987592681</v>
      </c>
      <c r="FW28" s="1333">
        <v>127.21614967759955</v>
      </c>
      <c r="FX28" s="1334">
        <v>165.08436106728621</v>
      </c>
      <c r="FY28" s="1332">
        <v>1789.4845600000001</v>
      </c>
      <c r="FZ28" s="1332">
        <v>1318.6532665129998</v>
      </c>
      <c r="GA28" s="1332">
        <v>1206.1377008039999</v>
      </c>
      <c r="GB28" s="1332">
        <v>1170.9596033039998</v>
      </c>
      <c r="GC28" s="1332">
        <v>1392.7561784039999</v>
      </c>
      <c r="GD28" s="1333">
        <v>1489.0878153369999</v>
      </c>
      <c r="GE28" s="1333">
        <v>2008.5383733040001</v>
      </c>
      <c r="GF28" s="1334">
        <v>1767.4461708020001</v>
      </c>
      <c r="GG28" s="1332">
        <v>3266.1920866999999</v>
      </c>
      <c r="GH28" s="1332">
        <v>2699.7567432005326</v>
      </c>
      <c r="GI28" s="1332">
        <v>2465.4208489618218</v>
      </c>
      <c r="GJ28" s="1332">
        <v>4151.7817964160658</v>
      </c>
      <c r="GK28" s="1332">
        <v>4288.1885754878804</v>
      </c>
      <c r="GL28" s="1333">
        <v>4818.3005422969018</v>
      </c>
      <c r="GM28" s="1333">
        <v>20357.765167301488</v>
      </c>
      <c r="GN28" s="1334">
        <v>37198.102125771264</v>
      </c>
      <c r="GO28" s="1332">
        <v>120847.66109337598</v>
      </c>
      <c r="GP28" s="1332">
        <v>120094.73717075102</v>
      </c>
      <c r="GQ28" s="1332">
        <v>127157.05642388269</v>
      </c>
      <c r="GR28" s="1332">
        <f>GJ28+GB28+FT28+FL28+FD28+EV28+EF28+DX28+DP28+DH28+AD28+CZ28+CR28+CI28+CA28+BS28+EN28+BJ28+BB28+AT28+AL28+V28+N28</f>
        <v>166301.76800564327</v>
      </c>
      <c r="GS28" s="1332">
        <f>O28+W28+AM28+AU28+BC28+BK28+BT28+CB28+CJ28+CS28+DA28+AE28+DI28+DQ28+DY28+EG28+EO28+EW28+FE28+FM28+FU28+GC28+GK28</f>
        <v>183504.69794363645</v>
      </c>
      <c r="GT28" s="1333">
        <v>176733.44686049104</v>
      </c>
      <c r="GU28" s="1333">
        <v>208330.11493648108</v>
      </c>
      <c r="GV28" s="1334">
        <v>253030.85204797905</v>
      </c>
      <c r="GW28" s="1332">
        <v>134107.97374347597</v>
      </c>
      <c r="GX28" s="1332">
        <v>133703.01372155102</v>
      </c>
      <c r="GY28" s="1332">
        <v>131463.50907388268</v>
      </c>
      <c r="GZ28" s="1332">
        <f t="shared" si="4"/>
        <v>183284.75935564327</v>
      </c>
      <c r="HA28" s="1332">
        <f t="shared" si="4"/>
        <v>198972.77794363644</v>
      </c>
      <c r="HB28" s="1333">
        <v>185557.55321049102</v>
      </c>
      <c r="HC28" s="1335">
        <v>213590.06843648109</v>
      </c>
      <c r="HD28" s="1334">
        <v>258141.93284797904</v>
      </c>
      <c r="HJ28" s="1336"/>
    </row>
    <row r="29" spans="1:218">
      <c r="A29" s="1286" t="s">
        <v>648</v>
      </c>
      <c r="B29" s="1332">
        <v>61024.32287568655</v>
      </c>
      <c r="C29" s="1333">
        <v>49913.381325786548</v>
      </c>
      <c r="D29" s="1333">
        <v>50198.293775820006</v>
      </c>
      <c r="E29" s="1333">
        <v>35523.754675820004</v>
      </c>
      <c r="F29" s="1333">
        <v>24893.870425820001</v>
      </c>
      <c r="G29" s="1333">
        <v>26145.75182582</v>
      </c>
      <c r="H29" s="1333">
        <v>34730.990525820001</v>
      </c>
      <c r="I29" s="1334">
        <v>47363.758525819998</v>
      </c>
      <c r="J29" s="1334">
        <v>0</v>
      </c>
      <c r="K29" s="1332">
        <v>80399.548758615769</v>
      </c>
      <c r="L29" s="1332">
        <v>77610.120500748017</v>
      </c>
      <c r="M29" s="1332">
        <v>77162.02081068595</v>
      </c>
      <c r="N29" s="1332">
        <v>75615.988274839969</v>
      </c>
      <c r="O29" s="1332">
        <v>74164.282322211991</v>
      </c>
      <c r="P29" s="1333">
        <v>72678.402353789992</v>
      </c>
      <c r="Q29" s="1333">
        <v>69257.715311225009</v>
      </c>
      <c r="R29" s="1334">
        <v>69832.42471277302</v>
      </c>
      <c r="S29" s="1332">
        <v>3465.0840370330548</v>
      </c>
      <c r="T29" s="1332">
        <v>3370.7365026937096</v>
      </c>
      <c r="U29" s="1332">
        <v>3219.5645163671666</v>
      </c>
      <c r="V29" s="1332">
        <v>2746.5031403110006</v>
      </c>
      <c r="W29" s="1332">
        <v>2208.0836814598579</v>
      </c>
      <c r="X29" s="1333">
        <v>1806.4507611969998</v>
      </c>
      <c r="Y29" s="1333">
        <v>1541.0479622740008</v>
      </c>
      <c r="Z29" s="1334">
        <v>1201.0327566526987</v>
      </c>
      <c r="AA29" s="1332">
        <v>4206.2650000000003</v>
      </c>
      <c r="AB29" s="1332">
        <v>6372.5293364331801</v>
      </c>
      <c r="AC29" s="1332">
        <v>7505.436481313428</v>
      </c>
      <c r="AD29" s="1332">
        <v>7440.990515897548</v>
      </c>
      <c r="AE29" s="1332">
        <v>8033.2908489069996</v>
      </c>
      <c r="AF29" s="1333">
        <v>9198.0015342799998</v>
      </c>
      <c r="AG29" s="1333">
        <v>9106.3296466409993</v>
      </c>
      <c r="AH29" s="1334">
        <v>10212.323383994999</v>
      </c>
      <c r="AI29" s="1332">
        <v>11330.2823895</v>
      </c>
      <c r="AJ29" s="1332">
        <v>10122.771753600002</v>
      </c>
      <c r="AK29" s="1332">
        <v>9362.4702811000025</v>
      </c>
      <c r="AL29" s="1332">
        <v>7747.5912661000011</v>
      </c>
      <c r="AM29" s="1332">
        <v>7437.3988898999996</v>
      </c>
      <c r="AN29" s="1333">
        <v>7442.7002137000009</v>
      </c>
      <c r="AO29" s="1333">
        <v>7371.9211779999987</v>
      </c>
      <c r="AP29" s="1334">
        <v>8103.7574487443808</v>
      </c>
      <c r="AQ29" s="1332">
        <v>63190.948144860362</v>
      </c>
      <c r="AR29" s="1332">
        <v>64967.666237984202</v>
      </c>
      <c r="AS29" s="1332">
        <v>69719.57785464749</v>
      </c>
      <c r="AT29" s="1332">
        <v>67318.762480260164</v>
      </c>
      <c r="AU29" s="1332">
        <v>71125.062768380536</v>
      </c>
      <c r="AV29" s="1333">
        <v>79366.426266797032</v>
      </c>
      <c r="AW29" s="1333">
        <v>84549.87175597201</v>
      </c>
      <c r="AX29" s="1334">
        <v>102761.83486245997</v>
      </c>
      <c r="AY29" s="1332">
        <v>2134.5572541000001</v>
      </c>
      <c r="AZ29" s="1332">
        <v>2021.8854854999997</v>
      </c>
      <c r="BA29" s="1332">
        <v>2582.1876723</v>
      </c>
      <c r="BB29" s="1332">
        <v>3065.0134870483998</v>
      </c>
      <c r="BC29" s="1332">
        <v>4082.7201902337297</v>
      </c>
      <c r="BD29" s="1333">
        <v>4659.0818121648963</v>
      </c>
      <c r="BE29" s="1333">
        <v>4966.1152867977062</v>
      </c>
      <c r="BF29" s="1334">
        <v>5391.9390421399512</v>
      </c>
      <c r="BG29" s="1332">
        <v>21728.021072800002</v>
      </c>
      <c r="BH29" s="1332">
        <v>22986.601629616998</v>
      </c>
      <c r="BI29" s="1332">
        <v>24128.646143615995</v>
      </c>
      <c r="BJ29" s="1332">
        <v>25341.138448217003</v>
      </c>
      <c r="BK29" s="1332">
        <v>25271.146783268003</v>
      </c>
      <c r="BL29" s="1333">
        <v>26989.553282069002</v>
      </c>
      <c r="BM29" s="1333">
        <v>28764.622435259997</v>
      </c>
      <c r="BN29" s="1334">
        <v>31623.629082963002</v>
      </c>
      <c r="BO29" s="1334">
        <v>0</v>
      </c>
      <c r="BP29" s="1332">
        <v>1187.2535760799999</v>
      </c>
      <c r="BQ29" s="1332">
        <v>2400.05279797</v>
      </c>
      <c r="BR29" s="1332">
        <v>3523.8497590699999</v>
      </c>
      <c r="BS29" s="1332">
        <v>3974.0024727145596</v>
      </c>
      <c r="BT29" s="1332">
        <v>3955.1865099078595</v>
      </c>
      <c r="BU29" s="1333">
        <v>4319.6173753167895</v>
      </c>
      <c r="BV29" s="1333">
        <v>4241.6469294716699</v>
      </c>
      <c r="BW29" s="1334">
        <v>4410.2581872483597</v>
      </c>
      <c r="BX29" s="1332">
        <v>4307.6125625072036</v>
      </c>
      <c r="BY29" s="1332">
        <v>4441.7967518475944</v>
      </c>
      <c r="BZ29" s="1332">
        <v>4248.0575803481061</v>
      </c>
      <c r="CA29" s="1332">
        <v>3701.1600783230015</v>
      </c>
      <c r="CB29" s="1332">
        <v>3558.2241542055012</v>
      </c>
      <c r="CC29" s="1333">
        <v>3703.8225368855005</v>
      </c>
      <c r="CD29" s="1334" t="s">
        <v>103</v>
      </c>
      <c r="CE29" s="1334">
        <v>0</v>
      </c>
      <c r="CF29" s="1332">
        <v>1761.2520080809049</v>
      </c>
      <c r="CG29" s="1332">
        <v>1915.4323152453401</v>
      </c>
      <c r="CH29" s="1332">
        <v>2065.007637860092</v>
      </c>
      <c r="CI29" s="1332">
        <v>1835.2011411223161</v>
      </c>
      <c r="CJ29" s="1332">
        <v>1453.1446612335858</v>
      </c>
      <c r="CK29" s="1333">
        <v>1351.8745900244096</v>
      </c>
      <c r="CL29" s="1333">
        <v>1149.8312673831178</v>
      </c>
      <c r="CM29" s="1334">
        <v>1404.3167886821388</v>
      </c>
      <c r="CN29" s="1334"/>
      <c r="CO29" s="1332">
        <v>116907.92830858614</v>
      </c>
      <c r="CP29" s="1332">
        <v>141606.22246981229</v>
      </c>
      <c r="CQ29" s="1332">
        <v>166891.9737664827</v>
      </c>
      <c r="CR29" s="1332">
        <v>165731.99138065369</v>
      </c>
      <c r="CS29" s="1332">
        <v>161986.47562180154</v>
      </c>
      <c r="CT29" s="1333">
        <v>166269.33432569521</v>
      </c>
      <c r="CU29" s="1333">
        <v>189440.60779316461</v>
      </c>
      <c r="CV29" s="1334">
        <v>304792.6321593427</v>
      </c>
      <c r="CW29" s="1332">
        <v>213869.76242876958</v>
      </c>
      <c r="CX29" s="1332">
        <v>254732.02975310889</v>
      </c>
      <c r="CY29" s="1332">
        <v>285314.00350384496</v>
      </c>
      <c r="CZ29" s="1332">
        <v>294547.707905235</v>
      </c>
      <c r="DA29" s="1332">
        <v>301185.30194662488</v>
      </c>
      <c r="DB29" s="1333">
        <v>312440.47680474026</v>
      </c>
      <c r="DC29" s="1333">
        <v>303295.39680494607</v>
      </c>
      <c r="DD29" s="1334">
        <v>307570.59217953932</v>
      </c>
      <c r="DE29" s="1332">
        <v>7211.1790312619987</v>
      </c>
      <c r="DF29" s="1332">
        <v>8372.8634361669992</v>
      </c>
      <c r="DG29" s="1332">
        <v>9917.7509900809982</v>
      </c>
      <c r="DH29" s="1332">
        <v>10800.667643838002</v>
      </c>
      <c r="DI29" s="1332">
        <v>11052.234968652003</v>
      </c>
      <c r="DJ29" s="1333">
        <v>12533.537909870001</v>
      </c>
      <c r="DK29" s="1333">
        <v>13863.877394474001</v>
      </c>
      <c r="DL29" s="1334">
        <v>13605.965831</v>
      </c>
      <c r="DM29" s="1332">
        <v>21823.686057547933</v>
      </c>
      <c r="DN29" s="1332">
        <v>28973.875434091246</v>
      </c>
      <c r="DO29" s="1332">
        <v>34605.188605511794</v>
      </c>
      <c r="DP29" s="1332">
        <v>40001.001572846428</v>
      </c>
      <c r="DQ29" s="1332">
        <v>49263.770153130892</v>
      </c>
      <c r="DR29" s="1333">
        <v>59461.950183719564</v>
      </c>
      <c r="DS29" s="1333">
        <v>64293.416024920356</v>
      </c>
      <c r="DT29" s="1334">
        <v>76295.500304597401</v>
      </c>
      <c r="DU29" s="1332">
        <v>46983.102206433337</v>
      </c>
      <c r="DV29" s="1332">
        <v>53325.351065694602</v>
      </c>
      <c r="DW29" s="1332">
        <v>62199.066842934808</v>
      </c>
      <c r="DX29" s="1332">
        <v>74727.199688583991</v>
      </c>
      <c r="DY29" s="1332">
        <v>79167.594446438743</v>
      </c>
      <c r="DZ29" s="1333">
        <v>86816.507199999993</v>
      </c>
      <c r="EA29" s="1333">
        <v>91497.744999999995</v>
      </c>
      <c r="EB29" s="1334">
        <v>108005.3931</v>
      </c>
      <c r="EC29" s="1332">
        <v>23145.404416475001</v>
      </c>
      <c r="ED29" s="1332">
        <v>21518.589495923003</v>
      </c>
      <c r="EE29" s="1332">
        <v>23677.810628559004</v>
      </c>
      <c r="EF29" s="1332">
        <v>23555.572025475252</v>
      </c>
      <c r="EG29" s="1332">
        <v>21973.261523496101</v>
      </c>
      <c r="EH29" s="1333">
        <v>21675.165665370092</v>
      </c>
      <c r="EI29" s="1333">
        <v>22386.317300979099</v>
      </c>
      <c r="EJ29" s="1334">
        <v>25058.521423580001</v>
      </c>
      <c r="EK29" s="1332">
        <v>573.96413539499974</v>
      </c>
      <c r="EL29" s="1332">
        <v>764.63444962700703</v>
      </c>
      <c r="EM29" s="1332">
        <v>843</v>
      </c>
      <c r="EN29" s="1332">
        <v>689.70628931532895</v>
      </c>
      <c r="EO29" s="1332">
        <v>614.97968895509871</v>
      </c>
      <c r="EP29" s="1333">
        <v>610.78234755409858</v>
      </c>
      <c r="EQ29" s="1333">
        <v>625.38472117648894</v>
      </c>
      <c r="ER29" s="1334">
        <v>711.73963384068907</v>
      </c>
      <c r="ES29" s="1332">
        <v>15830.751799205515</v>
      </c>
      <c r="ET29" s="1332">
        <v>14820.965427337233</v>
      </c>
      <c r="EU29" s="1332">
        <v>15378.64197257922</v>
      </c>
      <c r="EV29" s="1332">
        <v>14836.520673901785</v>
      </c>
      <c r="EW29" s="1332">
        <v>18232.656649206576</v>
      </c>
      <c r="EX29" s="1333">
        <v>18987.999879114162</v>
      </c>
      <c r="EY29" s="1333">
        <v>17561.273280202524</v>
      </c>
      <c r="EZ29" s="1334">
        <v>17316.166286525204</v>
      </c>
      <c r="FA29" s="1333">
        <v>231.93</v>
      </c>
      <c r="FB29" s="1332">
        <v>173.06</v>
      </c>
      <c r="FC29" s="1332">
        <v>147.91999999999999</v>
      </c>
      <c r="FD29" s="1332">
        <v>117.88368352882036</v>
      </c>
      <c r="FE29" s="1332">
        <v>118.4</v>
      </c>
      <c r="FF29" s="1333">
        <v>98.701071948761438</v>
      </c>
      <c r="FG29" s="1333">
        <v>81.90947908493682</v>
      </c>
      <c r="FH29" s="1334"/>
      <c r="FI29" s="1332">
        <v>132145.66436231416</v>
      </c>
      <c r="FJ29" s="1332">
        <v>180133.02764609395</v>
      </c>
      <c r="FK29" s="1332">
        <v>233709.96821408597</v>
      </c>
      <c r="FL29" s="1332">
        <v>286615.30868910818</v>
      </c>
      <c r="FM29" s="1332">
        <v>310119.52163412143</v>
      </c>
      <c r="FN29" s="1333">
        <v>347095.12345768942</v>
      </c>
      <c r="FO29" s="1333">
        <v>377005.96820735309</v>
      </c>
      <c r="FP29" s="1334">
        <v>431833.68099999998</v>
      </c>
      <c r="FQ29" s="1332">
        <v>945.33522668700289</v>
      </c>
      <c r="FR29" s="1332">
        <v>754.5804174771655</v>
      </c>
      <c r="FS29" s="1332">
        <v>703.14326121769864</v>
      </c>
      <c r="FT29" s="1332">
        <v>699.87268723515047</v>
      </c>
      <c r="FU29" s="1332">
        <v>559.57994948078795</v>
      </c>
      <c r="FV29" s="1333">
        <v>500.16992708049639</v>
      </c>
      <c r="FW29" s="1333">
        <v>551.57091358850562</v>
      </c>
      <c r="FX29" s="1334">
        <v>854.08110886843053</v>
      </c>
      <c r="FY29" s="1332">
        <v>5183.2563564000002</v>
      </c>
      <c r="FZ29" s="1332">
        <v>5200.3097308459992</v>
      </c>
      <c r="GA29" s="1332">
        <v>5109.2178240419998</v>
      </c>
      <c r="GB29" s="1332">
        <v>5061.6319117379999</v>
      </c>
      <c r="GC29" s="1332">
        <v>5266.9452173339996</v>
      </c>
      <c r="GD29" s="1333">
        <v>6514.4561787969997</v>
      </c>
      <c r="GE29" s="1333">
        <v>6849.250202493</v>
      </c>
      <c r="GF29" s="1334">
        <v>8791.5711716909991</v>
      </c>
      <c r="GG29" s="1332">
        <v>18156.740875200001</v>
      </c>
      <c r="GH29" s="1332">
        <v>22266.307566415733</v>
      </c>
      <c r="GI29" s="1332">
        <v>28511.480575944512</v>
      </c>
      <c r="GJ29" s="1332">
        <v>30634.720596300842</v>
      </c>
      <c r="GK29" s="1332">
        <v>41314.662389514284</v>
      </c>
      <c r="GL29" s="1333">
        <v>171476.51138982328</v>
      </c>
      <c r="GM29" s="1333">
        <v>407131.49014091172</v>
      </c>
      <c r="GN29" s="1334">
        <v>714895.05022811925</v>
      </c>
      <c r="GO29" s="1332">
        <v>796719.53000785306</v>
      </c>
      <c r="GP29" s="1332">
        <v>928851.41020423325</v>
      </c>
      <c r="GQ29" s="1332">
        <v>1070525.9849225918</v>
      </c>
      <c r="GR29" s="1332">
        <f>GJ29+GB29+FT29+FL29+FD29+EV29+EF29+DX29+DP29+DH29+AD29+CZ29+CR29+CI29+CA29+BS29+EN29+BJ29+BB29+AT29+AL29+V29+N29</f>
        <v>1146806.1360525945</v>
      </c>
      <c r="GS29" s="1332">
        <f>O29+W29+AM29+AU29+BC29+BK29+BT29+CB29+CJ29+CS29+DA29+AE29+DI29+DQ29+DY29+EG29+EO29+EW29+FE29+FM29+FU29+GC29+GK29</f>
        <v>1202143.9249984643</v>
      </c>
      <c r="GT29" s="1333">
        <v>1415996.6470676269</v>
      </c>
      <c r="GU29" s="1333">
        <v>1705533.3090363189</v>
      </c>
      <c r="GV29" s="1334">
        <v>2244672.4106927626</v>
      </c>
      <c r="GW29" s="1332">
        <v>857743.85288353963</v>
      </c>
      <c r="GX29" s="1332">
        <v>978764.79153001984</v>
      </c>
      <c r="GY29" s="1332">
        <v>1120724.2786984118</v>
      </c>
      <c r="GZ29" s="1332">
        <f t="shared" si="4"/>
        <v>1182329.8907284145</v>
      </c>
      <c r="HA29" s="1332">
        <f t="shared" si="4"/>
        <v>1227037.7954242844</v>
      </c>
      <c r="HB29" s="1333">
        <v>1442142.3988934469</v>
      </c>
      <c r="HC29" s="1335">
        <v>1740264.299562139</v>
      </c>
      <c r="HD29" s="1334">
        <v>2292036.1692185826</v>
      </c>
      <c r="HJ29" s="1336"/>
    </row>
    <row r="30" spans="1:218" ht="13">
      <c r="A30" s="1285" t="s">
        <v>649</v>
      </c>
      <c r="B30" s="1332"/>
      <c r="C30" s="1333"/>
      <c r="D30" s="1333"/>
      <c r="E30" s="1333"/>
      <c r="F30" s="1333"/>
      <c r="G30" s="1333"/>
      <c r="H30" s="1333"/>
      <c r="I30" s="1334"/>
      <c r="J30" s="1334"/>
      <c r="K30" s="1337"/>
      <c r="L30" s="1337"/>
      <c r="M30" s="1337"/>
      <c r="N30" s="1337"/>
      <c r="O30" s="1337"/>
      <c r="P30" s="1333"/>
      <c r="Q30" s="1333"/>
      <c r="R30" s="1334"/>
      <c r="S30" s="1332"/>
      <c r="T30" s="1332"/>
      <c r="U30" s="1332"/>
      <c r="V30" s="1332"/>
      <c r="W30" s="1332"/>
      <c r="X30" s="1333"/>
      <c r="Y30" s="1333"/>
      <c r="Z30" s="1334"/>
      <c r="AA30" s="1332"/>
      <c r="AB30" s="1332"/>
      <c r="AC30" s="1332"/>
      <c r="AD30" s="1332"/>
      <c r="AE30" s="1332"/>
      <c r="AF30" s="1333"/>
      <c r="AG30" s="1333"/>
      <c r="AH30" s="1334"/>
      <c r="AI30" s="1332"/>
      <c r="AJ30" s="1332"/>
      <c r="AK30" s="1332"/>
      <c r="AL30" s="1332"/>
      <c r="AM30" s="1332"/>
      <c r="AN30" s="1333"/>
      <c r="AO30" s="1333"/>
      <c r="AP30" s="1334"/>
      <c r="AQ30" s="1332"/>
      <c r="AR30" s="1332"/>
      <c r="AS30" s="1332"/>
      <c r="AT30" s="1332"/>
      <c r="AU30" s="1332"/>
      <c r="AV30" s="1333">
        <v>0</v>
      </c>
      <c r="AW30" s="1333"/>
      <c r="AX30" s="1334"/>
      <c r="AY30" s="1332"/>
      <c r="AZ30" s="1332"/>
      <c r="BA30" s="1332"/>
      <c r="BB30" s="1332"/>
      <c r="BC30" s="1332"/>
      <c r="BD30" s="1333"/>
      <c r="BE30" s="1333"/>
      <c r="BF30" s="1334"/>
      <c r="BG30" s="1332"/>
      <c r="BH30" s="1332"/>
      <c r="BI30" s="1332"/>
      <c r="BJ30" s="1332"/>
      <c r="BK30" s="1332"/>
      <c r="BL30" s="1333"/>
      <c r="BM30" s="1333"/>
      <c r="BN30" s="1334"/>
      <c r="BO30" s="1334"/>
      <c r="BP30" s="1332" t="s">
        <v>185</v>
      </c>
      <c r="BQ30" s="1332" t="s">
        <v>185</v>
      </c>
      <c r="BR30" s="1332" t="s">
        <v>185</v>
      </c>
      <c r="BS30" s="1332" t="s">
        <v>185</v>
      </c>
      <c r="BT30" s="1332"/>
      <c r="BU30" s="1333" t="s">
        <v>185</v>
      </c>
      <c r="BV30" s="1333" t="s">
        <v>185</v>
      </c>
      <c r="BW30" s="1334" t="s">
        <v>185</v>
      </c>
      <c r="BX30" s="1332"/>
      <c r="BY30" s="1332"/>
      <c r="BZ30" s="1332"/>
      <c r="CA30" s="1332"/>
      <c r="CB30" s="1332"/>
      <c r="CC30" s="1333"/>
      <c r="CD30" s="1338" t="s">
        <v>103</v>
      </c>
      <c r="CE30" s="1334">
        <v>0</v>
      </c>
      <c r="CF30" s="1332"/>
      <c r="CG30" s="1332"/>
      <c r="CH30" s="1332"/>
      <c r="CI30" s="1332"/>
      <c r="CJ30" s="1332"/>
      <c r="CK30" s="1333"/>
      <c r="CL30" s="1333"/>
      <c r="CM30" s="1334"/>
      <c r="CN30" s="1334"/>
      <c r="CO30" s="1332"/>
      <c r="CP30" s="1332"/>
      <c r="CQ30" s="1332"/>
      <c r="CR30" s="1332"/>
      <c r="CS30" s="1332"/>
      <c r="CT30" s="1333"/>
      <c r="CU30" s="1333"/>
      <c r="CV30" s="1334"/>
      <c r="CW30" s="1332"/>
      <c r="CX30" s="1332"/>
      <c r="CY30" s="1332"/>
      <c r="CZ30" s="1332"/>
      <c r="DA30" s="1332"/>
      <c r="DB30" s="1333"/>
      <c r="DC30" s="1333"/>
      <c r="DD30" s="1334"/>
      <c r="DE30" s="1332"/>
      <c r="DF30" s="1332"/>
      <c r="DG30" s="1332"/>
      <c r="DH30" s="1332"/>
      <c r="DI30" s="1332"/>
      <c r="DJ30" s="1333"/>
      <c r="DK30" s="1333"/>
      <c r="DL30" s="1334"/>
      <c r="DM30" s="1332"/>
      <c r="DN30" s="1332"/>
      <c r="DO30" s="1332"/>
      <c r="DP30" s="1332"/>
      <c r="DQ30" s="1332"/>
      <c r="DR30" s="1333"/>
      <c r="DS30" s="1333"/>
      <c r="DT30" s="1334"/>
      <c r="DU30" s="1332"/>
      <c r="DV30" s="1332"/>
      <c r="DW30" s="1332"/>
      <c r="DX30" s="1332"/>
      <c r="DY30" s="1332"/>
      <c r="DZ30" s="1333"/>
      <c r="EA30" s="1333"/>
      <c r="EB30" s="1334"/>
      <c r="EC30" s="1332"/>
      <c r="ED30" s="1332"/>
      <c r="EE30" s="1332"/>
      <c r="EF30" s="1332"/>
      <c r="EG30" s="1332"/>
      <c r="EH30" s="1333"/>
      <c r="EI30" s="1333"/>
      <c r="EJ30" s="1334"/>
      <c r="EK30" s="1332"/>
      <c r="EL30" s="1332"/>
      <c r="EM30" s="1332"/>
      <c r="EN30" s="1332"/>
      <c r="EO30" s="1332"/>
      <c r="EP30" s="1333"/>
      <c r="EQ30" s="1333"/>
      <c r="ER30" s="1334"/>
      <c r="ES30" s="1332"/>
      <c r="ET30" s="1332"/>
      <c r="EU30" s="1332"/>
      <c r="EV30" s="1332"/>
      <c r="EW30" s="1332"/>
      <c r="EX30" s="1333"/>
      <c r="EY30" s="1333"/>
      <c r="EZ30" s="1334"/>
      <c r="FA30" s="1333"/>
      <c r="FB30" s="1332"/>
      <c r="FC30" s="1332"/>
      <c r="FD30" s="1332"/>
      <c r="FE30" s="1332"/>
      <c r="FF30" s="1333"/>
      <c r="FG30" s="1333"/>
      <c r="FH30" s="1334"/>
      <c r="FI30" s="1332"/>
      <c r="FJ30" s="1332"/>
      <c r="FK30" s="1332"/>
      <c r="FL30" s="1332"/>
      <c r="FM30" s="1332"/>
      <c r="FN30" s="1333"/>
      <c r="FO30" s="1333"/>
      <c r="FP30" s="1334"/>
      <c r="FQ30" s="1332"/>
      <c r="FR30" s="1332"/>
      <c r="FS30" s="1332"/>
      <c r="FT30" s="1332"/>
      <c r="FU30" s="1332"/>
      <c r="FV30" s="1333"/>
      <c r="FW30" s="1333"/>
      <c r="FX30" s="1334"/>
      <c r="FY30" s="1332"/>
      <c r="FZ30" s="1332"/>
      <c r="GA30" s="1332"/>
      <c r="GB30" s="1332"/>
      <c r="GC30" s="1332"/>
      <c r="GD30" s="1333"/>
      <c r="GE30" s="1333"/>
      <c r="GF30" s="1334"/>
      <c r="GG30" s="1332"/>
      <c r="GH30" s="1332"/>
      <c r="GI30" s="1332"/>
      <c r="GJ30" s="1332"/>
      <c r="GK30" s="1332"/>
      <c r="GL30" s="1333"/>
      <c r="GM30" s="1333"/>
      <c r="GN30" s="1334"/>
      <c r="GO30" s="1332"/>
      <c r="GP30" s="1332"/>
      <c r="GQ30" s="1332"/>
      <c r="GR30" s="1332"/>
      <c r="GS30" s="1332"/>
      <c r="GT30" s="1333"/>
      <c r="GU30" s="1333"/>
      <c r="GV30" s="1334"/>
      <c r="GW30" s="1332"/>
      <c r="GX30" s="1332"/>
      <c r="GY30" s="1332"/>
      <c r="GZ30" s="1332"/>
      <c r="HA30" s="1332"/>
      <c r="HB30" s="1333"/>
      <c r="HC30" s="1335"/>
      <c r="HD30" s="1334"/>
      <c r="HJ30" s="1336"/>
    </row>
    <row r="31" spans="1:218">
      <c r="A31" s="1286" t="s">
        <v>637</v>
      </c>
      <c r="B31" s="1332">
        <v>0</v>
      </c>
      <c r="C31" s="1333">
        <v>0</v>
      </c>
      <c r="D31" s="1333">
        <v>0</v>
      </c>
      <c r="E31" s="1333">
        <v>0</v>
      </c>
      <c r="F31" s="1333">
        <v>0</v>
      </c>
      <c r="G31" s="1333">
        <v>0</v>
      </c>
      <c r="H31" s="1333">
        <v>0</v>
      </c>
      <c r="I31" s="1334">
        <v>0</v>
      </c>
      <c r="J31" s="1334">
        <v>0</v>
      </c>
      <c r="K31" s="1332">
        <v>0</v>
      </c>
      <c r="L31" s="1332">
        <v>0</v>
      </c>
      <c r="M31" s="1332">
        <v>0</v>
      </c>
      <c r="N31" s="1332">
        <v>0</v>
      </c>
      <c r="O31" s="1332">
        <v>0</v>
      </c>
      <c r="P31" s="1333">
        <v>0</v>
      </c>
      <c r="Q31" s="1333">
        <v>0</v>
      </c>
      <c r="R31" s="1334">
        <v>0</v>
      </c>
      <c r="S31" s="1332">
        <v>0</v>
      </c>
      <c r="T31" s="1332">
        <v>0</v>
      </c>
      <c r="U31" s="1332">
        <v>0</v>
      </c>
      <c r="V31" s="1332">
        <v>0</v>
      </c>
      <c r="W31" s="1332">
        <v>0</v>
      </c>
      <c r="X31" s="1333">
        <v>0</v>
      </c>
      <c r="Y31" s="1333">
        <v>0</v>
      </c>
      <c r="Z31" s="1334">
        <v>0</v>
      </c>
      <c r="AA31" s="1332">
        <v>0</v>
      </c>
      <c r="AB31" s="1332">
        <v>0</v>
      </c>
      <c r="AC31" s="1332">
        <v>0</v>
      </c>
      <c r="AD31" s="1332">
        <v>0</v>
      </c>
      <c r="AE31" s="1332">
        <v>0</v>
      </c>
      <c r="AF31" s="1333">
        <v>0</v>
      </c>
      <c r="AG31" s="1333"/>
      <c r="AH31" s="1334"/>
      <c r="AI31" s="1332">
        <v>0</v>
      </c>
      <c r="AJ31" s="1332">
        <v>0</v>
      </c>
      <c r="AK31" s="1332">
        <v>0</v>
      </c>
      <c r="AL31" s="1332">
        <v>0</v>
      </c>
      <c r="AM31" s="1332">
        <v>0</v>
      </c>
      <c r="AN31" s="1333">
        <v>0</v>
      </c>
      <c r="AO31" s="1333">
        <v>0</v>
      </c>
      <c r="AP31" s="1334">
        <v>0</v>
      </c>
      <c r="AQ31" s="1332">
        <v>0</v>
      </c>
      <c r="AR31" s="1332">
        <v>0</v>
      </c>
      <c r="AS31" s="1332">
        <v>0</v>
      </c>
      <c r="AT31" s="1332">
        <v>0</v>
      </c>
      <c r="AU31" s="1332">
        <v>0</v>
      </c>
      <c r="AV31" s="1333">
        <v>0</v>
      </c>
      <c r="AW31" s="1333"/>
      <c r="AX31" s="1334"/>
      <c r="AY31" s="1332">
        <v>0</v>
      </c>
      <c r="AZ31" s="1332">
        <v>0</v>
      </c>
      <c r="BA31" s="1332">
        <v>0</v>
      </c>
      <c r="BB31" s="1332">
        <v>0</v>
      </c>
      <c r="BC31" s="1332">
        <v>0</v>
      </c>
      <c r="BD31" s="1333">
        <v>0</v>
      </c>
      <c r="BE31" s="1333">
        <v>0</v>
      </c>
      <c r="BF31" s="1334">
        <v>0</v>
      </c>
      <c r="BG31" s="1332">
        <v>0</v>
      </c>
      <c r="BH31" s="1332">
        <v>0</v>
      </c>
      <c r="BI31" s="1332">
        <v>0</v>
      </c>
      <c r="BJ31" s="1332">
        <v>0</v>
      </c>
      <c r="BK31" s="1332">
        <v>0</v>
      </c>
      <c r="BL31" s="1333">
        <v>0</v>
      </c>
      <c r="BM31" s="1333">
        <v>0</v>
      </c>
      <c r="BN31" s="1334">
        <v>0</v>
      </c>
      <c r="BO31" s="1334">
        <v>0</v>
      </c>
      <c r="BP31" s="1332">
        <v>0</v>
      </c>
      <c r="BQ31" s="1332">
        <v>0</v>
      </c>
      <c r="BR31" s="1332">
        <v>0</v>
      </c>
      <c r="BS31" s="1332">
        <v>0</v>
      </c>
      <c r="BT31" s="1332">
        <v>0</v>
      </c>
      <c r="BU31" s="1333">
        <v>0</v>
      </c>
      <c r="BV31" s="1333">
        <v>0</v>
      </c>
      <c r="BW31" s="1334">
        <v>0</v>
      </c>
      <c r="BX31" s="1332">
        <v>0</v>
      </c>
      <c r="BY31" s="1332">
        <v>0</v>
      </c>
      <c r="BZ31" s="1332">
        <v>0</v>
      </c>
      <c r="CA31" s="1332">
        <v>0</v>
      </c>
      <c r="CB31" s="1332">
        <v>0</v>
      </c>
      <c r="CC31" s="1333">
        <v>0</v>
      </c>
      <c r="CD31" s="1334" t="s">
        <v>103</v>
      </c>
      <c r="CE31" s="1334">
        <v>0</v>
      </c>
      <c r="CF31" s="1332">
        <v>0</v>
      </c>
      <c r="CG31" s="1332">
        <v>0</v>
      </c>
      <c r="CH31" s="1332">
        <v>0</v>
      </c>
      <c r="CI31" s="1332">
        <v>0</v>
      </c>
      <c r="CJ31" s="1332">
        <v>0</v>
      </c>
      <c r="CK31" s="1333">
        <v>0</v>
      </c>
      <c r="CL31" s="1333">
        <v>0</v>
      </c>
      <c r="CM31" s="1334">
        <v>0</v>
      </c>
      <c r="CN31" s="1334"/>
      <c r="CO31" s="1332">
        <v>0</v>
      </c>
      <c r="CP31" s="1332">
        <v>0</v>
      </c>
      <c r="CQ31" s="1332">
        <v>0</v>
      </c>
      <c r="CR31" s="1332">
        <v>0</v>
      </c>
      <c r="CS31" s="1332">
        <v>0</v>
      </c>
      <c r="CT31" s="1333">
        <v>0</v>
      </c>
      <c r="CU31" s="1333">
        <v>0</v>
      </c>
      <c r="CV31" s="1334">
        <v>0</v>
      </c>
      <c r="CW31" s="1332">
        <v>0</v>
      </c>
      <c r="CX31" s="1332">
        <v>0</v>
      </c>
      <c r="CY31" s="1332">
        <v>0</v>
      </c>
      <c r="CZ31" s="1332">
        <v>0</v>
      </c>
      <c r="DA31" s="1332">
        <v>0</v>
      </c>
      <c r="DB31" s="1333">
        <v>0</v>
      </c>
      <c r="DC31" s="1333">
        <v>0</v>
      </c>
      <c r="DD31" s="1334">
        <v>0</v>
      </c>
      <c r="DE31" s="1332">
        <v>0</v>
      </c>
      <c r="DF31" s="1332">
        <v>0</v>
      </c>
      <c r="DG31" s="1332">
        <v>0</v>
      </c>
      <c r="DH31" s="1332">
        <v>0</v>
      </c>
      <c r="DI31" s="1332">
        <v>0</v>
      </c>
      <c r="DJ31" s="1333">
        <v>0</v>
      </c>
      <c r="DK31" s="1333">
        <v>0</v>
      </c>
      <c r="DL31" s="1334"/>
      <c r="DM31" s="1332">
        <v>0</v>
      </c>
      <c r="DN31" s="1332">
        <v>0</v>
      </c>
      <c r="DO31" s="1332">
        <v>0</v>
      </c>
      <c r="DP31" s="1332">
        <v>0</v>
      </c>
      <c r="DQ31" s="1332">
        <v>0</v>
      </c>
      <c r="DR31" s="1333">
        <v>0</v>
      </c>
      <c r="DS31" s="1333"/>
      <c r="DT31" s="1334">
        <v>0</v>
      </c>
      <c r="DU31" s="1332">
        <v>0</v>
      </c>
      <c r="DV31" s="1332">
        <v>0</v>
      </c>
      <c r="DW31" s="1332">
        <v>0</v>
      </c>
      <c r="DX31" s="1332">
        <v>0</v>
      </c>
      <c r="DY31" s="1332"/>
      <c r="DZ31" s="1333">
        <v>0</v>
      </c>
      <c r="EA31" s="1333">
        <v>0</v>
      </c>
      <c r="EB31" s="1334">
        <v>0</v>
      </c>
      <c r="EC31" s="1332">
        <v>0</v>
      </c>
      <c r="ED31" s="1332">
        <v>0</v>
      </c>
      <c r="EE31" s="1332">
        <v>0</v>
      </c>
      <c r="EF31" s="1332">
        <v>0</v>
      </c>
      <c r="EG31" s="1332">
        <v>0</v>
      </c>
      <c r="EH31" s="1333">
        <v>0</v>
      </c>
      <c r="EI31" s="1333">
        <v>0</v>
      </c>
      <c r="EJ31" s="1334">
        <v>0</v>
      </c>
      <c r="EK31" s="1332">
        <v>0</v>
      </c>
      <c r="EL31" s="1332">
        <v>0</v>
      </c>
      <c r="EM31" s="1332">
        <v>0</v>
      </c>
      <c r="EN31" s="1332">
        <v>0</v>
      </c>
      <c r="EO31" s="1332">
        <v>0</v>
      </c>
      <c r="EP31" s="1333">
        <v>0</v>
      </c>
      <c r="EQ31" s="1333"/>
      <c r="ER31" s="1334"/>
      <c r="ES31" s="1332">
        <v>0</v>
      </c>
      <c r="ET31" s="1332">
        <v>0</v>
      </c>
      <c r="EU31" s="1332">
        <v>0</v>
      </c>
      <c r="EV31" s="1332">
        <v>0</v>
      </c>
      <c r="EW31" s="1332">
        <v>0</v>
      </c>
      <c r="EX31" s="1333">
        <v>0</v>
      </c>
      <c r="EY31" s="1333">
        <v>0</v>
      </c>
      <c r="EZ31" s="1334">
        <v>0</v>
      </c>
      <c r="FA31" s="1333">
        <v>0</v>
      </c>
      <c r="FB31" s="1332">
        <v>0</v>
      </c>
      <c r="FC31" s="1332">
        <v>0</v>
      </c>
      <c r="FD31" s="1332">
        <v>0</v>
      </c>
      <c r="FE31" s="1332">
        <v>0</v>
      </c>
      <c r="FF31" s="1333">
        <v>0</v>
      </c>
      <c r="FG31" s="1333">
        <v>0</v>
      </c>
      <c r="FH31" s="1334"/>
      <c r="FI31" s="1332">
        <v>0</v>
      </c>
      <c r="FJ31" s="1332">
        <v>0</v>
      </c>
      <c r="FK31" s="1332">
        <v>0</v>
      </c>
      <c r="FL31" s="1332">
        <v>0</v>
      </c>
      <c r="FM31" s="1332">
        <v>0</v>
      </c>
      <c r="FN31" s="1333">
        <v>0</v>
      </c>
      <c r="FO31" s="1333">
        <v>0</v>
      </c>
      <c r="FP31" s="1334">
        <v>0</v>
      </c>
      <c r="FQ31" s="1332">
        <v>0</v>
      </c>
      <c r="FR31" s="1332">
        <v>0</v>
      </c>
      <c r="FS31" s="1332">
        <v>0</v>
      </c>
      <c r="FT31" s="1332">
        <v>0</v>
      </c>
      <c r="FU31" s="1332">
        <v>0</v>
      </c>
      <c r="FV31" s="1333">
        <v>0</v>
      </c>
      <c r="FW31" s="1333">
        <v>0</v>
      </c>
      <c r="FX31" s="1334">
        <v>0</v>
      </c>
      <c r="FY31" s="1332">
        <v>0</v>
      </c>
      <c r="FZ31" s="1332">
        <v>0</v>
      </c>
      <c r="GA31" s="1332">
        <v>0</v>
      </c>
      <c r="GB31" s="1332">
        <v>0</v>
      </c>
      <c r="GC31" s="1332">
        <v>0</v>
      </c>
      <c r="GD31" s="1333">
        <v>0</v>
      </c>
      <c r="GE31" s="1333">
        <v>0</v>
      </c>
      <c r="GF31" s="1334">
        <v>0</v>
      </c>
      <c r="GG31" s="1332">
        <v>0</v>
      </c>
      <c r="GH31" s="1332">
        <v>0</v>
      </c>
      <c r="GI31" s="1332">
        <v>0</v>
      </c>
      <c r="GJ31" s="1332">
        <v>0</v>
      </c>
      <c r="GK31" s="1332">
        <v>0</v>
      </c>
      <c r="GL31" s="1333">
        <v>0</v>
      </c>
      <c r="GM31" s="1333">
        <v>0</v>
      </c>
      <c r="GN31" s="1334">
        <v>0</v>
      </c>
      <c r="GO31" s="1332">
        <v>0</v>
      </c>
      <c r="GP31" s="1332">
        <v>0</v>
      </c>
      <c r="GQ31" s="1332">
        <v>0</v>
      </c>
      <c r="GR31" s="1332">
        <f>GJ31+GB31+FT31+FL31+FD31+EV31+EF31+DX31+DP31+DH31+AD31+CZ31+CR31+CI31+CA31+BS31+EN31+BJ31+BB31+AT31+AL31+V31+N31</f>
        <v>0</v>
      </c>
      <c r="GS31" s="1332">
        <f>O31+W31+AM31+AU31+BC31+BK31+BT31+CB31+CJ31+CS31+DA31+AE31+DI31+DQ31+DY31+EG31+EO31+EW31+FE31+FM31+FU31+GC31+GK31</f>
        <v>0</v>
      </c>
      <c r="GT31" s="1333">
        <v>0</v>
      </c>
      <c r="GU31" s="1333">
        <v>0</v>
      </c>
      <c r="GV31" s="1334">
        <v>0</v>
      </c>
      <c r="GW31" s="1332">
        <v>0</v>
      </c>
      <c r="GX31" s="1332">
        <v>0</v>
      </c>
      <c r="GY31" s="1332">
        <v>0</v>
      </c>
      <c r="GZ31" s="1332">
        <f t="shared" ref="GZ31:HA34" si="5">E31+GR31</f>
        <v>0</v>
      </c>
      <c r="HA31" s="1332">
        <f t="shared" si="5"/>
        <v>0</v>
      </c>
      <c r="HB31" s="1333">
        <v>0</v>
      </c>
      <c r="HC31" s="1335">
        <v>0</v>
      </c>
      <c r="HD31" s="1334">
        <v>0</v>
      </c>
      <c r="HJ31" s="1336"/>
    </row>
    <row r="32" spans="1:218">
      <c r="A32" s="1286" t="s">
        <v>638</v>
      </c>
      <c r="B32" s="1332">
        <v>0</v>
      </c>
      <c r="C32" s="1333">
        <v>0</v>
      </c>
      <c r="D32" s="1333">
        <v>0</v>
      </c>
      <c r="E32" s="1333">
        <v>0</v>
      </c>
      <c r="F32" s="1333">
        <v>0</v>
      </c>
      <c r="G32" s="1333">
        <v>0</v>
      </c>
      <c r="H32" s="1333">
        <v>0</v>
      </c>
      <c r="I32" s="1334">
        <v>0</v>
      </c>
      <c r="J32" s="1334">
        <v>0</v>
      </c>
      <c r="K32" s="1332">
        <v>0</v>
      </c>
      <c r="L32" s="1332">
        <v>0</v>
      </c>
      <c r="M32" s="1332">
        <v>0</v>
      </c>
      <c r="N32" s="1332">
        <v>0</v>
      </c>
      <c r="O32" s="1332">
        <v>0</v>
      </c>
      <c r="P32" s="1333">
        <v>0</v>
      </c>
      <c r="Q32" s="1333">
        <v>0</v>
      </c>
      <c r="R32" s="1334">
        <v>0</v>
      </c>
      <c r="S32" s="1332">
        <v>0</v>
      </c>
      <c r="T32" s="1332">
        <v>0</v>
      </c>
      <c r="U32" s="1332">
        <v>0</v>
      </c>
      <c r="V32" s="1332">
        <v>0</v>
      </c>
      <c r="W32" s="1332">
        <v>0</v>
      </c>
      <c r="X32" s="1333">
        <v>0</v>
      </c>
      <c r="Y32" s="1333">
        <v>0</v>
      </c>
      <c r="Z32" s="1334">
        <v>0</v>
      </c>
      <c r="AA32" s="1332">
        <v>0</v>
      </c>
      <c r="AB32" s="1332">
        <v>0</v>
      </c>
      <c r="AC32" s="1332">
        <v>0</v>
      </c>
      <c r="AD32" s="1332">
        <v>0</v>
      </c>
      <c r="AE32" s="1332">
        <v>0</v>
      </c>
      <c r="AF32" s="1333">
        <v>0</v>
      </c>
      <c r="AG32" s="1333"/>
      <c r="AH32" s="1334"/>
      <c r="AI32" s="1332">
        <v>0</v>
      </c>
      <c r="AJ32" s="1332">
        <v>0</v>
      </c>
      <c r="AK32" s="1332">
        <v>0</v>
      </c>
      <c r="AL32" s="1332">
        <v>0</v>
      </c>
      <c r="AM32" s="1332">
        <v>0</v>
      </c>
      <c r="AN32" s="1333">
        <v>0</v>
      </c>
      <c r="AO32" s="1333">
        <v>0</v>
      </c>
      <c r="AP32" s="1334">
        <v>0</v>
      </c>
      <c r="AQ32" s="1332">
        <v>0</v>
      </c>
      <c r="AR32" s="1332">
        <v>0</v>
      </c>
      <c r="AS32" s="1332">
        <v>0</v>
      </c>
      <c r="AT32" s="1332">
        <v>0</v>
      </c>
      <c r="AU32" s="1332">
        <v>0</v>
      </c>
      <c r="AV32" s="1333">
        <v>0</v>
      </c>
      <c r="AW32" s="1333"/>
      <c r="AX32" s="1334"/>
      <c r="AY32" s="1332">
        <v>0</v>
      </c>
      <c r="AZ32" s="1332">
        <v>0</v>
      </c>
      <c r="BA32" s="1332">
        <v>0</v>
      </c>
      <c r="BB32" s="1332">
        <v>0</v>
      </c>
      <c r="BC32" s="1332">
        <v>0</v>
      </c>
      <c r="BD32" s="1333">
        <v>0</v>
      </c>
      <c r="BE32" s="1333">
        <v>0</v>
      </c>
      <c r="BF32" s="1334">
        <v>0</v>
      </c>
      <c r="BG32" s="1332">
        <v>0</v>
      </c>
      <c r="BH32" s="1332">
        <v>0</v>
      </c>
      <c r="BI32" s="1332">
        <v>0</v>
      </c>
      <c r="BJ32" s="1332">
        <v>0</v>
      </c>
      <c r="BK32" s="1332">
        <v>0</v>
      </c>
      <c r="BL32" s="1333">
        <v>0</v>
      </c>
      <c r="BM32" s="1333">
        <v>0</v>
      </c>
      <c r="BN32" s="1334">
        <v>0</v>
      </c>
      <c r="BO32" s="1334">
        <v>0</v>
      </c>
      <c r="BP32" s="1332">
        <v>0</v>
      </c>
      <c r="BQ32" s="1332">
        <v>0</v>
      </c>
      <c r="BR32" s="1332">
        <v>0</v>
      </c>
      <c r="BS32" s="1332">
        <v>0</v>
      </c>
      <c r="BT32" s="1332">
        <v>0</v>
      </c>
      <c r="BU32" s="1333">
        <v>0</v>
      </c>
      <c r="BV32" s="1333">
        <v>0</v>
      </c>
      <c r="BW32" s="1334">
        <v>0</v>
      </c>
      <c r="BX32" s="1332">
        <v>0</v>
      </c>
      <c r="BY32" s="1332">
        <v>0</v>
      </c>
      <c r="BZ32" s="1332">
        <v>0</v>
      </c>
      <c r="CA32" s="1332">
        <v>0</v>
      </c>
      <c r="CB32" s="1332">
        <v>0</v>
      </c>
      <c r="CC32" s="1333">
        <v>0</v>
      </c>
      <c r="CD32" s="1334" t="s">
        <v>103</v>
      </c>
      <c r="CE32" s="1334">
        <v>0</v>
      </c>
      <c r="CF32" s="1332">
        <v>0</v>
      </c>
      <c r="CG32" s="1332">
        <v>0</v>
      </c>
      <c r="CH32" s="1332">
        <v>0</v>
      </c>
      <c r="CI32" s="1332">
        <v>0</v>
      </c>
      <c r="CJ32" s="1332">
        <v>0</v>
      </c>
      <c r="CK32" s="1333">
        <v>0</v>
      </c>
      <c r="CL32" s="1333">
        <v>0</v>
      </c>
      <c r="CM32" s="1334">
        <v>0</v>
      </c>
      <c r="CN32" s="1334"/>
      <c r="CO32" s="1332">
        <v>0</v>
      </c>
      <c r="CP32" s="1332">
        <v>0</v>
      </c>
      <c r="CQ32" s="1332">
        <v>0</v>
      </c>
      <c r="CR32" s="1332">
        <v>0</v>
      </c>
      <c r="CS32" s="1332">
        <v>0</v>
      </c>
      <c r="CT32" s="1333">
        <v>0</v>
      </c>
      <c r="CU32" s="1333">
        <v>0</v>
      </c>
      <c r="CV32" s="1334">
        <v>0</v>
      </c>
      <c r="CW32" s="1332">
        <v>0</v>
      </c>
      <c r="CX32" s="1332">
        <v>0</v>
      </c>
      <c r="CY32" s="1332">
        <v>0</v>
      </c>
      <c r="CZ32" s="1332">
        <v>0</v>
      </c>
      <c r="DA32" s="1332">
        <v>0</v>
      </c>
      <c r="DB32" s="1333">
        <v>0</v>
      </c>
      <c r="DC32" s="1333">
        <v>0</v>
      </c>
      <c r="DD32" s="1334">
        <v>0</v>
      </c>
      <c r="DE32" s="1332">
        <v>0</v>
      </c>
      <c r="DF32" s="1332">
        <v>0</v>
      </c>
      <c r="DG32" s="1332">
        <v>0</v>
      </c>
      <c r="DH32" s="1332">
        <v>0</v>
      </c>
      <c r="DI32" s="1332">
        <v>0</v>
      </c>
      <c r="DJ32" s="1333">
        <v>0</v>
      </c>
      <c r="DK32" s="1333">
        <v>0</v>
      </c>
      <c r="DL32" s="1334"/>
      <c r="DM32" s="1332">
        <v>0</v>
      </c>
      <c r="DN32" s="1332">
        <v>0</v>
      </c>
      <c r="DO32" s="1332">
        <v>0</v>
      </c>
      <c r="DP32" s="1332">
        <v>0</v>
      </c>
      <c r="DQ32" s="1332">
        <v>0</v>
      </c>
      <c r="DR32" s="1333">
        <v>0</v>
      </c>
      <c r="DS32" s="1333"/>
      <c r="DT32" s="1334">
        <v>0</v>
      </c>
      <c r="DU32" s="1332">
        <v>0</v>
      </c>
      <c r="DV32" s="1332">
        <v>0</v>
      </c>
      <c r="DW32" s="1332">
        <v>0</v>
      </c>
      <c r="DX32" s="1332">
        <v>0</v>
      </c>
      <c r="DY32" s="1332"/>
      <c r="DZ32" s="1333">
        <v>0</v>
      </c>
      <c r="EA32" s="1333">
        <v>0</v>
      </c>
      <c r="EB32" s="1334">
        <v>0</v>
      </c>
      <c r="EC32" s="1332">
        <v>0</v>
      </c>
      <c r="ED32" s="1332">
        <v>0</v>
      </c>
      <c r="EE32" s="1332">
        <v>0</v>
      </c>
      <c r="EF32" s="1332">
        <v>0</v>
      </c>
      <c r="EG32" s="1332">
        <v>0</v>
      </c>
      <c r="EH32" s="1333">
        <v>0</v>
      </c>
      <c r="EI32" s="1333">
        <v>0</v>
      </c>
      <c r="EJ32" s="1334">
        <v>0</v>
      </c>
      <c r="EK32" s="1332">
        <v>0</v>
      </c>
      <c r="EL32" s="1332">
        <v>0</v>
      </c>
      <c r="EM32" s="1332">
        <v>0</v>
      </c>
      <c r="EN32" s="1332">
        <v>0</v>
      </c>
      <c r="EO32" s="1332">
        <v>0</v>
      </c>
      <c r="EP32" s="1333">
        <v>0</v>
      </c>
      <c r="EQ32" s="1333"/>
      <c r="ER32" s="1334"/>
      <c r="ES32" s="1332">
        <v>0</v>
      </c>
      <c r="ET32" s="1332">
        <v>0</v>
      </c>
      <c r="EU32" s="1332">
        <v>0</v>
      </c>
      <c r="EV32" s="1332">
        <v>0</v>
      </c>
      <c r="EW32" s="1332">
        <v>0</v>
      </c>
      <c r="EX32" s="1333">
        <v>0</v>
      </c>
      <c r="EY32" s="1333">
        <v>0</v>
      </c>
      <c r="EZ32" s="1334">
        <v>0</v>
      </c>
      <c r="FA32" s="1333">
        <v>0</v>
      </c>
      <c r="FB32" s="1332">
        <v>0</v>
      </c>
      <c r="FC32" s="1332">
        <v>0</v>
      </c>
      <c r="FD32" s="1332">
        <v>0</v>
      </c>
      <c r="FE32" s="1332">
        <v>0</v>
      </c>
      <c r="FF32" s="1333">
        <v>0</v>
      </c>
      <c r="FG32" s="1333">
        <v>0</v>
      </c>
      <c r="FH32" s="1334"/>
      <c r="FI32" s="1332">
        <v>0</v>
      </c>
      <c r="FJ32" s="1332">
        <v>0</v>
      </c>
      <c r="FK32" s="1332">
        <v>0</v>
      </c>
      <c r="FL32" s="1332">
        <v>0</v>
      </c>
      <c r="FM32" s="1332">
        <v>0</v>
      </c>
      <c r="FN32" s="1333">
        <v>0</v>
      </c>
      <c r="FO32" s="1333">
        <v>0</v>
      </c>
      <c r="FP32" s="1334">
        <v>0</v>
      </c>
      <c r="FQ32" s="1332">
        <v>0</v>
      </c>
      <c r="FR32" s="1332">
        <v>0</v>
      </c>
      <c r="FS32" s="1332">
        <v>0</v>
      </c>
      <c r="FT32" s="1332">
        <v>0</v>
      </c>
      <c r="FU32" s="1332">
        <v>0</v>
      </c>
      <c r="FV32" s="1333">
        <v>0</v>
      </c>
      <c r="FW32" s="1333">
        <v>0</v>
      </c>
      <c r="FX32" s="1334">
        <v>0</v>
      </c>
      <c r="FY32" s="1332">
        <v>0</v>
      </c>
      <c r="FZ32" s="1332">
        <v>0</v>
      </c>
      <c r="GA32" s="1332">
        <v>0</v>
      </c>
      <c r="GB32" s="1332">
        <v>0</v>
      </c>
      <c r="GC32" s="1332">
        <v>0</v>
      </c>
      <c r="GD32" s="1333">
        <v>0</v>
      </c>
      <c r="GE32" s="1333">
        <v>0</v>
      </c>
      <c r="GF32" s="1334">
        <v>0</v>
      </c>
      <c r="GG32" s="1332">
        <v>0</v>
      </c>
      <c r="GH32" s="1332">
        <v>0</v>
      </c>
      <c r="GI32" s="1332">
        <v>0</v>
      </c>
      <c r="GJ32" s="1332">
        <v>0</v>
      </c>
      <c r="GK32" s="1332">
        <v>0</v>
      </c>
      <c r="GL32" s="1333">
        <v>0</v>
      </c>
      <c r="GM32" s="1333">
        <v>0</v>
      </c>
      <c r="GN32" s="1334">
        <v>0</v>
      </c>
      <c r="GO32" s="1332">
        <v>0</v>
      </c>
      <c r="GP32" s="1332">
        <v>0</v>
      </c>
      <c r="GQ32" s="1332">
        <v>0</v>
      </c>
      <c r="GR32" s="1332">
        <f>GJ32+GB32+FT32+FL32+FD32+EV32+EF32+DX32+DP32+DH32+AD32+CZ32+CR32+CI32+CA32+BS32+EN32+BJ32+BB32+AT32+AL32+V32+N32</f>
        <v>0</v>
      </c>
      <c r="GS32" s="1332">
        <f>O32+W32+AM32+AU32+BC32+BK32+BT32+CB32+CJ32+CS32+DA32+AE32+DI32+DQ32+DY32+EG32+EO32+EW32+FE32+FM32+FU32+GC32+GK32</f>
        <v>0</v>
      </c>
      <c r="GT32" s="1333">
        <v>0</v>
      </c>
      <c r="GU32" s="1333">
        <v>0</v>
      </c>
      <c r="GV32" s="1334">
        <v>0</v>
      </c>
      <c r="GW32" s="1332">
        <v>0</v>
      </c>
      <c r="GX32" s="1332">
        <v>0</v>
      </c>
      <c r="GY32" s="1332">
        <v>0</v>
      </c>
      <c r="GZ32" s="1332">
        <f t="shared" si="5"/>
        <v>0</v>
      </c>
      <c r="HA32" s="1332">
        <f t="shared" si="5"/>
        <v>0</v>
      </c>
      <c r="HB32" s="1333">
        <v>0</v>
      </c>
      <c r="HC32" s="1335">
        <v>0</v>
      </c>
      <c r="HD32" s="1334">
        <v>0</v>
      </c>
      <c r="HJ32" s="1336"/>
    </row>
    <row r="33" spans="1:218">
      <c r="A33" s="1286" t="s">
        <v>639</v>
      </c>
      <c r="B33" s="1332">
        <v>0</v>
      </c>
      <c r="C33" s="1333">
        <v>0</v>
      </c>
      <c r="D33" s="1333">
        <v>0</v>
      </c>
      <c r="E33" s="1333">
        <v>0</v>
      </c>
      <c r="F33" s="1333">
        <v>0</v>
      </c>
      <c r="G33" s="1333">
        <v>0</v>
      </c>
      <c r="H33" s="1333">
        <v>0</v>
      </c>
      <c r="I33" s="1334">
        <v>0</v>
      </c>
      <c r="J33" s="1334">
        <v>0</v>
      </c>
      <c r="K33" s="1332">
        <v>0</v>
      </c>
      <c r="L33" s="1332">
        <v>0</v>
      </c>
      <c r="M33" s="1332">
        <v>0</v>
      </c>
      <c r="N33" s="1332">
        <v>0</v>
      </c>
      <c r="O33" s="1332">
        <v>0</v>
      </c>
      <c r="P33" s="1333">
        <v>0</v>
      </c>
      <c r="Q33" s="1333">
        <v>0</v>
      </c>
      <c r="R33" s="1334">
        <v>0</v>
      </c>
      <c r="S33" s="1332">
        <v>0</v>
      </c>
      <c r="T33" s="1332">
        <v>0</v>
      </c>
      <c r="U33" s="1332">
        <v>0</v>
      </c>
      <c r="V33" s="1332">
        <v>0</v>
      </c>
      <c r="W33" s="1332">
        <v>0</v>
      </c>
      <c r="X33" s="1333">
        <v>0</v>
      </c>
      <c r="Y33" s="1333">
        <v>0</v>
      </c>
      <c r="Z33" s="1334">
        <v>0</v>
      </c>
      <c r="AA33" s="1332">
        <v>0</v>
      </c>
      <c r="AB33" s="1332">
        <v>0</v>
      </c>
      <c r="AC33" s="1332">
        <v>0</v>
      </c>
      <c r="AD33" s="1332">
        <v>0</v>
      </c>
      <c r="AE33" s="1332">
        <v>0</v>
      </c>
      <c r="AF33" s="1333">
        <v>0</v>
      </c>
      <c r="AG33" s="1333"/>
      <c r="AH33" s="1334"/>
      <c r="AI33" s="1332">
        <v>0</v>
      </c>
      <c r="AJ33" s="1332">
        <v>0</v>
      </c>
      <c r="AK33" s="1332">
        <v>0</v>
      </c>
      <c r="AL33" s="1332">
        <v>0</v>
      </c>
      <c r="AM33" s="1332">
        <v>0</v>
      </c>
      <c r="AN33" s="1333">
        <v>0</v>
      </c>
      <c r="AO33" s="1333">
        <v>0</v>
      </c>
      <c r="AP33" s="1334">
        <v>0</v>
      </c>
      <c r="AQ33" s="1332">
        <v>0</v>
      </c>
      <c r="AR33" s="1332">
        <v>0</v>
      </c>
      <c r="AS33" s="1332">
        <v>0</v>
      </c>
      <c r="AT33" s="1332">
        <v>0</v>
      </c>
      <c r="AU33" s="1332">
        <v>0</v>
      </c>
      <c r="AV33" s="1333">
        <v>0</v>
      </c>
      <c r="AW33" s="1333"/>
      <c r="AX33" s="1334"/>
      <c r="AY33" s="1332">
        <v>0</v>
      </c>
      <c r="AZ33" s="1332">
        <v>0</v>
      </c>
      <c r="BA33" s="1332">
        <v>0</v>
      </c>
      <c r="BB33" s="1332">
        <v>0</v>
      </c>
      <c r="BC33" s="1332">
        <v>0</v>
      </c>
      <c r="BD33" s="1333">
        <v>0</v>
      </c>
      <c r="BE33" s="1333">
        <v>0</v>
      </c>
      <c r="BF33" s="1334">
        <v>0</v>
      </c>
      <c r="BG33" s="1332">
        <v>0</v>
      </c>
      <c r="BH33" s="1332">
        <v>0</v>
      </c>
      <c r="BI33" s="1332">
        <v>0</v>
      </c>
      <c r="BJ33" s="1332">
        <v>0</v>
      </c>
      <c r="BK33" s="1332">
        <v>0</v>
      </c>
      <c r="BL33" s="1333">
        <v>0</v>
      </c>
      <c r="BM33" s="1333">
        <v>0</v>
      </c>
      <c r="BN33" s="1334">
        <v>0</v>
      </c>
      <c r="BO33" s="1334">
        <v>0</v>
      </c>
      <c r="BP33" s="1332">
        <v>0</v>
      </c>
      <c r="BQ33" s="1332">
        <v>0</v>
      </c>
      <c r="BR33" s="1332">
        <v>0</v>
      </c>
      <c r="BS33" s="1332">
        <v>0</v>
      </c>
      <c r="BT33" s="1332">
        <v>0</v>
      </c>
      <c r="BU33" s="1333">
        <v>0</v>
      </c>
      <c r="BV33" s="1333">
        <v>0</v>
      </c>
      <c r="BW33" s="1334">
        <v>0</v>
      </c>
      <c r="BX33" s="1332">
        <v>0</v>
      </c>
      <c r="BY33" s="1332">
        <v>0</v>
      </c>
      <c r="BZ33" s="1332">
        <v>0</v>
      </c>
      <c r="CA33" s="1332">
        <v>0</v>
      </c>
      <c r="CB33" s="1332">
        <v>0</v>
      </c>
      <c r="CC33" s="1333">
        <v>0</v>
      </c>
      <c r="CD33" s="1334" t="s">
        <v>103</v>
      </c>
      <c r="CE33" s="1334">
        <v>0</v>
      </c>
      <c r="CF33" s="1332">
        <v>0</v>
      </c>
      <c r="CG33" s="1332">
        <v>0</v>
      </c>
      <c r="CH33" s="1332">
        <v>0</v>
      </c>
      <c r="CI33" s="1332">
        <v>0</v>
      </c>
      <c r="CJ33" s="1332">
        <v>0</v>
      </c>
      <c r="CK33" s="1333">
        <v>0</v>
      </c>
      <c r="CL33" s="1333">
        <v>0</v>
      </c>
      <c r="CM33" s="1334">
        <v>0</v>
      </c>
      <c r="CN33" s="1334"/>
      <c r="CO33" s="1332">
        <v>0</v>
      </c>
      <c r="CP33" s="1332">
        <v>0</v>
      </c>
      <c r="CQ33" s="1332">
        <v>0</v>
      </c>
      <c r="CR33" s="1332">
        <v>0</v>
      </c>
      <c r="CS33" s="1332">
        <v>0</v>
      </c>
      <c r="CT33" s="1333">
        <v>0</v>
      </c>
      <c r="CU33" s="1333">
        <v>0</v>
      </c>
      <c r="CV33" s="1334">
        <v>0</v>
      </c>
      <c r="CW33" s="1332">
        <v>0</v>
      </c>
      <c r="CX33" s="1332">
        <v>0</v>
      </c>
      <c r="CY33" s="1332">
        <v>0</v>
      </c>
      <c r="CZ33" s="1332">
        <v>0</v>
      </c>
      <c r="DA33" s="1332">
        <v>0</v>
      </c>
      <c r="DB33" s="1333">
        <v>0</v>
      </c>
      <c r="DC33" s="1333">
        <v>0</v>
      </c>
      <c r="DD33" s="1334">
        <v>0</v>
      </c>
      <c r="DE33" s="1332">
        <v>0</v>
      </c>
      <c r="DF33" s="1332">
        <v>0</v>
      </c>
      <c r="DG33" s="1332">
        <v>0</v>
      </c>
      <c r="DH33" s="1332">
        <v>0</v>
      </c>
      <c r="DI33" s="1332">
        <v>0</v>
      </c>
      <c r="DJ33" s="1333">
        <v>0</v>
      </c>
      <c r="DK33" s="1333">
        <v>0</v>
      </c>
      <c r="DL33" s="1334"/>
      <c r="DM33" s="1332">
        <v>0</v>
      </c>
      <c r="DN33" s="1332">
        <v>0</v>
      </c>
      <c r="DO33" s="1332">
        <v>0</v>
      </c>
      <c r="DP33" s="1332">
        <v>0</v>
      </c>
      <c r="DQ33" s="1332">
        <v>0</v>
      </c>
      <c r="DR33" s="1333">
        <v>0</v>
      </c>
      <c r="DS33" s="1333"/>
      <c r="DT33" s="1334">
        <v>0</v>
      </c>
      <c r="DU33" s="1332">
        <v>0</v>
      </c>
      <c r="DV33" s="1332">
        <v>0</v>
      </c>
      <c r="DW33" s="1332">
        <v>0</v>
      </c>
      <c r="DX33" s="1332">
        <v>0</v>
      </c>
      <c r="DY33" s="1332">
        <v>0</v>
      </c>
      <c r="DZ33" s="1333">
        <v>0</v>
      </c>
      <c r="EA33" s="1333">
        <v>0</v>
      </c>
      <c r="EB33" s="1334">
        <v>0</v>
      </c>
      <c r="EC33" s="1332">
        <v>0</v>
      </c>
      <c r="ED33" s="1332">
        <v>0</v>
      </c>
      <c r="EE33" s="1332">
        <v>0</v>
      </c>
      <c r="EF33" s="1332">
        <v>0</v>
      </c>
      <c r="EG33" s="1332">
        <v>0</v>
      </c>
      <c r="EH33" s="1333">
        <v>0</v>
      </c>
      <c r="EI33" s="1333">
        <v>0</v>
      </c>
      <c r="EJ33" s="1334">
        <v>0</v>
      </c>
      <c r="EK33" s="1332">
        <v>0</v>
      </c>
      <c r="EL33" s="1332">
        <v>0</v>
      </c>
      <c r="EM33" s="1332">
        <v>0</v>
      </c>
      <c r="EN33" s="1332">
        <v>0</v>
      </c>
      <c r="EO33" s="1332">
        <v>0</v>
      </c>
      <c r="EP33" s="1333">
        <v>0</v>
      </c>
      <c r="EQ33" s="1333"/>
      <c r="ER33" s="1334"/>
      <c r="ES33" s="1332">
        <v>0</v>
      </c>
      <c r="ET33" s="1332">
        <v>0</v>
      </c>
      <c r="EU33" s="1332">
        <v>0</v>
      </c>
      <c r="EV33" s="1332">
        <v>0</v>
      </c>
      <c r="EW33" s="1332">
        <v>0</v>
      </c>
      <c r="EX33" s="1333">
        <v>0</v>
      </c>
      <c r="EY33" s="1333">
        <v>0</v>
      </c>
      <c r="EZ33" s="1334">
        <v>0</v>
      </c>
      <c r="FA33" s="1333">
        <v>0</v>
      </c>
      <c r="FB33" s="1332">
        <v>0</v>
      </c>
      <c r="FC33" s="1332">
        <v>0</v>
      </c>
      <c r="FD33" s="1332">
        <v>0</v>
      </c>
      <c r="FE33" s="1332">
        <v>0</v>
      </c>
      <c r="FF33" s="1333">
        <v>0</v>
      </c>
      <c r="FG33" s="1333">
        <v>0</v>
      </c>
      <c r="FH33" s="1334"/>
      <c r="FI33" s="1332">
        <v>0</v>
      </c>
      <c r="FJ33" s="1332">
        <v>0</v>
      </c>
      <c r="FK33" s="1332">
        <v>0</v>
      </c>
      <c r="FL33" s="1332">
        <v>0</v>
      </c>
      <c r="FM33" s="1332">
        <v>0</v>
      </c>
      <c r="FN33" s="1333">
        <v>0</v>
      </c>
      <c r="FO33" s="1333">
        <v>0</v>
      </c>
      <c r="FP33" s="1334">
        <v>0</v>
      </c>
      <c r="FQ33" s="1332">
        <v>0</v>
      </c>
      <c r="FR33" s="1332">
        <v>0</v>
      </c>
      <c r="FS33" s="1332">
        <v>0</v>
      </c>
      <c r="FT33" s="1332">
        <v>0</v>
      </c>
      <c r="FU33" s="1332">
        <v>0</v>
      </c>
      <c r="FV33" s="1333">
        <v>0</v>
      </c>
      <c r="FW33" s="1333">
        <v>0</v>
      </c>
      <c r="FX33" s="1334">
        <v>0</v>
      </c>
      <c r="FY33" s="1332">
        <v>0</v>
      </c>
      <c r="FZ33" s="1332">
        <v>0</v>
      </c>
      <c r="GA33" s="1332">
        <v>0</v>
      </c>
      <c r="GB33" s="1332">
        <v>0</v>
      </c>
      <c r="GC33" s="1332">
        <v>0</v>
      </c>
      <c r="GD33" s="1333">
        <v>0</v>
      </c>
      <c r="GE33" s="1333">
        <v>0</v>
      </c>
      <c r="GF33" s="1334">
        <v>0</v>
      </c>
      <c r="GG33" s="1332">
        <v>0</v>
      </c>
      <c r="GH33" s="1332">
        <v>0</v>
      </c>
      <c r="GI33" s="1332">
        <v>0</v>
      </c>
      <c r="GJ33" s="1332">
        <v>0</v>
      </c>
      <c r="GK33" s="1332">
        <v>0</v>
      </c>
      <c r="GL33" s="1333">
        <v>0</v>
      </c>
      <c r="GM33" s="1333">
        <v>0</v>
      </c>
      <c r="GN33" s="1334">
        <v>0</v>
      </c>
      <c r="GO33" s="1332">
        <v>0</v>
      </c>
      <c r="GP33" s="1332">
        <v>0</v>
      </c>
      <c r="GQ33" s="1332">
        <v>0</v>
      </c>
      <c r="GR33" s="1332">
        <f>GJ33+GB33+FT33+FL33+FD33+EV33+EF33+DX33+DP33+DH33+AD33+CZ33+CR33+CI33+CA33+BS33+EN33+BJ33+BB33+AT33+AL33+V33+N33</f>
        <v>0</v>
      </c>
      <c r="GS33" s="1332">
        <f>O33+W33+AM33+AU33+BC33+BK33+BT33+CB33+CJ33+CS33+DA33+AE33+DI33+DQ33+DY33+EG33+EO33+EW33+FE33+FM33+FU33+GC33+GK33</f>
        <v>0</v>
      </c>
      <c r="GT33" s="1333">
        <v>0</v>
      </c>
      <c r="GU33" s="1333">
        <v>0</v>
      </c>
      <c r="GV33" s="1334">
        <v>0</v>
      </c>
      <c r="GW33" s="1332">
        <v>0</v>
      </c>
      <c r="GX33" s="1332">
        <v>0</v>
      </c>
      <c r="GY33" s="1332">
        <v>0</v>
      </c>
      <c r="GZ33" s="1332">
        <f t="shared" si="5"/>
        <v>0</v>
      </c>
      <c r="HA33" s="1332">
        <f t="shared" si="5"/>
        <v>0</v>
      </c>
      <c r="HB33" s="1333">
        <v>0</v>
      </c>
      <c r="HC33" s="1335">
        <v>0</v>
      </c>
      <c r="HD33" s="1334">
        <v>0</v>
      </c>
      <c r="HJ33" s="1336"/>
    </row>
    <row r="34" spans="1:218">
      <c r="A34" s="1286" t="s">
        <v>650</v>
      </c>
      <c r="B34" s="1332">
        <v>0</v>
      </c>
      <c r="C34" s="1333">
        <v>0</v>
      </c>
      <c r="D34" s="1333">
        <v>0</v>
      </c>
      <c r="E34" s="1333">
        <v>0</v>
      </c>
      <c r="F34" s="1333">
        <v>0</v>
      </c>
      <c r="G34" s="1333">
        <v>0</v>
      </c>
      <c r="H34" s="1333">
        <v>0</v>
      </c>
      <c r="I34" s="1334">
        <v>0</v>
      </c>
      <c r="J34" s="1334">
        <v>0</v>
      </c>
      <c r="K34" s="1332">
        <v>0</v>
      </c>
      <c r="L34" s="1332">
        <v>0</v>
      </c>
      <c r="M34" s="1332">
        <v>0</v>
      </c>
      <c r="N34" s="1332">
        <v>0</v>
      </c>
      <c r="O34" s="1332">
        <v>0</v>
      </c>
      <c r="P34" s="1333">
        <v>0</v>
      </c>
      <c r="Q34" s="1333">
        <v>0</v>
      </c>
      <c r="R34" s="1334">
        <v>0</v>
      </c>
      <c r="S34" s="1332">
        <v>0</v>
      </c>
      <c r="T34" s="1332">
        <v>0</v>
      </c>
      <c r="U34" s="1332">
        <v>0</v>
      </c>
      <c r="V34" s="1332">
        <v>0</v>
      </c>
      <c r="W34" s="1332">
        <v>0</v>
      </c>
      <c r="X34" s="1333">
        <v>0</v>
      </c>
      <c r="Y34" s="1333">
        <v>0</v>
      </c>
      <c r="Z34" s="1334">
        <v>0</v>
      </c>
      <c r="AA34" s="1332">
        <v>0</v>
      </c>
      <c r="AB34" s="1332">
        <v>0</v>
      </c>
      <c r="AC34" s="1332">
        <v>0</v>
      </c>
      <c r="AD34" s="1332">
        <v>0</v>
      </c>
      <c r="AE34" s="1332">
        <v>0</v>
      </c>
      <c r="AF34" s="1333">
        <v>0</v>
      </c>
      <c r="AG34" s="1333"/>
      <c r="AH34" s="1334"/>
      <c r="AI34" s="1332">
        <v>0</v>
      </c>
      <c r="AJ34" s="1332">
        <v>0</v>
      </c>
      <c r="AK34" s="1332">
        <v>0</v>
      </c>
      <c r="AL34" s="1332">
        <v>0</v>
      </c>
      <c r="AM34" s="1332">
        <v>0</v>
      </c>
      <c r="AN34" s="1333">
        <v>0</v>
      </c>
      <c r="AO34" s="1333">
        <v>0</v>
      </c>
      <c r="AP34" s="1334">
        <v>0</v>
      </c>
      <c r="AQ34" s="1332">
        <v>0</v>
      </c>
      <c r="AR34" s="1332">
        <v>0</v>
      </c>
      <c r="AS34" s="1332">
        <v>0</v>
      </c>
      <c r="AT34" s="1332">
        <v>0</v>
      </c>
      <c r="AU34" s="1332">
        <v>0</v>
      </c>
      <c r="AV34" s="1333">
        <v>0</v>
      </c>
      <c r="AW34" s="1333"/>
      <c r="AX34" s="1334"/>
      <c r="AY34" s="1332">
        <v>0</v>
      </c>
      <c r="AZ34" s="1332">
        <v>0</v>
      </c>
      <c r="BA34" s="1332">
        <v>0</v>
      </c>
      <c r="BB34" s="1332">
        <v>0</v>
      </c>
      <c r="BC34" s="1332">
        <v>0</v>
      </c>
      <c r="BD34" s="1333">
        <v>0</v>
      </c>
      <c r="BE34" s="1333">
        <v>0</v>
      </c>
      <c r="BF34" s="1334">
        <v>0</v>
      </c>
      <c r="BG34" s="1332">
        <v>0</v>
      </c>
      <c r="BH34" s="1332">
        <v>0</v>
      </c>
      <c r="BI34" s="1332">
        <v>0</v>
      </c>
      <c r="BJ34" s="1332">
        <v>0</v>
      </c>
      <c r="BK34" s="1332">
        <v>0</v>
      </c>
      <c r="BL34" s="1333">
        <v>0</v>
      </c>
      <c r="BM34" s="1333">
        <v>0</v>
      </c>
      <c r="BN34" s="1334">
        <v>0</v>
      </c>
      <c r="BO34" s="1334">
        <v>0</v>
      </c>
      <c r="BP34" s="1332">
        <v>0</v>
      </c>
      <c r="BQ34" s="1332">
        <v>0</v>
      </c>
      <c r="BR34" s="1332">
        <v>0</v>
      </c>
      <c r="BS34" s="1332">
        <v>0</v>
      </c>
      <c r="BT34" s="1332">
        <v>0</v>
      </c>
      <c r="BU34" s="1333">
        <v>0</v>
      </c>
      <c r="BV34" s="1333">
        <v>0</v>
      </c>
      <c r="BW34" s="1334">
        <v>0</v>
      </c>
      <c r="BX34" s="1332">
        <v>0</v>
      </c>
      <c r="BY34" s="1332">
        <v>0</v>
      </c>
      <c r="BZ34" s="1332">
        <v>0</v>
      </c>
      <c r="CA34" s="1332">
        <v>0</v>
      </c>
      <c r="CB34" s="1332">
        <v>0</v>
      </c>
      <c r="CC34" s="1333">
        <v>0</v>
      </c>
      <c r="CD34" s="1334" t="s">
        <v>103</v>
      </c>
      <c r="CE34" s="1334">
        <v>0</v>
      </c>
      <c r="CF34" s="1332">
        <v>0</v>
      </c>
      <c r="CG34" s="1332">
        <v>0</v>
      </c>
      <c r="CH34" s="1332">
        <v>0</v>
      </c>
      <c r="CI34" s="1332">
        <v>0</v>
      </c>
      <c r="CJ34" s="1332">
        <v>0</v>
      </c>
      <c r="CK34" s="1333">
        <v>0</v>
      </c>
      <c r="CL34" s="1333">
        <v>0</v>
      </c>
      <c r="CM34" s="1334">
        <v>0</v>
      </c>
      <c r="CN34" s="1334"/>
      <c r="CO34" s="1332">
        <v>0</v>
      </c>
      <c r="CP34" s="1332">
        <v>0</v>
      </c>
      <c r="CQ34" s="1332">
        <v>0</v>
      </c>
      <c r="CR34" s="1332">
        <v>0</v>
      </c>
      <c r="CS34" s="1332">
        <v>0</v>
      </c>
      <c r="CT34" s="1333">
        <v>0</v>
      </c>
      <c r="CU34" s="1333">
        <v>0</v>
      </c>
      <c r="CV34" s="1334">
        <v>0</v>
      </c>
      <c r="CW34" s="1332">
        <v>0</v>
      </c>
      <c r="CX34" s="1332">
        <v>0</v>
      </c>
      <c r="CY34" s="1332">
        <v>0</v>
      </c>
      <c r="CZ34" s="1332">
        <v>0</v>
      </c>
      <c r="DA34" s="1332">
        <v>0</v>
      </c>
      <c r="DB34" s="1333">
        <v>0</v>
      </c>
      <c r="DC34" s="1333">
        <v>0</v>
      </c>
      <c r="DD34" s="1334">
        <v>0</v>
      </c>
      <c r="DE34" s="1332">
        <v>0</v>
      </c>
      <c r="DF34" s="1332">
        <v>0</v>
      </c>
      <c r="DG34" s="1332">
        <v>0</v>
      </c>
      <c r="DH34" s="1332">
        <v>0</v>
      </c>
      <c r="DI34" s="1332">
        <v>0</v>
      </c>
      <c r="DJ34" s="1333">
        <v>0</v>
      </c>
      <c r="DK34" s="1333">
        <v>0</v>
      </c>
      <c r="DL34" s="1334"/>
      <c r="DM34" s="1332">
        <v>0</v>
      </c>
      <c r="DN34" s="1332">
        <v>0</v>
      </c>
      <c r="DO34" s="1332">
        <v>0</v>
      </c>
      <c r="DP34" s="1332">
        <v>0</v>
      </c>
      <c r="DQ34" s="1332">
        <v>0</v>
      </c>
      <c r="DR34" s="1333">
        <v>0</v>
      </c>
      <c r="DS34" s="1333"/>
      <c r="DT34" s="1334">
        <v>0</v>
      </c>
      <c r="DU34" s="1332">
        <v>0</v>
      </c>
      <c r="DV34" s="1332">
        <v>0</v>
      </c>
      <c r="DW34" s="1332">
        <v>0</v>
      </c>
      <c r="DX34" s="1332">
        <v>0</v>
      </c>
      <c r="DY34" s="1332">
        <v>0</v>
      </c>
      <c r="DZ34" s="1333">
        <v>0</v>
      </c>
      <c r="EA34" s="1333">
        <v>0</v>
      </c>
      <c r="EB34" s="1334">
        <v>0</v>
      </c>
      <c r="EC34" s="1332">
        <v>0</v>
      </c>
      <c r="ED34" s="1332">
        <v>0</v>
      </c>
      <c r="EE34" s="1332">
        <v>0</v>
      </c>
      <c r="EF34" s="1332">
        <v>0</v>
      </c>
      <c r="EG34" s="1332">
        <v>0</v>
      </c>
      <c r="EH34" s="1333">
        <v>0</v>
      </c>
      <c r="EI34" s="1333">
        <v>0</v>
      </c>
      <c r="EJ34" s="1334">
        <v>0</v>
      </c>
      <c r="EK34" s="1332">
        <v>0</v>
      </c>
      <c r="EL34" s="1332">
        <v>0</v>
      </c>
      <c r="EM34" s="1332">
        <v>0</v>
      </c>
      <c r="EN34" s="1332">
        <v>0</v>
      </c>
      <c r="EO34" s="1332">
        <v>0</v>
      </c>
      <c r="EP34" s="1333">
        <v>0</v>
      </c>
      <c r="EQ34" s="1333"/>
      <c r="ER34" s="1334"/>
      <c r="ES34" s="1332">
        <v>0</v>
      </c>
      <c r="ET34" s="1332">
        <v>0</v>
      </c>
      <c r="EU34" s="1332">
        <v>0</v>
      </c>
      <c r="EV34" s="1332">
        <v>0</v>
      </c>
      <c r="EW34" s="1332">
        <v>0</v>
      </c>
      <c r="EX34" s="1333">
        <v>0</v>
      </c>
      <c r="EY34" s="1333">
        <v>0</v>
      </c>
      <c r="EZ34" s="1334">
        <v>0</v>
      </c>
      <c r="FA34" s="1333">
        <v>0</v>
      </c>
      <c r="FB34" s="1332">
        <v>0</v>
      </c>
      <c r="FC34" s="1332">
        <v>0</v>
      </c>
      <c r="FD34" s="1332">
        <v>0</v>
      </c>
      <c r="FE34" s="1332">
        <v>0</v>
      </c>
      <c r="FF34" s="1333">
        <v>0</v>
      </c>
      <c r="FG34" s="1333">
        <v>0</v>
      </c>
      <c r="FH34" s="1334"/>
      <c r="FI34" s="1332">
        <v>0</v>
      </c>
      <c r="FJ34" s="1332">
        <v>0</v>
      </c>
      <c r="FK34" s="1332">
        <v>0</v>
      </c>
      <c r="FL34" s="1332">
        <v>0</v>
      </c>
      <c r="FM34" s="1332">
        <v>0</v>
      </c>
      <c r="FN34" s="1333">
        <v>0</v>
      </c>
      <c r="FO34" s="1333">
        <v>0</v>
      </c>
      <c r="FP34" s="1334">
        <v>0</v>
      </c>
      <c r="FQ34" s="1332">
        <v>0</v>
      </c>
      <c r="FR34" s="1332">
        <v>0</v>
      </c>
      <c r="FS34" s="1332">
        <v>0</v>
      </c>
      <c r="FT34" s="1332">
        <v>0</v>
      </c>
      <c r="FU34" s="1332">
        <v>0</v>
      </c>
      <c r="FV34" s="1333">
        <v>0</v>
      </c>
      <c r="FW34" s="1333">
        <v>0</v>
      </c>
      <c r="FX34" s="1334">
        <v>0</v>
      </c>
      <c r="FY34" s="1332">
        <v>0</v>
      </c>
      <c r="FZ34" s="1332">
        <v>0</v>
      </c>
      <c r="GA34" s="1332">
        <v>0</v>
      </c>
      <c r="GB34" s="1332">
        <v>0</v>
      </c>
      <c r="GC34" s="1332">
        <v>0</v>
      </c>
      <c r="GD34" s="1333">
        <v>0</v>
      </c>
      <c r="GE34" s="1333">
        <v>0</v>
      </c>
      <c r="GF34" s="1334">
        <v>0</v>
      </c>
      <c r="GG34" s="1332">
        <v>0</v>
      </c>
      <c r="GH34" s="1332">
        <v>0</v>
      </c>
      <c r="GI34" s="1332">
        <v>0</v>
      </c>
      <c r="GJ34" s="1332">
        <v>0</v>
      </c>
      <c r="GK34" s="1332">
        <v>0</v>
      </c>
      <c r="GL34" s="1333">
        <v>0</v>
      </c>
      <c r="GM34" s="1333">
        <v>0</v>
      </c>
      <c r="GN34" s="1334">
        <v>0</v>
      </c>
      <c r="GO34" s="1332">
        <v>0</v>
      </c>
      <c r="GP34" s="1332">
        <v>0</v>
      </c>
      <c r="GQ34" s="1332">
        <v>0</v>
      </c>
      <c r="GR34" s="1332">
        <f>GJ34+GB34+FT34+FL34+FD34+EV34+EF34+DX34+DP34+DH34+AD34+CZ34+CR34+CI34+CA34+BS34+EN34+BJ34+BB34+AT34+AL34+V34+N34</f>
        <v>0</v>
      </c>
      <c r="GS34" s="1332">
        <f>O34+W34+AM34+AU34+BC34+BK34+BT34+CB34+CJ34+CS34+DA34+AE34+DI34+DQ34+DY34+EG34+EO34+EW34+FE34+FM34+FU34+GC34+GK34</f>
        <v>0</v>
      </c>
      <c r="GT34" s="1333">
        <v>0</v>
      </c>
      <c r="GU34" s="1333">
        <v>0</v>
      </c>
      <c r="GV34" s="1334">
        <v>0</v>
      </c>
      <c r="GW34" s="1332">
        <v>0</v>
      </c>
      <c r="GX34" s="1332">
        <v>0</v>
      </c>
      <c r="GY34" s="1332">
        <v>0</v>
      </c>
      <c r="GZ34" s="1332">
        <f t="shared" si="5"/>
        <v>0</v>
      </c>
      <c r="HA34" s="1332">
        <f t="shared" si="5"/>
        <v>0</v>
      </c>
      <c r="HB34" s="1333">
        <v>0</v>
      </c>
      <c r="HC34" s="1335">
        <v>0</v>
      </c>
      <c r="HD34" s="1334">
        <v>0</v>
      </c>
      <c r="HJ34" s="1336"/>
    </row>
    <row r="35" spans="1:218" ht="13">
      <c r="A35" s="1285" t="s">
        <v>651</v>
      </c>
      <c r="B35" s="1332"/>
      <c r="C35" s="1333"/>
      <c r="D35" s="1333"/>
      <c r="E35" s="1333"/>
      <c r="F35" s="1333"/>
      <c r="G35" s="1333"/>
      <c r="H35" s="1333"/>
      <c r="I35" s="1334"/>
      <c r="J35" s="1334"/>
      <c r="K35" s="1337"/>
      <c r="L35" s="1337"/>
      <c r="M35" s="1337"/>
      <c r="N35" s="1337"/>
      <c r="O35" s="1337"/>
      <c r="P35" s="1333"/>
      <c r="Q35" s="1333"/>
      <c r="R35" s="1334"/>
      <c r="S35" s="1332"/>
      <c r="T35" s="1332"/>
      <c r="U35" s="1332"/>
      <c r="V35" s="1332"/>
      <c r="W35" s="1332"/>
      <c r="X35" s="1333"/>
      <c r="Y35" s="1333"/>
      <c r="Z35" s="1334"/>
      <c r="AA35" s="1332"/>
      <c r="AB35" s="1332"/>
      <c r="AC35" s="1332"/>
      <c r="AD35" s="1332"/>
      <c r="AE35" s="1332"/>
      <c r="AF35" s="1333">
        <v>0</v>
      </c>
      <c r="AG35" s="1333"/>
      <c r="AH35" s="1334"/>
      <c r="AI35" s="1332"/>
      <c r="AJ35" s="1332"/>
      <c r="AK35" s="1332"/>
      <c r="AL35" s="1332"/>
      <c r="AM35" s="1332"/>
      <c r="AN35" s="1333"/>
      <c r="AO35" s="1333"/>
      <c r="AP35" s="1334"/>
      <c r="AQ35" s="1332"/>
      <c r="AR35" s="1332"/>
      <c r="AS35" s="1332"/>
      <c r="AT35" s="1332"/>
      <c r="AU35" s="1332"/>
      <c r="AV35" s="1333">
        <v>0</v>
      </c>
      <c r="AW35" s="1333"/>
      <c r="AX35" s="1334"/>
      <c r="AY35" s="1332"/>
      <c r="AZ35" s="1332"/>
      <c r="BA35" s="1332"/>
      <c r="BB35" s="1332"/>
      <c r="BC35" s="1332"/>
      <c r="BD35" s="1333"/>
      <c r="BE35" s="1333"/>
      <c r="BF35" s="1334"/>
      <c r="BG35" s="1332"/>
      <c r="BH35" s="1332"/>
      <c r="BI35" s="1332"/>
      <c r="BJ35" s="1332"/>
      <c r="BK35" s="1332"/>
      <c r="BL35" s="1333"/>
      <c r="BM35" s="1333"/>
      <c r="BN35" s="1334"/>
      <c r="BO35" s="1334"/>
      <c r="BP35" s="1332" t="s">
        <v>185</v>
      </c>
      <c r="BQ35" s="1332" t="s">
        <v>185</v>
      </c>
      <c r="BR35" s="1332" t="s">
        <v>185</v>
      </c>
      <c r="BS35" s="1332" t="s">
        <v>185</v>
      </c>
      <c r="BT35" s="1332"/>
      <c r="BU35" s="1333" t="s">
        <v>185</v>
      </c>
      <c r="BV35" s="1333" t="s">
        <v>185</v>
      </c>
      <c r="BW35" s="1334" t="s">
        <v>185</v>
      </c>
      <c r="BX35" s="1332"/>
      <c r="BY35" s="1332"/>
      <c r="BZ35" s="1332"/>
      <c r="CA35" s="1332"/>
      <c r="CB35" s="1332"/>
      <c r="CC35" s="1333"/>
      <c r="CD35" s="1334" t="s">
        <v>103</v>
      </c>
      <c r="CE35" s="1334">
        <v>0</v>
      </c>
      <c r="CF35" s="1332"/>
      <c r="CG35" s="1332"/>
      <c r="CH35" s="1332"/>
      <c r="CI35" s="1332"/>
      <c r="CJ35" s="1332"/>
      <c r="CK35" s="1333"/>
      <c r="CL35" s="1333"/>
      <c r="CM35" s="1334"/>
      <c r="CN35" s="1334"/>
      <c r="CO35" s="1332"/>
      <c r="CP35" s="1332"/>
      <c r="CQ35" s="1332"/>
      <c r="CR35" s="1332"/>
      <c r="CS35" s="1332"/>
      <c r="CT35" s="1333"/>
      <c r="CU35" s="1333"/>
      <c r="CV35" s="1334"/>
      <c r="CW35" s="1332"/>
      <c r="CX35" s="1332"/>
      <c r="CY35" s="1332"/>
      <c r="CZ35" s="1332"/>
      <c r="DA35" s="1332"/>
      <c r="DB35" s="1333"/>
      <c r="DC35" s="1333"/>
      <c r="DD35" s="1334"/>
      <c r="DE35" s="1332"/>
      <c r="DF35" s="1332"/>
      <c r="DG35" s="1332"/>
      <c r="DH35" s="1332"/>
      <c r="DI35" s="1332"/>
      <c r="DJ35" s="1333"/>
      <c r="DK35" s="1333"/>
      <c r="DL35" s="1334"/>
      <c r="DM35" s="1332"/>
      <c r="DN35" s="1332"/>
      <c r="DO35" s="1332"/>
      <c r="DP35" s="1332"/>
      <c r="DQ35" s="1332"/>
      <c r="DR35" s="1333"/>
      <c r="DS35" s="1333"/>
      <c r="DT35" s="1334"/>
      <c r="DU35" s="1332"/>
      <c r="DV35" s="1332"/>
      <c r="DW35" s="1332"/>
      <c r="DX35" s="1332"/>
      <c r="DY35" s="1332"/>
      <c r="DZ35" s="1333"/>
      <c r="EA35" s="1333"/>
      <c r="EB35" s="1334"/>
      <c r="EC35" s="1332"/>
      <c r="ED35" s="1332"/>
      <c r="EE35" s="1332"/>
      <c r="EF35" s="1332"/>
      <c r="EG35" s="1332"/>
      <c r="EH35" s="1333"/>
      <c r="EI35" s="1333"/>
      <c r="EJ35" s="1334"/>
      <c r="EK35" s="1332"/>
      <c r="EL35" s="1332"/>
      <c r="EM35" s="1332"/>
      <c r="EN35" s="1332"/>
      <c r="EO35" s="1332"/>
      <c r="EP35" s="1333"/>
      <c r="EQ35" s="1333"/>
      <c r="ER35" s="1334"/>
      <c r="ES35" s="1332"/>
      <c r="ET35" s="1332"/>
      <c r="EU35" s="1332"/>
      <c r="EV35" s="1332"/>
      <c r="EW35" s="1332"/>
      <c r="EX35" s="1333"/>
      <c r="EY35" s="1333"/>
      <c r="EZ35" s="1334"/>
      <c r="FA35" s="1333"/>
      <c r="FB35" s="1332"/>
      <c r="FC35" s="1332"/>
      <c r="FD35" s="1332"/>
      <c r="FE35" s="1332"/>
      <c r="FF35" s="1333"/>
      <c r="FG35" s="1333"/>
      <c r="FH35" s="1334"/>
      <c r="FI35" s="1332"/>
      <c r="FJ35" s="1332"/>
      <c r="FK35" s="1332"/>
      <c r="FL35" s="1332"/>
      <c r="FM35" s="1332"/>
      <c r="FN35" s="1333"/>
      <c r="FO35" s="1333"/>
      <c r="FP35" s="1334"/>
      <c r="FQ35" s="1332"/>
      <c r="FR35" s="1332"/>
      <c r="FS35" s="1332"/>
      <c r="FT35" s="1332"/>
      <c r="FU35" s="1332"/>
      <c r="FV35" s="1333"/>
      <c r="FW35" s="1333"/>
      <c r="FX35" s="1334"/>
      <c r="FY35" s="1332"/>
      <c r="FZ35" s="1332"/>
      <c r="GA35" s="1332"/>
      <c r="GB35" s="1332"/>
      <c r="GC35" s="1332"/>
      <c r="GD35" s="1333"/>
      <c r="GE35" s="1333"/>
      <c r="GF35" s="1334"/>
      <c r="GG35" s="1332"/>
      <c r="GH35" s="1332"/>
      <c r="GI35" s="1332"/>
      <c r="GJ35" s="1332"/>
      <c r="GK35" s="1332"/>
      <c r="GL35" s="1333"/>
      <c r="GM35" s="1333"/>
      <c r="GN35" s="1334"/>
      <c r="GO35" s="1332"/>
      <c r="GP35" s="1332"/>
      <c r="GQ35" s="1332"/>
      <c r="GR35" s="1332"/>
      <c r="GS35" s="1332"/>
      <c r="GT35" s="1333"/>
      <c r="GU35" s="1333"/>
      <c r="GV35" s="1334"/>
      <c r="GW35" s="1332"/>
      <c r="GX35" s="1332"/>
      <c r="GY35" s="1332"/>
      <c r="GZ35" s="1332"/>
      <c r="HA35" s="1332"/>
      <c r="HB35" s="1333"/>
      <c r="HC35" s="1335"/>
      <c r="HD35" s="1334"/>
      <c r="HJ35" s="1336"/>
    </row>
    <row r="36" spans="1:218">
      <c r="A36" s="1286" t="s">
        <v>637</v>
      </c>
      <c r="B36" s="1332">
        <v>1176.1315360000001</v>
      </c>
      <c r="C36" s="1333">
        <v>981.02823599999999</v>
      </c>
      <c r="D36" s="1333">
        <v>868</v>
      </c>
      <c r="E36" s="1333">
        <v>759.55643599999996</v>
      </c>
      <c r="F36" s="1333">
        <v>643.51</v>
      </c>
      <c r="G36" s="1333">
        <v>564.20783600000004</v>
      </c>
      <c r="H36" s="1333">
        <v>511.25211100000001</v>
      </c>
      <c r="I36" s="1334">
        <v>412.83961099999999</v>
      </c>
      <c r="J36" s="1334">
        <v>0</v>
      </c>
      <c r="K36" s="1332">
        <v>56.196399999999997</v>
      </c>
      <c r="L36" s="1332">
        <v>891.66894827425949</v>
      </c>
      <c r="M36" s="1332">
        <v>840.87997114299981</v>
      </c>
      <c r="N36" s="1332">
        <v>763.49742038500005</v>
      </c>
      <c r="O36" s="1332">
        <v>637.96700910699997</v>
      </c>
      <c r="P36" s="1333">
        <v>736.42624086600006</v>
      </c>
      <c r="Q36" s="1333">
        <v>750.74016630699987</v>
      </c>
      <c r="R36" s="1334">
        <v>655.84888267799988</v>
      </c>
      <c r="S36" s="1332">
        <v>84.327366243530975</v>
      </c>
      <c r="T36" s="1332">
        <v>76.313784545777651</v>
      </c>
      <c r="U36" s="1332">
        <v>62.534495766666666</v>
      </c>
      <c r="V36" s="1332">
        <v>55.916400444027587</v>
      </c>
      <c r="W36" s="1332">
        <v>42.560130480666658</v>
      </c>
      <c r="X36" s="1333">
        <v>48.051628266666661</v>
      </c>
      <c r="Y36" s="1333">
        <v>47.090800189666673</v>
      </c>
      <c r="Z36" s="1334">
        <v>46.194240717666659</v>
      </c>
      <c r="AA36" s="1332">
        <v>0</v>
      </c>
      <c r="AB36" s="1332">
        <v>0</v>
      </c>
      <c r="AC36" s="1332">
        <v>89.035715122910005</v>
      </c>
      <c r="AD36" s="1332">
        <v>85.033438193089978</v>
      </c>
      <c r="AE36" s="1332">
        <v>47.304265299000001</v>
      </c>
      <c r="AF36" s="1333">
        <v>30.506809168</v>
      </c>
      <c r="AG36" s="1333">
        <v>32.021883991999999</v>
      </c>
      <c r="AH36" s="1334">
        <v>29.628734226999999</v>
      </c>
      <c r="AI36" s="1332">
        <v>3.7650000000000001</v>
      </c>
      <c r="AJ36" s="1332">
        <v>508.3020057999999</v>
      </c>
      <c r="AK36" s="1332">
        <v>418.65186649999998</v>
      </c>
      <c r="AL36" s="1332">
        <v>370.32919929999991</v>
      </c>
      <c r="AM36" s="1332">
        <v>252.02875920000002</v>
      </c>
      <c r="AN36" s="1333">
        <v>329.49181470000002</v>
      </c>
      <c r="AO36" s="1333">
        <v>315.04876020000006</v>
      </c>
      <c r="AP36" s="1334">
        <v>274.02955800000001</v>
      </c>
      <c r="AQ36" s="1332">
        <v>249.35451349999997</v>
      </c>
      <c r="AR36" s="1332">
        <v>977.0296070557855</v>
      </c>
      <c r="AS36" s="1332">
        <v>934.97459520038092</v>
      </c>
      <c r="AT36" s="1332">
        <v>904.58655479999982</v>
      </c>
      <c r="AU36" s="1332">
        <v>740.34406250000006</v>
      </c>
      <c r="AV36" s="1333">
        <v>799.0779897000001</v>
      </c>
      <c r="AW36" s="1333">
        <v>741.98609900000008</v>
      </c>
      <c r="AX36" s="1334">
        <v>600.71272484500003</v>
      </c>
      <c r="AY36" s="1332">
        <v>186.01337369999999</v>
      </c>
      <c r="AZ36" s="1332">
        <v>160.7411496</v>
      </c>
      <c r="BA36" s="1332">
        <v>133.05491889999999</v>
      </c>
      <c r="BB36" s="1332">
        <v>107.8577612</v>
      </c>
      <c r="BC36" s="1332">
        <v>68.28644085400002</v>
      </c>
      <c r="BD36" s="1333">
        <v>78.519959497599999</v>
      </c>
      <c r="BE36" s="1333">
        <v>75.317824219921093</v>
      </c>
      <c r="BF36" s="1334">
        <v>66.92033090999999</v>
      </c>
      <c r="BG36" s="1332">
        <v>10.278824999999999</v>
      </c>
      <c r="BH36" s="1332">
        <v>8.5276999999999994</v>
      </c>
      <c r="BI36" s="1332">
        <v>7.3296250000000001</v>
      </c>
      <c r="BJ36" s="1332">
        <v>5.9922500000000003</v>
      </c>
      <c r="BK36" s="1332">
        <v>4.04765</v>
      </c>
      <c r="BL36" s="1333">
        <v>2.4167749999999999</v>
      </c>
      <c r="BM36" s="1333">
        <v>1.75115</v>
      </c>
      <c r="BN36" s="1334">
        <v>1.3590249999999999</v>
      </c>
      <c r="BO36" s="1334">
        <v>0</v>
      </c>
      <c r="BP36" s="1332">
        <v>0</v>
      </c>
      <c r="BQ36" s="1332">
        <v>12.321988368700001</v>
      </c>
      <c r="BR36" s="1332">
        <v>16.750982168099998</v>
      </c>
      <c r="BS36" s="1332">
        <v>21.434907314280402</v>
      </c>
      <c r="BT36" s="1332">
        <v>24.723435138612999</v>
      </c>
      <c r="BU36" s="1333">
        <v>29.819413574512001</v>
      </c>
      <c r="BV36" s="1333">
        <v>27.799592393255299</v>
      </c>
      <c r="BW36" s="1334">
        <v>25.257360129842201</v>
      </c>
      <c r="BX36" s="1332">
        <v>169.13552563398687</v>
      </c>
      <c r="BY36" s="1332">
        <v>161.87138570431392</v>
      </c>
      <c r="BZ36" s="1332">
        <v>143.30304238421613</v>
      </c>
      <c r="CA36" s="1332">
        <v>119.84322450000001</v>
      </c>
      <c r="CB36" s="1332">
        <v>68.685374988549569</v>
      </c>
      <c r="CC36" s="1333">
        <v>92.498739290921009</v>
      </c>
      <c r="CD36" s="1334" t="s">
        <v>103</v>
      </c>
      <c r="CE36" s="1334">
        <v>0</v>
      </c>
      <c r="CF36" s="1332">
        <v>1.29</v>
      </c>
      <c r="CG36" s="1332">
        <v>21.267568250671005</v>
      </c>
      <c r="CH36" s="1332">
        <v>18.575813684532001</v>
      </c>
      <c r="CI36" s="1332">
        <v>16.857992852256995</v>
      </c>
      <c r="CJ36" s="1332">
        <v>9.3294384389350018</v>
      </c>
      <c r="CK36" s="1333">
        <v>11.570585323190999</v>
      </c>
      <c r="CL36" s="1333">
        <v>11.598245449851001</v>
      </c>
      <c r="CM36" s="1334">
        <v>10.905742188250997</v>
      </c>
      <c r="CN36" s="1334"/>
      <c r="CO36" s="1332">
        <v>7711.5143198818951</v>
      </c>
      <c r="CP36" s="1332">
        <v>8596.0161131190616</v>
      </c>
      <c r="CQ36" s="1332">
        <v>8564.529917019061</v>
      </c>
      <c r="CR36" s="1332">
        <v>8191.72537951906</v>
      </c>
      <c r="CS36" s="1332">
        <v>6267.059927222861</v>
      </c>
      <c r="CT36" s="1333">
        <v>6379.3960425968971</v>
      </c>
      <c r="CU36" s="1333">
        <v>6203.483313023843</v>
      </c>
      <c r="CV36" s="1334">
        <v>5367.5072453772736</v>
      </c>
      <c r="CW36" s="1332">
        <v>1848.1237794000001</v>
      </c>
      <c r="CX36" s="1332">
        <v>15918.815020013073</v>
      </c>
      <c r="CY36" s="1332">
        <v>12762.378343766031</v>
      </c>
      <c r="CZ36" s="1332">
        <v>10204.372400647262</v>
      </c>
      <c r="DA36" s="1332">
        <v>6271.484242411283</v>
      </c>
      <c r="DB36" s="1333">
        <v>6847.3556773169994</v>
      </c>
      <c r="DC36" s="1333">
        <v>6676.6468842691729</v>
      </c>
      <c r="DD36" s="1334">
        <v>5778.5761272876698</v>
      </c>
      <c r="DE36" s="1332">
        <v>0</v>
      </c>
      <c r="DF36" s="1332">
        <v>0</v>
      </c>
      <c r="DG36" s="1332">
        <v>0</v>
      </c>
      <c r="DH36" s="1332">
        <v>0</v>
      </c>
      <c r="DI36" s="1332">
        <v>0</v>
      </c>
      <c r="DJ36" s="1333">
        <v>0</v>
      </c>
      <c r="DK36" s="1333">
        <v>0</v>
      </c>
      <c r="DL36" s="1334">
        <v>0</v>
      </c>
      <c r="DM36" s="1332">
        <v>325.17823073436432</v>
      </c>
      <c r="DN36" s="1332">
        <v>279.97897746406431</v>
      </c>
      <c r="DO36" s="1332">
        <v>196.04539915340942</v>
      </c>
      <c r="DP36" s="1332">
        <v>113.7079931960098</v>
      </c>
      <c r="DQ36" s="1332">
        <v>82.166501563569</v>
      </c>
      <c r="DR36" s="1333">
        <v>73.741377614170105</v>
      </c>
      <c r="DS36" s="1333">
        <v>65.233416531870603</v>
      </c>
      <c r="DT36" s="1334">
        <v>57.224061981315593</v>
      </c>
      <c r="DU36" s="1332">
        <v>389.30208483249999</v>
      </c>
      <c r="DV36" s="1332">
        <v>1829.5903904847528</v>
      </c>
      <c r="DW36" s="1332">
        <v>1884.297064186334</v>
      </c>
      <c r="DX36" s="1332">
        <v>1958.5691123503245</v>
      </c>
      <c r="DY36" s="1332">
        <v>1679.9393007044471</v>
      </c>
      <c r="DZ36" s="1333">
        <v>1880.5468953669404</v>
      </c>
      <c r="EA36" s="1333">
        <v>1836.3391999999999</v>
      </c>
      <c r="EB36" s="1334">
        <v>1634.1983</v>
      </c>
      <c r="EC36" s="1332">
        <v>0</v>
      </c>
      <c r="ED36" s="1332">
        <v>0</v>
      </c>
      <c r="EE36" s="1332">
        <v>0</v>
      </c>
      <c r="EF36" s="1332">
        <v>0</v>
      </c>
      <c r="EG36" s="1332">
        <v>0</v>
      </c>
      <c r="EH36" s="1333">
        <v>0</v>
      </c>
      <c r="EI36" s="1333">
        <v>0</v>
      </c>
      <c r="EJ36" s="1334">
        <v>0</v>
      </c>
      <c r="EK36" s="1332">
        <v>0</v>
      </c>
      <c r="EL36" s="1332">
        <v>16.188595580091626</v>
      </c>
      <c r="EM36" s="1332">
        <v>15</v>
      </c>
      <c r="EN36" s="1332">
        <v>13.839391057469813</v>
      </c>
      <c r="EO36" s="1332">
        <v>7.0507881036039386</v>
      </c>
      <c r="EP36" s="1333">
        <v>7.3794971565650078</v>
      </c>
      <c r="EQ36" s="1333">
        <v>7.6717969069143637</v>
      </c>
      <c r="ER36" s="1334">
        <v>7.4106497615399904</v>
      </c>
      <c r="ES36" s="1332">
        <v>120.5266659</v>
      </c>
      <c r="ET36" s="1332">
        <v>607.85488125493032</v>
      </c>
      <c r="EU36" s="1332">
        <v>508.27495659365775</v>
      </c>
      <c r="EV36" s="1332">
        <v>432.12427498648094</v>
      </c>
      <c r="EW36" s="1332">
        <v>291.11814594025731</v>
      </c>
      <c r="EX36" s="1333">
        <v>315.3591615717026</v>
      </c>
      <c r="EY36" s="1333">
        <v>313.35142675924061</v>
      </c>
      <c r="EZ36" s="1334">
        <v>262.35272128244122</v>
      </c>
      <c r="FA36" s="1333">
        <v>9.42</v>
      </c>
      <c r="FB36" s="1332">
        <v>6.29</v>
      </c>
      <c r="FC36" s="1332">
        <v>5.41</v>
      </c>
      <c r="FD36" s="1332">
        <v>5.4063776328010071</v>
      </c>
      <c r="FE36" s="1332">
        <v>3.99</v>
      </c>
      <c r="FF36" s="1333">
        <v>5.8535894687306236</v>
      </c>
      <c r="FG36" s="1333">
        <v>5.5601999844778378</v>
      </c>
      <c r="FH36" s="1334"/>
      <c r="FI36" s="1332">
        <v>164.90253749999999</v>
      </c>
      <c r="FJ36" s="1332">
        <v>141.9879875</v>
      </c>
      <c r="FK36" s="1332">
        <v>3177.7003095</v>
      </c>
      <c r="FL36" s="1332">
        <v>5597.7743219050008</v>
      </c>
      <c r="FM36" s="1332">
        <v>9083.7133829350005</v>
      </c>
      <c r="FN36" s="1333">
        <v>14943.425391749999</v>
      </c>
      <c r="FO36" s="1333">
        <v>22984.120721795003</v>
      </c>
      <c r="FP36" s="1334">
        <v>31929.190999999999</v>
      </c>
      <c r="FQ36" s="1332">
        <v>0</v>
      </c>
      <c r="FR36" s="1332">
        <v>3.8161078999999987E-2</v>
      </c>
      <c r="FS36" s="1332">
        <v>0.28055745999999998</v>
      </c>
      <c r="FT36" s="1332">
        <v>0.47796198799999995</v>
      </c>
      <c r="FU36" s="1332">
        <v>1.1947674594</v>
      </c>
      <c r="FV36" s="1333">
        <v>0.78088493300000006</v>
      </c>
      <c r="FW36" s="1333">
        <v>0.3727662550000001</v>
      </c>
      <c r="FX36" s="1334">
        <v>0.92257287614000016</v>
      </c>
      <c r="FY36" s="1332">
        <v>27.541509999999999</v>
      </c>
      <c r="FZ36" s="1332">
        <v>22.47213</v>
      </c>
      <c r="GA36" s="1332">
        <v>18.202159999999999</v>
      </c>
      <c r="GB36" s="1332">
        <v>15.714639999999999</v>
      </c>
      <c r="GC36" s="1332">
        <v>10.38907</v>
      </c>
      <c r="GD36" s="1333">
        <v>8.9272500000000008</v>
      </c>
      <c r="GE36" s="1333">
        <v>7.40395</v>
      </c>
      <c r="GF36" s="1334">
        <v>6.82477</v>
      </c>
      <c r="GG36" s="1332">
        <v>393.88706589999998</v>
      </c>
      <c r="GH36" s="1332">
        <v>367.82951900000006</v>
      </c>
      <c r="GI36" s="1332">
        <v>345.57091766578668</v>
      </c>
      <c r="GJ36" s="1332">
        <v>312.88730950619612</v>
      </c>
      <c r="GK36" s="1332">
        <v>160.1001063113994</v>
      </c>
      <c r="GL36" s="1333">
        <v>169.20503029198994</v>
      </c>
      <c r="GM36" s="1333">
        <v>174.36286297914259</v>
      </c>
      <c r="GN36" s="1334">
        <v>145.30107130217888</v>
      </c>
      <c r="GO36" s="1332">
        <v>11750.757198226278</v>
      </c>
      <c r="GP36" s="1332">
        <v>30605.105913094478</v>
      </c>
      <c r="GQ36" s="1332">
        <v>30142.780651214089</v>
      </c>
      <c r="GR36" s="1332">
        <f>GJ36+GB36+FT36+FL36+FD36+EV36+EF36+DX36+DP36+DH36+AD36+CZ36+CR36+CI36+CA36+BS36+EN36+BJ36+BB36+AT36+AL36+V36+N36</f>
        <v>29297.948311777258</v>
      </c>
      <c r="GS36" s="1332">
        <f>O36+W36+AM36+AU36+BC36+BK36+BT36+CB36+CJ36+CS36+DA36+AE36+DI36+DQ36+DY36+EG36+EO36+EW36+FE36+FM36+FU36+GC36+GK36</f>
        <v>25753.482798658591</v>
      </c>
      <c r="GT36" s="1333">
        <v>32790.35075345388</v>
      </c>
      <c r="GU36" s="1333">
        <v>40277.901060256358</v>
      </c>
      <c r="GV36" s="1334">
        <v>46900.365118564325</v>
      </c>
      <c r="GW36" s="1332">
        <v>12926.888734226279</v>
      </c>
      <c r="GX36" s="1332">
        <v>31586.134149094476</v>
      </c>
      <c r="GY36" s="1332">
        <v>31010.780651214089</v>
      </c>
      <c r="GZ36" s="1332">
        <f t="shared" ref="GZ36:HA39" si="6">E36+GR36</f>
        <v>30057.504747777257</v>
      </c>
      <c r="HA36" s="1332">
        <f t="shared" si="6"/>
        <v>26396.99279865859</v>
      </c>
      <c r="HB36" s="1333">
        <v>33354.558589453882</v>
      </c>
      <c r="HC36" s="1335">
        <v>40789.153171256359</v>
      </c>
      <c r="HD36" s="1334">
        <v>47313.204729564328</v>
      </c>
      <c r="HJ36" s="1336"/>
    </row>
    <row r="37" spans="1:218">
      <c r="A37" s="1286" t="s">
        <v>638</v>
      </c>
      <c r="B37" s="1332">
        <v>0.94950000000000001</v>
      </c>
      <c r="C37" s="1333">
        <v>56.241099999999996</v>
      </c>
      <c r="D37" s="1333">
        <v>13.4</v>
      </c>
      <c r="E37" s="1333">
        <v>0.4955</v>
      </c>
      <c r="F37" s="1333">
        <v>9.4499999999999993</v>
      </c>
      <c r="G37" s="1333">
        <v>11.560274999999999</v>
      </c>
      <c r="H37" s="1333">
        <v>0.189</v>
      </c>
      <c r="I37" s="1334">
        <v>4.1509999999999998</v>
      </c>
      <c r="J37" s="1334">
        <v>0</v>
      </c>
      <c r="K37" s="1332">
        <v>1059.8949708022594</v>
      </c>
      <c r="L37" s="1332">
        <v>135.5950185257405</v>
      </c>
      <c r="M37" s="1332">
        <v>113.25395431300029</v>
      </c>
      <c r="N37" s="1332">
        <v>68.383589254000043</v>
      </c>
      <c r="O37" s="1332">
        <v>224.38125189300001</v>
      </c>
      <c r="P37" s="1333">
        <v>153.57643620399995</v>
      </c>
      <c r="Q37" s="1333">
        <v>85.761041750000047</v>
      </c>
      <c r="R37" s="1334">
        <v>158.39994120500009</v>
      </c>
      <c r="S37" s="1332">
        <v>8.9269018593573719</v>
      </c>
      <c r="T37" s="1332">
        <v>4.6432950157469897</v>
      </c>
      <c r="U37" s="1332">
        <v>5.0760214361180829</v>
      </c>
      <c r="V37" s="1332">
        <v>0.67959300682381141</v>
      </c>
      <c r="W37" s="1332">
        <v>11.081991796000001</v>
      </c>
      <c r="X37" s="1333">
        <v>5.4164210253333422</v>
      </c>
      <c r="Y37" s="1333">
        <v>2.9546889899999975</v>
      </c>
      <c r="Z37" s="1334">
        <v>8.6570914754108994</v>
      </c>
      <c r="AA37" s="1332">
        <v>0</v>
      </c>
      <c r="AB37" s="1332">
        <v>111.49852687588002</v>
      </c>
      <c r="AC37" s="1332">
        <v>8.8055968077999953</v>
      </c>
      <c r="AD37" s="1332">
        <v>0.62203397227999968</v>
      </c>
      <c r="AE37" s="1332">
        <v>10.274560449999999</v>
      </c>
      <c r="AF37" s="1333">
        <v>4.7736740100000006</v>
      </c>
      <c r="AG37" s="1333">
        <v>0.51433444500000003</v>
      </c>
      <c r="AH37" s="1334">
        <v>6.8715586919999998</v>
      </c>
      <c r="AI37" s="1332">
        <v>651.00496199999998</v>
      </c>
      <c r="AJ37" s="1332">
        <v>50.175800300000006</v>
      </c>
      <c r="AK37" s="1332">
        <v>49.109061799999964</v>
      </c>
      <c r="AL37" s="1332">
        <v>0.20950110000004771</v>
      </c>
      <c r="AM37" s="1332">
        <v>111.05488759999999</v>
      </c>
      <c r="AN37" s="1333">
        <v>52.410095700000007</v>
      </c>
      <c r="AO37" s="1333">
        <v>15.04158729999995</v>
      </c>
      <c r="AP37" s="1334">
        <v>65.643217699999994</v>
      </c>
      <c r="AQ37" s="1332">
        <v>763.71820128978504</v>
      </c>
      <c r="AR37" s="1332">
        <v>179.13027428698092</v>
      </c>
      <c r="AS37" s="1332">
        <v>203.31583011833754</v>
      </c>
      <c r="AT37" s="1332">
        <v>89.932071399999998</v>
      </c>
      <c r="AU37" s="1332">
        <v>195.20730090000001</v>
      </c>
      <c r="AV37" s="1333">
        <v>100.5906004</v>
      </c>
      <c r="AW37" s="1333">
        <v>27.938442435999999</v>
      </c>
      <c r="AX37" s="1334">
        <v>87.160265094999986</v>
      </c>
      <c r="AY37" s="1332">
        <v>38.562382799999995</v>
      </c>
      <c r="AZ37" s="1332">
        <v>22.259635299999999</v>
      </c>
      <c r="BA37" s="1332">
        <v>13.701503899999999</v>
      </c>
      <c r="BB37" s="1332">
        <v>0.61858505888286452</v>
      </c>
      <c r="BC37" s="1332">
        <v>31.471618710006233</v>
      </c>
      <c r="BD37" s="1333">
        <v>12.76812331275079</v>
      </c>
      <c r="BE37" s="1333">
        <v>1.9768665917968749</v>
      </c>
      <c r="BF37" s="1334">
        <v>19.398204522860933</v>
      </c>
      <c r="BG37" s="1332">
        <v>0</v>
      </c>
      <c r="BH37" s="1332">
        <v>1.2E-2</v>
      </c>
      <c r="BI37" s="1332">
        <v>0</v>
      </c>
      <c r="BJ37" s="1332">
        <v>0</v>
      </c>
      <c r="BK37" s="1332">
        <v>0</v>
      </c>
      <c r="BL37" s="1333">
        <v>0</v>
      </c>
      <c r="BM37" s="1333">
        <v>0</v>
      </c>
      <c r="BN37" s="1334">
        <v>0</v>
      </c>
      <c r="BO37" s="1334">
        <v>0</v>
      </c>
      <c r="BP37" s="1332">
        <v>12.623414889599999</v>
      </c>
      <c r="BQ37" s="1332">
        <v>8.2968640215399994</v>
      </c>
      <c r="BR37" s="1332">
        <v>9.09998256117</v>
      </c>
      <c r="BS37" s="1332">
        <v>7.5501207985759002</v>
      </c>
      <c r="BT37" s="1332">
        <v>9.8391822991790008</v>
      </c>
      <c r="BU37" s="1333">
        <v>6.4186622393642994</v>
      </c>
      <c r="BV37" s="1333">
        <v>4.2976433872184998</v>
      </c>
      <c r="BW37" s="1334">
        <v>10.3760350601463</v>
      </c>
      <c r="BX37" s="1332">
        <v>28.746772370327054</v>
      </c>
      <c r="BY37" s="1332">
        <v>13.848869979902217</v>
      </c>
      <c r="BZ37" s="1332">
        <v>12.243308545880559</v>
      </c>
      <c r="CA37" s="1332">
        <v>9.5797300966978076E-3</v>
      </c>
      <c r="CB37" s="1332">
        <v>46.581454802371432</v>
      </c>
      <c r="CC37" s="1333">
        <v>89.02454295814853</v>
      </c>
      <c r="CD37" s="1334" t="s">
        <v>103</v>
      </c>
      <c r="CE37" s="1334">
        <v>0</v>
      </c>
      <c r="CF37" s="1332">
        <v>25.578371947759003</v>
      </c>
      <c r="CG37" s="1332">
        <v>1.8961354971419939</v>
      </c>
      <c r="CH37" s="1332">
        <v>2.4680291981530025</v>
      </c>
      <c r="CI37" s="1332">
        <v>0</v>
      </c>
      <c r="CJ37" s="1332">
        <v>4.4770753760020012</v>
      </c>
      <c r="CK37" s="1333">
        <v>1.9747698380950025</v>
      </c>
      <c r="CL37" s="1333">
        <v>0.68748503474799882</v>
      </c>
      <c r="CM37" s="1334">
        <v>2.4307611507370002</v>
      </c>
      <c r="CN37" s="1334"/>
      <c r="CO37" s="1332">
        <v>2317.4812023000004</v>
      </c>
      <c r="CP37" s="1332">
        <v>1643.4877973999999</v>
      </c>
      <c r="CQ37" s="1332">
        <v>1527.9509158000001</v>
      </c>
      <c r="CR37" s="1332">
        <v>704.21068650379959</v>
      </c>
      <c r="CS37" s="1332">
        <v>2028.7007630740368</v>
      </c>
      <c r="CT37" s="1333">
        <v>1029.5914212519765</v>
      </c>
      <c r="CU37" s="1333">
        <v>404.20139440276614</v>
      </c>
      <c r="CV37" s="1334">
        <v>1367.5847716531671</v>
      </c>
      <c r="CW37" s="1332">
        <v>14392.262926577376</v>
      </c>
      <c r="CX37" s="1332">
        <v>1469.7174835941601</v>
      </c>
      <c r="CY37" s="1332">
        <v>804.72268581712763</v>
      </c>
      <c r="CZ37" s="1332">
        <v>213.21794484727616</v>
      </c>
      <c r="DA37" s="1332">
        <v>2109.5225304472879</v>
      </c>
      <c r="DB37" s="1333">
        <v>889.14335146312987</v>
      </c>
      <c r="DC37" s="1333">
        <v>181.48543634617451</v>
      </c>
      <c r="DD37" s="1334">
        <v>1292.4997988325201</v>
      </c>
      <c r="DE37" s="1332">
        <v>0</v>
      </c>
      <c r="DF37" s="1332">
        <v>0</v>
      </c>
      <c r="DG37" s="1332">
        <v>0</v>
      </c>
      <c r="DH37" s="1332">
        <v>0</v>
      </c>
      <c r="DI37" s="1332">
        <v>0</v>
      </c>
      <c r="DJ37" s="1333">
        <v>0</v>
      </c>
      <c r="DK37" s="1333">
        <v>0</v>
      </c>
      <c r="DL37" s="1334">
        <v>0</v>
      </c>
      <c r="DM37" s="1332">
        <v>5.9782493089406898</v>
      </c>
      <c r="DN37" s="1332">
        <v>9.9999999999909051E-3</v>
      </c>
      <c r="DO37" s="1332">
        <v>1.0394999999988386E-2</v>
      </c>
      <c r="DP37" s="1332">
        <v>0</v>
      </c>
      <c r="DQ37" s="1332">
        <v>9.1097296091788849E-2</v>
      </c>
      <c r="DR37" s="1333">
        <v>0.12840500000000077</v>
      </c>
      <c r="DS37" s="1333">
        <v>8.5999999999998522E-2</v>
      </c>
      <c r="DT37" s="1334">
        <v>0</v>
      </c>
      <c r="DU37" s="1332">
        <v>1697.8715782522529</v>
      </c>
      <c r="DV37" s="1332">
        <v>362.99819276824763</v>
      </c>
      <c r="DW37" s="1332">
        <v>404.82842606399089</v>
      </c>
      <c r="DX37" s="1332">
        <v>243.42819616245558</v>
      </c>
      <c r="DY37" s="1332">
        <v>593.2757303194926</v>
      </c>
      <c r="DZ37" s="1333">
        <v>359.09930000000003</v>
      </c>
      <c r="EA37" s="1333">
        <v>225.4949</v>
      </c>
      <c r="EB37" s="1334">
        <v>418.7962</v>
      </c>
      <c r="EC37" s="1332">
        <v>0</v>
      </c>
      <c r="ED37" s="1332">
        <v>0</v>
      </c>
      <c r="EE37" s="1332">
        <v>0</v>
      </c>
      <c r="EF37" s="1332">
        <v>0</v>
      </c>
      <c r="EG37" s="1332">
        <v>0</v>
      </c>
      <c r="EH37" s="1333">
        <v>0</v>
      </c>
      <c r="EI37" s="1333">
        <v>0</v>
      </c>
      <c r="EJ37" s="1334">
        <v>0</v>
      </c>
      <c r="EK37" s="1332">
        <v>21.416411470878305</v>
      </c>
      <c r="EL37" s="1332">
        <v>1.9292465846290334</v>
      </c>
      <c r="EM37" s="1332">
        <v>2</v>
      </c>
      <c r="EN37" s="1332">
        <v>0.176316467</v>
      </c>
      <c r="EO37" s="1332">
        <v>2.4674699766729997</v>
      </c>
      <c r="EP37" s="1333">
        <v>1.0829919764589999</v>
      </c>
      <c r="EQ37" s="1333">
        <v>0.42462638562562616</v>
      </c>
      <c r="ER37" s="1334">
        <v>1.764642902782527</v>
      </c>
      <c r="ES37" s="1332">
        <v>669.10678383480638</v>
      </c>
      <c r="ET37" s="1332">
        <v>75.44563162597629</v>
      </c>
      <c r="EU37" s="1332">
        <v>61.687556805632006</v>
      </c>
      <c r="EV37" s="1332">
        <v>29.6881010336385</v>
      </c>
      <c r="EW37" s="1332">
        <v>101.85412987527641</v>
      </c>
      <c r="EX37" s="1333">
        <v>59.949015491237105</v>
      </c>
      <c r="EY37" s="1333">
        <v>25.044741269684501</v>
      </c>
      <c r="EZ37" s="1334">
        <v>63.475783740918196</v>
      </c>
      <c r="FA37" s="1333">
        <v>0.28000000000000003</v>
      </c>
      <c r="FB37" s="1332">
        <v>0.44</v>
      </c>
      <c r="FC37" s="1332">
        <v>0.68</v>
      </c>
      <c r="FD37" s="1332">
        <v>-3.8295070626961775E-3</v>
      </c>
      <c r="FE37" s="1332">
        <v>2.0699999999999998</v>
      </c>
      <c r="FF37" s="1333">
        <v>0.80438852559411878</v>
      </c>
      <c r="FG37" s="1333">
        <v>0.25112410048598049</v>
      </c>
      <c r="FH37" s="1334"/>
      <c r="FI37" s="1332">
        <v>6.9192</v>
      </c>
      <c r="FJ37" s="1332">
        <v>3061.0298720000001</v>
      </c>
      <c r="FK37" s="1332">
        <v>2715.1684319049996</v>
      </c>
      <c r="FL37" s="1332">
        <v>4008.4197022800008</v>
      </c>
      <c r="FM37" s="1332">
        <v>6812.5468257000002</v>
      </c>
      <c r="FN37" s="1333">
        <v>9603.3968295450013</v>
      </c>
      <c r="FO37" s="1333">
        <v>11483.38023225</v>
      </c>
      <c r="FP37" s="1334">
        <v>14065.587</v>
      </c>
      <c r="FQ37" s="1332">
        <v>3.8161078999999987E-2</v>
      </c>
      <c r="FR37" s="1332">
        <v>0.24267839400000002</v>
      </c>
      <c r="FS37" s="1332">
        <v>0.29673454699999996</v>
      </c>
      <c r="FT37" s="1332">
        <v>0.82197419240000003</v>
      </c>
      <c r="FU37" s="1332">
        <v>0.34766320800000006</v>
      </c>
      <c r="FV37" s="1333">
        <v>0.323249599</v>
      </c>
      <c r="FW37" s="1333">
        <v>0.77453696308499997</v>
      </c>
      <c r="FX37" s="1334">
        <v>0.54880994016499995</v>
      </c>
      <c r="FY37" s="1332">
        <v>2.41E-2</v>
      </c>
      <c r="FZ37" s="1332">
        <v>5.8099999999999999E-2</v>
      </c>
      <c r="GA37" s="1332">
        <v>0.192</v>
      </c>
      <c r="GB37" s="1332">
        <v>4.7E-2</v>
      </c>
      <c r="GC37" s="1332">
        <v>9.3600000000000003E-2</v>
      </c>
      <c r="GD37" s="1333">
        <v>9.6500000000000002E-2</v>
      </c>
      <c r="GE37" s="1333">
        <v>0.20349999999999999</v>
      </c>
      <c r="GF37" s="1334">
        <v>60.434147349999996</v>
      </c>
      <c r="GG37" s="1332">
        <v>65.468909300000007</v>
      </c>
      <c r="GH37" s="1332">
        <v>40.342907553367191</v>
      </c>
      <c r="GI37" s="1332">
        <v>38.546274139974521</v>
      </c>
      <c r="GJ37" s="1332">
        <v>1.8732651414486998</v>
      </c>
      <c r="GK37" s="1332">
        <v>62.401364505759105</v>
      </c>
      <c r="GL37" s="1333">
        <v>25.459924910388455</v>
      </c>
      <c r="GM37" s="1333">
        <v>3.9221000177985994</v>
      </c>
      <c r="GN37" s="1334">
        <v>36.051773229036378</v>
      </c>
      <c r="GO37" s="1332">
        <v>21765.903500082342</v>
      </c>
      <c r="GP37" s="1332">
        <v>7183.0583297233134</v>
      </c>
      <c r="GQ37" s="1332">
        <v>5973.1567087591848</v>
      </c>
      <c r="GR37" s="1332">
        <f>GJ37+GB37+FT37+FL37+FD37+EV37+EF37+DX37+DP37+DH37+AD37+CZ37+CR37+CI37+CA37+BS37+EN37+BJ37+BB37+AT37+AL37+V37+N37</f>
        <v>5369.8844314416156</v>
      </c>
      <c r="GS37" s="1332">
        <f>O37+W37+AM37+AU37+BC37+BK37+BT37+CB37+CJ37+CS37+DA37+AE37+DI37+DQ37+DY37+EG37+EO37+EW37+FE37+FM37+FU37+GC37+GK37</f>
        <v>12357.740498229176</v>
      </c>
      <c r="GT37" s="1333">
        <v>12396.028703450476</v>
      </c>
      <c r="GU37" s="1333">
        <v>12464.440681670385</v>
      </c>
      <c r="GV37" s="1334">
        <v>17665.680002549743</v>
      </c>
      <c r="GW37" s="1332">
        <v>21766.853000082341</v>
      </c>
      <c r="GX37" s="1332">
        <v>7239.2994297233136</v>
      </c>
      <c r="GY37" s="1332">
        <v>5986.5567087591844</v>
      </c>
      <c r="GZ37" s="1332">
        <f t="shared" si="6"/>
        <v>5370.3799314416156</v>
      </c>
      <c r="HA37" s="1332">
        <f t="shared" si="6"/>
        <v>12367.190498229176</v>
      </c>
      <c r="HB37" s="1333">
        <v>12407.588978450476</v>
      </c>
      <c r="HC37" s="1335">
        <v>12464.629681670385</v>
      </c>
      <c r="HD37" s="1334">
        <v>17669.831002549745</v>
      </c>
      <c r="HJ37" s="1336"/>
    </row>
    <row r="38" spans="1:218">
      <c r="A38" s="1286" t="s">
        <v>639</v>
      </c>
      <c r="B38" s="1332">
        <v>196.05279999999999</v>
      </c>
      <c r="C38" s="1333">
        <v>169.10599999999999</v>
      </c>
      <c r="D38" s="1333">
        <v>121.9</v>
      </c>
      <c r="E38" s="1333">
        <v>116.5395</v>
      </c>
      <c r="F38" s="1333">
        <v>88.75</v>
      </c>
      <c r="G38" s="1333">
        <v>64.515999999999991</v>
      </c>
      <c r="H38" s="1333">
        <v>98.601500000000001</v>
      </c>
      <c r="I38" s="1334">
        <v>54.163499999999999</v>
      </c>
      <c r="J38" s="1334">
        <v>0</v>
      </c>
      <c r="K38" s="1332">
        <v>224.42242252800003</v>
      </c>
      <c r="L38" s="1332">
        <v>186.38399565699999</v>
      </c>
      <c r="M38" s="1332">
        <v>190.63650507099999</v>
      </c>
      <c r="N38" s="1332">
        <v>193.91400053199999</v>
      </c>
      <c r="O38" s="1332">
        <v>125.92202013400002</v>
      </c>
      <c r="P38" s="1333">
        <v>139.26251076299999</v>
      </c>
      <c r="Q38" s="1333">
        <v>180.65232537899999</v>
      </c>
      <c r="R38" s="1334">
        <v>158.42051445999999</v>
      </c>
      <c r="S38" s="1332">
        <v>16.940483557110646</v>
      </c>
      <c r="T38" s="1332">
        <v>18.422583794858053</v>
      </c>
      <c r="U38" s="1332">
        <v>11.694116758757108</v>
      </c>
      <c r="V38" s="1332">
        <v>14.035862970184766</v>
      </c>
      <c r="W38" s="1332">
        <v>5.5904940099999987</v>
      </c>
      <c r="X38" s="1333">
        <v>6.3772491023333338</v>
      </c>
      <c r="Y38" s="1333">
        <v>3.851248462</v>
      </c>
      <c r="Z38" s="1334">
        <v>8.014570404289767</v>
      </c>
      <c r="AA38" s="1332">
        <v>0</v>
      </c>
      <c r="AB38" s="1332">
        <v>22.462811752969991</v>
      </c>
      <c r="AC38" s="1332">
        <v>12.807873737620001</v>
      </c>
      <c r="AD38" s="1332">
        <v>38.351206866059997</v>
      </c>
      <c r="AE38" s="1332">
        <v>27.072016582</v>
      </c>
      <c r="AF38" s="1333">
        <v>3.258599185</v>
      </c>
      <c r="AG38" s="1333">
        <v>2.9074842100000002</v>
      </c>
      <c r="AH38" s="1334">
        <v>3.7995000549999998</v>
      </c>
      <c r="AI38" s="1332">
        <v>146.4679562</v>
      </c>
      <c r="AJ38" s="1332">
        <v>139.82593959999991</v>
      </c>
      <c r="AK38" s="1332">
        <v>97.43172899999999</v>
      </c>
      <c r="AL38" s="1332">
        <v>118.5099412</v>
      </c>
      <c r="AM38" s="1332">
        <v>33.591832099999998</v>
      </c>
      <c r="AN38" s="1333">
        <v>66.853150200000002</v>
      </c>
      <c r="AO38" s="1333">
        <v>56.060789600000021</v>
      </c>
      <c r="AP38" s="1334">
        <v>43.985568200000003</v>
      </c>
      <c r="AQ38" s="1332">
        <v>36.043107733999719</v>
      </c>
      <c r="AR38" s="1332">
        <v>221.18528614238542</v>
      </c>
      <c r="AS38" s="1332">
        <v>233.70387065818099</v>
      </c>
      <c r="AT38" s="1332">
        <v>254.17456370000002</v>
      </c>
      <c r="AU38" s="1332">
        <v>136.47337339999999</v>
      </c>
      <c r="AV38" s="1333">
        <v>157.68249110000002</v>
      </c>
      <c r="AW38" s="1333">
        <v>169.21181659100003</v>
      </c>
      <c r="AX38" s="1334">
        <v>163.52356993999999</v>
      </c>
      <c r="AY38" s="1332">
        <v>63.834607099999999</v>
      </c>
      <c r="AZ38" s="1332">
        <v>49.945865999999995</v>
      </c>
      <c r="BA38" s="1332">
        <v>38.898661999999995</v>
      </c>
      <c r="BB38" s="1332">
        <v>40.189905404882829</v>
      </c>
      <c r="BC38" s="1332">
        <v>21.238100066406261</v>
      </c>
      <c r="BD38" s="1333">
        <v>15.970258590429692</v>
      </c>
      <c r="BE38" s="1333">
        <v>10.374359869726563</v>
      </c>
      <c r="BF38" s="1334">
        <v>10.362062734375003</v>
      </c>
      <c r="BG38" s="1332">
        <v>1.751125</v>
      </c>
      <c r="BH38" s="1332">
        <v>1.210075</v>
      </c>
      <c r="BI38" s="1332">
        <v>1.337375</v>
      </c>
      <c r="BJ38" s="1332">
        <v>1.9446000000000001</v>
      </c>
      <c r="BK38" s="1332">
        <v>1.6308750000000001</v>
      </c>
      <c r="BL38" s="1333">
        <v>0.66562500000000002</v>
      </c>
      <c r="BM38" s="1333">
        <v>0.392125</v>
      </c>
      <c r="BN38" s="1334">
        <v>0.27489999999999998</v>
      </c>
      <c r="BO38" s="1334">
        <v>0</v>
      </c>
      <c r="BP38" s="1332">
        <v>0.30142652092</v>
      </c>
      <c r="BQ38" s="1332">
        <v>3.8678702221300001</v>
      </c>
      <c r="BR38" s="1332">
        <v>4.416057415</v>
      </c>
      <c r="BS38" s="1332">
        <v>4.2615929742432996</v>
      </c>
      <c r="BT38" s="1332">
        <v>4.7432038632799998</v>
      </c>
      <c r="BU38" s="1333">
        <v>8.4384834206209991</v>
      </c>
      <c r="BV38" s="1333">
        <v>6.8398756506316003</v>
      </c>
      <c r="BW38" s="1334">
        <v>7.3518575324122999</v>
      </c>
      <c r="BX38" s="1332">
        <v>36.010912300000001</v>
      </c>
      <c r="BY38" s="1332">
        <v>32.4172133</v>
      </c>
      <c r="BZ38" s="1332">
        <v>35.703126400000002</v>
      </c>
      <c r="CA38" s="1332">
        <v>51.167429241547104</v>
      </c>
      <c r="CB38" s="1332">
        <v>22.7680905</v>
      </c>
      <c r="CC38" s="1333">
        <v>10.6828822</v>
      </c>
      <c r="CD38" s="1334" t="s">
        <v>103</v>
      </c>
      <c r="CE38" s="1334">
        <v>0</v>
      </c>
      <c r="CF38" s="1332">
        <v>5.6008036970879997</v>
      </c>
      <c r="CG38" s="1332">
        <v>4.5878900632810007</v>
      </c>
      <c r="CH38" s="1332">
        <v>4.1858500304279991</v>
      </c>
      <c r="CI38" s="1332">
        <v>7.5285544133219986</v>
      </c>
      <c r="CJ38" s="1332">
        <v>2.2359284917460003</v>
      </c>
      <c r="CK38" s="1333">
        <v>1.9471097114349996</v>
      </c>
      <c r="CL38" s="1333">
        <v>1.3799882963480001</v>
      </c>
      <c r="CM38" s="1334">
        <v>2.8079922773399999</v>
      </c>
      <c r="CN38" s="1334"/>
      <c r="CO38" s="1332">
        <v>1432.979409062835</v>
      </c>
      <c r="CP38" s="1332">
        <v>1674.9739935000002</v>
      </c>
      <c r="CQ38" s="1332">
        <v>1900.7554533</v>
      </c>
      <c r="CR38" s="1332">
        <v>2628.8761387999998</v>
      </c>
      <c r="CS38" s="1332">
        <v>1916.3646477000002</v>
      </c>
      <c r="CT38" s="1333">
        <v>1376.3445508741013</v>
      </c>
      <c r="CU38" s="1333">
        <v>1240.1774620493361</v>
      </c>
      <c r="CV38" s="1334">
        <v>1233.151208490184</v>
      </c>
      <c r="CW38" s="1332">
        <v>321.57168596430796</v>
      </c>
      <c r="CX38" s="1332">
        <v>4626.1541598412323</v>
      </c>
      <c r="CY38" s="1332">
        <v>3362.7286289359458</v>
      </c>
      <c r="CZ38" s="1332">
        <v>4146.1061030832461</v>
      </c>
      <c r="DA38" s="1332">
        <v>1533.6510955415599</v>
      </c>
      <c r="DB38" s="1333">
        <v>1059.8521445109511</v>
      </c>
      <c r="DC38" s="1333">
        <v>1079.556193327677</v>
      </c>
      <c r="DD38" s="1334">
        <v>1034.586252672962</v>
      </c>
      <c r="DE38" s="1332">
        <v>0</v>
      </c>
      <c r="DF38" s="1332">
        <v>0</v>
      </c>
      <c r="DG38" s="1332">
        <v>0</v>
      </c>
      <c r="DH38" s="1332">
        <v>0</v>
      </c>
      <c r="DI38" s="1332">
        <v>0</v>
      </c>
      <c r="DJ38" s="1333">
        <v>0</v>
      </c>
      <c r="DK38" s="1333">
        <v>0</v>
      </c>
      <c r="DL38" s="1334">
        <v>0</v>
      </c>
      <c r="DM38" s="1332">
        <v>51.177502579240702</v>
      </c>
      <c r="DN38" s="1332">
        <v>83.9435783106549</v>
      </c>
      <c r="DO38" s="1332">
        <v>82.347800957399613</v>
      </c>
      <c r="DP38" s="1332">
        <v>31.54149163244081</v>
      </c>
      <c r="DQ38" s="1332">
        <v>8.5162212454906978</v>
      </c>
      <c r="DR38" s="1333">
        <v>8.636366082299503</v>
      </c>
      <c r="DS38" s="1333">
        <v>8.0953545505550029</v>
      </c>
      <c r="DT38" s="1334">
        <v>10.481008548474803</v>
      </c>
      <c r="DU38" s="1332">
        <v>257.58327260000016</v>
      </c>
      <c r="DV38" s="1332">
        <v>308.29151906666664</v>
      </c>
      <c r="DW38" s="1332">
        <v>330.55637789999997</v>
      </c>
      <c r="DX38" s="1332">
        <v>522.05800780833351</v>
      </c>
      <c r="DY38" s="1332">
        <v>392.6681356569996</v>
      </c>
      <c r="DZ38" s="1333">
        <v>403.30700000000002</v>
      </c>
      <c r="EA38" s="1333">
        <v>427.63580000000002</v>
      </c>
      <c r="EB38" s="1334">
        <v>447.34629999999999</v>
      </c>
      <c r="EC38" s="1332">
        <v>0</v>
      </c>
      <c r="ED38" s="1332">
        <v>0</v>
      </c>
      <c r="EE38" s="1332">
        <v>0</v>
      </c>
      <c r="EF38" s="1332">
        <v>0</v>
      </c>
      <c r="EG38" s="1332">
        <v>0</v>
      </c>
      <c r="EH38" s="1333">
        <v>0</v>
      </c>
      <c r="EI38" s="1333">
        <v>0</v>
      </c>
      <c r="EJ38" s="1334">
        <v>0</v>
      </c>
      <c r="EK38" s="1332">
        <v>5.2278158907866814</v>
      </c>
      <c r="EL38" s="1332">
        <v>3.5121412497195226</v>
      </c>
      <c r="EM38" s="1332">
        <v>3</v>
      </c>
      <c r="EN38" s="1332">
        <v>6.9649194208658738</v>
      </c>
      <c r="EO38" s="1332">
        <v>2.1387609237119296</v>
      </c>
      <c r="EP38" s="1333">
        <v>0.79069222610964329</v>
      </c>
      <c r="EQ38" s="1333">
        <v>0.68577353100000005</v>
      </c>
      <c r="ER38" s="1334">
        <v>1.28540118716</v>
      </c>
      <c r="ES38" s="1332">
        <v>181.77856847987641</v>
      </c>
      <c r="ET38" s="1332">
        <v>175.02555628724792</v>
      </c>
      <c r="EU38" s="1332">
        <v>137.83823841280909</v>
      </c>
      <c r="EV38" s="1332">
        <v>170.69423007986208</v>
      </c>
      <c r="EW38" s="1332">
        <v>77.613114243831191</v>
      </c>
      <c r="EX38" s="1333">
        <v>61.956750303699103</v>
      </c>
      <c r="EY38" s="1333">
        <v>76.043446746483895</v>
      </c>
      <c r="EZ38" s="1334">
        <v>70.383888369879983</v>
      </c>
      <c r="FA38" s="1333">
        <v>1.97</v>
      </c>
      <c r="FB38" s="1332">
        <v>1.33</v>
      </c>
      <c r="FC38" s="1332">
        <v>0.69</v>
      </c>
      <c r="FD38" s="1332">
        <v>1.4129013573727272</v>
      </c>
      <c r="FE38" s="1332">
        <v>0.2</v>
      </c>
      <c r="FF38" s="1333">
        <v>1.0977780098469008</v>
      </c>
      <c r="FG38" s="1333">
        <v>1.3101984753180982</v>
      </c>
      <c r="FH38" s="1334"/>
      <c r="FI38" s="1332">
        <v>29.833749999999998</v>
      </c>
      <c r="FJ38" s="1332">
        <v>25.317550000000001</v>
      </c>
      <c r="FK38" s="1332">
        <v>295.0944194999999</v>
      </c>
      <c r="FL38" s="1332">
        <v>522.48064124999996</v>
      </c>
      <c r="FM38" s="1332">
        <v>952.83481688500001</v>
      </c>
      <c r="FN38" s="1333">
        <v>1562.7014995</v>
      </c>
      <c r="FO38" s="1333">
        <v>2538.3099682950001</v>
      </c>
      <c r="FP38" s="1334">
        <v>5133.3310000000001</v>
      </c>
      <c r="FQ38" s="1332">
        <v>0</v>
      </c>
      <c r="FR38" s="1332">
        <v>2.8201300000000001E-4</v>
      </c>
      <c r="FS38" s="1332">
        <v>9.9330019000000006E-2</v>
      </c>
      <c r="FT38" s="1332">
        <v>0.10516872100000001</v>
      </c>
      <c r="FU38" s="1332">
        <v>0.76154573440000006</v>
      </c>
      <c r="FV38" s="1333">
        <v>0.73136827699999996</v>
      </c>
      <c r="FW38" s="1333">
        <v>0.22473034194499997</v>
      </c>
      <c r="FX38" s="1334">
        <v>0.92883995413999998</v>
      </c>
      <c r="FY38" s="1332">
        <v>7.7610799999999989</v>
      </c>
      <c r="FZ38" s="1332">
        <v>4.3280699999999994</v>
      </c>
      <c r="GA38" s="1332">
        <v>2.6795200000000001</v>
      </c>
      <c r="GB38" s="1332">
        <v>5.3725699999999996</v>
      </c>
      <c r="GC38" s="1332">
        <v>1.55542</v>
      </c>
      <c r="GD38" s="1333">
        <v>1.6197999999999999</v>
      </c>
      <c r="GE38" s="1333">
        <v>0.78268000000000004</v>
      </c>
      <c r="GF38" s="1334">
        <v>0.81579999999999997</v>
      </c>
      <c r="GG38" s="1332">
        <v>91.526456200000013</v>
      </c>
      <c r="GH38" s="1332">
        <v>62.601508887579918</v>
      </c>
      <c r="GI38" s="1332">
        <v>71.229882299565105</v>
      </c>
      <c r="GJ38" s="1332">
        <v>154.6604683362454</v>
      </c>
      <c r="GK38" s="1332">
        <v>53.296440524715997</v>
      </c>
      <c r="GL38" s="1333">
        <v>20.302092223235753</v>
      </c>
      <c r="GM38" s="1333">
        <v>32.983891694762306</v>
      </c>
      <c r="GN38" s="1334">
        <v>35.569227457476295</v>
      </c>
      <c r="GO38" s="1332">
        <v>2912.7823854141657</v>
      </c>
      <c r="GP38" s="1332">
        <v>7645.7878906887236</v>
      </c>
      <c r="GQ38" s="1332">
        <v>6817.8348173957047</v>
      </c>
      <c r="GR38" s="1332">
        <f>GJ38+GB38+FT38+FL38+FD38+EV38+EF38+DX38+DP38+DH38+AD38+CZ38+CR38+CI38+CA38+BS38+EN38+BJ38+BB38+AT38+AL38+V38+N38</f>
        <v>8914.3502977916069</v>
      </c>
      <c r="GS38" s="1332">
        <f>O38+W38+AM38+AU38+BC38+BK38+BT38+CB38+CJ38+CS38+DA38+AE38+DI38+DQ38+DY38+EG38+EO38+EW38+FE38+FM38+FU38+GC38+GK38</f>
        <v>5320.8661326031397</v>
      </c>
      <c r="GT38" s="1333">
        <v>4908.4784012800628</v>
      </c>
      <c r="GU38" s="1333">
        <v>5837.4755120707841</v>
      </c>
      <c r="GV38" s="1334">
        <v>8366.4194622836949</v>
      </c>
      <c r="GW38" s="1332">
        <v>3108.8351854141656</v>
      </c>
      <c r="GX38" s="1332">
        <v>7814.8938906887233</v>
      </c>
      <c r="GY38" s="1332">
        <v>6939.7348173957043</v>
      </c>
      <c r="GZ38" s="1332">
        <f t="shared" si="6"/>
        <v>9030.8897977916076</v>
      </c>
      <c r="HA38" s="1332">
        <f t="shared" si="6"/>
        <v>5409.6161326031397</v>
      </c>
      <c r="HB38" s="1333">
        <v>4972.9944012800624</v>
      </c>
      <c r="HC38" s="1335">
        <v>5936.0770120707839</v>
      </c>
      <c r="HD38" s="1334">
        <v>8420.5829622836955</v>
      </c>
      <c r="HJ38" s="1336"/>
    </row>
    <row r="39" spans="1:218">
      <c r="A39" s="1286" t="s">
        <v>652</v>
      </c>
      <c r="B39" s="1332">
        <v>981.02823599999999</v>
      </c>
      <c r="C39" s="1333">
        <v>868.16333600000007</v>
      </c>
      <c r="D39" s="1333">
        <v>759.5</v>
      </c>
      <c r="E39" s="1333">
        <v>643.51243599999998</v>
      </c>
      <c r="F39" s="1333">
        <v>564.21</v>
      </c>
      <c r="G39" s="1333">
        <v>511.25211100000013</v>
      </c>
      <c r="H39" s="1333">
        <v>412.83961100000005</v>
      </c>
      <c r="I39" s="1334">
        <v>362.827111</v>
      </c>
      <c r="J39" s="1334">
        <v>0</v>
      </c>
      <c r="K39" s="1332">
        <v>891.66894827425949</v>
      </c>
      <c r="L39" s="1332">
        <v>840.87997114299981</v>
      </c>
      <c r="M39" s="1332">
        <v>763.49742038500028</v>
      </c>
      <c r="N39" s="1332">
        <v>637.96700910700008</v>
      </c>
      <c r="O39" s="1332">
        <v>736.42624086600006</v>
      </c>
      <c r="P39" s="1333">
        <v>750.74016630699987</v>
      </c>
      <c r="Q39" s="1333">
        <v>655.848882678</v>
      </c>
      <c r="R39" s="1334">
        <v>655.82830942299995</v>
      </c>
      <c r="S39" s="1332">
        <v>76.313784545777665</v>
      </c>
      <c r="T39" s="1332">
        <v>62.534495766666666</v>
      </c>
      <c r="U39" s="1332">
        <v>55.916400444027602</v>
      </c>
      <c r="V39" s="1332">
        <v>42.560130480666672</v>
      </c>
      <c r="W39" s="1332">
        <v>48.051628266666675</v>
      </c>
      <c r="X39" s="1333">
        <v>47.090800189666652</v>
      </c>
      <c r="Y39" s="1333">
        <v>46.194240717666659</v>
      </c>
      <c r="Z39" s="1334">
        <v>46.83676178878779</v>
      </c>
      <c r="AA39" s="1332">
        <v>0</v>
      </c>
      <c r="AB39" s="1332">
        <v>89.03571512291002</v>
      </c>
      <c r="AC39" s="1332">
        <v>85.033438193090007</v>
      </c>
      <c r="AD39" s="1332">
        <v>47.304265299309982</v>
      </c>
      <c r="AE39" s="1332">
        <v>30.506809167</v>
      </c>
      <c r="AF39" s="1333">
        <v>32.021883993000003</v>
      </c>
      <c r="AG39" s="1333">
        <v>29.628734226999995</v>
      </c>
      <c r="AH39" s="1334">
        <v>32.700792863999993</v>
      </c>
      <c r="AI39" s="1332">
        <v>508.30200579999996</v>
      </c>
      <c r="AJ39" s="1332">
        <v>418.65186650000004</v>
      </c>
      <c r="AK39" s="1332">
        <v>370.32919929999991</v>
      </c>
      <c r="AL39" s="1332">
        <v>252.02875919999997</v>
      </c>
      <c r="AM39" s="1332">
        <v>329.49181470000002</v>
      </c>
      <c r="AN39" s="1333">
        <v>315.0487602</v>
      </c>
      <c r="AO39" s="1333">
        <v>274.02955789999999</v>
      </c>
      <c r="AP39" s="1334">
        <v>295.6872075</v>
      </c>
      <c r="AQ39" s="1332">
        <v>977.02960705578528</v>
      </c>
      <c r="AR39" s="1332">
        <v>934.97459520038092</v>
      </c>
      <c r="AS39" s="1332">
        <v>904.58655466053744</v>
      </c>
      <c r="AT39" s="1332">
        <v>740.34406249999995</v>
      </c>
      <c r="AU39" s="1332">
        <v>799.07799</v>
      </c>
      <c r="AV39" s="1333">
        <v>741.98609900000008</v>
      </c>
      <c r="AW39" s="1333">
        <v>600.71272484500003</v>
      </c>
      <c r="AX39" s="1334">
        <v>524.3494199999999</v>
      </c>
      <c r="AY39" s="1332">
        <v>160.74114939999998</v>
      </c>
      <c r="AZ39" s="1332">
        <v>133.0549192</v>
      </c>
      <c r="BA39" s="1332">
        <v>107.8577612</v>
      </c>
      <c r="BB39" s="1332">
        <v>68.28644085400002</v>
      </c>
      <c r="BC39" s="1332">
        <v>78.519959497599999</v>
      </c>
      <c r="BD39" s="1333">
        <v>75.317824219921093</v>
      </c>
      <c r="BE39" s="1333">
        <v>66.920330953710234</v>
      </c>
      <c r="BF39" s="1334">
        <v>75.956472698485925</v>
      </c>
      <c r="BG39" s="1332">
        <v>8.5276999999999994</v>
      </c>
      <c r="BH39" s="1332">
        <v>7.3296250000000001</v>
      </c>
      <c r="BI39" s="1332">
        <v>5.9922500000000003</v>
      </c>
      <c r="BJ39" s="1332">
        <v>4.04765</v>
      </c>
      <c r="BK39" s="1332">
        <v>2.4167749999999999</v>
      </c>
      <c r="BL39" s="1333">
        <v>1.75115</v>
      </c>
      <c r="BM39" s="1333">
        <v>1.3590249999999999</v>
      </c>
      <c r="BN39" s="1334">
        <v>1.084125</v>
      </c>
      <c r="BO39" s="1334">
        <v>0</v>
      </c>
      <c r="BP39" s="1332">
        <v>12.321988368700001</v>
      </c>
      <c r="BQ39" s="1332">
        <v>16.750982168099998</v>
      </c>
      <c r="BR39" s="1332">
        <v>21.434907314300002</v>
      </c>
      <c r="BS39" s="1332">
        <v>24.723435138612999</v>
      </c>
      <c r="BT39" s="1332">
        <v>29.819413574512001</v>
      </c>
      <c r="BU39" s="1333">
        <v>27.799592393255299</v>
      </c>
      <c r="BV39" s="1333">
        <v>25.257360129842201</v>
      </c>
      <c r="BW39" s="1334">
        <v>28.281537657576198</v>
      </c>
      <c r="BX39" s="1332">
        <v>161.87138570431392</v>
      </c>
      <c r="BY39" s="1332">
        <v>143.30304238421616</v>
      </c>
      <c r="BZ39" s="1332">
        <v>119.84322453009668</v>
      </c>
      <c r="CA39" s="1332">
        <v>68.685374988549583</v>
      </c>
      <c r="CB39" s="1332">
        <v>92.498739290921023</v>
      </c>
      <c r="CC39" s="1333">
        <v>170.84040004906956</v>
      </c>
      <c r="CD39" s="1334" t="s">
        <v>103</v>
      </c>
      <c r="CE39" s="1334">
        <v>0</v>
      </c>
      <c r="CF39" s="1332">
        <v>21.267568250671005</v>
      </c>
      <c r="CG39" s="1332">
        <v>18.575813684531994</v>
      </c>
      <c r="CH39" s="1332">
        <v>16.857992852257002</v>
      </c>
      <c r="CI39" s="1332">
        <v>9.3294384389349965</v>
      </c>
      <c r="CJ39" s="1332">
        <v>11.570585323191002</v>
      </c>
      <c r="CK39" s="1333">
        <v>11.598245449851001</v>
      </c>
      <c r="CL39" s="1333">
        <v>10.905742188251001</v>
      </c>
      <c r="CM39" s="1334">
        <v>10.528511061647997</v>
      </c>
      <c r="CN39" s="1334"/>
      <c r="CO39" s="1332">
        <v>8596.0161131190616</v>
      </c>
      <c r="CP39" s="1332">
        <v>8564.529917019061</v>
      </c>
      <c r="CQ39" s="1332">
        <v>8191.72537951906</v>
      </c>
      <c r="CR39" s="1332">
        <v>6267.059927222861</v>
      </c>
      <c r="CS39" s="1332">
        <v>6379.3960425968971</v>
      </c>
      <c r="CT39" s="1333">
        <v>6032.642912974773</v>
      </c>
      <c r="CU39" s="1333">
        <v>5367.5072453772736</v>
      </c>
      <c r="CV39" s="1334">
        <v>5501.9408085402574</v>
      </c>
      <c r="CW39" s="1332">
        <v>15918.815020013075</v>
      </c>
      <c r="CX39" s="1332">
        <v>12762.378343766031</v>
      </c>
      <c r="CY39" s="1332">
        <v>10204.372400647262</v>
      </c>
      <c r="CZ39" s="1332">
        <v>6271.484242411283</v>
      </c>
      <c r="DA39" s="1332">
        <v>6847.3556773169994</v>
      </c>
      <c r="DB39" s="1333">
        <v>6676.6468842691729</v>
      </c>
      <c r="DC39" s="1333">
        <v>5778.5761272876698</v>
      </c>
      <c r="DD39" s="1334">
        <v>6036.4896734472259</v>
      </c>
      <c r="DE39" s="1332">
        <v>0</v>
      </c>
      <c r="DF39" s="1332">
        <v>0</v>
      </c>
      <c r="DG39" s="1332">
        <v>0</v>
      </c>
      <c r="DH39" s="1332">
        <v>0</v>
      </c>
      <c r="DI39" s="1332">
        <v>0</v>
      </c>
      <c r="DJ39" s="1333">
        <v>0</v>
      </c>
      <c r="DK39" s="1333">
        <v>0</v>
      </c>
      <c r="DL39" s="1334">
        <v>0</v>
      </c>
      <c r="DM39" s="1332">
        <v>279.97897746406431</v>
      </c>
      <c r="DN39" s="1332">
        <v>196.04539915340939</v>
      </c>
      <c r="DO39" s="1332">
        <v>113.7079931960098</v>
      </c>
      <c r="DP39" s="1332">
        <v>82.166501563568985</v>
      </c>
      <c r="DQ39" s="1332">
        <v>73.741377614170091</v>
      </c>
      <c r="DR39" s="1333">
        <v>65.233416531870603</v>
      </c>
      <c r="DS39" s="1333">
        <v>57.224061981315586</v>
      </c>
      <c r="DT39" s="1334">
        <v>46.743053432840796</v>
      </c>
      <c r="DU39" s="1332">
        <v>1829.5903904847528</v>
      </c>
      <c r="DV39" s="1332">
        <v>1884.297064186334</v>
      </c>
      <c r="DW39" s="1332">
        <v>1958.5691123503245</v>
      </c>
      <c r="DX39" s="1332">
        <v>1679.9393007044471</v>
      </c>
      <c r="DY39" s="1332">
        <v>1880.5468953669404</v>
      </c>
      <c r="DZ39" s="1333">
        <v>1836.3391999999999</v>
      </c>
      <c r="EA39" s="1333">
        <v>1634.1983</v>
      </c>
      <c r="EB39" s="1334">
        <v>1605.6482000000001</v>
      </c>
      <c r="EC39" s="1332">
        <v>0</v>
      </c>
      <c r="ED39" s="1332">
        <v>0</v>
      </c>
      <c r="EE39" s="1332">
        <v>0</v>
      </c>
      <c r="EF39" s="1332">
        <v>0</v>
      </c>
      <c r="EG39" s="1332">
        <v>0</v>
      </c>
      <c r="EH39" s="1333">
        <v>0</v>
      </c>
      <c r="EI39" s="1333">
        <v>0</v>
      </c>
      <c r="EJ39" s="1334">
        <v>0</v>
      </c>
      <c r="EK39" s="1332">
        <v>16.188595580091622</v>
      </c>
      <c r="EL39" s="1332">
        <v>14.605700915001137</v>
      </c>
      <c r="EM39" s="1332">
        <v>14</v>
      </c>
      <c r="EN39" s="1332">
        <v>7.0507881036039386</v>
      </c>
      <c r="EO39" s="1332">
        <v>7.3794971565650087</v>
      </c>
      <c r="EP39" s="1333">
        <v>7.6717969069143646</v>
      </c>
      <c r="EQ39" s="1333">
        <v>7.4106497615399904</v>
      </c>
      <c r="ER39" s="1334">
        <v>7.8898914771625179</v>
      </c>
      <c r="ES39" s="1332">
        <v>607.85488125492998</v>
      </c>
      <c r="ET39" s="1332">
        <v>508.27495659365866</v>
      </c>
      <c r="EU39" s="1332">
        <v>432.12427498648066</v>
      </c>
      <c r="EV39" s="1332">
        <v>291.11814594025731</v>
      </c>
      <c r="EW39" s="1332">
        <v>315.35916157170249</v>
      </c>
      <c r="EX39" s="1333">
        <v>313.35142675924061</v>
      </c>
      <c r="EY39" s="1333">
        <v>262.35272128244128</v>
      </c>
      <c r="EZ39" s="1334">
        <v>255.44461665347944</v>
      </c>
      <c r="FA39" s="1333">
        <v>7.73</v>
      </c>
      <c r="FB39" s="1332">
        <v>5.41</v>
      </c>
      <c r="FC39" s="1332">
        <v>5.41</v>
      </c>
      <c r="FD39" s="1332">
        <v>3.9896467683655836</v>
      </c>
      <c r="FE39" s="1332">
        <v>5.85</v>
      </c>
      <c r="FF39" s="1333">
        <v>5.5601999844778414</v>
      </c>
      <c r="FG39" s="1333">
        <v>4.5011256096457206</v>
      </c>
      <c r="FH39" s="1334"/>
      <c r="FI39" s="1332">
        <v>141.9879875</v>
      </c>
      <c r="FJ39" s="1332">
        <v>3177.7003095</v>
      </c>
      <c r="FK39" s="1332">
        <v>5597.7743219049999</v>
      </c>
      <c r="FL39" s="1332">
        <v>9083.7133829350005</v>
      </c>
      <c r="FM39" s="1332">
        <v>14943.425391749999</v>
      </c>
      <c r="FN39" s="1333">
        <v>22984.120721795003</v>
      </c>
      <c r="FO39" s="1333">
        <v>31929.190985750003</v>
      </c>
      <c r="FP39" s="1334">
        <v>40861.447</v>
      </c>
      <c r="FQ39" s="1332">
        <v>3.8161078999999987E-2</v>
      </c>
      <c r="FR39" s="1332">
        <v>0.28055745999999998</v>
      </c>
      <c r="FS39" s="1332">
        <v>0.47796198799999995</v>
      </c>
      <c r="FT39" s="1332">
        <v>1.1947674594</v>
      </c>
      <c r="FU39" s="1332">
        <v>0.78088493300000006</v>
      </c>
      <c r="FV39" s="1333">
        <v>0.3727662550000001</v>
      </c>
      <c r="FW39" s="1333">
        <v>0.92257287614000016</v>
      </c>
      <c r="FX39" s="1334">
        <v>0.54254286216500003</v>
      </c>
      <c r="FY39" s="1332">
        <v>19.80453</v>
      </c>
      <c r="FZ39" s="1332">
        <v>18.202159999999999</v>
      </c>
      <c r="GA39" s="1332">
        <v>15.714639999999999</v>
      </c>
      <c r="GB39" s="1332">
        <v>10.38907</v>
      </c>
      <c r="GC39" s="1332">
        <v>8.9272500000000008</v>
      </c>
      <c r="GD39" s="1333">
        <v>7.4039500000000018</v>
      </c>
      <c r="GE39" s="1333">
        <v>6.82477</v>
      </c>
      <c r="GF39" s="1334">
        <v>66.443117349999994</v>
      </c>
      <c r="GG39" s="1332">
        <v>367.82951900000006</v>
      </c>
      <c r="GH39" s="1332">
        <v>345.57091766578725</v>
      </c>
      <c r="GI39" s="1332">
        <v>312.88730950619606</v>
      </c>
      <c r="GJ39" s="1332">
        <v>160.10010631139943</v>
      </c>
      <c r="GK39" s="1332">
        <v>169.2050302924425</v>
      </c>
      <c r="GL39" s="1333">
        <v>174.36286297914262</v>
      </c>
      <c r="GM39" s="1333">
        <v>145.30107130217885</v>
      </c>
      <c r="GN39" s="1334">
        <v>145.78361707373895</v>
      </c>
      <c r="GO39" s="1332">
        <v>30603.878312894481</v>
      </c>
      <c r="GP39" s="1332">
        <v>30142.386352429094</v>
      </c>
      <c r="GQ39" s="1332">
        <v>29298.11254297764</v>
      </c>
      <c r="GR39" s="1332">
        <f>GJ39+GB39+FT39+FL39+FD39+EV39+EF39+DX39+DP39+DH39+AD39+CZ39+CR39+CI39+CA39+BS39+EN39+BJ39+BB39+AT39+AL39+V39+N39</f>
        <v>25753.482445427257</v>
      </c>
      <c r="GS39" s="1332">
        <f>O39+W39+AM39+AU39+BC39+BK39+BT39+CB39+CJ39+CS39+DA39+AE39+DI39+DQ39+DY39+EG39+EO39+EW39+FE39+FM39+FU39+GC39+GK39</f>
        <v>32790.347164284605</v>
      </c>
      <c r="GT39" s="1333">
        <v>40277.901060257362</v>
      </c>
      <c r="GU39" s="1333">
        <v>46904.866229867694</v>
      </c>
      <c r="GV39" s="1334">
        <v>56199.625658830359</v>
      </c>
      <c r="GW39" s="1332">
        <v>31584.90654889448</v>
      </c>
      <c r="GX39" s="1332">
        <v>31010.549688429095</v>
      </c>
      <c r="GY39" s="1332">
        <v>30057.61254297764</v>
      </c>
      <c r="GZ39" s="1332">
        <f t="shared" si="6"/>
        <v>26396.994881427257</v>
      </c>
      <c r="HA39" s="1332">
        <f t="shared" si="6"/>
        <v>33354.557164284604</v>
      </c>
      <c r="HB39" s="1333">
        <v>40789.153171257363</v>
      </c>
      <c r="HC39" s="1335">
        <v>47317.705840867697</v>
      </c>
      <c r="HD39" s="1334">
        <v>56562.452769830357</v>
      </c>
      <c r="HJ39" s="1336"/>
    </row>
    <row r="40" spans="1:218" ht="13">
      <c r="A40" s="1285" t="s">
        <v>653</v>
      </c>
      <c r="B40" s="1332"/>
      <c r="C40" s="1333"/>
      <c r="D40" s="1333"/>
      <c r="E40" s="1333"/>
      <c r="F40" s="1333"/>
      <c r="G40" s="1333"/>
      <c r="H40" s="1333"/>
      <c r="I40" s="1334"/>
      <c r="J40" s="1334"/>
      <c r="K40" s="1337"/>
      <c r="L40" s="1337"/>
      <c r="M40" s="1337"/>
      <c r="N40" s="1337"/>
      <c r="O40" s="1337"/>
      <c r="P40" s="1333"/>
      <c r="Q40" s="1333"/>
      <c r="R40" s="1334"/>
      <c r="S40" s="1332"/>
      <c r="T40" s="1332"/>
      <c r="U40" s="1332"/>
      <c r="V40" s="1332"/>
      <c r="W40" s="1332"/>
      <c r="X40" s="1333"/>
      <c r="Y40" s="1333"/>
      <c r="Z40" s="1334"/>
      <c r="AA40" s="1332"/>
      <c r="AB40" s="1332"/>
      <c r="AC40" s="1332"/>
      <c r="AD40" s="1332"/>
      <c r="AE40" s="1332"/>
      <c r="AF40" s="1333"/>
      <c r="AG40" s="1333"/>
      <c r="AH40" s="1334"/>
      <c r="AI40" s="1332"/>
      <c r="AJ40" s="1332"/>
      <c r="AK40" s="1332"/>
      <c r="AL40" s="1332"/>
      <c r="AM40" s="1332"/>
      <c r="AN40" s="1333"/>
      <c r="AO40" s="1333"/>
      <c r="AP40" s="1334"/>
      <c r="AQ40" s="1332"/>
      <c r="AR40" s="1332"/>
      <c r="AS40" s="1332"/>
      <c r="AT40" s="1332"/>
      <c r="AU40" s="1332"/>
      <c r="AV40" s="1333">
        <v>0</v>
      </c>
      <c r="AW40" s="1333"/>
      <c r="AX40" s="1334"/>
      <c r="AY40" s="1332"/>
      <c r="AZ40" s="1332"/>
      <c r="BA40" s="1332"/>
      <c r="BB40" s="1332"/>
      <c r="BC40" s="1332"/>
      <c r="BD40" s="1333"/>
      <c r="BE40" s="1333"/>
      <c r="BF40" s="1334"/>
      <c r="BG40" s="1332"/>
      <c r="BH40" s="1332"/>
      <c r="BI40" s="1332"/>
      <c r="BJ40" s="1332"/>
      <c r="BK40" s="1332"/>
      <c r="BL40" s="1333"/>
      <c r="BM40" s="1333"/>
      <c r="BN40" s="1334"/>
      <c r="BO40" s="1334"/>
      <c r="BP40" s="1332" t="s">
        <v>185</v>
      </c>
      <c r="BQ40" s="1332" t="s">
        <v>185</v>
      </c>
      <c r="BR40" s="1332" t="s">
        <v>185</v>
      </c>
      <c r="BS40" s="1332" t="s">
        <v>185</v>
      </c>
      <c r="BT40" s="1332"/>
      <c r="BU40" s="1333" t="s">
        <v>185</v>
      </c>
      <c r="BV40" s="1333" t="s">
        <v>185</v>
      </c>
      <c r="BW40" s="1334" t="s">
        <v>185</v>
      </c>
      <c r="BX40" s="1332"/>
      <c r="BY40" s="1332"/>
      <c r="BZ40" s="1332"/>
      <c r="CA40" s="1332"/>
      <c r="CB40" s="1332"/>
      <c r="CC40" s="1333"/>
      <c r="CD40" s="1334" t="s">
        <v>103</v>
      </c>
      <c r="CE40" s="1334">
        <v>0</v>
      </c>
      <c r="CF40" s="1332"/>
      <c r="CG40" s="1332"/>
      <c r="CH40" s="1332"/>
      <c r="CI40" s="1332"/>
      <c r="CJ40" s="1332"/>
      <c r="CK40" s="1333"/>
      <c r="CL40" s="1333"/>
      <c r="CM40" s="1334"/>
      <c r="CN40" s="1334"/>
      <c r="CO40" s="1332"/>
      <c r="CP40" s="1332"/>
      <c r="CQ40" s="1332"/>
      <c r="CR40" s="1332"/>
      <c r="CS40" s="1332"/>
      <c r="CT40" s="1333"/>
      <c r="CU40" s="1333"/>
      <c r="CV40" s="1334"/>
      <c r="CW40" s="1332"/>
      <c r="CX40" s="1332"/>
      <c r="CY40" s="1332"/>
      <c r="CZ40" s="1332"/>
      <c r="DA40" s="1332"/>
      <c r="DB40" s="1333"/>
      <c r="DC40" s="1333"/>
      <c r="DD40" s="1334"/>
      <c r="DE40" s="1332"/>
      <c r="DF40" s="1332"/>
      <c r="DG40" s="1332"/>
      <c r="DH40" s="1332"/>
      <c r="DI40" s="1332"/>
      <c r="DJ40" s="1333"/>
      <c r="DK40" s="1333"/>
      <c r="DL40" s="1334"/>
      <c r="DM40" s="1332"/>
      <c r="DN40" s="1332"/>
      <c r="DO40" s="1332"/>
      <c r="DP40" s="1332"/>
      <c r="DQ40" s="1332"/>
      <c r="DR40" s="1333"/>
      <c r="DS40" s="1333"/>
      <c r="DT40" s="1334"/>
      <c r="DU40" s="1332"/>
      <c r="DV40" s="1332"/>
      <c r="DW40" s="1332"/>
      <c r="DX40" s="1332"/>
      <c r="DY40" s="1332"/>
      <c r="DZ40" s="1333"/>
      <c r="EA40" s="1333"/>
      <c r="EB40" s="1334"/>
      <c r="EC40" s="1332"/>
      <c r="ED40" s="1332"/>
      <c r="EE40" s="1332"/>
      <c r="EF40" s="1332"/>
      <c r="EG40" s="1332"/>
      <c r="EH40" s="1333"/>
      <c r="EI40" s="1333"/>
      <c r="EJ40" s="1334"/>
      <c r="EK40" s="1332"/>
      <c r="EL40" s="1332"/>
      <c r="EM40" s="1332"/>
      <c r="EN40" s="1332"/>
      <c r="EO40" s="1332"/>
      <c r="EP40" s="1333"/>
      <c r="EQ40" s="1333"/>
      <c r="ER40" s="1334"/>
      <c r="ES40" s="1332"/>
      <c r="ET40" s="1332"/>
      <c r="EU40" s="1332"/>
      <c r="EV40" s="1332"/>
      <c r="EW40" s="1332"/>
      <c r="EX40" s="1333"/>
      <c r="EY40" s="1333"/>
      <c r="EZ40" s="1334"/>
      <c r="FA40" s="1333"/>
      <c r="FB40" s="1332"/>
      <c r="FC40" s="1332"/>
      <c r="FD40" s="1332"/>
      <c r="FE40" s="1332"/>
      <c r="FF40" s="1333"/>
      <c r="FG40" s="1333"/>
      <c r="FH40" s="1334"/>
      <c r="FI40" s="1332"/>
      <c r="FJ40" s="1332"/>
      <c r="FK40" s="1332"/>
      <c r="FL40" s="1332"/>
      <c r="FM40" s="1332"/>
      <c r="FN40" s="1333"/>
      <c r="FO40" s="1333"/>
      <c r="FP40" s="1334"/>
      <c r="FQ40" s="1332"/>
      <c r="FR40" s="1332"/>
      <c r="FS40" s="1332"/>
      <c r="FT40" s="1332"/>
      <c r="FU40" s="1332"/>
      <c r="FV40" s="1333"/>
      <c r="FW40" s="1333"/>
      <c r="FX40" s="1334"/>
      <c r="FY40" s="1332"/>
      <c r="FZ40" s="1332"/>
      <c r="GA40" s="1332"/>
      <c r="GB40" s="1332"/>
      <c r="GC40" s="1332"/>
      <c r="GD40" s="1333"/>
      <c r="GE40" s="1333"/>
      <c r="GF40" s="1334"/>
      <c r="GG40" s="1332"/>
      <c r="GH40" s="1332"/>
      <c r="GI40" s="1332"/>
      <c r="GJ40" s="1332"/>
      <c r="GK40" s="1332"/>
      <c r="GL40" s="1333"/>
      <c r="GM40" s="1333"/>
      <c r="GN40" s="1334"/>
      <c r="GO40" s="1332"/>
      <c r="GP40" s="1332"/>
      <c r="GQ40" s="1332"/>
      <c r="GR40" s="1332"/>
      <c r="GS40" s="1332"/>
      <c r="GT40" s="1333"/>
      <c r="GU40" s="1333"/>
      <c r="GV40" s="1334"/>
      <c r="GW40" s="1332"/>
      <c r="GX40" s="1332"/>
      <c r="GY40" s="1332"/>
      <c r="GZ40" s="1332"/>
      <c r="HA40" s="1332"/>
      <c r="HB40" s="1333"/>
      <c r="HC40" s="1335"/>
      <c r="HD40" s="1334"/>
      <c r="HJ40" s="1336"/>
    </row>
    <row r="41" spans="1:218">
      <c r="A41" s="1286" t="s">
        <v>637</v>
      </c>
      <c r="B41" s="1332">
        <v>8367.7183999999997</v>
      </c>
      <c r="C41" s="1333">
        <v>7894.6494000000002</v>
      </c>
      <c r="D41" s="1333">
        <v>7466.2514000000001</v>
      </c>
      <c r="E41" s="1333">
        <v>7037.0164000000004</v>
      </c>
      <c r="F41" s="1333">
        <v>6609.75</v>
      </c>
      <c r="G41" s="1333">
        <v>5991.2754000000004</v>
      </c>
      <c r="H41" s="1333">
        <v>5561.2183999999997</v>
      </c>
      <c r="I41" s="1334">
        <v>5142.6804000000002</v>
      </c>
      <c r="J41" s="1334">
        <v>0</v>
      </c>
      <c r="K41" s="1332">
        <v>810.73800000000006</v>
      </c>
      <c r="L41" s="1332">
        <v>935.05013374299983</v>
      </c>
      <c r="M41" s="1332">
        <v>861.36599999999999</v>
      </c>
      <c r="N41" s="1332">
        <v>831.11599999999999</v>
      </c>
      <c r="O41" s="1332">
        <v>740.18799999999999</v>
      </c>
      <c r="P41" s="1333">
        <v>666.37599999999998</v>
      </c>
      <c r="Q41" s="1333">
        <v>595.57000000000005</v>
      </c>
      <c r="R41" s="1334">
        <v>551.98</v>
      </c>
      <c r="S41" s="1332">
        <v>0</v>
      </c>
      <c r="T41" s="1332">
        <v>0</v>
      </c>
      <c r="U41" s="1332">
        <v>0</v>
      </c>
      <c r="V41" s="1332">
        <v>0</v>
      </c>
      <c r="W41" s="1332">
        <v>0</v>
      </c>
      <c r="X41" s="1333">
        <v>0</v>
      </c>
      <c r="Y41" s="1333">
        <v>0</v>
      </c>
      <c r="Z41" s="1334">
        <v>0</v>
      </c>
      <c r="AA41" s="1332">
        <v>0</v>
      </c>
      <c r="AB41" s="1332">
        <v>0</v>
      </c>
      <c r="AC41" s="1332">
        <v>0</v>
      </c>
      <c r="AD41" s="1332">
        <v>0</v>
      </c>
      <c r="AE41" s="1332">
        <v>0</v>
      </c>
      <c r="AF41" s="1333">
        <v>0</v>
      </c>
      <c r="AG41" s="1333">
        <v>0</v>
      </c>
      <c r="AH41" s="1334"/>
      <c r="AI41" s="1332">
        <v>0</v>
      </c>
      <c r="AJ41" s="1332">
        <v>0</v>
      </c>
      <c r="AK41" s="1332">
        <v>0</v>
      </c>
      <c r="AL41" s="1332">
        <v>0</v>
      </c>
      <c r="AM41" s="1332">
        <v>0</v>
      </c>
      <c r="AN41" s="1333">
        <v>0</v>
      </c>
      <c r="AO41" s="1333">
        <v>0</v>
      </c>
      <c r="AP41" s="1334">
        <v>0</v>
      </c>
      <c r="AQ41" s="1332">
        <v>0</v>
      </c>
      <c r="AR41" s="1332">
        <v>0</v>
      </c>
      <c r="AS41" s="1332">
        <v>0</v>
      </c>
      <c r="AT41" s="1332">
        <v>0</v>
      </c>
      <c r="AU41" s="1332">
        <v>0</v>
      </c>
      <c r="AV41" s="1333">
        <v>0</v>
      </c>
      <c r="AW41" s="1333"/>
      <c r="AX41" s="1334"/>
      <c r="AY41" s="1332">
        <v>0</v>
      </c>
      <c r="AZ41" s="1332">
        <v>0</v>
      </c>
      <c r="BA41" s="1332">
        <v>0</v>
      </c>
      <c r="BB41" s="1332">
        <v>0</v>
      </c>
      <c r="BC41" s="1332">
        <v>0</v>
      </c>
      <c r="BD41" s="1333">
        <v>0</v>
      </c>
      <c r="BE41" s="1333">
        <v>0</v>
      </c>
      <c r="BF41" s="1334">
        <v>0</v>
      </c>
      <c r="BG41" s="1332">
        <v>0</v>
      </c>
      <c r="BH41" s="1332">
        <v>0</v>
      </c>
      <c r="BI41" s="1332">
        <v>0</v>
      </c>
      <c r="BJ41" s="1332">
        <v>0</v>
      </c>
      <c r="BK41" s="1332">
        <v>0</v>
      </c>
      <c r="BL41" s="1333">
        <v>0</v>
      </c>
      <c r="BM41" s="1333">
        <v>0</v>
      </c>
      <c r="BN41" s="1334">
        <v>0</v>
      </c>
      <c r="BO41" s="1334">
        <v>0</v>
      </c>
      <c r="BP41" s="1332">
        <v>0</v>
      </c>
      <c r="BQ41" s="1332">
        <v>0</v>
      </c>
      <c r="BR41" s="1332">
        <v>0</v>
      </c>
      <c r="BS41" s="1332">
        <v>0</v>
      </c>
      <c r="BT41" s="1332">
        <v>0</v>
      </c>
      <c r="BU41" s="1333">
        <v>0</v>
      </c>
      <c r="BV41" s="1333">
        <v>0</v>
      </c>
      <c r="BW41" s="1334">
        <v>0</v>
      </c>
      <c r="BX41" s="1332">
        <v>0</v>
      </c>
      <c r="BY41" s="1332">
        <v>0</v>
      </c>
      <c r="BZ41" s="1332">
        <v>0</v>
      </c>
      <c r="CA41" s="1332">
        <v>0</v>
      </c>
      <c r="CB41" s="1332">
        <v>0</v>
      </c>
      <c r="CC41" s="1333">
        <v>0</v>
      </c>
      <c r="CD41" s="1334" t="s">
        <v>103</v>
      </c>
      <c r="CE41" s="1334">
        <v>0</v>
      </c>
      <c r="CF41" s="1332">
        <v>0</v>
      </c>
      <c r="CG41" s="1332">
        <v>0</v>
      </c>
      <c r="CH41" s="1332">
        <v>0</v>
      </c>
      <c r="CI41" s="1332">
        <v>0</v>
      </c>
      <c r="CJ41" s="1332">
        <v>0</v>
      </c>
      <c r="CK41" s="1333">
        <v>0</v>
      </c>
      <c r="CL41" s="1333">
        <v>0</v>
      </c>
      <c r="CM41" s="1334">
        <v>0</v>
      </c>
      <c r="CN41" s="1334"/>
      <c r="CO41" s="1332">
        <v>0</v>
      </c>
      <c r="CP41" s="1332">
        <v>0</v>
      </c>
      <c r="CQ41" s="1332">
        <v>0</v>
      </c>
      <c r="CR41" s="1332">
        <v>0</v>
      </c>
      <c r="CS41" s="1332">
        <v>0</v>
      </c>
      <c r="CT41" s="1333">
        <v>0</v>
      </c>
      <c r="CU41" s="1333">
        <v>0</v>
      </c>
      <c r="CV41" s="1334">
        <v>0</v>
      </c>
      <c r="CW41" s="1332">
        <v>5001.12</v>
      </c>
      <c r="CX41" s="1332">
        <v>5692.4198541109699</v>
      </c>
      <c r="CY41" s="1332">
        <v>5633.1983839663399</v>
      </c>
      <c r="CZ41" s="1332">
        <v>5412.0216201646699</v>
      </c>
      <c r="DA41" s="1332">
        <v>4800.4118657009803</v>
      </c>
      <c r="DB41" s="1333">
        <v>4954.7079590295207</v>
      </c>
      <c r="DC41" s="1333">
        <v>4809.7620207378495</v>
      </c>
      <c r="DD41" s="1334">
        <v>4495.5173723928401</v>
      </c>
      <c r="DE41" s="1332">
        <v>105.17</v>
      </c>
      <c r="DF41" s="1332">
        <v>84.185000000000002</v>
      </c>
      <c r="DG41" s="1332">
        <v>73.989999999999995</v>
      </c>
      <c r="DH41" s="1332">
        <v>66.150000000000006</v>
      </c>
      <c r="DI41" s="1332">
        <v>60.57</v>
      </c>
      <c r="DJ41" s="1333">
        <v>55.26</v>
      </c>
      <c r="DK41" s="1333">
        <v>21.34</v>
      </c>
      <c r="DL41" s="1334">
        <v>5.1100000000000003</v>
      </c>
      <c r="DM41" s="1332">
        <v>0</v>
      </c>
      <c r="DN41" s="1332">
        <v>0</v>
      </c>
      <c r="DO41" s="1332">
        <v>0</v>
      </c>
      <c r="DP41" s="1332">
        <v>0</v>
      </c>
      <c r="DQ41" s="1332">
        <v>0</v>
      </c>
      <c r="DR41" s="1333">
        <v>0</v>
      </c>
      <c r="DS41" s="1333">
        <v>0</v>
      </c>
      <c r="DT41" s="1334">
        <v>0</v>
      </c>
      <c r="DU41" s="1332">
        <v>0</v>
      </c>
      <c r="DV41" s="1332">
        <v>0</v>
      </c>
      <c r="DW41" s="1332">
        <v>0</v>
      </c>
      <c r="DX41" s="1332">
        <v>0</v>
      </c>
      <c r="DY41" s="1332"/>
      <c r="DZ41" s="1333">
        <v>0</v>
      </c>
      <c r="EA41" s="1333">
        <v>0</v>
      </c>
      <c r="EB41" s="1334">
        <v>0</v>
      </c>
      <c r="EC41" s="1332">
        <v>0</v>
      </c>
      <c r="ED41" s="1332">
        <v>0</v>
      </c>
      <c r="EE41" s="1332">
        <v>0</v>
      </c>
      <c r="EF41" s="1332">
        <v>0</v>
      </c>
      <c r="EG41" s="1332">
        <v>0</v>
      </c>
      <c r="EH41" s="1333">
        <v>0</v>
      </c>
      <c r="EI41" s="1333">
        <v>0</v>
      </c>
      <c r="EJ41" s="1334">
        <v>0</v>
      </c>
      <c r="EK41" s="1332">
        <v>0</v>
      </c>
      <c r="EL41" s="1332">
        <v>0</v>
      </c>
      <c r="EM41" s="1332">
        <v>0</v>
      </c>
      <c r="EN41" s="1332">
        <v>0</v>
      </c>
      <c r="EO41" s="1332">
        <v>0</v>
      </c>
      <c r="EP41" s="1333">
        <v>0</v>
      </c>
      <c r="EQ41" s="1333"/>
      <c r="ER41" s="1334"/>
      <c r="ES41" s="1332">
        <v>157.30916004850002</v>
      </c>
      <c r="ET41" s="1332">
        <v>265.02096912800482</v>
      </c>
      <c r="EU41" s="1332">
        <v>178.51627653940551</v>
      </c>
      <c r="EV41" s="1332">
        <v>98.856609013766516</v>
      </c>
      <c r="EW41" s="1332">
        <v>53.099094293594405</v>
      </c>
      <c r="EX41" s="1333">
        <v>55.830001898412803</v>
      </c>
      <c r="EY41" s="1333">
        <v>55.091091579188209</v>
      </c>
      <c r="EZ41" s="1334">
        <v>45.4177806852217</v>
      </c>
      <c r="FA41" s="1333">
        <v>0</v>
      </c>
      <c r="FB41" s="1332">
        <v>0</v>
      </c>
      <c r="FC41" s="1332">
        <v>0</v>
      </c>
      <c r="FD41" s="1332">
        <v>0</v>
      </c>
      <c r="FE41" s="1332">
        <v>0</v>
      </c>
      <c r="FF41" s="1333">
        <v>0</v>
      </c>
      <c r="FG41" s="1333">
        <v>0</v>
      </c>
      <c r="FH41" s="1334"/>
      <c r="FI41" s="1332">
        <v>0</v>
      </c>
      <c r="FJ41" s="1332">
        <v>0</v>
      </c>
      <c r="FK41" s="1332">
        <v>0</v>
      </c>
      <c r="FL41" s="1332">
        <v>0</v>
      </c>
      <c r="FM41" s="1332">
        <v>0</v>
      </c>
      <c r="FN41" s="1333">
        <v>0</v>
      </c>
      <c r="FO41" s="1333">
        <v>0</v>
      </c>
      <c r="FP41" s="1334">
        <v>0</v>
      </c>
      <c r="FQ41" s="1332">
        <v>0</v>
      </c>
      <c r="FR41" s="1332">
        <v>0</v>
      </c>
      <c r="FS41" s="1332">
        <v>0</v>
      </c>
      <c r="FT41" s="1332">
        <v>0</v>
      </c>
      <c r="FU41" s="1332">
        <v>0</v>
      </c>
      <c r="FV41" s="1333">
        <v>0</v>
      </c>
      <c r="FW41" s="1333">
        <v>0</v>
      </c>
      <c r="FX41" s="1334">
        <v>0</v>
      </c>
      <c r="FY41" s="1332">
        <v>0</v>
      </c>
      <c r="FZ41" s="1332">
        <v>0</v>
      </c>
      <c r="GA41" s="1332">
        <v>0</v>
      </c>
      <c r="GB41" s="1332">
        <v>0</v>
      </c>
      <c r="GC41" s="1332"/>
      <c r="GD41" s="1333">
        <v>0</v>
      </c>
      <c r="GE41" s="1333">
        <v>0</v>
      </c>
      <c r="GF41" s="1334">
        <v>0</v>
      </c>
      <c r="GG41" s="1332">
        <v>857.61246969999991</v>
      </c>
      <c r="GH41" s="1332">
        <v>652.8394892</v>
      </c>
      <c r="GI41" s="1332">
        <v>581.21301850312068</v>
      </c>
      <c r="GJ41" s="1332">
        <v>500.90787740216723</v>
      </c>
      <c r="GK41" s="1332">
        <v>393.95817166866607</v>
      </c>
      <c r="GL41" s="1333">
        <v>330.69293500000003</v>
      </c>
      <c r="GM41" s="1333">
        <v>294.99931000000004</v>
      </c>
      <c r="GN41" s="1334">
        <v>272.37651</v>
      </c>
      <c r="GO41" s="1332">
        <v>6931.9496297485002</v>
      </c>
      <c r="GP41" s="1332">
        <v>7629.5154461819748</v>
      </c>
      <c r="GQ41" s="1332">
        <v>7328.2836790088659</v>
      </c>
      <c r="GR41" s="1332">
        <f>GJ41+GB41+FT41+FL41+FD41+EV41+EF41+DX41+DP41+DH41+AD41+CZ41+CR41+CI41+CA41+BS41+EN41+BJ41+BB41+AT41+AL41+V41+N41</f>
        <v>6909.0521065806033</v>
      </c>
      <c r="GS41" s="1332">
        <f>O41+W41+AM41+AU41+BC41+BK41+BT41+CB41+CJ41+CS41+DA41+AE41+DI41+DQ41+DY41+EG41+EO41+EW41+FE41+FM41+FU41+GC41+GK41</f>
        <v>6048.2271316632405</v>
      </c>
      <c r="GT41" s="1333">
        <v>6062.8668959279339</v>
      </c>
      <c r="GU41" s="1333">
        <v>5776.7624223170378</v>
      </c>
      <c r="GV41" s="1334">
        <v>5370.4016630780607</v>
      </c>
      <c r="GW41" s="1332">
        <v>15299.6680297485</v>
      </c>
      <c r="GX41" s="1332">
        <v>15524.164846181975</v>
      </c>
      <c r="GY41" s="1332">
        <v>14794.535079008867</v>
      </c>
      <c r="GZ41" s="1332">
        <f t="shared" ref="GZ41:HA44" si="7">E41+GR41</f>
        <v>13946.068506580603</v>
      </c>
      <c r="HA41" s="1332">
        <f t="shared" si="7"/>
        <v>12657.97713166324</v>
      </c>
      <c r="HB41" s="1333">
        <v>12054.142295927933</v>
      </c>
      <c r="HC41" s="1335">
        <v>11337.980822317037</v>
      </c>
      <c r="HD41" s="1334">
        <v>10513.082063078062</v>
      </c>
      <c r="HJ41" s="1336"/>
    </row>
    <row r="42" spans="1:218">
      <c r="A42" s="1286" t="s">
        <v>638</v>
      </c>
      <c r="B42" s="1332">
        <v>2.161</v>
      </c>
      <c r="C42" s="1333">
        <v>2.387</v>
      </c>
      <c r="D42" s="1333">
        <v>1.538</v>
      </c>
      <c r="E42" s="1333">
        <v>1.3779999999999999</v>
      </c>
      <c r="F42" s="1333">
        <v>1.23</v>
      </c>
      <c r="G42" s="1333">
        <v>1.45</v>
      </c>
      <c r="H42" s="1333">
        <v>1.1080000000000001</v>
      </c>
      <c r="I42" s="1334">
        <v>0.69899999999999995</v>
      </c>
      <c r="J42" s="1334">
        <v>0</v>
      </c>
      <c r="K42" s="1332">
        <v>157.61313374299985</v>
      </c>
      <c r="L42" s="1332">
        <v>17.8081</v>
      </c>
      <c r="M42" s="1332">
        <v>14.458</v>
      </c>
      <c r="N42" s="1332">
        <v>11.821999999999999</v>
      </c>
      <c r="O42" s="1332">
        <v>7.46</v>
      </c>
      <c r="P42" s="1333">
        <v>7.3179999999999996</v>
      </c>
      <c r="Q42" s="1333">
        <v>7.548</v>
      </c>
      <c r="R42" s="1334">
        <v>8.4879999999999995</v>
      </c>
      <c r="S42" s="1332">
        <v>0</v>
      </c>
      <c r="T42" s="1332">
        <v>0</v>
      </c>
      <c r="U42" s="1332">
        <v>0</v>
      </c>
      <c r="V42" s="1332">
        <v>0</v>
      </c>
      <c r="W42" s="1332">
        <v>0</v>
      </c>
      <c r="X42" s="1333">
        <v>0</v>
      </c>
      <c r="Y42" s="1333">
        <v>0</v>
      </c>
      <c r="Z42" s="1334">
        <v>0</v>
      </c>
      <c r="AA42" s="1332">
        <v>0</v>
      </c>
      <c r="AB42" s="1332">
        <v>0</v>
      </c>
      <c r="AC42" s="1332">
        <v>0</v>
      </c>
      <c r="AD42" s="1332">
        <v>0</v>
      </c>
      <c r="AE42" s="1332">
        <v>0</v>
      </c>
      <c r="AF42" s="1333">
        <v>0</v>
      </c>
      <c r="AG42" s="1333">
        <v>0</v>
      </c>
      <c r="AH42" s="1334"/>
      <c r="AI42" s="1332">
        <v>0</v>
      </c>
      <c r="AJ42" s="1332">
        <v>0</v>
      </c>
      <c r="AK42" s="1332">
        <v>0</v>
      </c>
      <c r="AL42" s="1332">
        <v>0</v>
      </c>
      <c r="AM42" s="1332">
        <v>0</v>
      </c>
      <c r="AN42" s="1333">
        <v>0</v>
      </c>
      <c r="AO42" s="1333">
        <v>0</v>
      </c>
      <c r="AP42" s="1334">
        <v>0</v>
      </c>
      <c r="AQ42" s="1332">
        <v>0</v>
      </c>
      <c r="AR42" s="1332">
        <v>0</v>
      </c>
      <c r="AS42" s="1332">
        <v>0</v>
      </c>
      <c r="AT42" s="1332">
        <v>0</v>
      </c>
      <c r="AU42" s="1332">
        <v>0</v>
      </c>
      <c r="AV42" s="1333">
        <v>0</v>
      </c>
      <c r="AW42" s="1333"/>
      <c r="AX42" s="1334"/>
      <c r="AY42" s="1332">
        <v>0</v>
      </c>
      <c r="AZ42" s="1332">
        <v>0</v>
      </c>
      <c r="BA42" s="1332">
        <v>0</v>
      </c>
      <c r="BB42" s="1332">
        <v>0</v>
      </c>
      <c r="BC42" s="1332">
        <v>0</v>
      </c>
      <c r="BD42" s="1333">
        <v>0</v>
      </c>
      <c r="BE42" s="1333">
        <v>0</v>
      </c>
      <c r="BF42" s="1334">
        <v>0</v>
      </c>
      <c r="BG42" s="1332">
        <v>0</v>
      </c>
      <c r="BH42" s="1332">
        <v>0</v>
      </c>
      <c r="BI42" s="1332">
        <v>0</v>
      </c>
      <c r="BJ42" s="1332">
        <v>0</v>
      </c>
      <c r="BK42" s="1332">
        <v>0</v>
      </c>
      <c r="BL42" s="1333">
        <v>0</v>
      </c>
      <c r="BM42" s="1333">
        <v>0</v>
      </c>
      <c r="BN42" s="1334">
        <v>0</v>
      </c>
      <c r="BO42" s="1334">
        <v>0</v>
      </c>
      <c r="BP42" s="1332">
        <v>0</v>
      </c>
      <c r="BQ42" s="1332">
        <v>0</v>
      </c>
      <c r="BR42" s="1332">
        <v>0</v>
      </c>
      <c r="BS42" s="1332">
        <v>0</v>
      </c>
      <c r="BT42" s="1332">
        <v>0</v>
      </c>
      <c r="BU42" s="1333">
        <v>0</v>
      </c>
      <c r="BV42" s="1333">
        <v>0</v>
      </c>
      <c r="BW42" s="1334">
        <v>0</v>
      </c>
      <c r="BX42" s="1332">
        <v>0</v>
      </c>
      <c r="BY42" s="1332">
        <v>0</v>
      </c>
      <c r="BZ42" s="1332">
        <v>0</v>
      </c>
      <c r="CA42" s="1332">
        <v>0</v>
      </c>
      <c r="CB42" s="1332">
        <v>0</v>
      </c>
      <c r="CC42" s="1333">
        <v>0</v>
      </c>
      <c r="CD42" s="1338" t="s">
        <v>103</v>
      </c>
      <c r="CE42" s="1334">
        <v>0</v>
      </c>
      <c r="CF42" s="1332">
        <v>0</v>
      </c>
      <c r="CG42" s="1332">
        <v>0</v>
      </c>
      <c r="CH42" s="1332">
        <v>0</v>
      </c>
      <c r="CI42" s="1332">
        <v>0</v>
      </c>
      <c r="CJ42" s="1332">
        <v>0</v>
      </c>
      <c r="CK42" s="1333">
        <v>0</v>
      </c>
      <c r="CL42" s="1333">
        <v>0</v>
      </c>
      <c r="CM42" s="1334">
        <v>0</v>
      </c>
      <c r="CN42" s="1334"/>
      <c r="CO42" s="1332">
        <v>0</v>
      </c>
      <c r="CP42" s="1332">
        <v>0</v>
      </c>
      <c r="CQ42" s="1332">
        <v>0</v>
      </c>
      <c r="CR42" s="1332">
        <v>0</v>
      </c>
      <c r="CS42" s="1332">
        <v>0</v>
      </c>
      <c r="CT42" s="1333">
        <v>0</v>
      </c>
      <c r="CU42" s="1333">
        <v>0</v>
      </c>
      <c r="CV42" s="1334">
        <v>0</v>
      </c>
      <c r="CW42" s="1332">
        <v>4853.9733070878901</v>
      </c>
      <c r="CX42" s="1332">
        <v>108.66108436794951</v>
      </c>
      <c r="CY42" s="1332">
        <v>62.219091778890046</v>
      </c>
      <c r="CZ42" s="1332">
        <v>10.637443615420125</v>
      </c>
      <c r="DA42" s="1332">
        <v>272.4050214275303</v>
      </c>
      <c r="DB42" s="1333">
        <v>97.998791098439142</v>
      </c>
      <c r="DC42" s="1333">
        <v>17.34549001281038</v>
      </c>
      <c r="DD42" s="1334">
        <v>198.26335036308021</v>
      </c>
      <c r="DE42" s="1332">
        <v>1.48</v>
      </c>
      <c r="DF42" s="1332">
        <v>0.49</v>
      </c>
      <c r="DG42" s="1332">
        <v>0.22500000000000001</v>
      </c>
      <c r="DH42" s="1332">
        <v>3.5000000000000003E-2</v>
      </c>
      <c r="DI42" s="1332">
        <v>0</v>
      </c>
      <c r="DJ42" s="1333">
        <v>1.4999999999999999E-2</v>
      </c>
      <c r="DK42" s="1333">
        <v>3.5000000000000003E-2</v>
      </c>
      <c r="DL42" s="1334">
        <v>0</v>
      </c>
      <c r="DM42" s="1332">
        <v>0</v>
      </c>
      <c r="DN42" s="1332">
        <v>0</v>
      </c>
      <c r="DO42" s="1332">
        <v>0</v>
      </c>
      <c r="DP42" s="1332">
        <v>0</v>
      </c>
      <c r="DQ42" s="1332">
        <v>0</v>
      </c>
      <c r="DR42" s="1333">
        <v>0</v>
      </c>
      <c r="DS42" s="1333">
        <v>0</v>
      </c>
      <c r="DT42" s="1334">
        <v>0</v>
      </c>
      <c r="DU42" s="1332">
        <v>0</v>
      </c>
      <c r="DV42" s="1332">
        <v>0</v>
      </c>
      <c r="DW42" s="1332">
        <v>0</v>
      </c>
      <c r="DX42" s="1332">
        <v>0</v>
      </c>
      <c r="DY42" s="1332"/>
      <c r="DZ42" s="1333">
        <v>0</v>
      </c>
      <c r="EA42" s="1333">
        <v>0</v>
      </c>
      <c r="EB42" s="1334">
        <v>0</v>
      </c>
      <c r="EC42" s="1332">
        <v>0</v>
      </c>
      <c r="ED42" s="1332">
        <v>0</v>
      </c>
      <c r="EE42" s="1332">
        <v>0</v>
      </c>
      <c r="EF42" s="1332">
        <v>0</v>
      </c>
      <c r="EG42" s="1332">
        <v>0</v>
      </c>
      <c r="EH42" s="1333">
        <v>0</v>
      </c>
      <c r="EI42" s="1333">
        <v>0</v>
      </c>
      <c r="EJ42" s="1334">
        <v>0</v>
      </c>
      <c r="EK42" s="1332">
        <v>0</v>
      </c>
      <c r="EL42" s="1332">
        <v>0</v>
      </c>
      <c r="EM42" s="1332">
        <v>0</v>
      </c>
      <c r="EN42" s="1332">
        <v>0</v>
      </c>
      <c r="EO42" s="1332">
        <v>0</v>
      </c>
      <c r="EP42" s="1333">
        <v>0</v>
      </c>
      <c r="EQ42" s="1333"/>
      <c r="ER42" s="1334"/>
      <c r="ES42" s="1332">
        <v>162.15027718139245</v>
      </c>
      <c r="ET42" s="1332">
        <v>13.0201593721081</v>
      </c>
      <c r="EU42" s="1332">
        <v>6.6415756932803998</v>
      </c>
      <c r="EV42" s="1332">
        <v>0.24563992799770004</v>
      </c>
      <c r="EW42" s="1332">
        <v>13.358723109820401</v>
      </c>
      <c r="EX42" s="1333">
        <v>6.1362076582809006</v>
      </c>
      <c r="EY42" s="1333">
        <v>0.99560599315319998</v>
      </c>
      <c r="EZ42" s="1334">
        <v>7.4523430291220008</v>
      </c>
      <c r="FA42" s="1333">
        <v>0</v>
      </c>
      <c r="FB42" s="1332">
        <v>0</v>
      </c>
      <c r="FC42" s="1332">
        <v>0</v>
      </c>
      <c r="FD42" s="1332">
        <v>0</v>
      </c>
      <c r="FE42" s="1332">
        <v>0</v>
      </c>
      <c r="FF42" s="1333">
        <v>0</v>
      </c>
      <c r="FG42" s="1333">
        <v>0</v>
      </c>
      <c r="FH42" s="1334"/>
      <c r="FI42" s="1332">
        <v>0</v>
      </c>
      <c r="FJ42" s="1332">
        <v>0</v>
      </c>
      <c r="FK42" s="1332">
        <v>0</v>
      </c>
      <c r="FL42" s="1332">
        <v>0</v>
      </c>
      <c r="FM42" s="1332">
        <v>0</v>
      </c>
      <c r="FN42" s="1333">
        <v>0</v>
      </c>
      <c r="FO42" s="1333">
        <v>0</v>
      </c>
      <c r="FP42" s="1334">
        <v>0</v>
      </c>
      <c r="FQ42" s="1332">
        <v>0</v>
      </c>
      <c r="FR42" s="1332">
        <v>0</v>
      </c>
      <c r="FS42" s="1332">
        <v>0</v>
      </c>
      <c r="FT42" s="1332">
        <v>0</v>
      </c>
      <c r="FU42" s="1332">
        <v>0</v>
      </c>
      <c r="FV42" s="1333">
        <v>0</v>
      </c>
      <c r="FW42" s="1333">
        <v>0</v>
      </c>
      <c r="FX42" s="1334">
        <v>0</v>
      </c>
      <c r="FY42" s="1332">
        <v>0</v>
      </c>
      <c r="FZ42" s="1332">
        <v>0</v>
      </c>
      <c r="GA42" s="1332">
        <v>0</v>
      </c>
      <c r="GB42" s="1332">
        <v>0</v>
      </c>
      <c r="GC42" s="1332">
        <v>0</v>
      </c>
      <c r="GD42" s="1333">
        <v>0</v>
      </c>
      <c r="GE42" s="1333">
        <v>0</v>
      </c>
      <c r="GF42" s="1334">
        <v>0</v>
      </c>
      <c r="GG42" s="1332">
        <v>42.951957600000007</v>
      </c>
      <c r="GH42" s="1332">
        <v>11.703794742931601</v>
      </c>
      <c r="GI42" s="1332">
        <v>6.7516678723952008</v>
      </c>
      <c r="GJ42" s="1332">
        <v>8.3401603031500997</v>
      </c>
      <c r="GK42" s="1332">
        <v>59.721963913033704</v>
      </c>
      <c r="GL42" s="1333">
        <v>1.259125</v>
      </c>
      <c r="GM42" s="1333">
        <v>0.94674999999999998</v>
      </c>
      <c r="GN42" s="1334">
        <v>1172.1774243</v>
      </c>
      <c r="GO42" s="1332">
        <v>5218.1686756122817</v>
      </c>
      <c r="GP42" s="1332">
        <v>151.68313848298922</v>
      </c>
      <c r="GQ42" s="1332">
        <v>90.295335344565643</v>
      </c>
      <c r="GR42" s="1332">
        <f>GJ42+GB42+FT42+FL42+FD42+EV42+EF42+DX42+DP42+DH42+AD42+CZ42+CR42+CI42+CA42+BS42+EN42+BJ42+BB42+AT42+AL42+V42+N42</f>
        <v>31.080243846567924</v>
      </c>
      <c r="GS42" s="1332">
        <f>O42+W42+AM42+AU42+BC42+BK42+BT42+CB42+CJ42+CS42+DA42+AE42+DI42+DQ42+DY42+EG42+EO42+EW42+FE42+FM42+FU42+GC42+GK42</f>
        <v>352.94570845038436</v>
      </c>
      <c r="GT42" s="1333">
        <v>112.72712375672005</v>
      </c>
      <c r="GU42" s="1333">
        <v>26.870846005963578</v>
      </c>
      <c r="GV42" s="1334">
        <v>1386.3811176922022</v>
      </c>
      <c r="GW42" s="1332">
        <v>5220.3296756122818</v>
      </c>
      <c r="GX42" s="1332">
        <v>154.07013848298922</v>
      </c>
      <c r="GY42" s="1332">
        <v>91.83333534456564</v>
      </c>
      <c r="GZ42" s="1332">
        <f t="shared" si="7"/>
        <v>32.458243846567925</v>
      </c>
      <c r="HA42" s="1332">
        <f t="shared" si="7"/>
        <v>354.17570845038438</v>
      </c>
      <c r="HB42" s="1333">
        <v>114.17712375672005</v>
      </c>
      <c r="HC42" s="1335">
        <v>27.978846005963579</v>
      </c>
      <c r="HD42" s="1334">
        <v>1387.0801176922023</v>
      </c>
      <c r="HJ42" s="1336"/>
    </row>
    <row r="43" spans="1:218">
      <c r="A43" s="1286" t="s">
        <v>639</v>
      </c>
      <c r="B43" s="1332">
        <v>475.23</v>
      </c>
      <c r="C43" s="1333">
        <v>430.78499999999997</v>
      </c>
      <c r="D43" s="1333">
        <v>430.77299999999997</v>
      </c>
      <c r="E43" s="1333">
        <v>428.642</v>
      </c>
      <c r="F43" s="1333">
        <v>619.70000000000005</v>
      </c>
      <c r="G43" s="1333">
        <v>431.50700000000001</v>
      </c>
      <c r="H43" s="1333">
        <v>419.64600000000002</v>
      </c>
      <c r="I43" s="1334">
        <v>335.00299999999999</v>
      </c>
      <c r="J43" s="1334">
        <v>0</v>
      </c>
      <c r="K43" s="1332">
        <v>33.301000000000002</v>
      </c>
      <c r="L43" s="1332">
        <v>91.492233742999844</v>
      </c>
      <c r="M43" s="1332">
        <v>44.707999999999998</v>
      </c>
      <c r="N43" s="1332">
        <v>102.75</v>
      </c>
      <c r="O43" s="1332">
        <v>81.272000000000006</v>
      </c>
      <c r="P43" s="1333">
        <v>78.123999999999995</v>
      </c>
      <c r="Q43" s="1333">
        <v>51.137999999999998</v>
      </c>
      <c r="R43" s="1334">
        <v>29.617999999999999</v>
      </c>
      <c r="S43" s="1332">
        <v>0</v>
      </c>
      <c r="T43" s="1332">
        <v>0</v>
      </c>
      <c r="U43" s="1332">
        <v>0</v>
      </c>
      <c r="V43" s="1332">
        <v>0</v>
      </c>
      <c r="W43" s="1332">
        <v>0</v>
      </c>
      <c r="X43" s="1333">
        <v>0</v>
      </c>
      <c r="Y43" s="1333">
        <v>0</v>
      </c>
      <c r="Z43" s="1334">
        <v>0</v>
      </c>
      <c r="AA43" s="1332">
        <v>0</v>
      </c>
      <c r="AB43" s="1332">
        <v>0</v>
      </c>
      <c r="AC43" s="1332">
        <v>0</v>
      </c>
      <c r="AD43" s="1332">
        <v>0</v>
      </c>
      <c r="AE43" s="1332">
        <v>0</v>
      </c>
      <c r="AF43" s="1333">
        <v>0</v>
      </c>
      <c r="AG43" s="1333">
        <v>0</v>
      </c>
      <c r="AH43" s="1334"/>
      <c r="AI43" s="1332">
        <v>0</v>
      </c>
      <c r="AJ43" s="1332">
        <v>0</v>
      </c>
      <c r="AK43" s="1332">
        <v>0</v>
      </c>
      <c r="AL43" s="1332">
        <v>0</v>
      </c>
      <c r="AM43" s="1332">
        <v>0</v>
      </c>
      <c r="AN43" s="1333">
        <v>0</v>
      </c>
      <c r="AO43" s="1333">
        <v>0</v>
      </c>
      <c r="AP43" s="1334">
        <v>0</v>
      </c>
      <c r="AQ43" s="1332">
        <v>0</v>
      </c>
      <c r="AR43" s="1332">
        <v>0</v>
      </c>
      <c r="AS43" s="1332">
        <v>0</v>
      </c>
      <c r="AT43" s="1332">
        <v>0</v>
      </c>
      <c r="AU43" s="1332">
        <v>0</v>
      </c>
      <c r="AV43" s="1333">
        <v>0</v>
      </c>
      <c r="AW43" s="1333"/>
      <c r="AX43" s="1334"/>
      <c r="AY43" s="1332">
        <v>0</v>
      </c>
      <c r="AZ43" s="1332">
        <v>0</v>
      </c>
      <c r="BA43" s="1332">
        <v>0</v>
      </c>
      <c r="BB43" s="1332">
        <v>0</v>
      </c>
      <c r="BC43" s="1332">
        <v>0</v>
      </c>
      <c r="BD43" s="1333">
        <v>0</v>
      </c>
      <c r="BE43" s="1333">
        <v>0</v>
      </c>
      <c r="BF43" s="1334">
        <v>0</v>
      </c>
      <c r="BG43" s="1332">
        <v>0</v>
      </c>
      <c r="BH43" s="1332">
        <v>0</v>
      </c>
      <c r="BI43" s="1332">
        <v>0</v>
      </c>
      <c r="BJ43" s="1332">
        <v>0</v>
      </c>
      <c r="BK43" s="1332">
        <v>0</v>
      </c>
      <c r="BL43" s="1333">
        <v>0</v>
      </c>
      <c r="BM43" s="1333">
        <v>0</v>
      </c>
      <c r="BN43" s="1334">
        <v>0</v>
      </c>
      <c r="BO43" s="1334">
        <v>0</v>
      </c>
      <c r="BP43" s="1332">
        <v>0</v>
      </c>
      <c r="BQ43" s="1332">
        <v>0</v>
      </c>
      <c r="BR43" s="1332">
        <v>0</v>
      </c>
      <c r="BS43" s="1332">
        <v>0</v>
      </c>
      <c r="BT43" s="1332">
        <v>0</v>
      </c>
      <c r="BU43" s="1333">
        <v>0</v>
      </c>
      <c r="BV43" s="1333">
        <v>0</v>
      </c>
      <c r="BW43" s="1334">
        <v>0</v>
      </c>
      <c r="BX43" s="1332">
        <v>0</v>
      </c>
      <c r="BY43" s="1332">
        <v>0</v>
      </c>
      <c r="BZ43" s="1332">
        <v>0</v>
      </c>
      <c r="CA43" s="1332">
        <v>0</v>
      </c>
      <c r="CB43" s="1332">
        <v>0</v>
      </c>
      <c r="CC43" s="1333">
        <v>0</v>
      </c>
      <c r="CD43" s="1334" t="s">
        <v>103</v>
      </c>
      <c r="CE43" s="1334">
        <v>0</v>
      </c>
      <c r="CF43" s="1332">
        <v>0</v>
      </c>
      <c r="CG43" s="1332">
        <v>0</v>
      </c>
      <c r="CH43" s="1332">
        <v>0</v>
      </c>
      <c r="CI43" s="1332">
        <v>0</v>
      </c>
      <c r="CJ43" s="1332">
        <v>0</v>
      </c>
      <c r="CK43" s="1333">
        <v>0</v>
      </c>
      <c r="CL43" s="1333">
        <v>0</v>
      </c>
      <c r="CM43" s="1334">
        <v>0</v>
      </c>
      <c r="CN43" s="1334"/>
      <c r="CO43" s="1332">
        <v>0</v>
      </c>
      <c r="CP43" s="1332">
        <v>0</v>
      </c>
      <c r="CQ43" s="1332">
        <v>0</v>
      </c>
      <c r="CR43" s="1332">
        <v>0</v>
      </c>
      <c r="CS43" s="1332">
        <v>0</v>
      </c>
      <c r="CT43" s="1333">
        <v>0</v>
      </c>
      <c r="CU43" s="1333">
        <v>0</v>
      </c>
      <c r="CV43" s="1334">
        <v>0</v>
      </c>
      <c r="CW43" s="1332">
        <v>4162.6734529769101</v>
      </c>
      <c r="CX43" s="1332">
        <v>167.88255451257999</v>
      </c>
      <c r="CY43" s="1332">
        <v>283.39585558055899</v>
      </c>
      <c r="CZ43" s="1332">
        <v>622.24719807911492</v>
      </c>
      <c r="DA43" s="1332">
        <v>118.108928098988</v>
      </c>
      <c r="DB43" s="1333">
        <v>242.944729390107</v>
      </c>
      <c r="DC43" s="1333">
        <v>331.59013835782503</v>
      </c>
      <c r="DD43" s="1334">
        <v>189.09693167877799</v>
      </c>
      <c r="DE43" s="1332">
        <v>22.465</v>
      </c>
      <c r="DF43" s="1332">
        <v>10.685</v>
      </c>
      <c r="DG43" s="1332">
        <v>8.0649999999999995</v>
      </c>
      <c r="DH43" s="1332">
        <v>5.6150000000000002</v>
      </c>
      <c r="DI43" s="1332">
        <v>5.31</v>
      </c>
      <c r="DJ43" s="1333">
        <v>33.935000000000002</v>
      </c>
      <c r="DK43" s="1333">
        <v>16.265000000000001</v>
      </c>
      <c r="DL43" s="1334">
        <v>5.1100000000000003</v>
      </c>
      <c r="DM43" s="1332">
        <v>0</v>
      </c>
      <c r="DN43" s="1332">
        <v>0</v>
      </c>
      <c r="DO43" s="1332">
        <v>0</v>
      </c>
      <c r="DP43" s="1332">
        <v>0</v>
      </c>
      <c r="DQ43" s="1332">
        <v>0</v>
      </c>
      <c r="DR43" s="1333">
        <v>0</v>
      </c>
      <c r="DS43" s="1333">
        <v>0</v>
      </c>
      <c r="DT43" s="1334">
        <v>0</v>
      </c>
      <c r="DU43" s="1332">
        <v>0</v>
      </c>
      <c r="DV43" s="1332">
        <v>0</v>
      </c>
      <c r="DW43" s="1332">
        <v>0</v>
      </c>
      <c r="DX43" s="1332">
        <v>0</v>
      </c>
      <c r="DY43" s="1332">
        <v>0</v>
      </c>
      <c r="DZ43" s="1333">
        <v>0</v>
      </c>
      <c r="EA43" s="1333">
        <v>0</v>
      </c>
      <c r="EB43" s="1334">
        <v>0</v>
      </c>
      <c r="EC43" s="1332">
        <v>0</v>
      </c>
      <c r="ED43" s="1332">
        <v>0</v>
      </c>
      <c r="EE43" s="1332">
        <v>0</v>
      </c>
      <c r="EF43" s="1332">
        <v>0</v>
      </c>
      <c r="EG43" s="1332">
        <v>0</v>
      </c>
      <c r="EH43" s="1333">
        <v>0</v>
      </c>
      <c r="EI43" s="1333">
        <v>0</v>
      </c>
      <c r="EJ43" s="1334">
        <v>0</v>
      </c>
      <c r="EK43" s="1332">
        <v>0</v>
      </c>
      <c r="EL43" s="1332">
        <v>0</v>
      </c>
      <c r="EM43" s="1332">
        <v>0</v>
      </c>
      <c r="EN43" s="1332">
        <v>0</v>
      </c>
      <c r="EO43" s="1332">
        <v>0</v>
      </c>
      <c r="EP43" s="1333">
        <v>0</v>
      </c>
      <c r="EQ43" s="1333"/>
      <c r="ER43" s="1334"/>
      <c r="ES43" s="1332">
        <v>54.438468101888404</v>
      </c>
      <c r="ET43" s="1332">
        <v>99.524851960706997</v>
      </c>
      <c r="EU43" s="1332">
        <v>86.301243218919396</v>
      </c>
      <c r="EV43" s="1332">
        <v>46.003154648169797</v>
      </c>
      <c r="EW43" s="1332">
        <v>10.627815505001999</v>
      </c>
      <c r="EX43" s="1333">
        <v>6.8751179775055</v>
      </c>
      <c r="EY43" s="1333">
        <v>10.6689168871197</v>
      </c>
      <c r="EZ43" s="1334">
        <v>12.968351044704599</v>
      </c>
      <c r="FA43" s="1333">
        <v>0</v>
      </c>
      <c r="FB43" s="1332">
        <v>0</v>
      </c>
      <c r="FC43" s="1332">
        <v>0</v>
      </c>
      <c r="FD43" s="1332">
        <v>0</v>
      </c>
      <c r="FE43" s="1332">
        <v>0</v>
      </c>
      <c r="FF43" s="1333">
        <v>0</v>
      </c>
      <c r="FG43" s="1333">
        <v>0</v>
      </c>
      <c r="FH43" s="1334"/>
      <c r="FI43" s="1332">
        <v>0</v>
      </c>
      <c r="FJ43" s="1332">
        <v>0</v>
      </c>
      <c r="FK43" s="1332">
        <v>0</v>
      </c>
      <c r="FL43" s="1332">
        <v>0</v>
      </c>
      <c r="FM43" s="1332">
        <v>0</v>
      </c>
      <c r="FN43" s="1333">
        <v>0</v>
      </c>
      <c r="FO43" s="1333">
        <v>0</v>
      </c>
      <c r="FP43" s="1334">
        <v>0</v>
      </c>
      <c r="FQ43" s="1332">
        <v>0</v>
      </c>
      <c r="FR43" s="1332">
        <v>0</v>
      </c>
      <c r="FS43" s="1332">
        <v>0</v>
      </c>
      <c r="FT43" s="1332">
        <v>0</v>
      </c>
      <c r="FU43" s="1332">
        <v>0</v>
      </c>
      <c r="FV43" s="1333">
        <v>0</v>
      </c>
      <c r="FW43" s="1333">
        <v>0</v>
      </c>
      <c r="FX43" s="1334">
        <v>0</v>
      </c>
      <c r="FY43" s="1332">
        <v>0</v>
      </c>
      <c r="FZ43" s="1332">
        <v>0</v>
      </c>
      <c r="GA43" s="1332">
        <v>0</v>
      </c>
      <c r="GB43" s="1332">
        <v>0</v>
      </c>
      <c r="GC43" s="1332">
        <v>0</v>
      </c>
      <c r="GD43" s="1333">
        <v>0</v>
      </c>
      <c r="GE43" s="1333">
        <v>0</v>
      </c>
      <c r="GF43" s="1334">
        <v>0</v>
      </c>
      <c r="GG43" s="1332">
        <v>247.72493809999995</v>
      </c>
      <c r="GH43" s="1332">
        <v>83.330265439811399</v>
      </c>
      <c r="GI43" s="1332">
        <v>87.056808973348595</v>
      </c>
      <c r="GJ43" s="1332">
        <v>115.28986603665129</v>
      </c>
      <c r="GK43" s="1332">
        <v>122.9872005816997</v>
      </c>
      <c r="GL43" s="1333">
        <v>36.952750000000002</v>
      </c>
      <c r="GM43" s="1333">
        <v>23.56955</v>
      </c>
      <c r="GN43" s="1334">
        <v>40.321224999999998</v>
      </c>
      <c r="GO43" s="1332">
        <v>4520.602859178799</v>
      </c>
      <c r="GP43" s="1332">
        <v>452.9149056560982</v>
      </c>
      <c r="GQ43" s="1332">
        <v>509.52690777282703</v>
      </c>
      <c r="GR43" s="1332">
        <f>GJ43+GB43+FT43+FL43+FD43+EV43+EF43+DX43+DP43+DH43+AD43+CZ43+CR43+CI43+CA43+BS43+EN43+BJ43+BB43+AT43+AL43+V43+N43</f>
        <v>891.90521876393609</v>
      </c>
      <c r="GS43" s="1332">
        <f>O43+W43+AM43+AU43+BC43+BK43+BT43+CB43+CJ43+CS43+DA43+AE43+DI43+DQ43+DY43+EG43+EO43+EW43+FE43+FM43+FU43+GC43+GK43</f>
        <v>338.30594418568973</v>
      </c>
      <c r="GT43" s="1333">
        <v>398.83159736761252</v>
      </c>
      <c r="GU43" s="1333">
        <v>433.23160524494466</v>
      </c>
      <c r="GV43" s="1334">
        <v>277.11450772348263</v>
      </c>
      <c r="GW43" s="1332">
        <v>4995.8328591787995</v>
      </c>
      <c r="GX43" s="1332">
        <v>883.69990565609817</v>
      </c>
      <c r="GY43" s="1332">
        <v>940.29990777282705</v>
      </c>
      <c r="GZ43" s="1332">
        <f t="shared" si="7"/>
        <v>1320.5472187639361</v>
      </c>
      <c r="HA43" s="1332">
        <f t="shared" si="7"/>
        <v>958.00594418568971</v>
      </c>
      <c r="HB43" s="1333">
        <v>830.33859736761246</v>
      </c>
      <c r="HC43" s="1335">
        <v>852.87760524494468</v>
      </c>
      <c r="HD43" s="1334">
        <v>612.11750772348262</v>
      </c>
      <c r="HJ43" s="1336"/>
    </row>
    <row r="44" spans="1:218">
      <c r="A44" s="1286" t="s">
        <v>654</v>
      </c>
      <c r="B44" s="1332">
        <v>7894.6494000000002</v>
      </c>
      <c r="C44" s="1333">
        <v>7466.2514000000001</v>
      </c>
      <c r="D44" s="1333">
        <v>7037.0163999999995</v>
      </c>
      <c r="E44" s="1333">
        <v>6609.7524000000003</v>
      </c>
      <c r="F44" s="1333">
        <v>5991.2754000000004</v>
      </c>
      <c r="G44" s="1333">
        <v>5561.2184000000007</v>
      </c>
      <c r="H44" s="1333">
        <v>5142.6804000000002</v>
      </c>
      <c r="I44" s="1334">
        <v>4808.3764000000001</v>
      </c>
      <c r="J44" s="1334">
        <v>0</v>
      </c>
      <c r="K44" s="1332">
        <v>935.05013374299983</v>
      </c>
      <c r="L44" s="1332">
        <v>861.36599999999999</v>
      </c>
      <c r="M44" s="1332">
        <v>831.11599999999999</v>
      </c>
      <c r="N44" s="1332">
        <v>740.18799999999999</v>
      </c>
      <c r="O44" s="1332">
        <v>666.37599999999998</v>
      </c>
      <c r="P44" s="1333">
        <v>595.57000000000005</v>
      </c>
      <c r="Q44" s="1333">
        <v>551.98</v>
      </c>
      <c r="R44" s="1334">
        <v>530.85</v>
      </c>
      <c r="S44" s="1332">
        <v>0</v>
      </c>
      <c r="T44" s="1332">
        <v>0</v>
      </c>
      <c r="U44" s="1332">
        <v>0</v>
      </c>
      <c r="V44" s="1332">
        <v>0</v>
      </c>
      <c r="W44" s="1332">
        <v>0</v>
      </c>
      <c r="X44" s="1333">
        <v>0</v>
      </c>
      <c r="Y44" s="1333">
        <v>0</v>
      </c>
      <c r="Z44" s="1334">
        <v>0</v>
      </c>
      <c r="AA44" s="1332">
        <v>0</v>
      </c>
      <c r="AB44" s="1332">
        <v>0</v>
      </c>
      <c r="AC44" s="1332">
        <v>0</v>
      </c>
      <c r="AD44" s="1332">
        <v>0</v>
      </c>
      <c r="AE44" s="1332">
        <v>0</v>
      </c>
      <c r="AF44" s="1333">
        <v>0</v>
      </c>
      <c r="AG44" s="1333">
        <v>0</v>
      </c>
      <c r="AH44" s="1334"/>
      <c r="AI44" s="1332">
        <v>0</v>
      </c>
      <c r="AJ44" s="1332">
        <v>0</v>
      </c>
      <c r="AK44" s="1332">
        <v>0</v>
      </c>
      <c r="AL44" s="1332">
        <v>0</v>
      </c>
      <c r="AM44" s="1332">
        <v>0</v>
      </c>
      <c r="AN44" s="1333">
        <v>0</v>
      </c>
      <c r="AO44" s="1333">
        <v>0</v>
      </c>
      <c r="AP44" s="1334">
        <v>0</v>
      </c>
      <c r="AQ44" s="1332">
        <v>0</v>
      </c>
      <c r="AR44" s="1332">
        <v>0</v>
      </c>
      <c r="AS44" s="1332">
        <v>0</v>
      </c>
      <c r="AT44" s="1332">
        <v>0</v>
      </c>
      <c r="AU44" s="1332">
        <v>0</v>
      </c>
      <c r="AV44" s="1333">
        <v>0</v>
      </c>
      <c r="AW44" s="1333"/>
      <c r="AX44" s="1334"/>
      <c r="AY44" s="1332">
        <v>0</v>
      </c>
      <c r="AZ44" s="1332">
        <v>0</v>
      </c>
      <c r="BA44" s="1332">
        <v>0</v>
      </c>
      <c r="BB44" s="1332">
        <v>0</v>
      </c>
      <c r="BC44" s="1332">
        <v>0</v>
      </c>
      <c r="BD44" s="1333">
        <v>0</v>
      </c>
      <c r="BE44" s="1333">
        <v>0</v>
      </c>
      <c r="BF44" s="1334">
        <v>0</v>
      </c>
      <c r="BG44" s="1332">
        <v>0</v>
      </c>
      <c r="BH44" s="1332">
        <v>0</v>
      </c>
      <c r="BI44" s="1332">
        <v>0</v>
      </c>
      <c r="BJ44" s="1332">
        <v>0</v>
      </c>
      <c r="BK44" s="1332">
        <v>0</v>
      </c>
      <c r="BL44" s="1333">
        <v>0</v>
      </c>
      <c r="BM44" s="1333">
        <v>0</v>
      </c>
      <c r="BN44" s="1334">
        <v>0</v>
      </c>
      <c r="BO44" s="1334">
        <v>0</v>
      </c>
      <c r="BP44" s="1332">
        <v>0</v>
      </c>
      <c r="BQ44" s="1332">
        <v>0</v>
      </c>
      <c r="BR44" s="1332">
        <v>0</v>
      </c>
      <c r="BS44" s="1332">
        <v>0</v>
      </c>
      <c r="BT44" s="1332">
        <v>0</v>
      </c>
      <c r="BU44" s="1333">
        <v>0</v>
      </c>
      <c r="BV44" s="1333">
        <v>0</v>
      </c>
      <c r="BW44" s="1334">
        <v>0</v>
      </c>
      <c r="BX44" s="1332">
        <v>0</v>
      </c>
      <c r="BY44" s="1332">
        <v>0</v>
      </c>
      <c r="BZ44" s="1332">
        <v>0</v>
      </c>
      <c r="CA44" s="1332">
        <v>0</v>
      </c>
      <c r="CB44" s="1332">
        <v>0</v>
      </c>
      <c r="CC44" s="1333">
        <v>0</v>
      </c>
      <c r="CD44" s="1334" t="s">
        <v>103</v>
      </c>
      <c r="CE44" s="1334">
        <v>0</v>
      </c>
      <c r="CF44" s="1332">
        <v>0</v>
      </c>
      <c r="CG44" s="1332">
        <v>0</v>
      </c>
      <c r="CH44" s="1332">
        <v>0</v>
      </c>
      <c r="CI44" s="1332">
        <v>0</v>
      </c>
      <c r="CJ44" s="1332">
        <v>0</v>
      </c>
      <c r="CK44" s="1333">
        <v>0</v>
      </c>
      <c r="CL44" s="1333">
        <v>0</v>
      </c>
      <c r="CM44" s="1334">
        <v>0</v>
      </c>
      <c r="CN44" s="1334"/>
      <c r="CO44" s="1332">
        <v>0</v>
      </c>
      <c r="CP44" s="1332">
        <v>0</v>
      </c>
      <c r="CQ44" s="1332">
        <v>0</v>
      </c>
      <c r="CR44" s="1332">
        <v>0</v>
      </c>
      <c r="CS44" s="1332">
        <v>0</v>
      </c>
      <c r="CT44" s="1333">
        <v>0</v>
      </c>
      <c r="CU44" s="1333">
        <v>0</v>
      </c>
      <c r="CV44" s="1334">
        <v>0</v>
      </c>
      <c r="CW44" s="1332">
        <v>5692.4198541109699</v>
      </c>
      <c r="CX44" s="1332">
        <v>5633.1983839663399</v>
      </c>
      <c r="CY44" s="1332">
        <v>5412.0216201646699</v>
      </c>
      <c r="CZ44" s="1332">
        <v>4800.4118657009803</v>
      </c>
      <c r="DA44" s="1332">
        <v>4954.7079590295207</v>
      </c>
      <c r="DB44" s="1333">
        <v>4809.7620207378495</v>
      </c>
      <c r="DC44" s="1333">
        <v>4495.5173723928401</v>
      </c>
      <c r="DD44" s="1334">
        <v>4504.6837910771401</v>
      </c>
      <c r="DE44" s="1332">
        <v>84.185000000000002</v>
      </c>
      <c r="DF44" s="1332">
        <v>73.989999999999995</v>
      </c>
      <c r="DG44" s="1332">
        <v>66.149999999999991</v>
      </c>
      <c r="DH44" s="1332">
        <v>60.57</v>
      </c>
      <c r="DI44" s="1332">
        <v>55.26</v>
      </c>
      <c r="DJ44" s="1333">
        <v>21.339999999999996</v>
      </c>
      <c r="DK44" s="1333">
        <v>5.1099999999999994</v>
      </c>
      <c r="DL44" s="1334">
        <v>0</v>
      </c>
      <c r="DM44" s="1332">
        <v>0</v>
      </c>
      <c r="DN44" s="1332">
        <v>0</v>
      </c>
      <c r="DO44" s="1332">
        <v>0</v>
      </c>
      <c r="DP44" s="1332">
        <v>0</v>
      </c>
      <c r="DQ44" s="1332">
        <v>0</v>
      </c>
      <c r="DR44" s="1333">
        <v>0</v>
      </c>
      <c r="DS44" s="1333">
        <v>0</v>
      </c>
      <c r="DT44" s="1334">
        <v>0</v>
      </c>
      <c r="DU44" s="1332">
        <v>0</v>
      </c>
      <c r="DV44" s="1332">
        <v>0</v>
      </c>
      <c r="DW44" s="1332">
        <v>0</v>
      </c>
      <c r="DX44" s="1332">
        <v>0</v>
      </c>
      <c r="DY44" s="1332">
        <v>0</v>
      </c>
      <c r="DZ44" s="1333">
        <v>0</v>
      </c>
      <c r="EA44" s="1333">
        <v>0</v>
      </c>
      <c r="EB44" s="1334">
        <v>0</v>
      </c>
      <c r="EC44" s="1332">
        <v>0</v>
      </c>
      <c r="ED44" s="1332">
        <v>0</v>
      </c>
      <c r="EE44" s="1332">
        <v>0</v>
      </c>
      <c r="EF44" s="1332">
        <v>0</v>
      </c>
      <c r="EG44" s="1332">
        <v>0</v>
      </c>
      <c r="EH44" s="1333">
        <v>0</v>
      </c>
      <c r="EI44" s="1333">
        <v>0</v>
      </c>
      <c r="EJ44" s="1334">
        <v>0</v>
      </c>
      <c r="EK44" s="1332">
        <v>0</v>
      </c>
      <c r="EL44" s="1332">
        <v>0</v>
      </c>
      <c r="EM44" s="1332">
        <v>0</v>
      </c>
      <c r="EN44" s="1332">
        <v>0</v>
      </c>
      <c r="EO44" s="1332">
        <v>0</v>
      </c>
      <c r="EP44" s="1333">
        <v>0</v>
      </c>
      <c r="EQ44" s="1333"/>
      <c r="ER44" s="1334"/>
      <c r="ES44" s="1332">
        <v>265.02096912800408</v>
      </c>
      <c r="ET44" s="1332">
        <v>178.51627653940596</v>
      </c>
      <c r="EU44" s="1332">
        <v>98.856609013766501</v>
      </c>
      <c r="EV44" s="1332">
        <v>53.099094293594419</v>
      </c>
      <c r="EW44" s="1332">
        <v>55.830001898412803</v>
      </c>
      <c r="EX44" s="1333">
        <v>55.091091579188209</v>
      </c>
      <c r="EY44" s="1333">
        <v>45.4177806852217</v>
      </c>
      <c r="EZ44" s="1334">
        <v>39.901772669639101</v>
      </c>
      <c r="FA44" s="1333">
        <v>0</v>
      </c>
      <c r="FB44" s="1332">
        <v>0</v>
      </c>
      <c r="FC44" s="1332">
        <v>0</v>
      </c>
      <c r="FD44" s="1332">
        <v>0</v>
      </c>
      <c r="FE44" s="1332">
        <v>0</v>
      </c>
      <c r="FF44" s="1333">
        <v>0</v>
      </c>
      <c r="FG44" s="1333">
        <v>0</v>
      </c>
      <c r="FH44" s="1334"/>
      <c r="FI44" s="1332">
        <v>0</v>
      </c>
      <c r="FJ44" s="1332">
        <v>0</v>
      </c>
      <c r="FK44" s="1332">
        <v>0</v>
      </c>
      <c r="FL44" s="1332">
        <v>0</v>
      </c>
      <c r="FM44" s="1332">
        <v>0</v>
      </c>
      <c r="FN44" s="1333">
        <v>0</v>
      </c>
      <c r="FO44" s="1333">
        <v>0</v>
      </c>
      <c r="FP44" s="1334">
        <v>0</v>
      </c>
      <c r="FQ44" s="1332">
        <v>0</v>
      </c>
      <c r="FR44" s="1332">
        <v>0</v>
      </c>
      <c r="FS44" s="1332">
        <v>0</v>
      </c>
      <c r="FT44" s="1332">
        <v>0</v>
      </c>
      <c r="FU44" s="1332">
        <v>0</v>
      </c>
      <c r="FV44" s="1333">
        <v>0</v>
      </c>
      <c r="FW44" s="1333">
        <v>0</v>
      </c>
      <c r="FX44" s="1334">
        <v>0</v>
      </c>
      <c r="FY44" s="1332">
        <v>0</v>
      </c>
      <c r="FZ44" s="1332">
        <v>0</v>
      </c>
      <c r="GA44" s="1332">
        <v>0</v>
      </c>
      <c r="GB44" s="1332">
        <v>0</v>
      </c>
      <c r="GC44" s="1332">
        <v>0</v>
      </c>
      <c r="GD44" s="1333">
        <v>0</v>
      </c>
      <c r="GE44" s="1333">
        <v>0</v>
      </c>
      <c r="GF44" s="1334">
        <v>0</v>
      </c>
      <c r="GG44" s="1332">
        <v>652.8394892</v>
      </c>
      <c r="GH44" s="1332">
        <v>581.21301850312022</v>
      </c>
      <c r="GI44" s="1332">
        <v>500.90787740216723</v>
      </c>
      <c r="GJ44" s="1332">
        <v>393.95817166866607</v>
      </c>
      <c r="GK44" s="1332">
        <v>330.69293500000003</v>
      </c>
      <c r="GL44" s="1333">
        <v>294.99931000000004</v>
      </c>
      <c r="GM44" s="1333">
        <v>272.37651</v>
      </c>
      <c r="GN44" s="1334">
        <v>1404.2327093000001</v>
      </c>
      <c r="GO44" s="1332">
        <v>7629.5154461819739</v>
      </c>
      <c r="GP44" s="1332">
        <v>7328.2836790088668</v>
      </c>
      <c r="GQ44" s="1332">
        <v>6909.0521065806033</v>
      </c>
      <c r="GR44" s="1332">
        <f>GJ44+GB44+FT44+FL44+FD44+EV44+EF44+DX44+DP44+DH44+AD44+CZ44+CR44+CI44+CA44+BS44+EN44+BJ44+BB44+AT44+AL44+V44+N44</f>
        <v>6048.2271316632414</v>
      </c>
      <c r="GS44" s="1332">
        <f>O44+W44+AM44+AU44+BC44+BK44+BT44+CB44+CJ44+CS44+DA44+AE44+DI44+DQ44+DY44+EG44+EO44+EW44+FE44+FM44+FU44+GC44+GK44</f>
        <v>6062.8668959279339</v>
      </c>
      <c r="GT44" s="1333">
        <v>5776.7624223170378</v>
      </c>
      <c r="GU44" s="1333">
        <v>5370.4016630780607</v>
      </c>
      <c r="GV44" s="1334">
        <v>6479.6682730467801</v>
      </c>
      <c r="GW44" s="1332">
        <v>15524.164846181975</v>
      </c>
      <c r="GX44" s="1332">
        <v>14794.535079008867</v>
      </c>
      <c r="GY44" s="1332">
        <v>13946.068506580603</v>
      </c>
      <c r="GZ44" s="1332">
        <f t="shared" si="7"/>
        <v>12657.979531663241</v>
      </c>
      <c r="HA44" s="1332">
        <f t="shared" si="7"/>
        <v>12054.142295927933</v>
      </c>
      <c r="HB44" s="1333">
        <v>11337.980822317038</v>
      </c>
      <c r="HC44" s="1335">
        <v>10513.082063078062</v>
      </c>
      <c r="HD44" s="1334">
        <v>11288.044673046781</v>
      </c>
      <c r="HJ44" s="1336"/>
    </row>
    <row r="45" spans="1:218" ht="13">
      <c r="A45" s="1285" t="s">
        <v>655</v>
      </c>
      <c r="B45" s="1332"/>
      <c r="C45" s="1333"/>
      <c r="D45" s="1333"/>
      <c r="E45" s="1333"/>
      <c r="F45" s="1333"/>
      <c r="G45" s="1333"/>
      <c r="H45" s="1333"/>
      <c r="I45" s="1334"/>
      <c r="J45" s="1334"/>
      <c r="K45" s="1337"/>
      <c r="L45" s="1337"/>
      <c r="M45" s="1337"/>
      <c r="N45" s="1337"/>
      <c r="O45" s="1337"/>
      <c r="P45" s="1333"/>
      <c r="Q45" s="1333"/>
      <c r="R45" s="1334"/>
      <c r="S45" s="1332"/>
      <c r="T45" s="1332"/>
      <c r="U45" s="1332"/>
      <c r="V45" s="1332"/>
      <c r="W45" s="1332"/>
      <c r="X45" s="1333"/>
      <c r="Y45" s="1333"/>
      <c r="Z45" s="1334"/>
      <c r="AA45" s="1332"/>
      <c r="AB45" s="1332"/>
      <c r="AC45" s="1332"/>
      <c r="AD45" s="1332"/>
      <c r="AE45" s="1332"/>
      <c r="AF45" s="1333"/>
      <c r="AG45" s="1333"/>
      <c r="AH45" s="1334"/>
      <c r="AI45" s="1332"/>
      <c r="AJ45" s="1332"/>
      <c r="AK45" s="1332"/>
      <c r="AL45" s="1332"/>
      <c r="AM45" s="1332"/>
      <c r="AN45" s="1333"/>
      <c r="AO45" s="1333"/>
      <c r="AP45" s="1334"/>
      <c r="AQ45" s="1332"/>
      <c r="AR45" s="1332"/>
      <c r="AS45" s="1332"/>
      <c r="AT45" s="1332"/>
      <c r="AU45" s="1332"/>
      <c r="AV45" s="1333">
        <v>0</v>
      </c>
      <c r="AW45" s="1333"/>
      <c r="AX45" s="1334"/>
      <c r="AY45" s="1332"/>
      <c r="AZ45" s="1332"/>
      <c r="BA45" s="1332"/>
      <c r="BB45" s="1332"/>
      <c r="BC45" s="1332"/>
      <c r="BD45" s="1333"/>
      <c r="BE45" s="1333"/>
      <c r="BF45" s="1334"/>
      <c r="BG45" s="1332"/>
      <c r="BH45" s="1332"/>
      <c r="BI45" s="1332"/>
      <c r="BJ45" s="1332"/>
      <c r="BK45" s="1332"/>
      <c r="BL45" s="1333"/>
      <c r="BM45" s="1333"/>
      <c r="BN45" s="1334"/>
      <c r="BO45" s="1334"/>
      <c r="BP45" s="1332" t="s">
        <v>185</v>
      </c>
      <c r="BQ45" s="1332" t="s">
        <v>185</v>
      </c>
      <c r="BR45" s="1332" t="s">
        <v>185</v>
      </c>
      <c r="BS45" s="1332" t="s">
        <v>185</v>
      </c>
      <c r="BT45" s="1332"/>
      <c r="BU45" s="1333" t="s">
        <v>185</v>
      </c>
      <c r="BV45" s="1333" t="s">
        <v>185</v>
      </c>
      <c r="BW45" s="1334" t="s">
        <v>185</v>
      </c>
      <c r="BX45" s="1332"/>
      <c r="BY45" s="1332"/>
      <c r="BZ45" s="1332"/>
      <c r="CA45" s="1332"/>
      <c r="CB45" s="1332"/>
      <c r="CC45" s="1333"/>
      <c r="CD45" s="1334" t="s">
        <v>103</v>
      </c>
      <c r="CE45" s="1334">
        <v>0</v>
      </c>
      <c r="CF45" s="1332"/>
      <c r="CG45" s="1332"/>
      <c r="CH45" s="1332"/>
      <c r="CI45" s="1332"/>
      <c r="CJ45" s="1332"/>
      <c r="CK45" s="1333"/>
      <c r="CL45" s="1333"/>
      <c r="CM45" s="1334"/>
      <c r="CN45" s="1334"/>
      <c r="CO45" s="1332"/>
      <c r="CP45" s="1332"/>
      <c r="CQ45" s="1332"/>
      <c r="CR45" s="1332"/>
      <c r="CS45" s="1332"/>
      <c r="CT45" s="1333"/>
      <c r="CU45" s="1333"/>
      <c r="CV45" s="1334"/>
      <c r="CW45" s="1332"/>
      <c r="CX45" s="1332"/>
      <c r="CY45" s="1332"/>
      <c r="CZ45" s="1332"/>
      <c r="DA45" s="1332"/>
      <c r="DB45" s="1333"/>
      <c r="DC45" s="1333"/>
      <c r="DD45" s="1334"/>
      <c r="DE45" s="1332"/>
      <c r="DF45" s="1332"/>
      <c r="DG45" s="1332"/>
      <c r="DH45" s="1332"/>
      <c r="DI45" s="1332"/>
      <c r="DJ45" s="1333"/>
      <c r="DK45" s="1333"/>
      <c r="DL45" s="1334"/>
      <c r="DM45" s="1332"/>
      <c r="DN45" s="1332"/>
      <c r="DO45" s="1332"/>
      <c r="DP45" s="1332"/>
      <c r="DQ45" s="1332"/>
      <c r="DR45" s="1333"/>
      <c r="DS45" s="1333"/>
      <c r="DT45" s="1334"/>
      <c r="DU45" s="1332"/>
      <c r="DV45" s="1332"/>
      <c r="DW45" s="1332"/>
      <c r="DX45" s="1332"/>
      <c r="DY45" s="1332"/>
      <c r="DZ45" s="1333"/>
      <c r="EA45" s="1333"/>
      <c r="EB45" s="1334"/>
      <c r="EC45" s="1332"/>
      <c r="ED45" s="1332"/>
      <c r="EE45" s="1332"/>
      <c r="EF45" s="1332"/>
      <c r="EG45" s="1332"/>
      <c r="EH45" s="1333"/>
      <c r="EI45" s="1333"/>
      <c r="EJ45" s="1334"/>
      <c r="EK45" s="1332"/>
      <c r="EL45" s="1332"/>
      <c r="EM45" s="1332"/>
      <c r="EN45" s="1332"/>
      <c r="EO45" s="1332"/>
      <c r="EP45" s="1333"/>
      <c r="EQ45" s="1333"/>
      <c r="ER45" s="1334"/>
      <c r="ES45" s="1332"/>
      <c r="ET45" s="1332"/>
      <c r="EU45" s="1332"/>
      <c r="EV45" s="1332"/>
      <c r="EW45" s="1332"/>
      <c r="EX45" s="1333"/>
      <c r="EY45" s="1333"/>
      <c r="EZ45" s="1334"/>
      <c r="FA45" s="1333"/>
      <c r="FB45" s="1332"/>
      <c r="FC45" s="1332"/>
      <c r="FD45" s="1332"/>
      <c r="FE45" s="1332"/>
      <c r="FF45" s="1333"/>
      <c r="FG45" s="1333"/>
      <c r="FH45" s="1334"/>
      <c r="FI45" s="1332"/>
      <c r="FJ45" s="1332"/>
      <c r="FK45" s="1332"/>
      <c r="FL45" s="1332"/>
      <c r="FM45" s="1332"/>
      <c r="FN45" s="1333"/>
      <c r="FO45" s="1333"/>
      <c r="FP45" s="1334"/>
      <c r="FQ45" s="1332"/>
      <c r="FR45" s="1332"/>
      <c r="FS45" s="1332"/>
      <c r="FT45" s="1332"/>
      <c r="FU45" s="1332"/>
      <c r="FV45" s="1333"/>
      <c r="FW45" s="1333"/>
      <c r="FX45" s="1334"/>
      <c r="FY45" s="1332"/>
      <c r="FZ45" s="1332"/>
      <c r="GA45" s="1332"/>
      <c r="GB45" s="1332"/>
      <c r="GC45" s="1332"/>
      <c r="GD45" s="1333"/>
      <c r="GE45" s="1333"/>
      <c r="GF45" s="1334"/>
      <c r="GG45" s="1332"/>
      <c r="GH45" s="1332"/>
      <c r="GI45" s="1332"/>
      <c r="GJ45" s="1332"/>
      <c r="GK45" s="1332"/>
      <c r="GL45" s="1333"/>
      <c r="GM45" s="1333"/>
      <c r="GN45" s="1334"/>
      <c r="GO45" s="1332"/>
      <c r="GP45" s="1332"/>
      <c r="GQ45" s="1332"/>
      <c r="GR45" s="1332"/>
      <c r="GS45" s="1332"/>
      <c r="GT45" s="1333"/>
      <c r="GU45" s="1333"/>
      <c r="GV45" s="1334"/>
      <c r="GW45" s="1332"/>
      <c r="GX45" s="1332"/>
      <c r="GY45" s="1332"/>
      <c r="GZ45" s="1332"/>
      <c r="HA45" s="1332"/>
      <c r="HB45" s="1333"/>
      <c r="HC45" s="1335"/>
      <c r="HD45" s="1334"/>
      <c r="HJ45" s="1336"/>
    </row>
    <row r="46" spans="1:218">
      <c r="A46" s="1286" t="s">
        <v>637</v>
      </c>
      <c r="B46" s="1332">
        <v>1779.9084299000001</v>
      </c>
      <c r="C46" s="1333">
        <v>1289.8528699999999</v>
      </c>
      <c r="D46" s="1333">
        <v>1235.5910518999999</v>
      </c>
      <c r="E46" s="1333">
        <v>987.73410269999999</v>
      </c>
      <c r="F46" s="1333">
        <v>771.07</v>
      </c>
      <c r="G46" s="1333">
        <v>387.86421109999998</v>
      </c>
      <c r="H46" s="1333">
        <v>247.0325364</v>
      </c>
      <c r="I46" s="1334">
        <v>201.38438069999998</v>
      </c>
      <c r="J46" s="1334">
        <v>0</v>
      </c>
      <c r="K46" s="1332">
        <v>0</v>
      </c>
      <c r="L46" s="1332">
        <v>0</v>
      </c>
      <c r="M46" s="1332">
        <v>0</v>
      </c>
      <c r="N46" s="1332">
        <v>0</v>
      </c>
      <c r="O46" s="1332">
        <v>0</v>
      </c>
      <c r="P46" s="1333">
        <v>0</v>
      </c>
      <c r="Q46" s="1333">
        <v>0</v>
      </c>
      <c r="R46" s="1334">
        <v>0</v>
      </c>
      <c r="S46" s="1332">
        <v>0</v>
      </c>
      <c r="T46" s="1332">
        <v>0</v>
      </c>
      <c r="U46" s="1332">
        <v>0</v>
      </c>
      <c r="V46" s="1332">
        <v>0</v>
      </c>
      <c r="W46" s="1332">
        <v>0</v>
      </c>
      <c r="X46" s="1333">
        <v>0</v>
      </c>
      <c r="Y46" s="1333">
        <v>0</v>
      </c>
      <c r="Z46" s="1334">
        <v>0</v>
      </c>
      <c r="AA46" s="1332">
        <v>0</v>
      </c>
      <c r="AB46" s="1332">
        <v>0</v>
      </c>
      <c r="AC46" s="1332">
        <v>0</v>
      </c>
      <c r="AD46" s="1332">
        <v>0</v>
      </c>
      <c r="AE46" s="1332">
        <v>0</v>
      </c>
      <c r="AF46" s="1333">
        <v>0</v>
      </c>
      <c r="AG46" s="1333">
        <v>0</v>
      </c>
      <c r="AH46" s="1334"/>
      <c r="AI46" s="1332">
        <v>0</v>
      </c>
      <c r="AJ46" s="1332">
        <v>0</v>
      </c>
      <c r="AK46" s="1332">
        <v>0</v>
      </c>
      <c r="AL46" s="1332">
        <v>0</v>
      </c>
      <c r="AM46" s="1332"/>
      <c r="AN46" s="1333">
        <v>0</v>
      </c>
      <c r="AO46" s="1333">
        <v>0</v>
      </c>
      <c r="AP46" s="1334">
        <v>0</v>
      </c>
      <c r="AQ46" s="1332">
        <v>0</v>
      </c>
      <c r="AR46" s="1332">
        <v>2.22994</v>
      </c>
      <c r="AS46" s="1332">
        <v>8.4716899999999988</v>
      </c>
      <c r="AT46" s="1332">
        <v>4.62601</v>
      </c>
      <c r="AU46" s="1332">
        <v>1.9102700000000001</v>
      </c>
      <c r="AV46" s="1333">
        <v>1.3498205599999999</v>
      </c>
      <c r="AW46" s="1333">
        <v>1.1710339605286</v>
      </c>
      <c r="AX46" s="1334">
        <v>1.5412235983545</v>
      </c>
      <c r="AY46" s="1332">
        <v>0</v>
      </c>
      <c r="AZ46" s="1332">
        <v>0</v>
      </c>
      <c r="BA46" s="1332">
        <v>0</v>
      </c>
      <c r="BB46" s="1332">
        <v>0</v>
      </c>
      <c r="BC46" s="1332">
        <v>0</v>
      </c>
      <c r="BD46" s="1333">
        <v>0</v>
      </c>
      <c r="BE46" s="1333">
        <v>0</v>
      </c>
      <c r="BF46" s="1334">
        <v>0</v>
      </c>
      <c r="BG46" s="1332">
        <v>0</v>
      </c>
      <c r="BH46" s="1332">
        <v>0</v>
      </c>
      <c r="BI46" s="1332">
        <v>0</v>
      </c>
      <c r="BJ46" s="1332">
        <v>0</v>
      </c>
      <c r="BK46" s="1332">
        <v>0</v>
      </c>
      <c r="BL46" s="1333">
        <v>0</v>
      </c>
      <c r="BM46" s="1333">
        <v>0</v>
      </c>
      <c r="BN46" s="1334">
        <v>0</v>
      </c>
      <c r="BO46" s="1334">
        <v>0</v>
      </c>
      <c r="BP46" s="1332">
        <v>0</v>
      </c>
      <c r="BQ46" s="1332">
        <v>0</v>
      </c>
      <c r="BR46" s="1332">
        <v>0</v>
      </c>
      <c r="BS46" s="1332">
        <v>0</v>
      </c>
      <c r="BT46" s="1332">
        <v>0</v>
      </c>
      <c r="BU46" s="1333">
        <v>0</v>
      </c>
      <c r="BV46" s="1333">
        <v>0</v>
      </c>
      <c r="BW46" s="1334">
        <v>0</v>
      </c>
      <c r="BX46" s="1332">
        <v>0</v>
      </c>
      <c r="BY46" s="1332">
        <v>0</v>
      </c>
      <c r="BZ46" s="1332">
        <v>0</v>
      </c>
      <c r="CA46" s="1332">
        <v>0</v>
      </c>
      <c r="CB46" s="1332">
        <v>0</v>
      </c>
      <c r="CC46" s="1333">
        <v>0</v>
      </c>
      <c r="CD46" s="1334" t="s">
        <v>103</v>
      </c>
      <c r="CE46" s="1334">
        <v>0</v>
      </c>
      <c r="CF46" s="1332">
        <v>0</v>
      </c>
      <c r="CG46" s="1332">
        <v>0</v>
      </c>
      <c r="CH46" s="1332">
        <v>0</v>
      </c>
      <c r="CI46" s="1332">
        <v>0</v>
      </c>
      <c r="CJ46" s="1332">
        <v>0</v>
      </c>
      <c r="CK46" s="1333">
        <v>0</v>
      </c>
      <c r="CL46" s="1333">
        <v>0</v>
      </c>
      <c r="CM46" s="1334">
        <v>0</v>
      </c>
      <c r="CN46" s="1334"/>
      <c r="CO46" s="1332">
        <v>0</v>
      </c>
      <c r="CP46" s="1332">
        <v>0</v>
      </c>
      <c r="CQ46" s="1332">
        <v>0</v>
      </c>
      <c r="CR46" s="1332">
        <v>0</v>
      </c>
      <c r="CS46" s="1332">
        <v>0</v>
      </c>
      <c r="CT46" s="1333">
        <v>0</v>
      </c>
      <c r="CU46" s="1333">
        <v>0</v>
      </c>
      <c r="CV46" s="1334">
        <v>0</v>
      </c>
      <c r="CW46" s="1332">
        <v>0</v>
      </c>
      <c r="CX46" s="1332">
        <v>0</v>
      </c>
      <c r="CY46" s="1332">
        <v>0</v>
      </c>
      <c r="CZ46" s="1332">
        <v>0</v>
      </c>
      <c r="DA46" s="1332">
        <v>0</v>
      </c>
      <c r="DB46" s="1333">
        <v>0</v>
      </c>
      <c r="DC46" s="1333">
        <v>0</v>
      </c>
      <c r="DD46" s="1334">
        <v>0</v>
      </c>
      <c r="DE46" s="1332">
        <v>6.4000717000000007</v>
      </c>
      <c r="DF46" s="1332">
        <v>16.533130800000002</v>
      </c>
      <c r="DG46" s="1332">
        <v>16.494693800000004</v>
      </c>
      <c r="DH46" s="1332">
        <v>16.832858700000003</v>
      </c>
      <c r="DI46" s="1332">
        <v>15.146312700000001</v>
      </c>
      <c r="DJ46" s="1333">
        <v>14.483263700000002</v>
      </c>
      <c r="DK46" s="1333">
        <v>12.127163400000001</v>
      </c>
      <c r="DL46" s="1334">
        <v>11.078151200000001</v>
      </c>
      <c r="DM46" s="1332">
        <v>0</v>
      </c>
      <c r="DN46" s="1332">
        <v>0</v>
      </c>
      <c r="DO46" s="1332">
        <v>0</v>
      </c>
      <c r="DP46" s="1332">
        <v>0</v>
      </c>
      <c r="DQ46" s="1332">
        <v>0</v>
      </c>
      <c r="DR46" s="1333">
        <v>0</v>
      </c>
      <c r="DS46" s="1333">
        <v>0</v>
      </c>
      <c r="DT46" s="1334">
        <v>0</v>
      </c>
      <c r="DU46" s="1332">
        <v>0</v>
      </c>
      <c r="DV46" s="1332">
        <v>0</v>
      </c>
      <c r="DW46" s="1332">
        <v>0</v>
      </c>
      <c r="DX46" s="1332">
        <v>0</v>
      </c>
      <c r="DY46" s="1332">
        <v>0</v>
      </c>
      <c r="DZ46" s="1333">
        <v>0</v>
      </c>
      <c r="EA46" s="1333">
        <v>0</v>
      </c>
      <c r="EB46" s="1334">
        <v>0</v>
      </c>
      <c r="EC46" s="1332">
        <v>0</v>
      </c>
      <c r="ED46" s="1332">
        <v>0</v>
      </c>
      <c r="EE46" s="1332">
        <v>0</v>
      </c>
      <c r="EF46" s="1332">
        <v>0</v>
      </c>
      <c r="EG46" s="1332">
        <v>0</v>
      </c>
      <c r="EH46" s="1333">
        <v>0</v>
      </c>
      <c r="EI46" s="1333">
        <v>0</v>
      </c>
      <c r="EJ46" s="1334">
        <v>0</v>
      </c>
      <c r="EK46" s="1332">
        <v>0</v>
      </c>
      <c r="EL46" s="1332">
        <v>0</v>
      </c>
      <c r="EM46" s="1332">
        <v>0</v>
      </c>
      <c r="EN46" s="1332">
        <v>0</v>
      </c>
      <c r="EO46" s="1332">
        <v>0</v>
      </c>
      <c r="EP46" s="1333">
        <v>0</v>
      </c>
      <c r="EQ46" s="1333"/>
      <c r="ER46" s="1334"/>
      <c r="ES46" s="1332">
        <v>694.70564281579493</v>
      </c>
      <c r="ET46" s="1332">
        <v>687.78366147614645</v>
      </c>
      <c r="EU46" s="1332">
        <v>549.79679758107136</v>
      </c>
      <c r="EV46" s="1332">
        <v>403.86065136389669</v>
      </c>
      <c r="EW46" s="1332">
        <v>372.4870690537382</v>
      </c>
      <c r="EX46" s="1333">
        <v>343.55410591458008</v>
      </c>
      <c r="EY46" s="1333">
        <v>339.0321081572626</v>
      </c>
      <c r="EZ46" s="1334">
        <v>351.7127768129065</v>
      </c>
      <c r="FA46" s="1333">
        <v>0</v>
      </c>
      <c r="FB46" s="1332">
        <v>0</v>
      </c>
      <c r="FC46" s="1332">
        <v>0</v>
      </c>
      <c r="FD46" s="1332">
        <v>0</v>
      </c>
      <c r="FE46" s="1332">
        <v>0</v>
      </c>
      <c r="FF46" s="1333">
        <v>0</v>
      </c>
      <c r="FG46" s="1333">
        <v>0</v>
      </c>
      <c r="FH46" s="1334"/>
      <c r="FI46" s="1332">
        <v>16499.944144000001</v>
      </c>
      <c r="FJ46" s="1332">
        <v>16040.711080000001</v>
      </c>
      <c r="FK46" s="1332">
        <v>17218.546899999848</v>
      </c>
      <c r="FL46" s="1332">
        <v>17331.718884099999</v>
      </c>
      <c r="FM46" s="1332">
        <v>15065.224084500001</v>
      </c>
      <c r="FN46" s="1333">
        <v>12508.7029545</v>
      </c>
      <c r="FO46" s="1333">
        <v>10262.6478025</v>
      </c>
      <c r="FP46" s="1334">
        <v>5626.8130000000001</v>
      </c>
      <c r="FQ46" s="1332">
        <v>0</v>
      </c>
      <c r="FR46" s="1332">
        <v>0</v>
      </c>
      <c r="FS46" s="1332">
        <v>0</v>
      </c>
      <c r="FT46" s="1332">
        <v>0</v>
      </c>
      <c r="FU46" s="1332">
        <v>0</v>
      </c>
      <c r="FV46" s="1333">
        <v>0</v>
      </c>
      <c r="FW46" s="1333">
        <v>0</v>
      </c>
      <c r="FX46" s="1334">
        <v>0</v>
      </c>
      <c r="FY46" s="1332">
        <v>0</v>
      </c>
      <c r="FZ46" s="1332">
        <v>0</v>
      </c>
      <c r="GA46" s="1332">
        <v>0</v>
      </c>
      <c r="GB46" s="1332">
        <v>0</v>
      </c>
      <c r="GC46" s="1332"/>
      <c r="GD46" s="1333">
        <v>0</v>
      </c>
      <c r="GE46" s="1333">
        <v>0</v>
      </c>
      <c r="GF46" s="1334">
        <v>0</v>
      </c>
      <c r="GG46" s="1332">
        <v>0</v>
      </c>
      <c r="GH46" s="1332">
        <v>0</v>
      </c>
      <c r="GI46" s="1332">
        <v>0</v>
      </c>
      <c r="GJ46" s="1332">
        <v>0</v>
      </c>
      <c r="GK46" s="1332">
        <v>0</v>
      </c>
      <c r="GL46" s="1333">
        <v>0</v>
      </c>
      <c r="GM46" s="1333">
        <v>0</v>
      </c>
      <c r="GN46" s="1334">
        <v>0</v>
      </c>
      <c r="GO46" s="1332">
        <v>17201.049858515795</v>
      </c>
      <c r="GP46" s="1332">
        <v>16747.257812276144</v>
      </c>
      <c r="GQ46" s="1332">
        <v>17793.310081380918</v>
      </c>
      <c r="GR46" s="1332">
        <f>GJ46+GB46+FT46+FL46+FD46+EV46+EF46+DX46+DP46+DH46+AD46+CZ46+CR46+CI46+CA46+BS46+EN46+BJ46+BB46+AT46+AL46+V46+N46</f>
        <v>17757.038404163894</v>
      </c>
      <c r="GS46" s="1332">
        <f>O46+W46+AM46+AU46+BC46+BK46+BT46+CB46+CJ46+CS46+DA46+AE46+DI46+DQ46+DY46+EG46+EO46+EW46+FE46+FM46+FU46+GC46+GK46</f>
        <v>15454.76773625374</v>
      </c>
      <c r="GT46" s="1333">
        <v>12868.090144674581</v>
      </c>
      <c r="GU46" s="1333">
        <v>10614.978108017791</v>
      </c>
      <c r="GV46" s="1334">
        <v>5991.1451516112611</v>
      </c>
      <c r="GW46" s="1332">
        <v>18980.958288415794</v>
      </c>
      <c r="GX46" s="1332">
        <v>18037.110682276143</v>
      </c>
      <c r="GY46" s="1332">
        <v>19028.901133280917</v>
      </c>
      <c r="GZ46" s="1332">
        <f t="shared" ref="GZ46:HA49" si="8">E46+GR46</f>
        <v>18744.772506863894</v>
      </c>
      <c r="HA46" s="1332">
        <f t="shared" si="8"/>
        <v>16225.837736253739</v>
      </c>
      <c r="HB46" s="1333">
        <v>13255.954355774582</v>
      </c>
      <c r="HC46" s="1335">
        <v>10862.010644417791</v>
      </c>
      <c r="HD46" s="1334">
        <v>6192.5295323112614</v>
      </c>
      <c r="HJ46" s="1336"/>
    </row>
    <row r="47" spans="1:218">
      <c r="A47" s="1286" t="s">
        <v>638</v>
      </c>
      <c r="B47" s="1332">
        <v>37.698599999999999</v>
      </c>
      <c r="C47" s="1333">
        <v>19.269279999999998</v>
      </c>
      <c r="D47" s="1333">
        <v>204.5145421</v>
      </c>
      <c r="E47" s="1333">
        <v>53.4259086</v>
      </c>
      <c r="F47" s="1333">
        <v>27.46</v>
      </c>
      <c r="G47" s="1333">
        <v>72.183075000000002</v>
      </c>
      <c r="H47" s="1333">
        <v>13.629857700000001</v>
      </c>
      <c r="I47" s="1334">
        <v>10.9144667</v>
      </c>
      <c r="J47" s="1334">
        <v>0</v>
      </c>
      <c r="K47" s="1332">
        <v>0</v>
      </c>
      <c r="L47" s="1332">
        <v>0</v>
      </c>
      <c r="M47" s="1332">
        <v>0</v>
      </c>
      <c r="N47" s="1332">
        <v>0</v>
      </c>
      <c r="O47" s="1332">
        <v>0</v>
      </c>
      <c r="P47" s="1333">
        <v>0</v>
      </c>
      <c r="Q47" s="1333">
        <v>0</v>
      </c>
      <c r="R47" s="1334">
        <v>0</v>
      </c>
      <c r="S47" s="1332">
        <v>0</v>
      </c>
      <c r="T47" s="1332">
        <v>0</v>
      </c>
      <c r="U47" s="1332">
        <v>0</v>
      </c>
      <c r="V47" s="1332">
        <v>0</v>
      </c>
      <c r="W47" s="1332">
        <v>0</v>
      </c>
      <c r="X47" s="1333">
        <v>0</v>
      </c>
      <c r="Y47" s="1333">
        <v>0</v>
      </c>
      <c r="Z47" s="1334">
        <v>0</v>
      </c>
      <c r="AA47" s="1332">
        <v>0</v>
      </c>
      <c r="AB47" s="1332">
        <v>0</v>
      </c>
      <c r="AC47" s="1332">
        <v>0</v>
      </c>
      <c r="AD47" s="1332">
        <v>0</v>
      </c>
      <c r="AE47" s="1332">
        <v>0</v>
      </c>
      <c r="AF47" s="1333">
        <v>0</v>
      </c>
      <c r="AG47" s="1333">
        <v>0</v>
      </c>
      <c r="AH47" s="1334"/>
      <c r="AI47" s="1332">
        <v>0</v>
      </c>
      <c r="AJ47" s="1332">
        <v>0</v>
      </c>
      <c r="AK47" s="1332">
        <v>0</v>
      </c>
      <c r="AL47" s="1332">
        <v>0</v>
      </c>
      <c r="AM47" s="1332"/>
      <c r="AN47" s="1333">
        <v>0</v>
      </c>
      <c r="AO47" s="1333">
        <v>0</v>
      </c>
      <c r="AP47" s="1334">
        <v>0</v>
      </c>
      <c r="AQ47" s="1332">
        <v>5.8077300000000003</v>
      </c>
      <c r="AR47" s="1332">
        <v>7.4641899999999994</v>
      </c>
      <c r="AS47" s="1332">
        <v>0.253</v>
      </c>
      <c r="AT47" s="1332">
        <v>8.5210000000000008E-2</v>
      </c>
      <c r="AU47" s="1332">
        <v>0.12069056</v>
      </c>
      <c r="AV47" s="1333">
        <v>8.731340052860001E-2</v>
      </c>
      <c r="AW47" s="1333">
        <v>0.53670390605109997</v>
      </c>
      <c r="AX47" s="1334">
        <v>0.75767211623469999</v>
      </c>
      <c r="AY47" s="1332">
        <v>0</v>
      </c>
      <c r="AZ47" s="1332">
        <v>0</v>
      </c>
      <c r="BA47" s="1332">
        <v>0</v>
      </c>
      <c r="BB47" s="1332">
        <v>0</v>
      </c>
      <c r="BC47" s="1332">
        <v>0</v>
      </c>
      <c r="BD47" s="1333">
        <v>0</v>
      </c>
      <c r="BE47" s="1333">
        <v>0</v>
      </c>
      <c r="BF47" s="1334">
        <v>0</v>
      </c>
      <c r="BG47" s="1332">
        <v>0</v>
      </c>
      <c r="BH47" s="1332">
        <v>0</v>
      </c>
      <c r="BI47" s="1332">
        <v>0</v>
      </c>
      <c r="BJ47" s="1332">
        <v>0</v>
      </c>
      <c r="BK47" s="1332">
        <v>0</v>
      </c>
      <c r="BL47" s="1333">
        <v>0</v>
      </c>
      <c r="BM47" s="1333">
        <v>0</v>
      </c>
      <c r="BN47" s="1334">
        <v>0</v>
      </c>
      <c r="BO47" s="1334">
        <v>0</v>
      </c>
      <c r="BP47" s="1332">
        <v>0</v>
      </c>
      <c r="BQ47" s="1332">
        <v>0</v>
      </c>
      <c r="BR47" s="1332">
        <v>0</v>
      </c>
      <c r="BS47" s="1332">
        <v>0</v>
      </c>
      <c r="BT47" s="1332">
        <v>0</v>
      </c>
      <c r="BU47" s="1333">
        <v>0</v>
      </c>
      <c r="BV47" s="1333">
        <v>0</v>
      </c>
      <c r="BW47" s="1334">
        <v>0</v>
      </c>
      <c r="BX47" s="1332">
        <v>0</v>
      </c>
      <c r="BY47" s="1332">
        <v>0</v>
      </c>
      <c r="BZ47" s="1332">
        <v>0</v>
      </c>
      <c r="CA47" s="1332">
        <v>0</v>
      </c>
      <c r="CB47" s="1332">
        <v>0</v>
      </c>
      <c r="CC47" s="1333">
        <v>0</v>
      </c>
      <c r="CD47" s="1334" t="s">
        <v>103</v>
      </c>
      <c r="CE47" s="1334">
        <v>0</v>
      </c>
      <c r="CF47" s="1332">
        <v>0</v>
      </c>
      <c r="CG47" s="1332">
        <v>0</v>
      </c>
      <c r="CH47" s="1332">
        <v>0</v>
      </c>
      <c r="CI47" s="1332">
        <v>0</v>
      </c>
      <c r="CJ47" s="1332">
        <v>0</v>
      </c>
      <c r="CK47" s="1333">
        <v>0</v>
      </c>
      <c r="CL47" s="1333">
        <v>0</v>
      </c>
      <c r="CM47" s="1334">
        <v>0</v>
      </c>
      <c r="CN47" s="1334"/>
      <c r="CO47" s="1332">
        <v>0</v>
      </c>
      <c r="CP47" s="1332">
        <v>0</v>
      </c>
      <c r="CQ47" s="1332">
        <v>0</v>
      </c>
      <c r="CR47" s="1332">
        <v>0</v>
      </c>
      <c r="CS47" s="1332">
        <v>0</v>
      </c>
      <c r="CT47" s="1333">
        <v>0</v>
      </c>
      <c r="CU47" s="1333">
        <v>0</v>
      </c>
      <c r="CV47" s="1334">
        <v>0</v>
      </c>
      <c r="CW47" s="1332">
        <v>0</v>
      </c>
      <c r="CX47" s="1332">
        <v>0</v>
      </c>
      <c r="CY47" s="1332">
        <v>0</v>
      </c>
      <c r="CZ47" s="1332">
        <v>0</v>
      </c>
      <c r="DA47" s="1332">
        <v>0</v>
      </c>
      <c r="DB47" s="1333">
        <v>0</v>
      </c>
      <c r="DC47" s="1333">
        <v>0</v>
      </c>
      <c r="DD47" s="1334">
        <v>0</v>
      </c>
      <c r="DE47" s="1332">
        <v>12.578331500000001</v>
      </c>
      <c r="DF47" s="1332">
        <v>6.9504048000000012</v>
      </c>
      <c r="DG47" s="1332">
        <v>6.2949320000000002</v>
      </c>
      <c r="DH47" s="1332">
        <v>2.2898399999999999</v>
      </c>
      <c r="DI47" s="1332">
        <v>2.6893946999999998</v>
      </c>
      <c r="DJ47" s="1333">
        <v>0.93562099999999992</v>
      </c>
      <c r="DK47" s="1333">
        <v>0.83123980000000008</v>
      </c>
      <c r="DL47" s="1334">
        <v>3.0324095</v>
      </c>
      <c r="DM47" s="1332">
        <v>0</v>
      </c>
      <c r="DN47" s="1332">
        <v>0</v>
      </c>
      <c r="DO47" s="1332">
        <v>0</v>
      </c>
      <c r="DP47" s="1332">
        <v>0</v>
      </c>
      <c r="DQ47" s="1332">
        <v>0</v>
      </c>
      <c r="DR47" s="1333">
        <v>0</v>
      </c>
      <c r="DS47" s="1333">
        <v>0</v>
      </c>
      <c r="DT47" s="1334">
        <v>0</v>
      </c>
      <c r="DU47" s="1332">
        <v>0</v>
      </c>
      <c r="DV47" s="1332">
        <v>0</v>
      </c>
      <c r="DW47" s="1332">
        <v>0</v>
      </c>
      <c r="DX47" s="1332">
        <v>0</v>
      </c>
      <c r="DY47" s="1332"/>
      <c r="DZ47" s="1333">
        <v>0</v>
      </c>
      <c r="EA47" s="1333">
        <v>0</v>
      </c>
      <c r="EB47" s="1334">
        <v>0</v>
      </c>
      <c r="EC47" s="1332">
        <v>0</v>
      </c>
      <c r="ED47" s="1332">
        <v>0</v>
      </c>
      <c r="EE47" s="1332">
        <v>0</v>
      </c>
      <c r="EF47" s="1332">
        <v>0</v>
      </c>
      <c r="EG47" s="1332">
        <v>0</v>
      </c>
      <c r="EH47" s="1333">
        <v>0</v>
      </c>
      <c r="EI47" s="1333">
        <v>0</v>
      </c>
      <c r="EJ47" s="1334">
        <v>0</v>
      </c>
      <c r="EK47" s="1332">
        <v>0</v>
      </c>
      <c r="EL47" s="1332">
        <v>0</v>
      </c>
      <c r="EM47" s="1332">
        <v>0</v>
      </c>
      <c r="EN47" s="1332">
        <v>0</v>
      </c>
      <c r="EO47" s="1332">
        <v>0</v>
      </c>
      <c r="EP47" s="1333">
        <v>0</v>
      </c>
      <c r="EQ47" s="1333"/>
      <c r="ER47" s="1334"/>
      <c r="ES47" s="1332">
        <v>174.74618797491894</v>
      </c>
      <c r="ET47" s="1332">
        <v>24.034323332378698</v>
      </c>
      <c r="EU47" s="1332">
        <v>40.604678818575898</v>
      </c>
      <c r="EV47" s="1332">
        <v>40.862592339146197</v>
      </c>
      <c r="EW47" s="1332">
        <v>41.468826984342201</v>
      </c>
      <c r="EX47" s="1333">
        <v>29.130255082998303</v>
      </c>
      <c r="EY47" s="1333">
        <v>33.328345692182097</v>
      </c>
      <c r="EZ47" s="1334">
        <v>34.118579589408704</v>
      </c>
      <c r="FA47" s="1333">
        <v>0</v>
      </c>
      <c r="FB47" s="1332">
        <v>0</v>
      </c>
      <c r="FC47" s="1332">
        <v>0</v>
      </c>
      <c r="FD47" s="1332">
        <v>0</v>
      </c>
      <c r="FE47" s="1332">
        <v>0</v>
      </c>
      <c r="FF47" s="1333">
        <v>0</v>
      </c>
      <c r="FG47" s="1333">
        <v>0</v>
      </c>
      <c r="FH47" s="1334"/>
      <c r="FI47" s="1332">
        <v>2114.5087900000003</v>
      </c>
      <c r="FJ47" s="1332">
        <v>3363.1898500000007</v>
      </c>
      <c r="FK47" s="1332">
        <v>2786.4070640999994</v>
      </c>
      <c r="FL47" s="1332">
        <v>931.39711039999997</v>
      </c>
      <c r="FM47" s="1332">
        <v>129.41992999999999</v>
      </c>
      <c r="FN47" s="1333">
        <v>127.75013799999999</v>
      </c>
      <c r="FO47" s="1333">
        <v>65.488549000000006</v>
      </c>
      <c r="FP47" s="1334">
        <v>8.6989999999999998</v>
      </c>
      <c r="FQ47" s="1332">
        <v>0</v>
      </c>
      <c r="FR47" s="1332">
        <v>0</v>
      </c>
      <c r="FS47" s="1332">
        <v>0</v>
      </c>
      <c r="FT47" s="1332">
        <v>0</v>
      </c>
      <c r="FU47" s="1332">
        <v>0</v>
      </c>
      <c r="FV47" s="1333">
        <v>0</v>
      </c>
      <c r="FW47" s="1333">
        <v>0</v>
      </c>
      <c r="FX47" s="1334">
        <v>0</v>
      </c>
      <c r="FY47" s="1332">
        <v>0</v>
      </c>
      <c r="FZ47" s="1332">
        <v>0</v>
      </c>
      <c r="GA47" s="1332">
        <v>0</v>
      </c>
      <c r="GB47" s="1332">
        <v>0</v>
      </c>
      <c r="GC47" s="1332">
        <v>0</v>
      </c>
      <c r="GD47" s="1333">
        <v>0</v>
      </c>
      <c r="GE47" s="1333">
        <v>0</v>
      </c>
      <c r="GF47" s="1334">
        <v>0</v>
      </c>
      <c r="GG47" s="1332">
        <v>0</v>
      </c>
      <c r="GH47" s="1332">
        <v>0</v>
      </c>
      <c r="GI47" s="1332">
        <v>0</v>
      </c>
      <c r="GJ47" s="1332">
        <v>0</v>
      </c>
      <c r="GK47" s="1332">
        <v>0</v>
      </c>
      <c r="GL47" s="1333">
        <v>0</v>
      </c>
      <c r="GM47" s="1333">
        <v>0</v>
      </c>
      <c r="GN47" s="1334">
        <v>0</v>
      </c>
      <c r="GO47" s="1332">
        <v>2307.6410394749191</v>
      </c>
      <c r="GP47" s="1332">
        <v>3401.638768132379</v>
      </c>
      <c r="GQ47" s="1332">
        <v>2833.5596749185752</v>
      </c>
      <c r="GR47" s="1332">
        <f>GJ47+GB47+FT47+FL47+FD47+EV47+EF47+DX47+DP47+DH47+AD47+CZ47+CR47+CI47+CA47+BS47+EN47+BJ47+BB47+AT47+AL47+V47+N47</f>
        <v>974.63475273914617</v>
      </c>
      <c r="GS47" s="1332">
        <f>O47+W47+AM47+AU47+BC47+BK47+BT47+CB47+CJ47+CS47+DA47+AE47+DI47+DQ47+DY47+EG47+EO47+EW47+FE47+FM47+FU47+GC47+GK47</f>
        <v>173.69884224434219</v>
      </c>
      <c r="GT47" s="1333">
        <v>157.90332748352691</v>
      </c>
      <c r="GU47" s="1333">
        <v>100.18483839823321</v>
      </c>
      <c r="GV47" s="1334">
        <v>46.607661205643403</v>
      </c>
      <c r="GW47" s="1332">
        <v>2345.3396394749193</v>
      </c>
      <c r="GX47" s="1332">
        <v>3420.908048132379</v>
      </c>
      <c r="GY47" s="1332">
        <v>3038.0742170185754</v>
      </c>
      <c r="GZ47" s="1332">
        <f t="shared" si="8"/>
        <v>1028.0606613391462</v>
      </c>
      <c r="HA47" s="1332">
        <f t="shared" si="8"/>
        <v>201.1588422443422</v>
      </c>
      <c r="HB47" s="1333">
        <v>230.08640248352691</v>
      </c>
      <c r="HC47" s="1335">
        <v>113.81469609823321</v>
      </c>
      <c r="HD47" s="1334">
        <v>57.522127905643401</v>
      </c>
      <c r="HJ47" s="1336"/>
    </row>
    <row r="48" spans="1:218">
      <c r="A48" s="1286" t="s">
        <v>639</v>
      </c>
      <c r="B48" s="1332">
        <v>527.75415989999999</v>
      </c>
      <c r="C48" s="1333">
        <v>610.87028999999995</v>
      </c>
      <c r="D48" s="1333">
        <v>452.3714913</v>
      </c>
      <c r="E48" s="1333">
        <v>270.09407829999998</v>
      </c>
      <c r="F48" s="1333">
        <v>410.67</v>
      </c>
      <c r="G48" s="1333">
        <v>213.01474970000001</v>
      </c>
      <c r="H48" s="1333">
        <v>59.278013399999999</v>
      </c>
      <c r="I48" s="1334">
        <v>34.214244700000002</v>
      </c>
      <c r="J48" s="1334">
        <v>0</v>
      </c>
      <c r="K48" s="1332">
        <v>0</v>
      </c>
      <c r="L48" s="1332">
        <v>0</v>
      </c>
      <c r="M48" s="1332">
        <v>0</v>
      </c>
      <c r="N48" s="1332">
        <v>0</v>
      </c>
      <c r="O48" s="1332">
        <v>0</v>
      </c>
      <c r="P48" s="1333">
        <v>0</v>
      </c>
      <c r="Q48" s="1333">
        <v>0</v>
      </c>
      <c r="R48" s="1334">
        <v>0</v>
      </c>
      <c r="S48" s="1332">
        <v>0</v>
      </c>
      <c r="T48" s="1332">
        <v>0</v>
      </c>
      <c r="U48" s="1332">
        <v>0</v>
      </c>
      <c r="V48" s="1332">
        <v>0</v>
      </c>
      <c r="W48" s="1332">
        <v>0</v>
      </c>
      <c r="X48" s="1333">
        <v>0</v>
      </c>
      <c r="Y48" s="1333">
        <v>0</v>
      </c>
      <c r="Z48" s="1334">
        <v>0</v>
      </c>
      <c r="AA48" s="1332">
        <v>0</v>
      </c>
      <c r="AB48" s="1332">
        <v>0</v>
      </c>
      <c r="AC48" s="1332">
        <v>0</v>
      </c>
      <c r="AD48" s="1332">
        <v>0</v>
      </c>
      <c r="AE48" s="1332">
        <v>0</v>
      </c>
      <c r="AF48" s="1333">
        <v>0</v>
      </c>
      <c r="AG48" s="1333">
        <v>0</v>
      </c>
      <c r="AH48" s="1334"/>
      <c r="AI48" s="1332">
        <v>0</v>
      </c>
      <c r="AJ48" s="1332">
        <v>0</v>
      </c>
      <c r="AK48" s="1332">
        <v>0</v>
      </c>
      <c r="AL48" s="1332">
        <v>0</v>
      </c>
      <c r="AM48" s="1332">
        <v>0</v>
      </c>
      <c r="AN48" s="1333">
        <v>0</v>
      </c>
      <c r="AO48" s="1333">
        <v>0</v>
      </c>
      <c r="AP48" s="1334">
        <v>0</v>
      </c>
      <c r="AQ48" s="1332">
        <v>3.5777900000000002</v>
      </c>
      <c r="AR48" s="1332">
        <v>1.22244</v>
      </c>
      <c r="AS48" s="1332">
        <v>4.0986799999999999</v>
      </c>
      <c r="AT48" s="1332">
        <v>2.8009499999999998</v>
      </c>
      <c r="AU48" s="1332">
        <v>0.68114000000000008</v>
      </c>
      <c r="AV48" s="1333">
        <v>0.2661</v>
      </c>
      <c r="AW48" s="1333">
        <v>0.16651426822520002</v>
      </c>
      <c r="AX48" s="1334">
        <v>0.78082066633179992</v>
      </c>
      <c r="AY48" s="1332">
        <v>0</v>
      </c>
      <c r="AZ48" s="1332">
        <v>0</v>
      </c>
      <c r="BA48" s="1332">
        <v>0</v>
      </c>
      <c r="BB48" s="1332">
        <v>0</v>
      </c>
      <c r="BC48" s="1332">
        <v>0</v>
      </c>
      <c r="BD48" s="1333">
        <v>0</v>
      </c>
      <c r="BE48" s="1333">
        <v>0</v>
      </c>
      <c r="BF48" s="1334">
        <v>0</v>
      </c>
      <c r="BG48" s="1332">
        <v>0</v>
      </c>
      <c r="BH48" s="1332">
        <v>0</v>
      </c>
      <c r="BI48" s="1332">
        <v>0</v>
      </c>
      <c r="BJ48" s="1332">
        <v>0</v>
      </c>
      <c r="BK48" s="1332">
        <v>0</v>
      </c>
      <c r="BL48" s="1333">
        <v>0</v>
      </c>
      <c r="BM48" s="1333">
        <v>0</v>
      </c>
      <c r="BN48" s="1334">
        <v>0</v>
      </c>
      <c r="BO48" s="1334">
        <v>0</v>
      </c>
      <c r="BP48" s="1332">
        <v>0</v>
      </c>
      <c r="BQ48" s="1332">
        <v>0</v>
      </c>
      <c r="BR48" s="1332">
        <v>0</v>
      </c>
      <c r="BS48" s="1332">
        <v>0</v>
      </c>
      <c r="BT48" s="1332">
        <v>0</v>
      </c>
      <c r="BU48" s="1333">
        <v>0</v>
      </c>
      <c r="BV48" s="1333">
        <v>0</v>
      </c>
      <c r="BW48" s="1334">
        <v>0</v>
      </c>
      <c r="BX48" s="1332">
        <v>0</v>
      </c>
      <c r="BY48" s="1332">
        <v>0</v>
      </c>
      <c r="BZ48" s="1332">
        <v>0</v>
      </c>
      <c r="CA48" s="1332">
        <v>0</v>
      </c>
      <c r="CB48" s="1332">
        <v>0</v>
      </c>
      <c r="CC48" s="1333">
        <v>0</v>
      </c>
      <c r="CD48" s="1334" t="s">
        <v>103</v>
      </c>
      <c r="CE48" s="1334">
        <v>0</v>
      </c>
      <c r="CF48" s="1332">
        <v>0</v>
      </c>
      <c r="CG48" s="1332">
        <v>0</v>
      </c>
      <c r="CH48" s="1332">
        <v>0</v>
      </c>
      <c r="CI48" s="1332">
        <v>0</v>
      </c>
      <c r="CJ48" s="1332">
        <v>0</v>
      </c>
      <c r="CK48" s="1333">
        <v>0</v>
      </c>
      <c r="CL48" s="1333">
        <v>0</v>
      </c>
      <c r="CM48" s="1334">
        <v>0</v>
      </c>
      <c r="CN48" s="1334"/>
      <c r="CO48" s="1332">
        <v>0</v>
      </c>
      <c r="CP48" s="1332">
        <v>0</v>
      </c>
      <c r="CQ48" s="1332">
        <v>0</v>
      </c>
      <c r="CR48" s="1332">
        <v>0</v>
      </c>
      <c r="CS48" s="1332">
        <v>0</v>
      </c>
      <c r="CT48" s="1333">
        <v>0</v>
      </c>
      <c r="CU48" s="1333">
        <v>0</v>
      </c>
      <c r="CV48" s="1334">
        <v>0</v>
      </c>
      <c r="CW48" s="1332">
        <v>0</v>
      </c>
      <c r="CX48" s="1332">
        <v>0</v>
      </c>
      <c r="CY48" s="1332">
        <v>0</v>
      </c>
      <c r="CZ48" s="1332">
        <v>0</v>
      </c>
      <c r="DA48" s="1332">
        <v>0</v>
      </c>
      <c r="DB48" s="1333">
        <v>0</v>
      </c>
      <c r="DC48" s="1333">
        <v>0</v>
      </c>
      <c r="DD48" s="1334">
        <v>0</v>
      </c>
      <c r="DE48" s="1332">
        <v>2.4452723999999999</v>
      </c>
      <c r="DF48" s="1332">
        <v>6.9888418000000003</v>
      </c>
      <c r="DG48" s="1332">
        <v>5.9567671000000004</v>
      </c>
      <c r="DH48" s="1332">
        <v>3.9763860000000006</v>
      </c>
      <c r="DI48" s="1332">
        <v>3.3524436999999998</v>
      </c>
      <c r="DJ48" s="1333">
        <v>3.2917213000000003</v>
      </c>
      <c r="DK48" s="1333">
        <v>1.880252</v>
      </c>
      <c r="DL48" s="1334">
        <v>1.200156</v>
      </c>
      <c r="DM48" s="1332">
        <v>0</v>
      </c>
      <c r="DN48" s="1332">
        <v>0</v>
      </c>
      <c r="DO48" s="1332">
        <v>0</v>
      </c>
      <c r="DP48" s="1332">
        <v>0</v>
      </c>
      <c r="DQ48" s="1332">
        <v>0</v>
      </c>
      <c r="DR48" s="1333">
        <v>0</v>
      </c>
      <c r="DS48" s="1333">
        <v>0</v>
      </c>
      <c r="DT48" s="1334">
        <v>0</v>
      </c>
      <c r="DU48" s="1332">
        <v>0</v>
      </c>
      <c r="DV48" s="1332">
        <v>0</v>
      </c>
      <c r="DW48" s="1332">
        <v>0</v>
      </c>
      <c r="DX48" s="1332">
        <v>0</v>
      </c>
      <c r="DY48" s="1332">
        <v>0</v>
      </c>
      <c r="DZ48" s="1333">
        <v>0</v>
      </c>
      <c r="EA48" s="1333">
        <v>0</v>
      </c>
      <c r="EB48" s="1334">
        <v>0</v>
      </c>
      <c r="EC48" s="1332">
        <v>0</v>
      </c>
      <c r="ED48" s="1332">
        <v>0</v>
      </c>
      <c r="EE48" s="1332">
        <v>0</v>
      </c>
      <c r="EF48" s="1332">
        <v>0</v>
      </c>
      <c r="EG48" s="1332">
        <v>0</v>
      </c>
      <c r="EH48" s="1333">
        <v>0</v>
      </c>
      <c r="EI48" s="1333">
        <v>0</v>
      </c>
      <c r="EJ48" s="1334">
        <v>0</v>
      </c>
      <c r="EK48" s="1332">
        <v>0</v>
      </c>
      <c r="EL48" s="1332">
        <v>0</v>
      </c>
      <c r="EM48" s="1332">
        <v>0</v>
      </c>
      <c r="EN48" s="1332">
        <v>0</v>
      </c>
      <c r="EO48" s="1332">
        <v>0</v>
      </c>
      <c r="EP48" s="1333">
        <v>0</v>
      </c>
      <c r="EQ48" s="1333"/>
      <c r="ER48" s="1334"/>
      <c r="ES48" s="1332">
        <v>181.66816931449884</v>
      </c>
      <c r="ET48" s="1332">
        <v>162.02118722745385</v>
      </c>
      <c r="EU48" s="1332">
        <v>186.54082503575043</v>
      </c>
      <c r="EV48" s="1332">
        <v>72.236174649304701</v>
      </c>
      <c r="EW48" s="1332">
        <v>70.401790123500277</v>
      </c>
      <c r="EX48" s="1333">
        <v>33.652252840315789</v>
      </c>
      <c r="EY48" s="1333">
        <v>20.647677036538202</v>
      </c>
      <c r="EZ48" s="1334">
        <v>15.002917203697999</v>
      </c>
      <c r="FA48" s="1333">
        <v>0</v>
      </c>
      <c r="FB48" s="1332">
        <v>0</v>
      </c>
      <c r="FC48" s="1332">
        <v>0</v>
      </c>
      <c r="FD48" s="1332">
        <v>0</v>
      </c>
      <c r="FE48" s="1332">
        <v>0</v>
      </c>
      <c r="FF48" s="1333">
        <v>0</v>
      </c>
      <c r="FG48" s="1333">
        <v>0</v>
      </c>
      <c r="FH48" s="1334"/>
      <c r="FI48" s="1332">
        <v>2573.7418539999999</v>
      </c>
      <c r="FJ48" s="1332">
        <v>2185.3540300001505</v>
      </c>
      <c r="FK48" s="1332">
        <v>2621.3156799998492</v>
      </c>
      <c r="FL48" s="1332">
        <v>3197.8919100000003</v>
      </c>
      <c r="FM48" s="1332">
        <v>2685.9410600000001</v>
      </c>
      <c r="FN48" s="1333">
        <v>2373.8052900000002</v>
      </c>
      <c r="FO48" s="1333">
        <v>4701.3236399999987</v>
      </c>
      <c r="FP48" s="1334">
        <v>4328.5190000000002</v>
      </c>
      <c r="FQ48" s="1332">
        <v>0</v>
      </c>
      <c r="FR48" s="1332">
        <v>0</v>
      </c>
      <c r="FS48" s="1332">
        <v>0</v>
      </c>
      <c r="FT48" s="1332">
        <v>0</v>
      </c>
      <c r="FU48" s="1332">
        <v>0</v>
      </c>
      <c r="FV48" s="1333">
        <v>0</v>
      </c>
      <c r="FW48" s="1333">
        <v>0</v>
      </c>
      <c r="FX48" s="1334">
        <v>0</v>
      </c>
      <c r="FY48" s="1332">
        <v>0</v>
      </c>
      <c r="FZ48" s="1332">
        <v>0</v>
      </c>
      <c r="GA48" s="1332">
        <v>0</v>
      </c>
      <c r="GB48" s="1332">
        <v>0</v>
      </c>
      <c r="GC48" s="1332">
        <v>0</v>
      </c>
      <c r="GD48" s="1333">
        <v>0</v>
      </c>
      <c r="GE48" s="1333">
        <v>0</v>
      </c>
      <c r="GF48" s="1334">
        <v>0</v>
      </c>
      <c r="GG48" s="1332">
        <v>0</v>
      </c>
      <c r="GH48" s="1332">
        <v>0</v>
      </c>
      <c r="GI48" s="1332">
        <v>0</v>
      </c>
      <c r="GJ48" s="1332">
        <v>0</v>
      </c>
      <c r="GK48" s="1332">
        <v>0</v>
      </c>
      <c r="GL48" s="1333">
        <v>0</v>
      </c>
      <c r="GM48" s="1333">
        <v>0</v>
      </c>
      <c r="GN48" s="1334">
        <v>0</v>
      </c>
      <c r="GO48" s="1332">
        <v>2761.4330857144987</v>
      </c>
      <c r="GP48" s="1332">
        <v>2355.5864990276045</v>
      </c>
      <c r="GQ48" s="1332">
        <v>2817.9119521355997</v>
      </c>
      <c r="GR48" s="1332">
        <f>GJ48+GB48+FT48+FL48+FD48+EV48+EF48+DX48+DP48+DH48+AD48+CZ48+CR48+CI48+CA48+BS48+EN48+BJ48+BB48+AT48+AL48+V48+N48</f>
        <v>3276.9054206493047</v>
      </c>
      <c r="GS48" s="1332">
        <f>O48+W48+AM48+AU48+BC48+BK48+BT48+CB48+CJ48+CS48+DA48+AE48+DI48+DQ48+DY48+EG48+EO48+EW48+FE48+FM48+FU48+GC48+GK48</f>
        <v>2760.3764338235005</v>
      </c>
      <c r="GT48" s="1333">
        <v>2411.0153641403163</v>
      </c>
      <c r="GU48" s="1333">
        <v>4724.0180833047616</v>
      </c>
      <c r="GV48" s="1334">
        <v>4345.5028938700298</v>
      </c>
      <c r="GW48" s="1332">
        <v>3289.1872456144988</v>
      </c>
      <c r="GX48" s="1332">
        <v>2966.4567890276044</v>
      </c>
      <c r="GY48" s="1332">
        <v>3270.2834434355996</v>
      </c>
      <c r="GZ48" s="1332">
        <f t="shared" si="8"/>
        <v>3546.9994989493048</v>
      </c>
      <c r="HA48" s="1332">
        <f t="shared" si="8"/>
        <v>3171.0464338235006</v>
      </c>
      <c r="HB48" s="1333">
        <v>2624.0301138403161</v>
      </c>
      <c r="HC48" s="1335">
        <v>4783.296096704762</v>
      </c>
      <c r="HD48" s="1334">
        <v>4379.7171385700294</v>
      </c>
      <c r="HJ48" s="1336"/>
    </row>
    <row r="49" spans="1:218">
      <c r="A49" s="1286" t="s">
        <v>656</v>
      </c>
      <c r="B49" s="1332">
        <v>1289.8528699999999</v>
      </c>
      <c r="C49" s="1333">
        <v>698.25185999999997</v>
      </c>
      <c r="D49" s="1333">
        <v>987.73410269999988</v>
      </c>
      <c r="E49" s="1333">
        <v>771.06593299999997</v>
      </c>
      <c r="F49" s="1333">
        <v>387.86</v>
      </c>
      <c r="G49" s="1333">
        <v>247.03253639999994</v>
      </c>
      <c r="H49" s="1333">
        <v>201.38438069999998</v>
      </c>
      <c r="I49" s="1334">
        <v>178.08460269999998</v>
      </c>
      <c r="J49" s="1334">
        <v>0</v>
      </c>
      <c r="K49" s="1332">
        <v>0</v>
      </c>
      <c r="L49" s="1332">
        <v>0</v>
      </c>
      <c r="M49" s="1332">
        <v>0</v>
      </c>
      <c r="N49" s="1332">
        <v>0</v>
      </c>
      <c r="O49" s="1332">
        <v>0</v>
      </c>
      <c r="P49" s="1333">
        <v>0</v>
      </c>
      <c r="Q49" s="1333">
        <v>0</v>
      </c>
      <c r="R49" s="1334">
        <v>0</v>
      </c>
      <c r="S49" s="1332">
        <v>0</v>
      </c>
      <c r="T49" s="1332">
        <v>0</v>
      </c>
      <c r="U49" s="1332">
        <v>0</v>
      </c>
      <c r="V49" s="1332">
        <v>0</v>
      </c>
      <c r="W49" s="1332">
        <v>0</v>
      </c>
      <c r="X49" s="1333">
        <v>0</v>
      </c>
      <c r="Y49" s="1333">
        <v>0</v>
      </c>
      <c r="Z49" s="1334">
        <v>0</v>
      </c>
      <c r="AA49" s="1332">
        <v>0</v>
      </c>
      <c r="AB49" s="1332">
        <v>0</v>
      </c>
      <c r="AC49" s="1332">
        <v>0</v>
      </c>
      <c r="AD49" s="1332">
        <v>0</v>
      </c>
      <c r="AE49" s="1332">
        <v>0</v>
      </c>
      <c r="AF49" s="1333">
        <v>0</v>
      </c>
      <c r="AG49" s="1333">
        <v>0</v>
      </c>
      <c r="AH49" s="1334"/>
      <c r="AI49" s="1332">
        <v>0</v>
      </c>
      <c r="AJ49" s="1332">
        <v>0</v>
      </c>
      <c r="AK49" s="1332">
        <v>0</v>
      </c>
      <c r="AL49" s="1332">
        <v>0</v>
      </c>
      <c r="AM49" s="1332">
        <v>0</v>
      </c>
      <c r="AN49" s="1333">
        <v>0</v>
      </c>
      <c r="AO49" s="1333">
        <v>0</v>
      </c>
      <c r="AP49" s="1334">
        <v>0</v>
      </c>
      <c r="AQ49" s="1332">
        <v>2.22994</v>
      </c>
      <c r="AR49" s="1332">
        <v>8.4716899999999988</v>
      </c>
      <c r="AS49" s="1332">
        <v>4.6260099999999991</v>
      </c>
      <c r="AT49" s="1332">
        <v>1.9102699999999997</v>
      </c>
      <c r="AU49" s="1332">
        <v>1.3498205599999997</v>
      </c>
      <c r="AV49" s="1333">
        <v>1.1710339605286</v>
      </c>
      <c r="AW49" s="1333">
        <v>1.5412235983545</v>
      </c>
      <c r="AX49" s="1334">
        <v>1.5180750482573999</v>
      </c>
      <c r="AY49" s="1332">
        <v>0</v>
      </c>
      <c r="AZ49" s="1332">
        <v>0</v>
      </c>
      <c r="BA49" s="1332">
        <v>0</v>
      </c>
      <c r="BB49" s="1332">
        <v>0</v>
      </c>
      <c r="BC49" s="1332">
        <v>0</v>
      </c>
      <c r="BD49" s="1333">
        <v>0</v>
      </c>
      <c r="BE49" s="1333">
        <v>0</v>
      </c>
      <c r="BF49" s="1334">
        <v>0</v>
      </c>
      <c r="BG49" s="1332">
        <v>0</v>
      </c>
      <c r="BH49" s="1332">
        <v>0</v>
      </c>
      <c r="BI49" s="1332">
        <v>0</v>
      </c>
      <c r="BJ49" s="1332">
        <v>0</v>
      </c>
      <c r="BK49" s="1332">
        <v>0</v>
      </c>
      <c r="BL49" s="1333">
        <v>0</v>
      </c>
      <c r="BM49" s="1333">
        <v>0</v>
      </c>
      <c r="BN49" s="1334">
        <v>0</v>
      </c>
      <c r="BO49" s="1334">
        <v>0</v>
      </c>
      <c r="BP49" s="1332">
        <v>0</v>
      </c>
      <c r="BQ49" s="1332">
        <v>0</v>
      </c>
      <c r="BR49" s="1332">
        <v>0</v>
      </c>
      <c r="BS49" s="1332">
        <v>0</v>
      </c>
      <c r="BT49" s="1332">
        <v>0</v>
      </c>
      <c r="BU49" s="1333">
        <v>0</v>
      </c>
      <c r="BV49" s="1333">
        <v>0</v>
      </c>
      <c r="BW49" s="1334">
        <v>0</v>
      </c>
      <c r="BX49" s="1332">
        <v>0</v>
      </c>
      <c r="BY49" s="1332">
        <v>0</v>
      </c>
      <c r="BZ49" s="1332">
        <v>0</v>
      </c>
      <c r="CA49" s="1332">
        <v>0</v>
      </c>
      <c r="CB49" s="1332">
        <v>0</v>
      </c>
      <c r="CC49" s="1333">
        <v>0</v>
      </c>
      <c r="CD49" s="1334" t="s">
        <v>103</v>
      </c>
      <c r="CE49" s="1334">
        <v>0</v>
      </c>
      <c r="CF49" s="1332">
        <v>0</v>
      </c>
      <c r="CG49" s="1332">
        <v>0</v>
      </c>
      <c r="CH49" s="1332">
        <v>0</v>
      </c>
      <c r="CI49" s="1332">
        <v>0</v>
      </c>
      <c r="CJ49" s="1332">
        <v>0</v>
      </c>
      <c r="CK49" s="1333">
        <v>0</v>
      </c>
      <c r="CL49" s="1333">
        <v>0</v>
      </c>
      <c r="CM49" s="1334">
        <v>0</v>
      </c>
      <c r="CN49" s="1334"/>
      <c r="CO49" s="1332">
        <v>0</v>
      </c>
      <c r="CP49" s="1332">
        <v>0</v>
      </c>
      <c r="CQ49" s="1332">
        <v>0</v>
      </c>
      <c r="CR49" s="1332">
        <v>0</v>
      </c>
      <c r="CS49" s="1332">
        <v>0</v>
      </c>
      <c r="CT49" s="1333">
        <v>0</v>
      </c>
      <c r="CU49" s="1333">
        <v>0</v>
      </c>
      <c r="CV49" s="1334">
        <v>0</v>
      </c>
      <c r="CW49" s="1332">
        <v>0</v>
      </c>
      <c r="CX49" s="1332">
        <v>0</v>
      </c>
      <c r="CY49" s="1332">
        <v>0</v>
      </c>
      <c r="CZ49" s="1332">
        <v>0</v>
      </c>
      <c r="DA49" s="1332">
        <v>0</v>
      </c>
      <c r="DB49" s="1333">
        <v>0</v>
      </c>
      <c r="DC49" s="1333">
        <v>0</v>
      </c>
      <c r="DD49" s="1334">
        <v>0</v>
      </c>
      <c r="DE49" s="1332">
        <v>16.533130800000002</v>
      </c>
      <c r="DF49" s="1332">
        <v>16.494693800000004</v>
      </c>
      <c r="DG49" s="1332">
        <v>16.832858700000003</v>
      </c>
      <c r="DH49" s="1332">
        <v>15.146312699999999</v>
      </c>
      <c r="DI49" s="1332">
        <v>14.4832637</v>
      </c>
      <c r="DJ49" s="1333">
        <v>12.127163400000001</v>
      </c>
      <c r="DK49" s="1333">
        <v>11.078151200000001</v>
      </c>
      <c r="DL49" s="1334">
        <v>12.910404700000001</v>
      </c>
      <c r="DM49" s="1332">
        <v>0</v>
      </c>
      <c r="DN49" s="1332">
        <v>0</v>
      </c>
      <c r="DO49" s="1332">
        <v>0</v>
      </c>
      <c r="DP49" s="1332">
        <v>0</v>
      </c>
      <c r="DQ49" s="1332">
        <v>0</v>
      </c>
      <c r="DR49" s="1333">
        <v>0</v>
      </c>
      <c r="DS49" s="1333">
        <v>0</v>
      </c>
      <c r="DT49" s="1334">
        <v>0</v>
      </c>
      <c r="DU49" s="1332">
        <v>0</v>
      </c>
      <c r="DV49" s="1332">
        <v>0</v>
      </c>
      <c r="DW49" s="1332">
        <v>0</v>
      </c>
      <c r="DX49" s="1332">
        <v>0</v>
      </c>
      <c r="DY49" s="1332">
        <v>0</v>
      </c>
      <c r="DZ49" s="1333">
        <v>0</v>
      </c>
      <c r="EA49" s="1333">
        <v>0</v>
      </c>
      <c r="EB49" s="1334">
        <v>0</v>
      </c>
      <c r="EC49" s="1332">
        <v>0</v>
      </c>
      <c r="ED49" s="1332">
        <v>0</v>
      </c>
      <c r="EE49" s="1332">
        <v>0</v>
      </c>
      <c r="EF49" s="1332">
        <v>0</v>
      </c>
      <c r="EG49" s="1332">
        <v>0</v>
      </c>
      <c r="EH49" s="1333">
        <v>0</v>
      </c>
      <c r="EI49" s="1333">
        <v>0</v>
      </c>
      <c r="EJ49" s="1334">
        <v>0</v>
      </c>
      <c r="EK49" s="1332">
        <v>0</v>
      </c>
      <c r="EL49" s="1332">
        <v>0</v>
      </c>
      <c r="EM49" s="1332">
        <v>0</v>
      </c>
      <c r="EN49" s="1332">
        <v>0</v>
      </c>
      <c r="EO49" s="1332">
        <v>0</v>
      </c>
      <c r="EP49" s="1333">
        <v>0</v>
      </c>
      <c r="EQ49" s="1333"/>
      <c r="ER49" s="1334"/>
      <c r="ES49" s="1332">
        <v>687.78366147621512</v>
      </c>
      <c r="ET49" s="1332">
        <v>549.79679758107136</v>
      </c>
      <c r="EU49" s="1332">
        <v>403.86065136389686</v>
      </c>
      <c r="EV49" s="1332">
        <v>372.48706905373814</v>
      </c>
      <c r="EW49" s="1332">
        <v>343.55410591458008</v>
      </c>
      <c r="EX49" s="1333">
        <v>339.0321081572626</v>
      </c>
      <c r="EY49" s="1333">
        <v>351.7127768129065</v>
      </c>
      <c r="EZ49" s="1334">
        <v>370.82843919861716</v>
      </c>
      <c r="FA49" s="1333">
        <v>0</v>
      </c>
      <c r="FB49" s="1332">
        <v>0</v>
      </c>
      <c r="FC49" s="1332">
        <v>0</v>
      </c>
      <c r="FD49" s="1332">
        <v>0</v>
      </c>
      <c r="FE49" s="1332">
        <v>0</v>
      </c>
      <c r="FF49" s="1333">
        <v>0</v>
      </c>
      <c r="FG49" s="1333">
        <v>0</v>
      </c>
      <c r="FH49" s="1334"/>
      <c r="FI49" s="1332">
        <v>16040.711080000001</v>
      </c>
      <c r="FJ49" s="1332">
        <v>17218.546899999848</v>
      </c>
      <c r="FK49" s="1332">
        <v>17383.638284099998</v>
      </c>
      <c r="FL49" s="1332">
        <v>15065.224084500001</v>
      </c>
      <c r="FM49" s="1332">
        <v>12508.7029545</v>
      </c>
      <c r="FN49" s="1333">
        <v>10262.6478025</v>
      </c>
      <c r="FO49" s="1333">
        <v>5626.8127115000007</v>
      </c>
      <c r="FP49" s="1334">
        <v>1306.9929999999999</v>
      </c>
      <c r="FQ49" s="1332">
        <v>0</v>
      </c>
      <c r="FR49" s="1332">
        <v>0</v>
      </c>
      <c r="FS49" s="1332">
        <v>0</v>
      </c>
      <c r="FT49" s="1332">
        <v>0</v>
      </c>
      <c r="FU49" s="1332">
        <v>0</v>
      </c>
      <c r="FV49" s="1333">
        <v>0</v>
      </c>
      <c r="FW49" s="1333">
        <v>0</v>
      </c>
      <c r="FX49" s="1334">
        <v>0</v>
      </c>
      <c r="FY49" s="1332">
        <v>0</v>
      </c>
      <c r="FZ49" s="1332">
        <v>0</v>
      </c>
      <c r="GA49" s="1332">
        <v>0</v>
      </c>
      <c r="GB49" s="1332">
        <v>0</v>
      </c>
      <c r="GC49" s="1332">
        <v>0</v>
      </c>
      <c r="GD49" s="1333">
        <v>0</v>
      </c>
      <c r="GE49" s="1333">
        <v>0</v>
      </c>
      <c r="GF49" s="1334">
        <v>0</v>
      </c>
      <c r="GG49" s="1332">
        <v>0</v>
      </c>
      <c r="GH49" s="1332">
        <v>0</v>
      </c>
      <c r="GI49" s="1332">
        <v>0</v>
      </c>
      <c r="GJ49" s="1332">
        <v>0</v>
      </c>
      <c r="GK49" s="1332">
        <v>0</v>
      </c>
      <c r="GL49" s="1333">
        <v>0</v>
      </c>
      <c r="GM49" s="1333">
        <v>0</v>
      </c>
      <c r="GN49" s="1334">
        <v>0</v>
      </c>
      <c r="GO49" s="1332">
        <v>16747.257812276217</v>
      </c>
      <c r="GP49" s="1332">
        <v>17793.310081380918</v>
      </c>
      <c r="GQ49" s="1332">
        <v>17808.957804163892</v>
      </c>
      <c r="GR49" s="1332">
        <f>GJ49+GB49+FT49+FL49+FD49+EV49+EF49+DX49+DP49+DH49+AD49+CZ49+CR49+CI49+CA49+BS49+EN49+BJ49+BB49+AT49+AL49+V49+N49</f>
        <v>15454.76773625374</v>
      </c>
      <c r="GS49" s="1332">
        <f>O49+W49+AM49+AU49+BC49+BK49+BT49+CB49+CJ49+CS49+DA49+AE49+DI49+DQ49+DY49+EG49+EO49+EW49+FE49+FM49+FU49+GC49+GK49</f>
        <v>12868.090144674581</v>
      </c>
      <c r="GT49" s="1333">
        <v>10614.978108017791</v>
      </c>
      <c r="GU49" s="1333">
        <v>5991.1448631112617</v>
      </c>
      <c r="GV49" s="1334">
        <v>1692.2499189468745</v>
      </c>
      <c r="GW49" s="1332">
        <v>18037.110682276216</v>
      </c>
      <c r="GX49" s="1332">
        <v>18491.561941380918</v>
      </c>
      <c r="GY49" s="1332">
        <v>18796.691906863893</v>
      </c>
      <c r="GZ49" s="1332">
        <f t="shared" si="8"/>
        <v>16225.83366925374</v>
      </c>
      <c r="HA49" s="1332">
        <f t="shared" si="8"/>
        <v>13255.950144674582</v>
      </c>
      <c r="HB49" s="1333">
        <v>10862.010644417791</v>
      </c>
      <c r="HC49" s="1335">
        <v>6192.5292438112619</v>
      </c>
      <c r="HD49" s="1334">
        <v>1870.3345216468745</v>
      </c>
      <c r="HJ49" s="1336"/>
    </row>
    <row r="50" spans="1:218" ht="13">
      <c r="A50" s="1285" t="s">
        <v>657</v>
      </c>
      <c r="B50" s="1332"/>
      <c r="C50" s="1333"/>
      <c r="D50" s="1333"/>
      <c r="E50" s="1333"/>
      <c r="F50" s="1333"/>
      <c r="G50" s="1333"/>
      <c r="H50" s="1333"/>
      <c r="I50" s="1334"/>
      <c r="J50" s="1334"/>
      <c r="K50" s="1337"/>
      <c r="L50" s="1337"/>
      <c r="M50" s="1337"/>
      <c r="N50" s="1337"/>
      <c r="O50" s="1337"/>
      <c r="P50" s="1333"/>
      <c r="Q50" s="1333"/>
      <c r="R50" s="1334"/>
      <c r="S50" s="1332"/>
      <c r="T50" s="1332"/>
      <c r="U50" s="1332"/>
      <c r="V50" s="1332"/>
      <c r="W50" s="1332"/>
      <c r="X50" s="1333"/>
      <c r="Y50" s="1333"/>
      <c r="Z50" s="1334"/>
      <c r="AA50" s="1332"/>
      <c r="AB50" s="1332"/>
      <c r="AC50" s="1332"/>
      <c r="AD50" s="1332"/>
      <c r="AE50" s="1332"/>
      <c r="AF50" s="1333"/>
      <c r="AG50" s="1333"/>
      <c r="AH50" s="1334"/>
      <c r="AI50" s="1332"/>
      <c r="AJ50" s="1332"/>
      <c r="AK50" s="1332"/>
      <c r="AL50" s="1332"/>
      <c r="AM50" s="1332"/>
      <c r="AN50" s="1333"/>
      <c r="AO50" s="1333"/>
      <c r="AP50" s="1334"/>
      <c r="AQ50" s="1332"/>
      <c r="AR50" s="1332"/>
      <c r="AS50" s="1332"/>
      <c r="AT50" s="1332"/>
      <c r="AU50" s="1332"/>
      <c r="AV50" s="1333"/>
      <c r="AW50" s="1333"/>
      <c r="AX50" s="1334"/>
      <c r="AY50" s="1332"/>
      <c r="AZ50" s="1332"/>
      <c r="BA50" s="1332"/>
      <c r="BB50" s="1332"/>
      <c r="BC50" s="1332"/>
      <c r="BD50" s="1333"/>
      <c r="BE50" s="1333"/>
      <c r="BF50" s="1334"/>
      <c r="BG50" s="1332"/>
      <c r="BH50" s="1332"/>
      <c r="BI50" s="1332"/>
      <c r="BJ50" s="1332"/>
      <c r="BK50" s="1332"/>
      <c r="BL50" s="1333"/>
      <c r="BM50" s="1333"/>
      <c r="BN50" s="1334"/>
      <c r="BO50" s="1334"/>
      <c r="BP50" s="1332" t="s">
        <v>185</v>
      </c>
      <c r="BQ50" s="1332" t="s">
        <v>185</v>
      </c>
      <c r="BR50" s="1332" t="s">
        <v>185</v>
      </c>
      <c r="BS50" s="1332" t="s">
        <v>185</v>
      </c>
      <c r="BT50" s="1332"/>
      <c r="BU50" s="1333" t="s">
        <v>185</v>
      </c>
      <c r="BV50" s="1333" t="s">
        <v>185</v>
      </c>
      <c r="BW50" s="1334" t="s">
        <v>185</v>
      </c>
      <c r="BX50" s="1332"/>
      <c r="BY50" s="1332"/>
      <c r="BZ50" s="1332"/>
      <c r="CA50" s="1332"/>
      <c r="CB50" s="1332"/>
      <c r="CC50" s="1333"/>
      <c r="CD50" s="1334" t="s">
        <v>103</v>
      </c>
      <c r="CE50" s="1334">
        <v>0</v>
      </c>
      <c r="CF50" s="1332"/>
      <c r="CG50" s="1332"/>
      <c r="CH50" s="1332"/>
      <c r="CI50" s="1332"/>
      <c r="CJ50" s="1332"/>
      <c r="CK50" s="1333"/>
      <c r="CL50" s="1333"/>
      <c r="CM50" s="1334"/>
      <c r="CN50" s="1334"/>
      <c r="CO50" s="1332"/>
      <c r="CP50" s="1332"/>
      <c r="CQ50" s="1332"/>
      <c r="CR50" s="1332"/>
      <c r="CS50" s="1332"/>
      <c r="CT50" s="1333"/>
      <c r="CU50" s="1333"/>
      <c r="CV50" s="1334"/>
      <c r="CW50" s="1332"/>
      <c r="CX50" s="1332"/>
      <c r="CY50" s="1332"/>
      <c r="CZ50" s="1332"/>
      <c r="DA50" s="1332"/>
      <c r="DB50" s="1333"/>
      <c r="DC50" s="1333"/>
      <c r="DD50" s="1334"/>
      <c r="DE50" s="1332"/>
      <c r="DF50" s="1332"/>
      <c r="DG50" s="1332"/>
      <c r="DH50" s="1332"/>
      <c r="DI50" s="1332"/>
      <c r="DJ50" s="1333"/>
      <c r="DK50" s="1333"/>
      <c r="DL50" s="1334"/>
      <c r="DM50" s="1332"/>
      <c r="DN50" s="1332"/>
      <c r="DO50" s="1332"/>
      <c r="DP50" s="1332"/>
      <c r="DQ50" s="1332"/>
      <c r="DR50" s="1333"/>
      <c r="DS50" s="1333"/>
      <c r="DT50" s="1334"/>
      <c r="DU50" s="1332"/>
      <c r="DV50" s="1332"/>
      <c r="DW50" s="1332"/>
      <c r="DX50" s="1332"/>
      <c r="DY50" s="1332"/>
      <c r="DZ50" s="1333"/>
      <c r="EA50" s="1333"/>
      <c r="EB50" s="1334"/>
      <c r="EC50" s="1332"/>
      <c r="ED50" s="1332"/>
      <c r="EE50" s="1332"/>
      <c r="EF50" s="1332"/>
      <c r="EG50" s="1332"/>
      <c r="EH50" s="1333"/>
      <c r="EI50" s="1333"/>
      <c r="EJ50" s="1334"/>
      <c r="EK50" s="1332"/>
      <c r="EL50" s="1332"/>
      <c r="EM50" s="1332"/>
      <c r="EN50" s="1332"/>
      <c r="EO50" s="1332"/>
      <c r="EP50" s="1333"/>
      <c r="EQ50" s="1333"/>
      <c r="ER50" s="1334"/>
      <c r="ES50" s="1332"/>
      <c r="ET50" s="1332"/>
      <c r="EU50" s="1332"/>
      <c r="EV50" s="1332"/>
      <c r="EW50" s="1332"/>
      <c r="EX50" s="1333"/>
      <c r="EY50" s="1333"/>
      <c r="EZ50" s="1334"/>
      <c r="FA50" s="1333"/>
      <c r="FB50" s="1332"/>
      <c r="FC50" s="1332"/>
      <c r="FD50" s="1332"/>
      <c r="FE50" s="1332"/>
      <c r="FF50" s="1333"/>
      <c r="FG50" s="1333"/>
      <c r="FH50" s="1334"/>
      <c r="FI50" s="1332"/>
      <c r="FJ50" s="1332"/>
      <c r="FK50" s="1332"/>
      <c r="FL50" s="1332"/>
      <c r="FM50" s="1332"/>
      <c r="FN50" s="1333"/>
      <c r="FO50" s="1333"/>
      <c r="FP50" s="1334"/>
      <c r="FQ50" s="1332"/>
      <c r="FR50" s="1332"/>
      <c r="FS50" s="1332"/>
      <c r="FT50" s="1332"/>
      <c r="FU50" s="1332"/>
      <c r="FV50" s="1333"/>
      <c r="FW50" s="1333"/>
      <c r="FX50" s="1334"/>
      <c r="FY50" s="1332"/>
      <c r="FZ50" s="1332"/>
      <c r="GA50" s="1332"/>
      <c r="GB50" s="1332"/>
      <c r="GC50" s="1332"/>
      <c r="GD50" s="1333"/>
      <c r="GE50" s="1333"/>
      <c r="GF50" s="1334"/>
      <c r="GG50" s="1332"/>
      <c r="GH50" s="1332"/>
      <c r="GI50" s="1332"/>
      <c r="GJ50" s="1332"/>
      <c r="GK50" s="1332"/>
      <c r="GL50" s="1333"/>
      <c r="GM50" s="1333"/>
      <c r="GN50" s="1334"/>
      <c r="GO50" s="1332"/>
      <c r="GP50" s="1332"/>
      <c r="GQ50" s="1332"/>
      <c r="GR50" s="1332"/>
      <c r="GS50" s="1332"/>
      <c r="GT50" s="1333"/>
      <c r="GU50" s="1333"/>
      <c r="GV50" s="1334"/>
      <c r="GW50" s="1332"/>
      <c r="GX50" s="1332"/>
      <c r="GY50" s="1332"/>
      <c r="GZ50" s="1332"/>
      <c r="HA50" s="1332"/>
      <c r="HB50" s="1333"/>
      <c r="HC50" s="1335"/>
      <c r="HD50" s="1334"/>
      <c r="HJ50" s="1336"/>
    </row>
    <row r="51" spans="1:218">
      <c r="A51" s="1286" t="s">
        <v>637</v>
      </c>
      <c r="B51" s="1332">
        <v>0</v>
      </c>
      <c r="C51" s="1333">
        <v>0</v>
      </c>
      <c r="D51" s="1333">
        <v>0</v>
      </c>
      <c r="E51" s="1333">
        <v>0</v>
      </c>
      <c r="F51" s="1333">
        <v>0</v>
      </c>
      <c r="G51" s="1333">
        <v>0</v>
      </c>
      <c r="H51" s="1333">
        <v>0</v>
      </c>
      <c r="I51" s="1334">
        <v>0</v>
      </c>
      <c r="J51" s="1334">
        <v>0</v>
      </c>
      <c r="K51" s="1332">
        <v>0</v>
      </c>
      <c r="L51" s="1332">
        <v>0</v>
      </c>
      <c r="M51" s="1332">
        <v>0</v>
      </c>
      <c r="N51" s="1332">
        <v>0</v>
      </c>
      <c r="O51" s="1332">
        <v>0</v>
      </c>
      <c r="P51" s="1333">
        <v>0</v>
      </c>
      <c r="Q51" s="1333">
        <v>0</v>
      </c>
      <c r="R51" s="1334">
        <v>0</v>
      </c>
      <c r="S51" s="1332">
        <v>0</v>
      </c>
      <c r="T51" s="1332">
        <v>0</v>
      </c>
      <c r="U51" s="1332">
        <v>0</v>
      </c>
      <c r="V51" s="1332">
        <v>0</v>
      </c>
      <c r="W51" s="1332">
        <v>0</v>
      </c>
      <c r="X51" s="1333">
        <v>0</v>
      </c>
      <c r="Y51" s="1333">
        <v>0</v>
      </c>
      <c r="Z51" s="1334">
        <v>0</v>
      </c>
      <c r="AA51" s="1332">
        <v>0</v>
      </c>
      <c r="AB51" s="1332">
        <v>0</v>
      </c>
      <c r="AC51" s="1332">
        <v>0</v>
      </c>
      <c r="AD51" s="1332">
        <v>0</v>
      </c>
      <c r="AE51" s="1332">
        <v>0</v>
      </c>
      <c r="AF51" s="1333">
        <v>0</v>
      </c>
      <c r="AG51" s="1333">
        <v>0</v>
      </c>
      <c r="AH51" s="1334"/>
      <c r="AI51" s="1332">
        <v>0</v>
      </c>
      <c r="AJ51" s="1332">
        <v>0</v>
      </c>
      <c r="AK51" s="1332">
        <v>0</v>
      </c>
      <c r="AL51" s="1332">
        <v>0</v>
      </c>
      <c r="AM51" s="1332">
        <v>0</v>
      </c>
      <c r="AN51" s="1333">
        <v>0</v>
      </c>
      <c r="AO51" s="1333">
        <v>0</v>
      </c>
      <c r="AP51" s="1334">
        <v>0</v>
      </c>
      <c r="AQ51" s="1332">
        <v>0</v>
      </c>
      <c r="AR51" s="1332">
        <v>0</v>
      </c>
      <c r="AS51" s="1332">
        <v>0</v>
      </c>
      <c r="AT51" s="1332">
        <v>0</v>
      </c>
      <c r="AU51" s="1332">
        <v>0</v>
      </c>
      <c r="AV51" s="1333">
        <v>0</v>
      </c>
      <c r="AW51" s="1333">
        <v>0</v>
      </c>
      <c r="AX51" s="1334"/>
      <c r="AY51" s="1332">
        <v>0</v>
      </c>
      <c r="AZ51" s="1332">
        <v>0</v>
      </c>
      <c r="BA51" s="1332">
        <v>0</v>
      </c>
      <c r="BB51" s="1332">
        <v>0</v>
      </c>
      <c r="BC51" s="1332">
        <v>0</v>
      </c>
      <c r="BD51" s="1333">
        <v>0</v>
      </c>
      <c r="BE51" s="1333">
        <v>0</v>
      </c>
      <c r="BF51" s="1334">
        <v>0</v>
      </c>
      <c r="BG51" s="1332">
        <v>0</v>
      </c>
      <c r="BH51" s="1332">
        <v>0</v>
      </c>
      <c r="BI51" s="1332">
        <v>0</v>
      </c>
      <c r="BJ51" s="1332">
        <v>0</v>
      </c>
      <c r="BK51" s="1332">
        <v>0</v>
      </c>
      <c r="BL51" s="1333">
        <v>0</v>
      </c>
      <c r="BM51" s="1333">
        <v>0</v>
      </c>
      <c r="BN51" s="1334">
        <v>0</v>
      </c>
      <c r="BO51" s="1334">
        <v>0</v>
      </c>
      <c r="BP51" s="1332">
        <v>0</v>
      </c>
      <c r="BQ51" s="1332">
        <v>0</v>
      </c>
      <c r="BR51" s="1332">
        <v>0</v>
      </c>
      <c r="BS51" s="1332">
        <v>0</v>
      </c>
      <c r="BT51" s="1332">
        <v>0</v>
      </c>
      <c r="BU51" s="1333">
        <v>0</v>
      </c>
      <c r="BV51" s="1333">
        <v>0</v>
      </c>
      <c r="BW51" s="1334">
        <v>0</v>
      </c>
      <c r="BX51" s="1332">
        <v>0</v>
      </c>
      <c r="BY51" s="1332">
        <v>0</v>
      </c>
      <c r="BZ51" s="1332">
        <v>0</v>
      </c>
      <c r="CA51" s="1332">
        <v>0</v>
      </c>
      <c r="CB51" s="1332">
        <v>0</v>
      </c>
      <c r="CC51" s="1333">
        <v>0</v>
      </c>
      <c r="CD51" s="1334" t="s">
        <v>103</v>
      </c>
      <c r="CE51" s="1334">
        <v>0</v>
      </c>
      <c r="CF51" s="1332">
        <v>0</v>
      </c>
      <c r="CG51" s="1332">
        <v>0</v>
      </c>
      <c r="CH51" s="1332">
        <v>0</v>
      </c>
      <c r="CI51" s="1332">
        <v>0</v>
      </c>
      <c r="CJ51" s="1332">
        <v>0</v>
      </c>
      <c r="CK51" s="1333">
        <v>0</v>
      </c>
      <c r="CL51" s="1333">
        <v>0</v>
      </c>
      <c r="CM51" s="1334">
        <v>0</v>
      </c>
      <c r="CN51" s="1334"/>
      <c r="CO51" s="1332">
        <v>0</v>
      </c>
      <c r="CP51" s="1332">
        <v>0</v>
      </c>
      <c r="CQ51" s="1332">
        <v>0</v>
      </c>
      <c r="CR51" s="1332">
        <v>0</v>
      </c>
      <c r="CS51" s="1332">
        <v>0</v>
      </c>
      <c r="CT51" s="1333">
        <v>0</v>
      </c>
      <c r="CU51" s="1333">
        <v>0</v>
      </c>
      <c r="CV51" s="1334">
        <v>0</v>
      </c>
      <c r="CW51" s="1332">
        <v>0</v>
      </c>
      <c r="CX51" s="1332">
        <v>0</v>
      </c>
      <c r="CY51" s="1332">
        <v>0</v>
      </c>
      <c r="CZ51" s="1332">
        <v>0</v>
      </c>
      <c r="DA51" s="1332">
        <v>0</v>
      </c>
      <c r="DB51" s="1333">
        <v>0</v>
      </c>
      <c r="DC51" s="1333">
        <v>0</v>
      </c>
      <c r="DD51" s="1334">
        <v>0</v>
      </c>
      <c r="DE51" s="1332">
        <v>0</v>
      </c>
      <c r="DF51" s="1332">
        <v>0</v>
      </c>
      <c r="DG51" s="1332">
        <v>0</v>
      </c>
      <c r="DH51" s="1332">
        <v>0</v>
      </c>
      <c r="DI51" s="1332">
        <v>0</v>
      </c>
      <c r="DJ51" s="1333">
        <v>0</v>
      </c>
      <c r="DK51" s="1333">
        <v>0</v>
      </c>
      <c r="DL51" s="1334"/>
      <c r="DM51" s="1332">
        <v>0</v>
      </c>
      <c r="DN51" s="1332">
        <v>0</v>
      </c>
      <c r="DO51" s="1332">
        <v>0</v>
      </c>
      <c r="DP51" s="1332">
        <v>0</v>
      </c>
      <c r="DQ51" s="1332">
        <v>0</v>
      </c>
      <c r="DR51" s="1333">
        <v>0</v>
      </c>
      <c r="DS51" s="1333">
        <v>0</v>
      </c>
      <c r="DT51" s="1334">
        <v>0</v>
      </c>
      <c r="DU51" s="1332">
        <v>0</v>
      </c>
      <c r="DV51" s="1332">
        <v>0</v>
      </c>
      <c r="DW51" s="1332">
        <v>0</v>
      </c>
      <c r="DX51" s="1332">
        <v>0</v>
      </c>
      <c r="DY51" s="1332">
        <v>0</v>
      </c>
      <c r="DZ51" s="1333">
        <v>0</v>
      </c>
      <c r="EA51" s="1333">
        <v>0</v>
      </c>
      <c r="EB51" s="1334">
        <v>0</v>
      </c>
      <c r="EC51" s="1332">
        <v>0</v>
      </c>
      <c r="ED51" s="1332">
        <v>0</v>
      </c>
      <c r="EE51" s="1332">
        <v>0</v>
      </c>
      <c r="EF51" s="1332">
        <v>0</v>
      </c>
      <c r="EG51" s="1332">
        <v>0</v>
      </c>
      <c r="EH51" s="1333">
        <v>0</v>
      </c>
      <c r="EI51" s="1333">
        <v>0</v>
      </c>
      <c r="EJ51" s="1334">
        <v>0</v>
      </c>
      <c r="EK51" s="1332">
        <v>0</v>
      </c>
      <c r="EL51" s="1332">
        <v>0</v>
      </c>
      <c r="EM51" s="1332">
        <v>0</v>
      </c>
      <c r="EN51" s="1332">
        <v>0</v>
      </c>
      <c r="EO51" s="1332">
        <v>0</v>
      </c>
      <c r="EP51" s="1333">
        <v>0</v>
      </c>
      <c r="EQ51" s="1333"/>
      <c r="ER51" s="1334"/>
      <c r="ES51" s="1332">
        <v>0</v>
      </c>
      <c r="ET51" s="1332">
        <v>0</v>
      </c>
      <c r="EU51" s="1332">
        <v>0</v>
      </c>
      <c r="EV51" s="1332">
        <v>0</v>
      </c>
      <c r="EW51" s="1332">
        <v>0</v>
      </c>
      <c r="EX51" s="1333">
        <v>0</v>
      </c>
      <c r="EY51" s="1333">
        <v>0</v>
      </c>
      <c r="EZ51" s="1334">
        <v>0</v>
      </c>
      <c r="FA51" s="1333">
        <v>0</v>
      </c>
      <c r="FB51" s="1332">
        <v>0</v>
      </c>
      <c r="FC51" s="1332">
        <v>0</v>
      </c>
      <c r="FD51" s="1332">
        <v>0</v>
      </c>
      <c r="FE51" s="1332">
        <v>0</v>
      </c>
      <c r="FF51" s="1333">
        <v>0</v>
      </c>
      <c r="FG51" s="1333">
        <v>0</v>
      </c>
      <c r="FH51" s="1334"/>
      <c r="FI51" s="1332">
        <v>0</v>
      </c>
      <c r="FJ51" s="1332">
        <v>0</v>
      </c>
      <c r="FK51" s="1332">
        <v>0</v>
      </c>
      <c r="FL51" s="1332">
        <v>0</v>
      </c>
      <c r="FM51" s="1332">
        <v>0</v>
      </c>
      <c r="FN51" s="1333">
        <v>0</v>
      </c>
      <c r="FO51" s="1333">
        <v>0</v>
      </c>
      <c r="FP51" s="1334">
        <v>0</v>
      </c>
      <c r="FQ51" s="1332">
        <v>0</v>
      </c>
      <c r="FR51" s="1332">
        <v>0</v>
      </c>
      <c r="FS51" s="1332">
        <v>0</v>
      </c>
      <c r="FT51" s="1332">
        <v>0</v>
      </c>
      <c r="FU51" s="1332">
        <v>0</v>
      </c>
      <c r="FV51" s="1333">
        <v>0</v>
      </c>
      <c r="FW51" s="1333">
        <v>0</v>
      </c>
      <c r="FX51" s="1334">
        <v>0</v>
      </c>
      <c r="FY51" s="1332">
        <v>0</v>
      </c>
      <c r="FZ51" s="1332">
        <v>0</v>
      </c>
      <c r="GA51" s="1332">
        <v>0</v>
      </c>
      <c r="GB51" s="1332">
        <v>0</v>
      </c>
      <c r="GC51" s="1332"/>
      <c r="GD51" s="1333">
        <v>0</v>
      </c>
      <c r="GE51" s="1333">
        <v>0</v>
      </c>
      <c r="GF51" s="1334">
        <v>0</v>
      </c>
      <c r="GG51" s="1332">
        <v>0</v>
      </c>
      <c r="GH51" s="1332">
        <v>0</v>
      </c>
      <c r="GI51" s="1332">
        <v>0</v>
      </c>
      <c r="GJ51" s="1332">
        <v>0</v>
      </c>
      <c r="GK51" s="1332">
        <v>0</v>
      </c>
      <c r="GL51" s="1333">
        <v>0</v>
      </c>
      <c r="GM51" s="1333">
        <v>0</v>
      </c>
      <c r="GN51" s="1334">
        <v>0</v>
      </c>
      <c r="GO51" s="1332">
        <v>0</v>
      </c>
      <c r="GP51" s="1332">
        <v>0</v>
      </c>
      <c r="GQ51" s="1332">
        <v>0</v>
      </c>
      <c r="GR51" s="1332">
        <f>GJ51+GB51+FT51+FL51+FD51+EV51+EF51+DX51+DP51+DH51+AD51+CZ51+CR51+CI51+CA51+BS51+EN51+BJ51+BB51+AT51+AL51+V51+N51</f>
        <v>0</v>
      </c>
      <c r="GS51" s="1332">
        <f>O51+W51+AM51+AU51+BC51+BK51+BT51+CB51+CJ51+CS51+DA51+AE51+DI51+DQ51+DY51+EG51+EO51+EW51+FE51+FM51+FU51+GC51+GK51</f>
        <v>0</v>
      </c>
      <c r="GT51" s="1333">
        <v>0</v>
      </c>
      <c r="GU51" s="1333">
        <v>0</v>
      </c>
      <c r="GV51" s="1334">
        <v>0</v>
      </c>
      <c r="GW51" s="1332">
        <v>0</v>
      </c>
      <c r="GX51" s="1332">
        <v>0</v>
      </c>
      <c r="GY51" s="1332">
        <v>0</v>
      </c>
      <c r="GZ51" s="1332">
        <f t="shared" ref="GZ51:HA54" si="9">E51+GR51</f>
        <v>0</v>
      </c>
      <c r="HA51" s="1332">
        <f t="shared" si="9"/>
        <v>0</v>
      </c>
      <c r="HB51" s="1333">
        <v>0</v>
      </c>
      <c r="HC51" s="1335">
        <v>0</v>
      </c>
      <c r="HD51" s="1334">
        <v>0</v>
      </c>
      <c r="HJ51" s="1336"/>
    </row>
    <row r="52" spans="1:218">
      <c r="A52" s="1286" t="s">
        <v>638</v>
      </c>
      <c r="B52" s="1332">
        <v>0</v>
      </c>
      <c r="C52" s="1333">
        <v>0</v>
      </c>
      <c r="D52" s="1333">
        <v>0</v>
      </c>
      <c r="E52" s="1333">
        <v>0</v>
      </c>
      <c r="F52" s="1333">
        <v>0</v>
      </c>
      <c r="G52" s="1333">
        <v>0</v>
      </c>
      <c r="H52" s="1333">
        <v>0</v>
      </c>
      <c r="I52" s="1334">
        <v>0</v>
      </c>
      <c r="J52" s="1334">
        <v>0</v>
      </c>
      <c r="K52" s="1332">
        <v>0</v>
      </c>
      <c r="L52" s="1332">
        <v>0</v>
      </c>
      <c r="M52" s="1332">
        <v>0</v>
      </c>
      <c r="N52" s="1332">
        <v>0</v>
      </c>
      <c r="O52" s="1332">
        <v>0</v>
      </c>
      <c r="P52" s="1333">
        <v>0</v>
      </c>
      <c r="Q52" s="1333">
        <v>0</v>
      </c>
      <c r="R52" s="1334">
        <v>0</v>
      </c>
      <c r="S52" s="1332">
        <v>0</v>
      </c>
      <c r="T52" s="1332">
        <v>0</v>
      </c>
      <c r="U52" s="1332">
        <v>0</v>
      </c>
      <c r="V52" s="1332">
        <v>0</v>
      </c>
      <c r="W52" s="1332">
        <v>0</v>
      </c>
      <c r="X52" s="1333">
        <v>0</v>
      </c>
      <c r="Y52" s="1333">
        <v>0</v>
      </c>
      <c r="Z52" s="1334">
        <v>0</v>
      </c>
      <c r="AA52" s="1332">
        <v>0</v>
      </c>
      <c r="AB52" s="1332">
        <v>0</v>
      </c>
      <c r="AC52" s="1332">
        <v>0</v>
      </c>
      <c r="AD52" s="1332">
        <v>0</v>
      </c>
      <c r="AE52" s="1332">
        <v>0</v>
      </c>
      <c r="AF52" s="1333">
        <v>0</v>
      </c>
      <c r="AG52" s="1333">
        <v>0</v>
      </c>
      <c r="AH52" s="1334"/>
      <c r="AI52" s="1332">
        <v>0</v>
      </c>
      <c r="AJ52" s="1332">
        <v>0</v>
      </c>
      <c r="AK52" s="1332">
        <v>0</v>
      </c>
      <c r="AL52" s="1332">
        <v>0</v>
      </c>
      <c r="AM52" s="1332">
        <v>0</v>
      </c>
      <c r="AN52" s="1333">
        <v>0</v>
      </c>
      <c r="AO52" s="1333">
        <v>0</v>
      </c>
      <c r="AP52" s="1334">
        <v>0</v>
      </c>
      <c r="AQ52" s="1332">
        <v>0</v>
      </c>
      <c r="AR52" s="1332">
        <v>0</v>
      </c>
      <c r="AS52" s="1332">
        <v>0</v>
      </c>
      <c r="AT52" s="1332">
        <v>0</v>
      </c>
      <c r="AU52" s="1332">
        <v>0</v>
      </c>
      <c r="AV52" s="1333">
        <v>0</v>
      </c>
      <c r="AW52" s="1333">
        <v>0</v>
      </c>
      <c r="AX52" s="1334"/>
      <c r="AY52" s="1332">
        <v>0</v>
      </c>
      <c r="AZ52" s="1332">
        <v>0</v>
      </c>
      <c r="BA52" s="1332">
        <v>0</v>
      </c>
      <c r="BB52" s="1332">
        <v>0</v>
      </c>
      <c r="BC52" s="1332">
        <v>0</v>
      </c>
      <c r="BD52" s="1333">
        <v>0</v>
      </c>
      <c r="BE52" s="1333">
        <v>0</v>
      </c>
      <c r="BF52" s="1334">
        <v>0</v>
      </c>
      <c r="BG52" s="1332">
        <v>0</v>
      </c>
      <c r="BH52" s="1332">
        <v>0</v>
      </c>
      <c r="BI52" s="1332">
        <v>0</v>
      </c>
      <c r="BJ52" s="1332">
        <v>0</v>
      </c>
      <c r="BK52" s="1332">
        <v>0</v>
      </c>
      <c r="BL52" s="1333">
        <v>0</v>
      </c>
      <c r="BM52" s="1333">
        <v>0</v>
      </c>
      <c r="BN52" s="1334">
        <v>0</v>
      </c>
      <c r="BO52" s="1334">
        <v>0</v>
      </c>
      <c r="BP52" s="1332">
        <v>0</v>
      </c>
      <c r="BQ52" s="1332">
        <v>0</v>
      </c>
      <c r="BR52" s="1332">
        <v>0</v>
      </c>
      <c r="BS52" s="1332">
        <v>0</v>
      </c>
      <c r="BT52" s="1332">
        <v>0</v>
      </c>
      <c r="BU52" s="1333">
        <v>0</v>
      </c>
      <c r="BV52" s="1333">
        <v>0</v>
      </c>
      <c r="BW52" s="1334">
        <v>0</v>
      </c>
      <c r="BX52" s="1332">
        <v>0</v>
      </c>
      <c r="BY52" s="1332">
        <v>0</v>
      </c>
      <c r="BZ52" s="1332">
        <v>0</v>
      </c>
      <c r="CA52" s="1332">
        <v>0</v>
      </c>
      <c r="CB52" s="1332">
        <v>0</v>
      </c>
      <c r="CC52" s="1333">
        <v>0</v>
      </c>
      <c r="CD52" s="1334" t="s">
        <v>103</v>
      </c>
      <c r="CE52" s="1334">
        <v>0</v>
      </c>
      <c r="CF52" s="1332">
        <v>0</v>
      </c>
      <c r="CG52" s="1332">
        <v>0</v>
      </c>
      <c r="CH52" s="1332">
        <v>0</v>
      </c>
      <c r="CI52" s="1332">
        <v>0</v>
      </c>
      <c r="CJ52" s="1332">
        <v>0</v>
      </c>
      <c r="CK52" s="1333">
        <v>0</v>
      </c>
      <c r="CL52" s="1333">
        <v>0</v>
      </c>
      <c r="CM52" s="1334">
        <v>0</v>
      </c>
      <c r="CN52" s="1334"/>
      <c r="CO52" s="1332">
        <v>0</v>
      </c>
      <c r="CP52" s="1332">
        <v>0</v>
      </c>
      <c r="CQ52" s="1332">
        <v>0</v>
      </c>
      <c r="CR52" s="1332">
        <v>0</v>
      </c>
      <c r="CS52" s="1332">
        <v>0</v>
      </c>
      <c r="CT52" s="1333">
        <v>0</v>
      </c>
      <c r="CU52" s="1333">
        <v>0</v>
      </c>
      <c r="CV52" s="1334">
        <v>0</v>
      </c>
      <c r="CW52" s="1332">
        <v>0</v>
      </c>
      <c r="CX52" s="1332">
        <v>0</v>
      </c>
      <c r="CY52" s="1332">
        <v>0</v>
      </c>
      <c r="CZ52" s="1332">
        <v>0</v>
      </c>
      <c r="DA52" s="1332">
        <v>0</v>
      </c>
      <c r="DB52" s="1333">
        <v>0</v>
      </c>
      <c r="DC52" s="1333">
        <v>0</v>
      </c>
      <c r="DD52" s="1334">
        <v>0</v>
      </c>
      <c r="DE52" s="1332">
        <v>0</v>
      </c>
      <c r="DF52" s="1332">
        <v>0</v>
      </c>
      <c r="DG52" s="1332">
        <v>0</v>
      </c>
      <c r="DH52" s="1332">
        <v>0</v>
      </c>
      <c r="DI52" s="1332">
        <v>0</v>
      </c>
      <c r="DJ52" s="1333">
        <v>0</v>
      </c>
      <c r="DK52" s="1333">
        <v>0</v>
      </c>
      <c r="DL52" s="1334"/>
      <c r="DM52" s="1332">
        <v>0</v>
      </c>
      <c r="DN52" s="1332">
        <v>0</v>
      </c>
      <c r="DO52" s="1332">
        <v>0</v>
      </c>
      <c r="DP52" s="1332">
        <v>0</v>
      </c>
      <c r="DQ52" s="1332">
        <v>0</v>
      </c>
      <c r="DR52" s="1333">
        <v>0</v>
      </c>
      <c r="DS52" s="1333">
        <v>0</v>
      </c>
      <c r="DT52" s="1334">
        <v>0</v>
      </c>
      <c r="DU52" s="1332">
        <v>0</v>
      </c>
      <c r="DV52" s="1332">
        <v>0</v>
      </c>
      <c r="DW52" s="1332">
        <v>0</v>
      </c>
      <c r="DX52" s="1332">
        <v>0</v>
      </c>
      <c r="DY52" s="1332"/>
      <c r="DZ52" s="1333">
        <v>0</v>
      </c>
      <c r="EA52" s="1333">
        <v>0</v>
      </c>
      <c r="EB52" s="1334">
        <v>0</v>
      </c>
      <c r="EC52" s="1332">
        <v>0</v>
      </c>
      <c r="ED52" s="1332">
        <v>0</v>
      </c>
      <c r="EE52" s="1332">
        <v>0</v>
      </c>
      <c r="EF52" s="1332">
        <v>0</v>
      </c>
      <c r="EG52" s="1332">
        <v>0</v>
      </c>
      <c r="EH52" s="1333">
        <v>0</v>
      </c>
      <c r="EI52" s="1333">
        <v>0</v>
      </c>
      <c r="EJ52" s="1334">
        <v>0</v>
      </c>
      <c r="EK52" s="1332">
        <v>0</v>
      </c>
      <c r="EL52" s="1332">
        <v>0</v>
      </c>
      <c r="EM52" s="1332">
        <v>0</v>
      </c>
      <c r="EN52" s="1332">
        <v>0</v>
      </c>
      <c r="EO52" s="1332">
        <v>0</v>
      </c>
      <c r="EP52" s="1333">
        <v>0</v>
      </c>
      <c r="EQ52" s="1333"/>
      <c r="ER52" s="1334"/>
      <c r="ES52" s="1332">
        <v>0</v>
      </c>
      <c r="ET52" s="1332">
        <v>0</v>
      </c>
      <c r="EU52" s="1332">
        <v>0</v>
      </c>
      <c r="EV52" s="1332">
        <v>0</v>
      </c>
      <c r="EW52" s="1332">
        <v>0</v>
      </c>
      <c r="EX52" s="1333">
        <v>0</v>
      </c>
      <c r="EY52" s="1333">
        <v>0</v>
      </c>
      <c r="EZ52" s="1334">
        <v>0</v>
      </c>
      <c r="FA52" s="1333">
        <v>0</v>
      </c>
      <c r="FB52" s="1332">
        <v>0</v>
      </c>
      <c r="FC52" s="1332">
        <v>0</v>
      </c>
      <c r="FD52" s="1332">
        <v>0</v>
      </c>
      <c r="FE52" s="1332">
        <v>0</v>
      </c>
      <c r="FF52" s="1333">
        <v>0</v>
      </c>
      <c r="FG52" s="1333">
        <v>0</v>
      </c>
      <c r="FH52" s="1334"/>
      <c r="FI52" s="1332">
        <v>0</v>
      </c>
      <c r="FJ52" s="1332">
        <v>0</v>
      </c>
      <c r="FK52" s="1332">
        <v>0</v>
      </c>
      <c r="FL52" s="1332">
        <v>0</v>
      </c>
      <c r="FM52" s="1332">
        <v>0</v>
      </c>
      <c r="FN52" s="1333">
        <v>0</v>
      </c>
      <c r="FO52" s="1333">
        <v>0</v>
      </c>
      <c r="FP52" s="1334">
        <v>0</v>
      </c>
      <c r="FQ52" s="1332">
        <v>0</v>
      </c>
      <c r="FR52" s="1332">
        <v>0</v>
      </c>
      <c r="FS52" s="1332">
        <v>0</v>
      </c>
      <c r="FT52" s="1332">
        <v>0</v>
      </c>
      <c r="FU52" s="1332">
        <v>0</v>
      </c>
      <c r="FV52" s="1333">
        <v>0</v>
      </c>
      <c r="FW52" s="1333">
        <v>0</v>
      </c>
      <c r="FX52" s="1334">
        <v>0</v>
      </c>
      <c r="FY52" s="1332">
        <v>0</v>
      </c>
      <c r="FZ52" s="1332">
        <v>0</v>
      </c>
      <c r="GA52" s="1332">
        <v>0</v>
      </c>
      <c r="GB52" s="1332">
        <v>0</v>
      </c>
      <c r="GC52" s="1332">
        <v>0</v>
      </c>
      <c r="GD52" s="1333">
        <v>0</v>
      </c>
      <c r="GE52" s="1333">
        <v>0</v>
      </c>
      <c r="GF52" s="1334">
        <v>0</v>
      </c>
      <c r="GG52" s="1332">
        <v>0</v>
      </c>
      <c r="GH52" s="1332">
        <v>0</v>
      </c>
      <c r="GI52" s="1332">
        <v>0</v>
      </c>
      <c r="GJ52" s="1332">
        <v>0</v>
      </c>
      <c r="GK52" s="1332">
        <v>0</v>
      </c>
      <c r="GL52" s="1333">
        <v>0</v>
      </c>
      <c r="GM52" s="1333">
        <v>0</v>
      </c>
      <c r="GN52" s="1334">
        <v>0</v>
      </c>
      <c r="GO52" s="1332">
        <v>0</v>
      </c>
      <c r="GP52" s="1332">
        <v>0</v>
      </c>
      <c r="GQ52" s="1332">
        <v>0</v>
      </c>
      <c r="GR52" s="1332">
        <f>GJ52+GB52+FT52+FL52+FD52+EV52+EF52+DX52+DP52+DH52+AD52+CZ52+CR52+CI52+CA52+BS52+EN52+BJ52+BB52+AT52+AL52+V52+N52</f>
        <v>0</v>
      </c>
      <c r="GS52" s="1332">
        <f>O52+W52+AM52+AU52+BC52+BK52+BT52+CB52+CJ52+CS52+DA52+AE52+DI52+DQ52+DY52+EG52+EO52+EW52+FE52+FM52+FU52+GC52+GK52</f>
        <v>0</v>
      </c>
      <c r="GT52" s="1333">
        <v>0</v>
      </c>
      <c r="GU52" s="1333">
        <v>0</v>
      </c>
      <c r="GV52" s="1334">
        <v>0</v>
      </c>
      <c r="GW52" s="1332">
        <v>0</v>
      </c>
      <c r="GX52" s="1332">
        <v>0</v>
      </c>
      <c r="GY52" s="1332">
        <v>0</v>
      </c>
      <c r="GZ52" s="1332">
        <f t="shared" si="9"/>
        <v>0</v>
      </c>
      <c r="HA52" s="1332">
        <f t="shared" si="9"/>
        <v>0</v>
      </c>
      <c r="HB52" s="1333">
        <v>0</v>
      </c>
      <c r="HC52" s="1335">
        <v>0</v>
      </c>
      <c r="HD52" s="1334">
        <v>0</v>
      </c>
      <c r="HJ52" s="1336"/>
    </row>
    <row r="53" spans="1:218">
      <c r="A53" s="1286" t="s">
        <v>639</v>
      </c>
      <c r="B53" s="1332">
        <v>0</v>
      </c>
      <c r="C53" s="1333">
        <v>0</v>
      </c>
      <c r="D53" s="1333">
        <v>0</v>
      </c>
      <c r="E53" s="1333">
        <v>0</v>
      </c>
      <c r="F53" s="1333">
        <v>0</v>
      </c>
      <c r="G53" s="1333">
        <v>0</v>
      </c>
      <c r="H53" s="1333">
        <v>0</v>
      </c>
      <c r="I53" s="1334">
        <v>0</v>
      </c>
      <c r="J53" s="1334">
        <v>0</v>
      </c>
      <c r="K53" s="1332">
        <v>0</v>
      </c>
      <c r="L53" s="1332">
        <v>0</v>
      </c>
      <c r="M53" s="1332">
        <v>0</v>
      </c>
      <c r="N53" s="1332">
        <v>0</v>
      </c>
      <c r="O53" s="1332">
        <v>0</v>
      </c>
      <c r="P53" s="1333">
        <v>0</v>
      </c>
      <c r="Q53" s="1333">
        <v>0</v>
      </c>
      <c r="R53" s="1334">
        <v>0</v>
      </c>
      <c r="S53" s="1332">
        <v>0</v>
      </c>
      <c r="T53" s="1332">
        <v>0</v>
      </c>
      <c r="U53" s="1332">
        <v>0</v>
      </c>
      <c r="V53" s="1332">
        <v>0</v>
      </c>
      <c r="W53" s="1332">
        <v>0</v>
      </c>
      <c r="X53" s="1333">
        <v>0</v>
      </c>
      <c r="Y53" s="1333">
        <v>0</v>
      </c>
      <c r="Z53" s="1334">
        <v>0</v>
      </c>
      <c r="AA53" s="1332">
        <v>0</v>
      </c>
      <c r="AB53" s="1332">
        <v>0</v>
      </c>
      <c r="AC53" s="1332">
        <v>0</v>
      </c>
      <c r="AD53" s="1332">
        <v>0</v>
      </c>
      <c r="AE53" s="1332">
        <v>0</v>
      </c>
      <c r="AF53" s="1333">
        <v>0</v>
      </c>
      <c r="AG53" s="1333">
        <v>0</v>
      </c>
      <c r="AH53" s="1334"/>
      <c r="AI53" s="1332">
        <v>0</v>
      </c>
      <c r="AJ53" s="1332">
        <v>0</v>
      </c>
      <c r="AK53" s="1332">
        <v>0</v>
      </c>
      <c r="AL53" s="1332">
        <v>0</v>
      </c>
      <c r="AM53" s="1332">
        <v>0</v>
      </c>
      <c r="AN53" s="1333">
        <v>0</v>
      </c>
      <c r="AO53" s="1333">
        <v>0</v>
      </c>
      <c r="AP53" s="1334">
        <v>0</v>
      </c>
      <c r="AQ53" s="1332">
        <v>0</v>
      </c>
      <c r="AR53" s="1332">
        <v>0</v>
      </c>
      <c r="AS53" s="1332">
        <v>0</v>
      </c>
      <c r="AT53" s="1332">
        <v>0</v>
      </c>
      <c r="AU53" s="1332">
        <v>0</v>
      </c>
      <c r="AV53" s="1333">
        <v>0</v>
      </c>
      <c r="AW53" s="1333">
        <v>0</v>
      </c>
      <c r="AX53" s="1334"/>
      <c r="AY53" s="1332">
        <v>0</v>
      </c>
      <c r="AZ53" s="1332">
        <v>0</v>
      </c>
      <c r="BA53" s="1332">
        <v>0</v>
      </c>
      <c r="BB53" s="1332">
        <v>0</v>
      </c>
      <c r="BC53" s="1332">
        <v>0</v>
      </c>
      <c r="BD53" s="1333">
        <v>0</v>
      </c>
      <c r="BE53" s="1333">
        <v>0</v>
      </c>
      <c r="BF53" s="1334">
        <v>0</v>
      </c>
      <c r="BG53" s="1332">
        <v>0</v>
      </c>
      <c r="BH53" s="1332">
        <v>0</v>
      </c>
      <c r="BI53" s="1332">
        <v>0</v>
      </c>
      <c r="BJ53" s="1332">
        <v>0</v>
      </c>
      <c r="BK53" s="1332">
        <v>0</v>
      </c>
      <c r="BL53" s="1333">
        <v>0</v>
      </c>
      <c r="BM53" s="1333">
        <v>0</v>
      </c>
      <c r="BN53" s="1334">
        <v>0</v>
      </c>
      <c r="BO53" s="1334">
        <v>0</v>
      </c>
      <c r="BP53" s="1332">
        <v>0</v>
      </c>
      <c r="BQ53" s="1332">
        <v>0</v>
      </c>
      <c r="BR53" s="1332">
        <v>0</v>
      </c>
      <c r="BS53" s="1332">
        <v>0</v>
      </c>
      <c r="BT53" s="1332">
        <v>0</v>
      </c>
      <c r="BU53" s="1333">
        <v>0</v>
      </c>
      <c r="BV53" s="1333">
        <v>0</v>
      </c>
      <c r="BW53" s="1334">
        <v>0</v>
      </c>
      <c r="BX53" s="1332">
        <v>0</v>
      </c>
      <c r="BY53" s="1332">
        <v>0</v>
      </c>
      <c r="BZ53" s="1332">
        <v>0</v>
      </c>
      <c r="CA53" s="1332">
        <v>0</v>
      </c>
      <c r="CB53" s="1332">
        <v>0</v>
      </c>
      <c r="CC53" s="1333">
        <v>0</v>
      </c>
      <c r="CD53" s="1334" t="s">
        <v>103</v>
      </c>
      <c r="CE53" s="1334">
        <v>0</v>
      </c>
      <c r="CF53" s="1332">
        <v>0</v>
      </c>
      <c r="CG53" s="1332">
        <v>0</v>
      </c>
      <c r="CH53" s="1332">
        <v>0</v>
      </c>
      <c r="CI53" s="1332">
        <v>0</v>
      </c>
      <c r="CJ53" s="1332">
        <v>0</v>
      </c>
      <c r="CK53" s="1333">
        <v>0</v>
      </c>
      <c r="CL53" s="1333">
        <v>0</v>
      </c>
      <c r="CM53" s="1334">
        <v>0</v>
      </c>
      <c r="CN53" s="1334"/>
      <c r="CO53" s="1332">
        <v>0</v>
      </c>
      <c r="CP53" s="1332">
        <v>0</v>
      </c>
      <c r="CQ53" s="1332">
        <v>0</v>
      </c>
      <c r="CR53" s="1332">
        <v>0</v>
      </c>
      <c r="CS53" s="1332">
        <v>0</v>
      </c>
      <c r="CT53" s="1333">
        <v>0</v>
      </c>
      <c r="CU53" s="1333">
        <v>0</v>
      </c>
      <c r="CV53" s="1334">
        <v>0</v>
      </c>
      <c r="CW53" s="1332">
        <v>0</v>
      </c>
      <c r="CX53" s="1332">
        <v>0</v>
      </c>
      <c r="CY53" s="1332">
        <v>0</v>
      </c>
      <c r="CZ53" s="1332">
        <v>0</v>
      </c>
      <c r="DA53" s="1332">
        <v>0</v>
      </c>
      <c r="DB53" s="1333">
        <v>0</v>
      </c>
      <c r="DC53" s="1333">
        <v>0</v>
      </c>
      <c r="DD53" s="1334">
        <v>0</v>
      </c>
      <c r="DE53" s="1332">
        <v>0</v>
      </c>
      <c r="DF53" s="1332">
        <v>0</v>
      </c>
      <c r="DG53" s="1332">
        <v>0</v>
      </c>
      <c r="DH53" s="1332">
        <v>0</v>
      </c>
      <c r="DI53" s="1332">
        <v>0</v>
      </c>
      <c r="DJ53" s="1333">
        <v>0</v>
      </c>
      <c r="DK53" s="1333">
        <v>0</v>
      </c>
      <c r="DL53" s="1334"/>
      <c r="DM53" s="1332">
        <v>0</v>
      </c>
      <c r="DN53" s="1332">
        <v>0</v>
      </c>
      <c r="DO53" s="1332">
        <v>0</v>
      </c>
      <c r="DP53" s="1332">
        <v>0</v>
      </c>
      <c r="DQ53" s="1332">
        <v>0</v>
      </c>
      <c r="DR53" s="1333">
        <v>0</v>
      </c>
      <c r="DS53" s="1333">
        <v>0</v>
      </c>
      <c r="DT53" s="1334">
        <v>0</v>
      </c>
      <c r="DU53" s="1332">
        <v>0</v>
      </c>
      <c r="DV53" s="1332">
        <v>0</v>
      </c>
      <c r="DW53" s="1332">
        <v>0</v>
      </c>
      <c r="DX53" s="1332">
        <v>0</v>
      </c>
      <c r="DY53" s="1332">
        <v>0</v>
      </c>
      <c r="DZ53" s="1333">
        <v>0</v>
      </c>
      <c r="EA53" s="1333">
        <v>0</v>
      </c>
      <c r="EB53" s="1334">
        <v>0</v>
      </c>
      <c r="EC53" s="1332">
        <v>0</v>
      </c>
      <c r="ED53" s="1332">
        <v>0</v>
      </c>
      <c r="EE53" s="1332">
        <v>0</v>
      </c>
      <c r="EF53" s="1332">
        <v>0</v>
      </c>
      <c r="EG53" s="1332">
        <v>0</v>
      </c>
      <c r="EH53" s="1333">
        <v>0</v>
      </c>
      <c r="EI53" s="1333">
        <v>0</v>
      </c>
      <c r="EJ53" s="1334">
        <v>0</v>
      </c>
      <c r="EK53" s="1332">
        <v>0</v>
      </c>
      <c r="EL53" s="1332">
        <v>0</v>
      </c>
      <c r="EM53" s="1332">
        <v>0</v>
      </c>
      <c r="EN53" s="1332">
        <v>0</v>
      </c>
      <c r="EO53" s="1332">
        <v>0</v>
      </c>
      <c r="EP53" s="1333">
        <v>0</v>
      </c>
      <c r="EQ53" s="1333"/>
      <c r="ER53" s="1334"/>
      <c r="ES53" s="1332">
        <v>0</v>
      </c>
      <c r="ET53" s="1332">
        <v>0</v>
      </c>
      <c r="EU53" s="1332">
        <v>0</v>
      </c>
      <c r="EV53" s="1332">
        <v>0</v>
      </c>
      <c r="EW53" s="1332">
        <v>0</v>
      </c>
      <c r="EX53" s="1333">
        <v>0</v>
      </c>
      <c r="EY53" s="1333">
        <v>0</v>
      </c>
      <c r="EZ53" s="1334">
        <v>0</v>
      </c>
      <c r="FA53" s="1333">
        <v>0</v>
      </c>
      <c r="FB53" s="1332">
        <v>0</v>
      </c>
      <c r="FC53" s="1332">
        <v>0</v>
      </c>
      <c r="FD53" s="1332">
        <v>0</v>
      </c>
      <c r="FE53" s="1332">
        <v>0</v>
      </c>
      <c r="FF53" s="1333">
        <v>0</v>
      </c>
      <c r="FG53" s="1333">
        <v>0</v>
      </c>
      <c r="FH53" s="1334"/>
      <c r="FI53" s="1332">
        <v>0</v>
      </c>
      <c r="FJ53" s="1332">
        <v>0</v>
      </c>
      <c r="FK53" s="1332">
        <v>0</v>
      </c>
      <c r="FL53" s="1332">
        <v>0</v>
      </c>
      <c r="FM53" s="1332">
        <v>0</v>
      </c>
      <c r="FN53" s="1333">
        <v>0</v>
      </c>
      <c r="FO53" s="1333">
        <v>0</v>
      </c>
      <c r="FP53" s="1334">
        <v>0</v>
      </c>
      <c r="FQ53" s="1332">
        <v>0</v>
      </c>
      <c r="FR53" s="1332">
        <v>0</v>
      </c>
      <c r="FS53" s="1332">
        <v>0</v>
      </c>
      <c r="FT53" s="1332">
        <v>0</v>
      </c>
      <c r="FU53" s="1332">
        <v>0</v>
      </c>
      <c r="FV53" s="1333">
        <v>0</v>
      </c>
      <c r="FW53" s="1333">
        <v>0</v>
      </c>
      <c r="FX53" s="1334">
        <v>0</v>
      </c>
      <c r="FY53" s="1332">
        <v>0</v>
      </c>
      <c r="FZ53" s="1332">
        <v>0</v>
      </c>
      <c r="GA53" s="1332">
        <v>0</v>
      </c>
      <c r="GB53" s="1332">
        <v>0</v>
      </c>
      <c r="GC53" s="1332">
        <v>0</v>
      </c>
      <c r="GD53" s="1333">
        <v>0</v>
      </c>
      <c r="GE53" s="1333">
        <v>0</v>
      </c>
      <c r="GF53" s="1334">
        <v>0</v>
      </c>
      <c r="GG53" s="1332">
        <v>0</v>
      </c>
      <c r="GH53" s="1332">
        <v>0</v>
      </c>
      <c r="GI53" s="1332">
        <v>0</v>
      </c>
      <c r="GJ53" s="1332">
        <v>0</v>
      </c>
      <c r="GK53" s="1332">
        <v>0</v>
      </c>
      <c r="GL53" s="1333">
        <v>0</v>
      </c>
      <c r="GM53" s="1333">
        <v>0</v>
      </c>
      <c r="GN53" s="1334">
        <v>0</v>
      </c>
      <c r="GO53" s="1332">
        <v>0</v>
      </c>
      <c r="GP53" s="1332">
        <v>0</v>
      </c>
      <c r="GQ53" s="1332">
        <v>0</v>
      </c>
      <c r="GR53" s="1332">
        <f>GJ53+GB53+FT53+FL53+FD53+EV53+EF53+DX53+DP53+DH53+AD53+CZ53+CR53+CI53+CA53+BS53+EN53+BJ53+BB53+AT53+AL53+V53+N53</f>
        <v>0</v>
      </c>
      <c r="GS53" s="1332">
        <f>O53+W53+AM53+AU53+BC53+BK53+BT53+CB53+CJ53+CS53+DA53+AE53+DI53+DQ53+DY53+EG53+EO53+EW53+FE53+FM53+FU53+GC53+GK53</f>
        <v>0</v>
      </c>
      <c r="GT53" s="1333">
        <v>0</v>
      </c>
      <c r="GU53" s="1333">
        <v>0</v>
      </c>
      <c r="GV53" s="1334">
        <v>0</v>
      </c>
      <c r="GW53" s="1332">
        <v>0</v>
      </c>
      <c r="GX53" s="1332">
        <v>0</v>
      </c>
      <c r="GY53" s="1332">
        <v>0</v>
      </c>
      <c r="GZ53" s="1332">
        <f t="shared" si="9"/>
        <v>0</v>
      </c>
      <c r="HA53" s="1332">
        <f t="shared" si="9"/>
        <v>0</v>
      </c>
      <c r="HB53" s="1333">
        <v>0</v>
      </c>
      <c r="HC53" s="1335">
        <v>0</v>
      </c>
      <c r="HD53" s="1334">
        <v>0</v>
      </c>
      <c r="HJ53" s="1336"/>
    </row>
    <row r="54" spans="1:218">
      <c r="A54" s="1286" t="s">
        <v>658</v>
      </c>
      <c r="B54" s="1332">
        <v>0</v>
      </c>
      <c r="C54" s="1333">
        <v>0</v>
      </c>
      <c r="D54" s="1333">
        <v>0</v>
      </c>
      <c r="E54" s="1333">
        <v>0</v>
      </c>
      <c r="F54" s="1333">
        <v>0</v>
      </c>
      <c r="G54" s="1333">
        <v>0</v>
      </c>
      <c r="H54" s="1333">
        <v>0</v>
      </c>
      <c r="I54" s="1334">
        <v>0</v>
      </c>
      <c r="J54" s="1334">
        <v>0</v>
      </c>
      <c r="K54" s="1332">
        <v>0</v>
      </c>
      <c r="L54" s="1332">
        <v>0</v>
      </c>
      <c r="M54" s="1332">
        <v>0</v>
      </c>
      <c r="N54" s="1332">
        <v>0</v>
      </c>
      <c r="O54" s="1332">
        <v>0</v>
      </c>
      <c r="P54" s="1333">
        <v>0</v>
      </c>
      <c r="Q54" s="1333">
        <v>0</v>
      </c>
      <c r="R54" s="1334">
        <v>0</v>
      </c>
      <c r="S54" s="1332">
        <v>0</v>
      </c>
      <c r="T54" s="1332">
        <v>0</v>
      </c>
      <c r="U54" s="1332">
        <v>0</v>
      </c>
      <c r="V54" s="1332">
        <v>0</v>
      </c>
      <c r="W54" s="1332">
        <v>0</v>
      </c>
      <c r="X54" s="1333">
        <v>0</v>
      </c>
      <c r="Y54" s="1333">
        <v>0</v>
      </c>
      <c r="Z54" s="1334">
        <v>0</v>
      </c>
      <c r="AA54" s="1332">
        <v>0</v>
      </c>
      <c r="AB54" s="1332">
        <v>0</v>
      </c>
      <c r="AC54" s="1332">
        <v>0</v>
      </c>
      <c r="AD54" s="1332">
        <v>0</v>
      </c>
      <c r="AE54" s="1332">
        <v>0</v>
      </c>
      <c r="AF54" s="1333">
        <v>0</v>
      </c>
      <c r="AG54" s="1333">
        <v>0</v>
      </c>
      <c r="AH54" s="1334"/>
      <c r="AI54" s="1332">
        <v>0</v>
      </c>
      <c r="AJ54" s="1332">
        <v>0</v>
      </c>
      <c r="AK54" s="1332">
        <v>0</v>
      </c>
      <c r="AL54" s="1332">
        <v>0</v>
      </c>
      <c r="AM54" s="1332">
        <v>0</v>
      </c>
      <c r="AN54" s="1333">
        <v>0</v>
      </c>
      <c r="AO54" s="1333">
        <v>0</v>
      </c>
      <c r="AP54" s="1334">
        <v>0</v>
      </c>
      <c r="AQ54" s="1332">
        <v>0</v>
      </c>
      <c r="AR54" s="1332">
        <v>0</v>
      </c>
      <c r="AS54" s="1332">
        <v>0</v>
      </c>
      <c r="AT54" s="1332">
        <v>0</v>
      </c>
      <c r="AU54" s="1332">
        <v>0</v>
      </c>
      <c r="AV54" s="1333">
        <v>0</v>
      </c>
      <c r="AW54" s="1333">
        <v>0</v>
      </c>
      <c r="AX54" s="1334"/>
      <c r="AY54" s="1332">
        <v>0</v>
      </c>
      <c r="AZ54" s="1332">
        <v>0</v>
      </c>
      <c r="BA54" s="1332">
        <v>0</v>
      </c>
      <c r="BB54" s="1332">
        <v>0</v>
      </c>
      <c r="BC54" s="1332">
        <v>0</v>
      </c>
      <c r="BD54" s="1333">
        <v>0</v>
      </c>
      <c r="BE54" s="1333">
        <v>0</v>
      </c>
      <c r="BF54" s="1334">
        <v>0</v>
      </c>
      <c r="BG54" s="1332">
        <v>0</v>
      </c>
      <c r="BH54" s="1332">
        <v>0</v>
      </c>
      <c r="BI54" s="1332">
        <v>0</v>
      </c>
      <c r="BJ54" s="1332">
        <v>0</v>
      </c>
      <c r="BK54" s="1332">
        <v>0</v>
      </c>
      <c r="BL54" s="1333">
        <v>0</v>
      </c>
      <c r="BM54" s="1333">
        <v>0</v>
      </c>
      <c r="BN54" s="1334">
        <v>0</v>
      </c>
      <c r="BO54" s="1334">
        <v>0</v>
      </c>
      <c r="BP54" s="1332">
        <v>0</v>
      </c>
      <c r="BQ54" s="1332">
        <v>0</v>
      </c>
      <c r="BR54" s="1332">
        <v>0</v>
      </c>
      <c r="BS54" s="1332">
        <v>0</v>
      </c>
      <c r="BT54" s="1332">
        <v>0</v>
      </c>
      <c r="BU54" s="1333">
        <v>0</v>
      </c>
      <c r="BV54" s="1333">
        <v>0</v>
      </c>
      <c r="BW54" s="1334">
        <v>0</v>
      </c>
      <c r="BX54" s="1332">
        <v>0</v>
      </c>
      <c r="BY54" s="1332">
        <v>0</v>
      </c>
      <c r="BZ54" s="1332">
        <v>0</v>
      </c>
      <c r="CA54" s="1332">
        <v>0</v>
      </c>
      <c r="CB54" s="1332">
        <v>0</v>
      </c>
      <c r="CC54" s="1333">
        <v>0</v>
      </c>
      <c r="CD54" s="1334" t="s">
        <v>103</v>
      </c>
      <c r="CE54" s="1334">
        <v>0</v>
      </c>
      <c r="CF54" s="1332">
        <v>0</v>
      </c>
      <c r="CG54" s="1332">
        <v>0</v>
      </c>
      <c r="CH54" s="1332">
        <v>0</v>
      </c>
      <c r="CI54" s="1332">
        <v>0</v>
      </c>
      <c r="CJ54" s="1332">
        <v>0</v>
      </c>
      <c r="CK54" s="1333">
        <v>0</v>
      </c>
      <c r="CL54" s="1333">
        <v>0</v>
      </c>
      <c r="CM54" s="1334">
        <v>0</v>
      </c>
      <c r="CN54" s="1334"/>
      <c r="CO54" s="1332">
        <v>0</v>
      </c>
      <c r="CP54" s="1332">
        <v>0</v>
      </c>
      <c r="CQ54" s="1332">
        <v>0</v>
      </c>
      <c r="CR54" s="1332">
        <v>0</v>
      </c>
      <c r="CS54" s="1332">
        <v>0</v>
      </c>
      <c r="CT54" s="1333">
        <v>0</v>
      </c>
      <c r="CU54" s="1333">
        <v>0</v>
      </c>
      <c r="CV54" s="1334">
        <v>0</v>
      </c>
      <c r="CW54" s="1332">
        <v>0</v>
      </c>
      <c r="CX54" s="1332">
        <v>0</v>
      </c>
      <c r="CY54" s="1332">
        <v>0</v>
      </c>
      <c r="CZ54" s="1332">
        <v>0</v>
      </c>
      <c r="DA54" s="1332">
        <v>0</v>
      </c>
      <c r="DB54" s="1333">
        <v>0</v>
      </c>
      <c r="DC54" s="1333">
        <v>0</v>
      </c>
      <c r="DD54" s="1334">
        <v>0</v>
      </c>
      <c r="DE54" s="1332">
        <v>0</v>
      </c>
      <c r="DF54" s="1332">
        <v>0</v>
      </c>
      <c r="DG54" s="1332">
        <v>0</v>
      </c>
      <c r="DH54" s="1332">
        <v>0</v>
      </c>
      <c r="DI54" s="1332">
        <v>0</v>
      </c>
      <c r="DJ54" s="1333">
        <v>0</v>
      </c>
      <c r="DK54" s="1333">
        <v>0</v>
      </c>
      <c r="DL54" s="1334"/>
      <c r="DM54" s="1332">
        <v>0</v>
      </c>
      <c r="DN54" s="1332">
        <v>0</v>
      </c>
      <c r="DO54" s="1332">
        <v>0</v>
      </c>
      <c r="DP54" s="1332">
        <v>0</v>
      </c>
      <c r="DQ54" s="1332">
        <v>0</v>
      </c>
      <c r="DR54" s="1333">
        <v>0</v>
      </c>
      <c r="DS54" s="1333">
        <v>0</v>
      </c>
      <c r="DT54" s="1334">
        <v>0</v>
      </c>
      <c r="DU54" s="1332">
        <v>0</v>
      </c>
      <c r="DV54" s="1332">
        <v>0</v>
      </c>
      <c r="DW54" s="1332">
        <v>0</v>
      </c>
      <c r="DX54" s="1332">
        <v>0</v>
      </c>
      <c r="DY54" s="1332">
        <v>0</v>
      </c>
      <c r="DZ54" s="1333">
        <v>0</v>
      </c>
      <c r="EA54" s="1333">
        <v>0</v>
      </c>
      <c r="EB54" s="1334">
        <v>0</v>
      </c>
      <c r="EC54" s="1332">
        <v>0</v>
      </c>
      <c r="ED54" s="1332">
        <v>0</v>
      </c>
      <c r="EE54" s="1332">
        <v>0</v>
      </c>
      <c r="EF54" s="1332">
        <v>0</v>
      </c>
      <c r="EG54" s="1332">
        <v>0</v>
      </c>
      <c r="EH54" s="1333">
        <v>0</v>
      </c>
      <c r="EI54" s="1333">
        <v>0</v>
      </c>
      <c r="EJ54" s="1334">
        <v>0</v>
      </c>
      <c r="EK54" s="1332">
        <v>0</v>
      </c>
      <c r="EL54" s="1332">
        <v>0</v>
      </c>
      <c r="EM54" s="1332">
        <v>0</v>
      </c>
      <c r="EN54" s="1332">
        <v>0</v>
      </c>
      <c r="EO54" s="1332">
        <v>0</v>
      </c>
      <c r="EP54" s="1333">
        <v>0</v>
      </c>
      <c r="EQ54" s="1333"/>
      <c r="ER54" s="1334"/>
      <c r="ES54" s="1332">
        <v>0</v>
      </c>
      <c r="ET54" s="1332">
        <v>0</v>
      </c>
      <c r="EU54" s="1332">
        <v>0</v>
      </c>
      <c r="EV54" s="1332">
        <v>0</v>
      </c>
      <c r="EW54" s="1332">
        <v>0</v>
      </c>
      <c r="EX54" s="1333">
        <v>0</v>
      </c>
      <c r="EY54" s="1333">
        <v>0</v>
      </c>
      <c r="EZ54" s="1334">
        <v>0</v>
      </c>
      <c r="FA54" s="1333">
        <v>0</v>
      </c>
      <c r="FB54" s="1332">
        <v>0</v>
      </c>
      <c r="FC54" s="1332">
        <v>0</v>
      </c>
      <c r="FD54" s="1332">
        <v>0</v>
      </c>
      <c r="FE54" s="1332">
        <v>0</v>
      </c>
      <c r="FF54" s="1333">
        <v>0</v>
      </c>
      <c r="FG54" s="1333">
        <v>0</v>
      </c>
      <c r="FH54" s="1334"/>
      <c r="FI54" s="1332">
        <v>0</v>
      </c>
      <c r="FJ54" s="1332">
        <v>0</v>
      </c>
      <c r="FK54" s="1332">
        <v>0</v>
      </c>
      <c r="FL54" s="1332">
        <v>0</v>
      </c>
      <c r="FM54" s="1332">
        <v>0</v>
      </c>
      <c r="FN54" s="1333">
        <v>0</v>
      </c>
      <c r="FO54" s="1333">
        <v>0</v>
      </c>
      <c r="FP54" s="1334">
        <v>0</v>
      </c>
      <c r="FQ54" s="1332">
        <v>0</v>
      </c>
      <c r="FR54" s="1332">
        <v>0</v>
      </c>
      <c r="FS54" s="1332">
        <v>0</v>
      </c>
      <c r="FT54" s="1332">
        <v>0</v>
      </c>
      <c r="FU54" s="1332">
        <v>0</v>
      </c>
      <c r="FV54" s="1333">
        <v>0</v>
      </c>
      <c r="FW54" s="1333">
        <v>0</v>
      </c>
      <c r="FX54" s="1334">
        <v>0</v>
      </c>
      <c r="FY54" s="1332">
        <v>0</v>
      </c>
      <c r="FZ54" s="1332">
        <v>0</v>
      </c>
      <c r="GA54" s="1332">
        <v>0</v>
      </c>
      <c r="GB54" s="1332">
        <v>0</v>
      </c>
      <c r="GC54" s="1332">
        <v>0</v>
      </c>
      <c r="GD54" s="1333">
        <v>0</v>
      </c>
      <c r="GE54" s="1333">
        <v>0</v>
      </c>
      <c r="GF54" s="1334">
        <v>0</v>
      </c>
      <c r="GG54" s="1332">
        <v>0</v>
      </c>
      <c r="GH54" s="1332">
        <v>0</v>
      </c>
      <c r="GI54" s="1332">
        <v>0</v>
      </c>
      <c r="GJ54" s="1332">
        <v>0</v>
      </c>
      <c r="GK54" s="1332">
        <v>0</v>
      </c>
      <c r="GL54" s="1333">
        <v>0</v>
      </c>
      <c r="GM54" s="1333">
        <v>0</v>
      </c>
      <c r="GN54" s="1334">
        <v>0</v>
      </c>
      <c r="GO54" s="1332">
        <v>0</v>
      </c>
      <c r="GP54" s="1332">
        <v>0</v>
      </c>
      <c r="GQ54" s="1332">
        <v>0</v>
      </c>
      <c r="GR54" s="1332">
        <f>GJ54+GB54+FT54+FL54+FD54+EV54+EF54+DX54+DP54+DH54+AD54+CZ54+CR54+CI54+CA54+BS54+EN54+BJ54+BB54+AT54+AL54+V54+N54</f>
        <v>0</v>
      </c>
      <c r="GS54" s="1332">
        <f>O54+W54+AM54+AU54+BC54+BK54+BT54+CB54+CJ54+CS54+DA54+AE54+DI54+DQ54+DY54+EG54+EO54+EW54+FE54+FM54+FU54+GC54+GK54</f>
        <v>0</v>
      </c>
      <c r="GT54" s="1333">
        <v>0</v>
      </c>
      <c r="GU54" s="1333">
        <v>0</v>
      </c>
      <c r="GV54" s="1334">
        <v>0</v>
      </c>
      <c r="GW54" s="1332">
        <v>0</v>
      </c>
      <c r="GX54" s="1332">
        <v>0</v>
      </c>
      <c r="GY54" s="1332">
        <v>0</v>
      </c>
      <c r="GZ54" s="1332">
        <f t="shared" si="9"/>
        <v>0</v>
      </c>
      <c r="HA54" s="1332">
        <f t="shared" si="9"/>
        <v>0</v>
      </c>
      <c r="HB54" s="1333">
        <v>0</v>
      </c>
      <c r="HC54" s="1335">
        <v>0</v>
      </c>
      <c r="HD54" s="1334">
        <v>0</v>
      </c>
      <c r="HJ54" s="1336"/>
    </row>
    <row r="55" spans="1:218" ht="13">
      <c r="A55" s="1285" t="s">
        <v>659</v>
      </c>
      <c r="B55" s="1332"/>
      <c r="C55" s="1333"/>
      <c r="D55" s="1333"/>
      <c r="E55" s="1333"/>
      <c r="F55" s="1333"/>
      <c r="G55" s="1333"/>
      <c r="H55" s="1333"/>
      <c r="I55" s="1334"/>
      <c r="J55" s="1334"/>
      <c r="K55" s="1337"/>
      <c r="L55" s="1337"/>
      <c r="M55" s="1337"/>
      <c r="N55" s="1337"/>
      <c r="O55" s="1337"/>
      <c r="P55" s="1333"/>
      <c r="Q55" s="1333"/>
      <c r="R55" s="1334"/>
      <c r="S55" s="1332"/>
      <c r="T55" s="1332"/>
      <c r="U55" s="1332"/>
      <c r="V55" s="1332"/>
      <c r="W55" s="1332"/>
      <c r="X55" s="1333"/>
      <c r="Y55" s="1333"/>
      <c r="Z55" s="1334"/>
      <c r="AA55" s="1332"/>
      <c r="AB55" s="1332"/>
      <c r="AC55" s="1332"/>
      <c r="AD55" s="1332"/>
      <c r="AE55" s="1332"/>
      <c r="AF55" s="1333"/>
      <c r="AG55" s="1333"/>
      <c r="AH55" s="1334"/>
      <c r="AI55" s="1332"/>
      <c r="AJ55" s="1332"/>
      <c r="AK55" s="1332"/>
      <c r="AL55" s="1332"/>
      <c r="AM55" s="1332"/>
      <c r="AN55" s="1333"/>
      <c r="AO55" s="1333"/>
      <c r="AP55" s="1334"/>
      <c r="AQ55" s="1332"/>
      <c r="AR55" s="1332"/>
      <c r="AS55" s="1332"/>
      <c r="AT55" s="1332"/>
      <c r="AU55" s="1332"/>
      <c r="AV55" s="1333"/>
      <c r="AW55" s="1333"/>
      <c r="AX55" s="1334"/>
      <c r="AY55" s="1332"/>
      <c r="AZ55" s="1332"/>
      <c r="BA55" s="1332"/>
      <c r="BB55" s="1332"/>
      <c r="BC55" s="1332"/>
      <c r="BD55" s="1333"/>
      <c r="BE55" s="1333"/>
      <c r="BF55" s="1334"/>
      <c r="BG55" s="1332"/>
      <c r="BH55" s="1332"/>
      <c r="BI55" s="1332"/>
      <c r="BJ55" s="1332"/>
      <c r="BK55" s="1332"/>
      <c r="BL55" s="1333"/>
      <c r="BM55" s="1333"/>
      <c r="BN55" s="1334"/>
      <c r="BO55" s="1334"/>
      <c r="BP55" s="1332" t="s">
        <v>185</v>
      </c>
      <c r="BQ55" s="1332" t="s">
        <v>185</v>
      </c>
      <c r="BR55" s="1332" t="s">
        <v>185</v>
      </c>
      <c r="BS55" s="1332" t="s">
        <v>185</v>
      </c>
      <c r="BT55" s="1332"/>
      <c r="BU55" s="1333" t="s">
        <v>185</v>
      </c>
      <c r="BV55" s="1333" t="s">
        <v>185</v>
      </c>
      <c r="BW55" s="1334" t="s">
        <v>185</v>
      </c>
      <c r="BX55" s="1332"/>
      <c r="BY55" s="1332"/>
      <c r="BZ55" s="1332"/>
      <c r="CA55" s="1332"/>
      <c r="CB55" s="1332"/>
      <c r="CC55" s="1333"/>
      <c r="CD55" s="1334" t="s">
        <v>103</v>
      </c>
      <c r="CE55" s="1334">
        <v>0</v>
      </c>
      <c r="CF55" s="1332"/>
      <c r="CG55" s="1332"/>
      <c r="CH55" s="1332"/>
      <c r="CI55" s="1332"/>
      <c r="CJ55" s="1332"/>
      <c r="CK55" s="1333"/>
      <c r="CL55" s="1333"/>
      <c r="CM55" s="1334"/>
      <c r="CN55" s="1334"/>
      <c r="CO55" s="1332"/>
      <c r="CP55" s="1332"/>
      <c r="CQ55" s="1332"/>
      <c r="CR55" s="1332"/>
      <c r="CS55" s="1332"/>
      <c r="CT55" s="1333"/>
      <c r="CU55" s="1333"/>
      <c r="CV55" s="1334"/>
      <c r="CW55" s="1332"/>
      <c r="CX55" s="1332"/>
      <c r="CY55" s="1332"/>
      <c r="CZ55" s="1332"/>
      <c r="DA55" s="1332"/>
      <c r="DB55" s="1333"/>
      <c r="DC55" s="1333"/>
      <c r="DD55" s="1334"/>
      <c r="DE55" s="1332"/>
      <c r="DF55" s="1332"/>
      <c r="DG55" s="1332"/>
      <c r="DH55" s="1332"/>
      <c r="DI55" s="1332"/>
      <c r="DJ55" s="1333"/>
      <c r="DK55" s="1333"/>
      <c r="DL55" s="1334"/>
      <c r="DM55" s="1332"/>
      <c r="DN55" s="1332"/>
      <c r="DO55" s="1332"/>
      <c r="DP55" s="1332"/>
      <c r="DQ55" s="1332"/>
      <c r="DR55" s="1333"/>
      <c r="DS55" s="1333"/>
      <c r="DT55" s="1334"/>
      <c r="DU55" s="1332"/>
      <c r="DV55" s="1332"/>
      <c r="DW55" s="1332"/>
      <c r="DX55" s="1332"/>
      <c r="DY55" s="1332"/>
      <c r="DZ55" s="1333"/>
      <c r="EA55" s="1333"/>
      <c r="EB55" s="1334"/>
      <c r="EC55" s="1332"/>
      <c r="ED55" s="1332"/>
      <c r="EE55" s="1332"/>
      <c r="EF55" s="1332"/>
      <c r="EG55" s="1332"/>
      <c r="EH55" s="1333"/>
      <c r="EI55" s="1333"/>
      <c r="EJ55" s="1334"/>
      <c r="EK55" s="1332"/>
      <c r="EL55" s="1332"/>
      <c r="EM55" s="1332"/>
      <c r="EN55" s="1332"/>
      <c r="EO55" s="1332"/>
      <c r="EP55" s="1333"/>
      <c r="EQ55" s="1333"/>
      <c r="ER55" s="1334"/>
      <c r="ES55" s="1332"/>
      <c r="ET55" s="1332"/>
      <c r="EU55" s="1332"/>
      <c r="EV55" s="1332"/>
      <c r="EW55" s="1332"/>
      <c r="EX55" s="1333"/>
      <c r="EY55" s="1333"/>
      <c r="EZ55" s="1334"/>
      <c r="FA55" s="1333"/>
      <c r="FB55" s="1332"/>
      <c r="FC55" s="1332"/>
      <c r="FD55" s="1332"/>
      <c r="FE55" s="1332"/>
      <c r="FF55" s="1333"/>
      <c r="FG55" s="1333"/>
      <c r="FH55" s="1334"/>
      <c r="FI55" s="1332"/>
      <c r="FJ55" s="1332"/>
      <c r="FK55" s="1332"/>
      <c r="FL55" s="1332"/>
      <c r="FM55" s="1332"/>
      <c r="FN55" s="1333"/>
      <c r="FO55" s="1333"/>
      <c r="FP55" s="1334"/>
      <c r="FQ55" s="1332"/>
      <c r="FR55" s="1332"/>
      <c r="FS55" s="1332"/>
      <c r="FT55" s="1332"/>
      <c r="FU55" s="1332"/>
      <c r="FV55" s="1333"/>
      <c r="FW55" s="1333"/>
      <c r="FX55" s="1334"/>
      <c r="FY55" s="1332"/>
      <c r="FZ55" s="1332"/>
      <c r="GA55" s="1332"/>
      <c r="GB55" s="1332"/>
      <c r="GC55" s="1332"/>
      <c r="GD55" s="1333"/>
      <c r="GE55" s="1333"/>
      <c r="GF55" s="1334"/>
      <c r="GG55" s="1332"/>
      <c r="GH55" s="1332"/>
      <c r="GI55" s="1332"/>
      <c r="GJ55" s="1332"/>
      <c r="GK55" s="1332"/>
      <c r="GL55" s="1333"/>
      <c r="GM55" s="1333"/>
      <c r="GN55" s="1334"/>
      <c r="GO55" s="1332"/>
      <c r="GP55" s="1332"/>
      <c r="GQ55" s="1332"/>
      <c r="GR55" s="1332"/>
      <c r="GS55" s="1332"/>
      <c r="GT55" s="1333"/>
      <c r="GU55" s="1333"/>
      <c r="GV55" s="1334"/>
      <c r="GW55" s="1332"/>
      <c r="GX55" s="1332"/>
      <c r="GY55" s="1332"/>
      <c r="GZ55" s="1332"/>
      <c r="HA55" s="1332"/>
      <c r="HB55" s="1333"/>
      <c r="HC55" s="1335"/>
      <c r="HD55" s="1334"/>
      <c r="HJ55" s="1336"/>
    </row>
    <row r="56" spans="1:218">
      <c r="A56" s="1286" t="s">
        <v>637</v>
      </c>
      <c r="B56" s="1332">
        <v>0</v>
      </c>
      <c r="C56" s="1333">
        <v>0</v>
      </c>
      <c r="D56" s="1333">
        <v>0</v>
      </c>
      <c r="E56" s="1333">
        <v>0</v>
      </c>
      <c r="F56" s="1333">
        <v>0</v>
      </c>
      <c r="G56" s="1333">
        <v>0</v>
      </c>
      <c r="H56" s="1333">
        <v>0</v>
      </c>
      <c r="I56" s="1334">
        <v>0</v>
      </c>
      <c r="J56" s="1334">
        <v>0</v>
      </c>
      <c r="K56" s="1332">
        <v>0</v>
      </c>
      <c r="L56" s="1332">
        <v>0</v>
      </c>
      <c r="M56" s="1332">
        <v>0</v>
      </c>
      <c r="N56" s="1332">
        <v>0</v>
      </c>
      <c r="O56" s="1332">
        <v>0</v>
      </c>
      <c r="P56" s="1333">
        <v>0</v>
      </c>
      <c r="Q56" s="1333">
        <v>0</v>
      </c>
      <c r="R56" s="1334">
        <v>0</v>
      </c>
      <c r="S56" s="1332">
        <v>0</v>
      </c>
      <c r="T56" s="1332">
        <v>0</v>
      </c>
      <c r="U56" s="1332">
        <v>0</v>
      </c>
      <c r="V56" s="1332">
        <v>0</v>
      </c>
      <c r="W56" s="1332">
        <v>0</v>
      </c>
      <c r="X56" s="1333">
        <v>0</v>
      </c>
      <c r="Y56" s="1333">
        <v>0</v>
      </c>
      <c r="Z56" s="1334">
        <v>0</v>
      </c>
      <c r="AA56" s="1332">
        <v>0</v>
      </c>
      <c r="AB56" s="1332">
        <v>0</v>
      </c>
      <c r="AC56" s="1332">
        <v>0</v>
      </c>
      <c r="AD56" s="1332">
        <v>0</v>
      </c>
      <c r="AE56" s="1332">
        <v>0</v>
      </c>
      <c r="AF56" s="1333">
        <v>0</v>
      </c>
      <c r="AG56" s="1333">
        <v>0</v>
      </c>
      <c r="AH56" s="1334"/>
      <c r="AI56" s="1332">
        <v>0</v>
      </c>
      <c r="AJ56" s="1332">
        <v>0</v>
      </c>
      <c r="AK56" s="1332">
        <v>0</v>
      </c>
      <c r="AL56" s="1332">
        <v>0</v>
      </c>
      <c r="AM56" s="1332">
        <v>0</v>
      </c>
      <c r="AN56" s="1333">
        <v>0</v>
      </c>
      <c r="AO56" s="1333">
        <v>0</v>
      </c>
      <c r="AP56" s="1334">
        <v>0</v>
      </c>
      <c r="AQ56" s="1332">
        <v>0</v>
      </c>
      <c r="AR56" s="1332">
        <v>0</v>
      </c>
      <c r="AS56" s="1332">
        <v>0</v>
      </c>
      <c r="AT56" s="1332">
        <v>0</v>
      </c>
      <c r="AU56" s="1332">
        <v>0</v>
      </c>
      <c r="AV56" s="1333">
        <v>0</v>
      </c>
      <c r="AW56" s="1333">
        <v>0</v>
      </c>
      <c r="AX56" s="1334"/>
      <c r="AY56" s="1332">
        <v>0</v>
      </c>
      <c r="AZ56" s="1332">
        <v>0</v>
      </c>
      <c r="BA56" s="1332">
        <v>0</v>
      </c>
      <c r="BB56" s="1332">
        <v>0</v>
      </c>
      <c r="BC56" s="1332">
        <v>0</v>
      </c>
      <c r="BD56" s="1333">
        <v>0</v>
      </c>
      <c r="BE56" s="1333">
        <v>0</v>
      </c>
      <c r="BF56" s="1334">
        <v>0</v>
      </c>
      <c r="BG56" s="1332">
        <v>0</v>
      </c>
      <c r="BH56" s="1332">
        <v>0</v>
      </c>
      <c r="BI56" s="1332">
        <v>0</v>
      </c>
      <c r="BJ56" s="1332">
        <v>0</v>
      </c>
      <c r="BK56" s="1332">
        <v>0</v>
      </c>
      <c r="BL56" s="1333">
        <v>0</v>
      </c>
      <c r="BM56" s="1333">
        <v>0</v>
      </c>
      <c r="BN56" s="1334">
        <v>0</v>
      </c>
      <c r="BO56" s="1334">
        <v>0</v>
      </c>
      <c r="BP56" s="1332">
        <v>0</v>
      </c>
      <c r="BQ56" s="1332">
        <v>0</v>
      </c>
      <c r="BR56" s="1332">
        <v>0</v>
      </c>
      <c r="BS56" s="1332">
        <v>0</v>
      </c>
      <c r="BT56" s="1332">
        <v>0</v>
      </c>
      <c r="BU56" s="1333">
        <v>0</v>
      </c>
      <c r="BV56" s="1333">
        <v>0</v>
      </c>
      <c r="BW56" s="1334">
        <v>0</v>
      </c>
      <c r="BX56" s="1332">
        <v>424.6304093792802</v>
      </c>
      <c r="BY56" s="1332">
        <v>755.90768899612408</v>
      </c>
      <c r="BZ56" s="1332">
        <v>893.53157281577603</v>
      </c>
      <c r="CA56" s="1332">
        <v>919.14242579999996</v>
      </c>
      <c r="CB56" s="1332">
        <v>990.91956415006132</v>
      </c>
      <c r="CC56" s="1333">
        <v>1038.9548720772311</v>
      </c>
      <c r="CD56" s="1334" t="s">
        <v>103</v>
      </c>
      <c r="CE56" s="1334">
        <v>0</v>
      </c>
      <c r="CF56" s="1332">
        <v>0</v>
      </c>
      <c r="CG56" s="1332">
        <v>0</v>
      </c>
      <c r="CH56" s="1332">
        <v>0</v>
      </c>
      <c r="CI56" s="1332">
        <v>0</v>
      </c>
      <c r="CJ56" s="1332">
        <v>0</v>
      </c>
      <c r="CK56" s="1333">
        <v>0</v>
      </c>
      <c r="CL56" s="1333">
        <v>0</v>
      </c>
      <c r="CM56" s="1334">
        <v>0</v>
      </c>
      <c r="CN56" s="1334"/>
      <c r="CO56" s="1332">
        <v>0</v>
      </c>
      <c r="CP56" s="1332">
        <v>0</v>
      </c>
      <c r="CQ56" s="1332">
        <v>0</v>
      </c>
      <c r="CR56" s="1332">
        <v>0</v>
      </c>
      <c r="CS56" s="1332">
        <v>0</v>
      </c>
      <c r="CT56" s="1333">
        <v>0</v>
      </c>
      <c r="CU56" s="1333">
        <v>1046.2315442444435</v>
      </c>
      <c r="CV56" s="1334">
        <v>1078.3192339550915</v>
      </c>
      <c r="CW56" s="1332">
        <v>0</v>
      </c>
      <c r="CX56" s="1332">
        <v>0</v>
      </c>
      <c r="CY56" s="1332">
        <v>0</v>
      </c>
      <c r="CZ56" s="1332">
        <v>0</v>
      </c>
      <c r="DA56" s="1332">
        <v>0</v>
      </c>
      <c r="DB56" s="1333">
        <v>0</v>
      </c>
      <c r="DC56" s="1333">
        <v>0</v>
      </c>
      <c r="DD56" s="1334">
        <v>0</v>
      </c>
      <c r="DE56" s="1332">
        <v>0</v>
      </c>
      <c r="DF56" s="1332">
        <v>0</v>
      </c>
      <c r="DG56" s="1332">
        <v>0</v>
      </c>
      <c r="DH56" s="1332">
        <v>0</v>
      </c>
      <c r="DI56" s="1332">
        <v>0</v>
      </c>
      <c r="DJ56" s="1333">
        <v>0</v>
      </c>
      <c r="DK56" s="1333">
        <v>0</v>
      </c>
      <c r="DL56" s="1334"/>
      <c r="DM56" s="1332">
        <v>0</v>
      </c>
      <c r="DN56" s="1332">
        <v>0</v>
      </c>
      <c r="DO56" s="1332">
        <v>0</v>
      </c>
      <c r="DP56" s="1332">
        <v>0</v>
      </c>
      <c r="DQ56" s="1332">
        <v>0</v>
      </c>
      <c r="DR56" s="1333">
        <v>0</v>
      </c>
      <c r="DS56" s="1333">
        <v>0</v>
      </c>
      <c r="DT56" s="1334">
        <v>0</v>
      </c>
      <c r="DU56" s="1332">
        <v>0</v>
      </c>
      <c r="DV56" s="1332">
        <v>0</v>
      </c>
      <c r="DW56" s="1332">
        <v>0</v>
      </c>
      <c r="DX56" s="1332">
        <v>0</v>
      </c>
      <c r="DY56" s="1332">
        <v>0</v>
      </c>
      <c r="DZ56" s="1333">
        <v>0</v>
      </c>
      <c r="EA56" s="1333">
        <v>0</v>
      </c>
      <c r="EB56" s="1334">
        <v>0</v>
      </c>
      <c r="EC56" s="1332">
        <v>0</v>
      </c>
      <c r="ED56" s="1332">
        <v>0</v>
      </c>
      <c r="EE56" s="1332">
        <v>0</v>
      </c>
      <c r="EF56" s="1332">
        <v>0</v>
      </c>
      <c r="EG56" s="1332">
        <v>0</v>
      </c>
      <c r="EH56" s="1333">
        <v>0</v>
      </c>
      <c r="EI56" s="1333">
        <v>0</v>
      </c>
      <c r="EJ56" s="1334">
        <v>0</v>
      </c>
      <c r="EK56" s="1332">
        <v>0</v>
      </c>
      <c r="EL56" s="1332">
        <v>0</v>
      </c>
      <c r="EM56" s="1332">
        <v>0</v>
      </c>
      <c r="EN56" s="1332">
        <v>0</v>
      </c>
      <c r="EO56" s="1332">
        <v>0</v>
      </c>
      <c r="EP56" s="1333">
        <v>0</v>
      </c>
      <c r="EQ56" s="1333"/>
      <c r="ER56" s="1334"/>
      <c r="ES56" s="1332">
        <v>0</v>
      </c>
      <c r="ET56" s="1332">
        <v>32.003311099999998</v>
      </c>
      <c r="EU56" s="1332">
        <v>24.863516754000003</v>
      </c>
      <c r="EV56" s="1332">
        <v>17.912624376</v>
      </c>
      <c r="EW56" s="1332">
        <v>16.353524738000001</v>
      </c>
      <c r="EX56" s="1333">
        <v>4.2711042450000019</v>
      </c>
      <c r="EY56" s="1333">
        <v>3.414867785000002</v>
      </c>
      <c r="EZ56" s="1334">
        <v>3.0990424380000023</v>
      </c>
      <c r="FA56" s="1333">
        <v>0</v>
      </c>
      <c r="FB56" s="1332">
        <v>0</v>
      </c>
      <c r="FC56" s="1332">
        <v>0</v>
      </c>
      <c r="FD56" s="1332">
        <v>0</v>
      </c>
      <c r="FE56" s="1332">
        <v>0</v>
      </c>
      <c r="FF56" s="1333">
        <v>0</v>
      </c>
      <c r="FG56" s="1333">
        <v>0</v>
      </c>
      <c r="FH56" s="1334"/>
      <c r="FI56" s="1332">
        <v>0</v>
      </c>
      <c r="FJ56" s="1332">
        <v>0</v>
      </c>
      <c r="FK56" s="1332">
        <v>0</v>
      </c>
      <c r="FL56" s="1332">
        <v>51.919400000000003</v>
      </c>
      <c r="FM56" s="1332">
        <v>43.976599999967604</v>
      </c>
      <c r="FN56" s="1333">
        <v>42.7617999999676</v>
      </c>
      <c r="FO56" s="1333">
        <v>0</v>
      </c>
      <c r="FP56" s="1334">
        <v>0</v>
      </c>
      <c r="FQ56" s="1332">
        <v>0</v>
      </c>
      <c r="FR56" s="1332">
        <v>0</v>
      </c>
      <c r="FS56" s="1332">
        <v>0</v>
      </c>
      <c r="FT56" s="1332">
        <v>0</v>
      </c>
      <c r="FU56" s="1332">
        <v>0</v>
      </c>
      <c r="FV56" s="1333">
        <v>0</v>
      </c>
      <c r="FW56" s="1333">
        <v>0</v>
      </c>
      <c r="FX56" s="1334">
        <v>0</v>
      </c>
      <c r="FY56" s="1332">
        <v>0</v>
      </c>
      <c r="FZ56" s="1332">
        <v>0</v>
      </c>
      <c r="GA56" s="1332">
        <v>0</v>
      </c>
      <c r="GB56" s="1332">
        <v>0</v>
      </c>
      <c r="GC56" s="1332"/>
      <c r="GD56" s="1333">
        <v>0</v>
      </c>
      <c r="GE56" s="1333">
        <v>0</v>
      </c>
      <c r="GF56" s="1334">
        <v>0</v>
      </c>
      <c r="GG56" s="1332">
        <v>0</v>
      </c>
      <c r="GH56" s="1332">
        <v>0</v>
      </c>
      <c r="GI56" s="1332">
        <v>0</v>
      </c>
      <c r="GJ56" s="1332">
        <v>0</v>
      </c>
      <c r="GK56" s="1332">
        <v>0</v>
      </c>
      <c r="GL56" s="1333">
        <v>0</v>
      </c>
      <c r="GM56" s="1333">
        <v>0</v>
      </c>
      <c r="GN56" s="1334">
        <v>0</v>
      </c>
      <c r="GO56" s="1332">
        <v>424.6304093792802</v>
      </c>
      <c r="GP56" s="1332">
        <v>787.9110000961241</v>
      </c>
      <c r="GQ56" s="1332">
        <v>918.39508956977602</v>
      </c>
      <c r="GR56" s="1332">
        <f>GJ56+GB56+FT56+FL56+FD56+EV56+EF56+DX56+DP56+DH56+AD56+CZ56+CR56+CI56+CA56+BS56+EN56+BJ56+BB56+AT56+AL56+V56+N56</f>
        <v>988.974450176</v>
      </c>
      <c r="GS56" s="1332">
        <f>O56+W56+AM56+AU56+BC56+BK56+BT56+CB56+CJ56+CS56+DA56+AE56+DI56+DQ56+DY56+EG56+EO56+EW56+FE56+FM56+FU56+GC56+GK56</f>
        <v>1051.2496888880289</v>
      </c>
      <c r="GT56" s="1333">
        <v>1085.9877763221989</v>
      </c>
      <c r="GU56" s="1333">
        <v>1049.6464120294436</v>
      </c>
      <c r="GV56" s="1334">
        <v>1081.4182763930914</v>
      </c>
      <c r="GW56" s="1332">
        <v>424.6304093792802</v>
      </c>
      <c r="GX56" s="1332">
        <v>787.9110000961241</v>
      </c>
      <c r="GY56" s="1332">
        <v>918.39508956977602</v>
      </c>
      <c r="GZ56" s="1332">
        <f t="shared" ref="GZ56:HA59" si="10">E56+GR56</f>
        <v>988.974450176</v>
      </c>
      <c r="HA56" s="1332">
        <f t="shared" si="10"/>
        <v>1051.2496888880289</v>
      </c>
      <c r="HB56" s="1333">
        <v>1085.9877763221989</v>
      </c>
      <c r="HC56" s="1335">
        <v>1049.6464120294436</v>
      </c>
      <c r="HD56" s="1334">
        <v>1081.4182763930914</v>
      </c>
      <c r="HJ56" s="1336"/>
    </row>
    <row r="57" spans="1:218">
      <c r="A57" s="1286" t="s">
        <v>638</v>
      </c>
      <c r="B57" s="1332">
        <v>0</v>
      </c>
      <c r="C57" s="1333">
        <v>0</v>
      </c>
      <c r="D57" s="1333">
        <v>0</v>
      </c>
      <c r="E57" s="1333">
        <v>0</v>
      </c>
      <c r="F57" s="1333">
        <v>0</v>
      </c>
      <c r="G57" s="1333">
        <v>0</v>
      </c>
      <c r="H57" s="1333">
        <v>0</v>
      </c>
      <c r="I57" s="1334">
        <v>0</v>
      </c>
      <c r="J57" s="1334">
        <v>0</v>
      </c>
      <c r="K57" s="1332">
        <v>0</v>
      </c>
      <c r="L57" s="1332">
        <v>0</v>
      </c>
      <c r="M57" s="1332">
        <v>0</v>
      </c>
      <c r="N57" s="1332">
        <v>0</v>
      </c>
      <c r="O57" s="1332">
        <v>0</v>
      </c>
      <c r="P57" s="1333">
        <v>0</v>
      </c>
      <c r="Q57" s="1333">
        <v>0</v>
      </c>
      <c r="R57" s="1334">
        <v>0</v>
      </c>
      <c r="S57" s="1332">
        <v>0</v>
      </c>
      <c r="T57" s="1332">
        <v>0</v>
      </c>
      <c r="U57" s="1332">
        <v>0</v>
      </c>
      <c r="V57" s="1332">
        <v>0</v>
      </c>
      <c r="W57" s="1332">
        <v>0</v>
      </c>
      <c r="X57" s="1333">
        <v>0</v>
      </c>
      <c r="Y57" s="1333">
        <v>0</v>
      </c>
      <c r="Z57" s="1334">
        <v>0</v>
      </c>
      <c r="AA57" s="1332">
        <v>0</v>
      </c>
      <c r="AB57" s="1332">
        <v>0</v>
      </c>
      <c r="AC57" s="1332">
        <v>0</v>
      </c>
      <c r="AD57" s="1332">
        <v>0</v>
      </c>
      <c r="AE57" s="1332">
        <v>0</v>
      </c>
      <c r="AF57" s="1333">
        <v>0</v>
      </c>
      <c r="AG57" s="1333">
        <v>0</v>
      </c>
      <c r="AH57" s="1334"/>
      <c r="AI57" s="1332">
        <v>0</v>
      </c>
      <c r="AJ57" s="1332">
        <v>0</v>
      </c>
      <c r="AK57" s="1332">
        <v>0</v>
      </c>
      <c r="AL57" s="1332">
        <v>0</v>
      </c>
      <c r="AM57" s="1332">
        <v>0</v>
      </c>
      <c r="AN57" s="1333">
        <v>0</v>
      </c>
      <c r="AO57" s="1333">
        <v>0</v>
      </c>
      <c r="AP57" s="1334">
        <v>0</v>
      </c>
      <c r="AQ57" s="1332">
        <v>0</v>
      </c>
      <c r="AR57" s="1332">
        <v>0</v>
      </c>
      <c r="AS57" s="1332">
        <v>0</v>
      </c>
      <c r="AT57" s="1332">
        <v>0</v>
      </c>
      <c r="AU57" s="1332">
        <v>0</v>
      </c>
      <c r="AV57" s="1333">
        <v>0</v>
      </c>
      <c r="AW57" s="1333">
        <v>0</v>
      </c>
      <c r="AX57" s="1334"/>
      <c r="AY57" s="1332">
        <v>0</v>
      </c>
      <c r="AZ57" s="1332">
        <v>0</v>
      </c>
      <c r="BA57" s="1332">
        <v>0</v>
      </c>
      <c r="BB57" s="1332">
        <v>0</v>
      </c>
      <c r="BC57" s="1332">
        <v>0</v>
      </c>
      <c r="BD57" s="1333">
        <v>0</v>
      </c>
      <c r="BE57" s="1333">
        <v>0</v>
      </c>
      <c r="BF57" s="1334">
        <v>0</v>
      </c>
      <c r="BG57" s="1332">
        <v>0</v>
      </c>
      <c r="BH57" s="1332">
        <v>0</v>
      </c>
      <c r="BI57" s="1332">
        <v>0</v>
      </c>
      <c r="BJ57" s="1332">
        <v>0</v>
      </c>
      <c r="BK57" s="1332">
        <v>0</v>
      </c>
      <c r="BL57" s="1333">
        <v>0</v>
      </c>
      <c r="BM57" s="1333">
        <v>0</v>
      </c>
      <c r="BN57" s="1334">
        <v>0</v>
      </c>
      <c r="BO57" s="1334">
        <v>0</v>
      </c>
      <c r="BP57" s="1332">
        <v>0</v>
      </c>
      <c r="BQ57" s="1332">
        <v>0</v>
      </c>
      <c r="BR57" s="1332">
        <v>0</v>
      </c>
      <c r="BS57" s="1332">
        <v>0</v>
      </c>
      <c r="BT57" s="1332">
        <v>0</v>
      </c>
      <c r="BU57" s="1333">
        <v>0</v>
      </c>
      <c r="BV57" s="1333">
        <v>0</v>
      </c>
      <c r="BW57" s="1334">
        <v>0</v>
      </c>
      <c r="BX57" s="1332">
        <v>342.97602229401048</v>
      </c>
      <c r="BY57" s="1332">
        <v>139.5049178133998</v>
      </c>
      <c r="BZ57" s="1332">
        <v>121.25127884009108</v>
      </c>
      <c r="CA57" s="1332">
        <v>127.20855182925798</v>
      </c>
      <c r="CB57" s="1332">
        <v>105.54461643454209</v>
      </c>
      <c r="CC57" s="1333">
        <v>82.195070455559716</v>
      </c>
      <c r="CD57" s="1334" t="s">
        <v>103</v>
      </c>
      <c r="CE57" s="1334">
        <v>0</v>
      </c>
      <c r="CF57" s="1332">
        <v>0</v>
      </c>
      <c r="CG57" s="1332">
        <v>0</v>
      </c>
      <c r="CH57" s="1332">
        <v>0</v>
      </c>
      <c r="CI57" s="1332">
        <v>0</v>
      </c>
      <c r="CJ57" s="1332">
        <v>0</v>
      </c>
      <c r="CK57" s="1333">
        <v>0</v>
      </c>
      <c r="CL57" s="1333">
        <v>0</v>
      </c>
      <c r="CM57" s="1334">
        <v>0</v>
      </c>
      <c r="CN57" s="1334"/>
      <c r="CO57" s="1332">
        <v>0</v>
      </c>
      <c r="CP57" s="1332">
        <v>0</v>
      </c>
      <c r="CQ57" s="1332">
        <v>0</v>
      </c>
      <c r="CR57" s="1332">
        <v>0</v>
      </c>
      <c r="CS57" s="1332">
        <v>0</v>
      </c>
      <c r="CT57" s="1333">
        <v>0</v>
      </c>
      <c r="CU57" s="1333">
        <v>105.74740941006469</v>
      </c>
      <c r="CV57" s="1334">
        <v>71.741989899468507</v>
      </c>
      <c r="CW57" s="1332">
        <v>0</v>
      </c>
      <c r="CX57" s="1332">
        <v>0</v>
      </c>
      <c r="CY57" s="1332">
        <v>0</v>
      </c>
      <c r="CZ57" s="1332">
        <v>0</v>
      </c>
      <c r="DA57" s="1332">
        <v>0</v>
      </c>
      <c r="DB57" s="1333">
        <v>0</v>
      </c>
      <c r="DC57" s="1333">
        <v>0</v>
      </c>
      <c r="DD57" s="1334">
        <v>0</v>
      </c>
      <c r="DE57" s="1332">
        <v>0</v>
      </c>
      <c r="DF57" s="1332">
        <v>0</v>
      </c>
      <c r="DG57" s="1332">
        <v>0</v>
      </c>
      <c r="DH57" s="1332">
        <v>0</v>
      </c>
      <c r="DI57" s="1332">
        <v>0</v>
      </c>
      <c r="DJ57" s="1333">
        <v>0</v>
      </c>
      <c r="DK57" s="1333">
        <v>0</v>
      </c>
      <c r="DL57" s="1334"/>
      <c r="DM57" s="1332">
        <v>0</v>
      </c>
      <c r="DN57" s="1332">
        <v>0</v>
      </c>
      <c r="DO57" s="1332">
        <v>0</v>
      </c>
      <c r="DP57" s="1332">
        <v>0</v>
      </c>
      <c r="DQ57" s="1332">
        <v>0</v>
      </c>
      <c r="DR57" s="1333">
        <v>0</v>
      </c>
      <c r="DS57" s="1333">
        <v>0</v>
      </c>
      <c r="DT57" s="1334">
        <v>0</v>
      </c>
      <c r="DU57" s="1332">
        <v>0</v>
      </c>
      <c r="DV57" s="1332">
        <v>0</v>
      </c>
      <c r="DW57" s="1332">
        <v>0</v>
      </c>
      <c r="DX57" s="1332">
        <v>0</v>
      </c>
      <c r="DY57" s="1332">
        <v>0</v>
      </c>
      <c r="DZ57" s="1333">
        <v>0</v>
      </c>
      <c r="EA57" s="1333">
        <v>0</v>
      </c>
      <c r="EB57" s="1334">
        <v>0</v>
      </c>
      <c r="EC57" s="1332">
        <v>0</v>
      </c>
      <c r="ED57" s="1332">
        <v>0</v>
      </c>
      <c r="EE57" s="1332">
        <v>0</v>
      </c>
      <c r="EF57" s="1332">
        <v>0</v>
      </c>
      <c r="EG57" s="1332">
        <v>0</v>
      </c>
      <c r="EH57" s="1333">
        <v>0</v>
      </c>
      <c r="EI57" s="1333">
        <v>0</v>
      </c>
      <c r="EJ57" s="1334">
        <v>0</v>
      </c>
      <c r="EK57" s="1332">
        <v>0</v>
      </c>
      <c r="EL57" s="1332">
        <v>0</v>
      </c>
      <c r="EM57" s="1332">
        <v>0</v>
      </c>
      <c r="EN57" s="1332">
        <v>0</v>
      </c>
      <c r="EO57" s="1332">
        <v>0</v>
      </c>
      <c r="EP57" s="1333">
        <v>0</v>
      </c>
      <c r="EQ57" s="1333"/>
      <c r="ER57" s="1334"/>
      <c r="ES57" s="1332">
        <v>43.759118833999999</v>
      </c>
      <c r="ET57" s="1332">
        <v>3.6295523719999996</v>
      </c>
      <c r="EU57" s="1332">
        <v>2.2544263149999995</v>
      </c>
      <c r="EV57" s="1332">
        <v>1.94402473</v>
      </c>
      <c r="EW57" s="1332">
        <v>0.42414600299999999</v>
      </c>
      <c r="EX57" s="1333">
        <v>0.315711303</v>
      </c>
      <c r="EY57" s="1333">
        <v>0.22968545799999998</v>
      </c>
      <c r="EZ57" s="1334">
        <v>0.21010704600000005</v>
      </c>
      <c r="FA57" s="1333">
        <v>0</v>
      </c>
      <c r="FB57" s="1332">
        <v>0</v>
      </c>
      <c r="FC57" s="1332">
        <v>0</v>
      </c>
      <c r="FD57" s="1332">
        <v>0</v>
      </c>
      <c r="FE57" s="1332">
        <v>0</v>
      </c>
      <c r="FF57" s="1333">
        <v>0</v>
      </c>
      <c r="FG57" s="1333">
        <v>0</v>
      </c>
      <c r="FH57" s="1334"/>
      <c r="FI57" s="1332">
        <v>0</v>
      </c>
      <c r="FJ57" s="1332">
        <v>0</v>
      </c>
      <c r="FK57" s="1332">
        <v>0</v>
      </c>
      <c r="FL57" s="1332">
        <v>2.9068999999999998</v>
      </c>
      <c r="FM57" s="1332">
        <v>8.2059999999999995</v>
      </c>
      <c r="FN57" s="1333">
        <v>0</v>
      </c>
      <c r="FO57" s="1333">
        <v>0</v>
      </c>
      <c r="FP57" s="1334">
        <v>0</v>
      </c>
      <c r="FQ57" s="1332">
        <v>0</v>
      </c>
      <c r="FR57" s="1332">
        <v>0</v>
      </c>
      <c r="FS57" s="1332">
        <v>0</v>
      </c>
      <c r="FT57" s="1332">
        <v>0</v>
      </c>
      <c r="FU57" s="1332">
        <v>0</v>
      </c>
      <c r="FV57" s="1333">
        <v>0</v>
      </c>
      <c r="FW57" s="1333">
        <v>0</v>
      </c>
      <c r="FX57" s="1334">
        <v>0</v>
      </c>
      <c r="FY57" s="1332">
        <v>0</v>
      </c>
      <c r="FZ57" s="1332">
        <v>0</v>
      </c>
      <c r="GA57" s="1332">
        <v>0</v>
      </c>
      <c r="GB57" s="1332">
        <v>0</v>
      </c>
      <c r="GC57" s="1332">
        <v>0</v>
      </c>
      <c r="GD57" s="1333">
        <v>0</v>
      </c>
      <c r="GE57" s="1333">
        <v>0</v>
      </c>
      <c r="GF57" s="1334">
        <v>0</v>
      </c>
      <c r="GG57" s="1332">
        <v>0</v>
      </c>
      <c r="GH57" s="1332">
        <v>0</v>
      </c>
      <c r="GI57" s="1332">
        <v>0</v>
      </c>
      <c r="GJ57" s="1332">
        <v>0</v>
      </c>
      <c r="GK57" s="1332">
        <v>0</v>
      </c>
      <c r="GL57" s="1333">
        <v>0</v>
      </c>
      <c r="GM57" s="1333">
        <v>0</v>
      </c>
      <c r="GN57" s="1334">
        <v>0</v>
      </c>
      <c r="GO57" s="1332">
        <v>386.73514112801047</v>
      </c>
      <c r="GP57" s="1332">
        <v>143.13447018539981</v>
      </c>
      <c r="GQ57" s="1332">
        <v>123.50570515509108</v>
      </c>
      <c r="GR57" s="1332">
        <f>GJ57+GB57+FT57+FL57+FD57+EV57+EF57+DX57+DP57+DH57+AD57+CZ57+CR57+CI57+CA57+BS57+EN57+BJ57+BB57+AT57+AL57+V57+N57</f>
        <v>132.05947655925797</v>
      </c>
      <c r="GS57" s="1332">
        <f>O57+W57+AM57+AU57+BC57+BK57+BT57+CB57+CJ57+CS57+DA57+AE57+DI57+DQ57+DY57+EG57+EO57+EW57+FE57+FM57+FU57+GC57+GK57</f>
        <v>114.1747624375421</v>
      </c>
      <c r="GT57" s="1333">
        <v>82.510781758559716</v>
      </c>
      <c r="GU57" s="1333">
        <v>105.9770948680647</v>
      </c>
      <c r="GV57" s="1334">
        <v>71.952096945468512</v>
      </c>
      <c r="GW57" s="1332">
        <v>386.73514112801047</v>
      </c>
      <c r="GX57" s="1332">
        <v>143.13447018539981</v>
      </c>
      <c r="GY57" s="1332">
        <v>123.50570515509108</v>
      </c>
      <c r="GZ57" s="1332">
        <f t="shared" si="10"/>
        <v>132.05947655925797</v>
      </c>
      <c r="HA57" s="1332">
        <f t="shared" si="10"/>
        <v>114.1747624375421</v>
      </c>
      <c r="HB57" s="1333">
        <v>82.510781758559716</v>
      </c>
      <c r="HC57" s="1335">
        <v>105.9770948680647</v>
      </c>
      <c r="HD57" s="1334">
        <v>71.952096945468512</v>
      </c>
      <c r="HJ57" s="1336"/>
    </row>
    <row r="58" spans="1:218">
      <c r="A58" s="1286" t="s">
        <v>639</v>
      </c>
      <c r="B58" s="1332">
        <v>0</v>
      </c>
      <c r="C58" s="1333">
        <v>0</v>
      </c>
      <c r="D58" s="1333">
        <v>0</v>
      </c>
      <c r="E58" s="1333">
        <v>0</v>
      </c>
      <c r="F58" s="1333">
        <v>0</v>
      </c>
      <c r="G58" s="1333">
        <v>0</v>
      </c>
      <c r="H58" s="1333">
        <v>0</v>
      </c>
      <c r="I58" s="1334">
        <v>0</v>
      </c>
      <c r="J58" s="1334">
        <v>0</v>
      </c>
      <c r="K58" s="1332">
        <v>0</v>
      </c>
      <c r="L58" s="1332">
        <v>0</v>
      </c>
      <c r="M58" s="1332">
        <v>0</v>
      </c>
      <c r="N58" s="1332">
        <v>0</v>
      </c>
      <c r="O58" s="1332">
        <v>0</v>
      </c>
      <c r="P58" s="1333">
        <v>0</v>
      </c>
      <c r="Q58" s="1333">
        <v>0</v>
      </c>
      <c r="R58" s="1334">
        <v>0</v>
      </c>
      <c r="S58" s="1332">
        <v>0</v>
      </c>
      <c r="T58" s="1332">
        <v>0</v>
      </c>
      <c r="U58" s="1332">
        <v>0</v>
      </c>
      <c r="V58" s="1332">
        <v>0</v>
      </c>
      <c r="W58" s="1332">
        <v>0</v>
      </c>
      <c r="X58" s="1333">
        <v>0</v>
      </c>
      <c r="Y58" s="1333">
        <v>0</v>
      </c>
      <c r="Z58" s="1334">
        <v>0</v>
      </c>
      <c r="AA58" s="1332">
        <v>0</v>
      </c>
      <c r="AB58" s="1332">
        <v>0</v>
      </c>
      <c r="AC58" s="1332">
        <v>0</v>
      </c>
      <c r="AD58" s="1332">
        <v>0</v>
      </c>
      <c r="AE58" s="1332">
        <v>0</v>
      </c>
      <c r="AF58" s="1333">
        <v>0</v>
      </c>
      <c r="AG58" s="1333">
        <v>0</v>
      </c>
      <c r="AH58" s="1334"/>
      <c r="AI58" s="1332">
        <v>0</v>
      </c>
      <c r="AJ58" s="1332">
        <v>0</v>
      </c>
      <c r="AK58" s="1332">
        <v>0</v>
      </c>
      <c r="AL58" s="1332">
        <v>0</v>
      </c>
      <c r="AM58" s="1332">
        <v>0</v>
      </c>
      <c r="AN58" s="1333">
        <v>0</v>
      </c>
      <c r="AO58" s="1333">
        <v>0</v>
      </c>
      <c r="AP58" s="1334">
        <v>0</v>
      </c>
      <c r="AQ58" s="1332">
        <v>0</v>
      </c>
      <c r="AR58" s="1332">
        <v>0</v>
      </c>
      <c r="AS58" s="1332">
        <v>0</v>
      </c>
      <c r="AT58" s="1332">
        <v>0</v>
      </c>
      <c r="AU58" s="1332">
        <v>0</v>
      </c>
      <c r="AV58" s="1333">
        <v>0</v>
      </c>
      <c r="AW58" s="1333">
        <v>0</v>
      </c>
      <c r="AX58" s="1334"/>
      <c r="AY58" s="1332">
        <v>0</v>
      </c>
      <c r="AZ58" s="1332">
        <v>0</v>
      </c>
      <c r="BA58" s="1332">
        <v>0</v>
      </c>
      <c r="BB58" s="1332">
        <v>0</v>
      </c>
      <c r="BC58" s="1332">
        <v>0</v>
      </c>
      <c r="BD58" s="1333">
        <v>0</v>
      </c>
      <c r="BE58" s="1333">
        <v>0</v>
      </c>
      <c r="BF58" s="1334">
        <v>0</v>
      </c>
      <c r="BG58" s="1332">
        <v>0</v>
      </c>
      <c r="BH58" s="1332">
        <v>0</v>
      </c>
      <c r="BI58" s="1332">
        <v>0</v>
      </c>
      <c r="BJ58" s="1332">
        <v>0</v>
      </c>
      <c r="BK58" s="1332">
        <v>0</v>
      </c>
      <c r="BL58" s="1333">
        <v>0</v>
      </c>
      <c r="BM58" s="1333">
        <v>0</v>
      </c>
      <c r="BN58" s="1334">
        <v>0</v>
      </c>
      <c r="BO58" s="1334">
        <v>0</v>
      </c>
      <c r="BP58" s="1332">
        <v>0</v>
      </c>
      <c r="BQ58" s="1332">
        <v>0</v>
      </c>
      <c r="BR58" s="1332">
        <v>0</v>
      </c>
      <c r="BS58" s="1332">
        <v>0</v>
      </c>
      <c r="BT58" s="1332">
        <v>0</v>
      </c>
      <c r="BU58" s="1333">
        <v>0</v>
      </c>
      <c r="BV58" s="1333">
        <v>0</v>
      </c>
      <c r="BW58" s="1334">
        <v>0</v>
      </c>
      <c r="BX58" s="1332">
        <v>11.698742711119852</v>
      </c>
      <c r="BY58" s="1332">
        <v>1.8810339937476157</v>
      </c>
      <c r="BZ58" s="1332">
        <v>34.971081347781485</v>
      </c>
      <c r="CA58" s="1332">
        <v>55.431413479196806</v>
      </c>
      <c r="CB58" s="1332">
        <v>57.50930851201047</v>
      </c>
      <c r="CC58" s="1333">
        <v>74.91839828835036</v>
      </c>
      <c r="CD58" s="1334" t="s">
        <v>103</v>
      </c>
      <c r="CE58" s="1334">
        <v>0</v>
      </c>
      <c r="CF58" s="1332">
        <v>0</v>
      </c>
      <c r="CG58" s="1332">
        <v>0</v>
      </c>
      <c r="CH58" s="1332">
        <v>0</v>
      </c>
      <c r="CI58" s="1332">
        <v>0</v>
      </c>
      <c r="CJ58" s="1332">
        <v>0</v>
      </c>
      <c r="CK58" s="1333">
        <v>0</v>
      </c>
      <c r="CL58" s="1333">
        <v>0</v>
      </c>
      <c r="CM58" s="1334">
        <v>0</v>
      </c>
      <c r="CN58" s="1334"/>
      <c r="CO58" s="1332">
        <v>0</v>
      </c>
      <c r="CP58" s="1332">
        <v>0</v>
      </c>
      <c r="CQ58" s="1332">
        <v>0</v>
      </c>
      <c r="CR58" s="1332">
        <v>0</v>
      </c>
      <c r="CS58" s="1332">
        <v>0</v>
      </c>
      <c r="CT58" s="1333">
        <v>0</v>
      </c>
      <c r="CU58" s="1333">
        <v>73.659719704059768</v>
      </c>
      <c r="CV58" s="1334">
        <v>189.22847438919649</v>
      </c>
      <c r="CW58" s="1332">
        <v>0</v>
      </c>
      <c r="CX58" s="1332">
        <v>0</v>
      </c>
      <c r="CY58" s="1332">
        <v>0</v>
      </c>
      <c r="CZ58" s="1332">
        <v>0</v>
      </c>
      <c r="DA58" s="1332">
        <v>0</v>
      </c>
      <c r="DB58" s="1333">
        <v>0</v>
      </c>
      <c r="DC58" s="1333">
        <v>0</v>
      </c>
      <c r="DD58" s="1334">
        <v>0</v>
      </c>
      <c r="DE58" s="1332">
        <v>0</v>
      </c>
      <c r="DF58" s="1332">
        <v>0</v>
      </c>
      <c r="DG58" s="1332">
        <v>0</v>
      </c>
      <c r="DH58" s="1332">
        <v>0</v>
      </c>
      <c r="DI58" s="1332">
        <v>0</v>
      </c>
      <c r="DJ58" s="1333">
        <v>0</v>
      </c>
      <c r="DK58" s="1333">
        <v>0</v>
      </c>
      <c r="DL58" s="1334"/>
      <c r="DM58" s="1332">
        <v>0</v>
      </c>
      <c r="DN58" s="1332">
        <v>0</v>
      </c>
      <c r="DO58" s="1332">
        <v>0</v>
      </c>
      <c r="DP58" s="1332">
        <v>0</v>
      </c>
      <c r="DQ58" s="1332">
        <v>0</v>
      </c>
      <c r="DR58" s="1333">
        <v>0</v>
      </c>
      <c r="DS58" s="1333">
        <v>0</v>
      </c>
      <c r="DT58" s="1334">
        <v>0</v>
      </c>
      <c r="DU58" s="1332">
        <v>0</v>
      </c>
      <c r="DV58" s="1332">
        <v>0</v>
      </c>
      <c r="DW58" s="1332">
        <v>0</v>
      </c>
      <c r="DX58" s="1332">
        <v>0</v>
      </c>
      <c r="DY58" s="1332"/>
      <c r="DZ58" s="1333">
        <v>0</v>
      </c>
      <c r="EA58" s="1333">
        <v>0</v>
      </c>
      <c r="EB58" s="1334">
        <v>0</v>
      </c>
      <c r="EC58" s="1332">
        <v>0</v>
      </c>
      <c r="ED58" s="1332">
        <v>0</v>
      </c>
      <c r="EE58" s="1332">
        <v>0</v>
      </c>
      <c r="EF58" s="1332">
        <v>0</v>
      </c>
      <c r="EG58" s="1332">
        <v>0</v>
      </c>
      <c r="EH58" s="1333">
        <v>0</v>
      </c>
      <c r="EI58" s="1333">
        <v>0</v>
      </c>
      <c r="EJ58" s="1334">
        <v>0</v>
      </c>
      <c r="EK58" s="1332">
        <v>0</v>
      </c>
      <c r="EL58" s="1332">
        <v>0</v>
      </c>
      <c r="EM58" s="1332">
        <v>0</v>
      </c>
      <c r="EN58" s="1332">
        <v>0</v>
      </c>
      <c r="EO58" s="1332">
        <v>0</v>
      </c>
      <c r="EP58" s="1333">
        <v>0</v>
      </c>
      <c r="EQ58" s="1333"/>
      <c r="ER58" s="1334"/>
      <c r="ES58" s="1332">
        <v>11.755807734000001</v>
      </c>
      <c r="ET58" s="1332">
        <v>10.769346718</v>
      </c>
      <c r="EU58" s="1332">
        <v>9.2053186929999988</v>
      </c>
      <c r="EV58" s="1332">
        <v>3.5031243679999999</v>
      </c>
      <c r="EW58" s="1332">
        <v>12.506566496000001</v>
      </c>
      <c r="EX58" s="1333">
        <v>1.1719477630000001</v>
      </c>
      <c r="EY58" s="1333">
        <v>0.54551080499999993</v>
      </c>
      <c r="EZ58" s="1334">
        <v>0.70141166799999999</v>
      </c>
      <c r="FA58" s="1333">
        <v>0</v>
      </c>
      <c r="FB58" s="1332">
        <v>0</v>
      </c>
      <c r="FC58" s="1332">
        <v>0</v>
      </c>
      <c r="FD58" s="1332">
        <v>0</v>
      </c>
      <c r="FE58" s="1332">
        <v>0</v>
      </c>
      <c r="FF58" s="1333">
        <v>0</v>
      </c>
      <c r="FG58" s="1333">
        <v>0</v>
      </c>
      <c r="FH58" s="1334"/>
      <c r="FI58" s="1332">
        <v>0</v>
      </c>
      <c r="FJ58" s="1332">
        <v>0</v>
      </c>
      <c r="FK58" s="1332">
        <v>0</v>
      </c>
      <c r="FL58" s="1332">
        <v>10.849700000032401</v>
      </c>
      <c r="FM58" s="1332">
        <v>9.4207999999999998</v>
      </c>
      <c r="FN58" s="1333">
        <v>3.2582999999676017</v>
      </c>
      <c r="FO58" s="1333">
        <v>0</v>
      </c>
      <c r="FP58" s="1334">
        <v>0</v>
      </c>
      <c r="FQ58" s="1332">
        <v>0</v>
      </c>
      <c r="FR58" s="1332">
        <v>0</v>
      </c>
      <c r="FS58" s="1332">
        <v>0</v>
      </c>
      <c r="FT58" s="1332">
        <v>0</v>
      </c>
      <c r="FU58" s="1332">
        <v>0</v>
      </c>
      <c r="FV58" s="1333">
        <v>0</v>
      </c>
      <c r="FW58" s="1333">
        <v>0</v>
      </c>
      <c r="FX58" s="1334">
        <v>0</v>
      </c>
      <c r="FY58" s="1332">
        <v>0</v>
      </c>
      <c r="FZ58" s="1332">
        <v>0</v>
      </c>
      <c r="GA58" s="1332">
        <v>0</v>
      </c>
      <c r="GB58" s="1332">
        <v>0</v>
      </c>
      <c r="GC58" s="1332">
        <v>0</v>
      </c>
      <c r="GD58" s="1333">
        <v>0</v>
      </c>
      <c r="GE58" s="1333">
        <v>0</v>
      </c>
      <c r="GF58" s="1334">
        <v>0</v>
      </c>
      <c r="GG58" s="1332">
        <v>0</v>
      </c>
      <c r="GH58" s="1332">
        <v>0</v>
      </c>
      <c r="GI58" s="1332">
        <v>0</v>
      </c>
      <c r="GJ58" s="1332">
        <v>0</v>
      </c>
      <c r="GK58" s="1332">
        <v>0</v>
      </c>
      <c r="GL58" s="1333">
        <v>0</v>
      </c>
      <c r="GM58" s="1333">
        <v>0</v>
      </c>
      <c r="GN58" s="1334">
        <v>0</v>
      </c>
      <c r="GO58" s="1332">
        <v>23.454550445119853</v>
      </c>
      <c r="GP58" s="1332">
        <v>12.650380711747616</v>
      </c>
      <c r="GQ58" s="1332">
        <v>44.176400040781488</v>
      </c>
      <c r="GR58" s="1332">
        <f>GJ58+GB58+FT58+FL58+FD58+EV58+EF58+DX58+DP58+DH58+AD58+CZ58+CR58+CI58+CA58+BS58+EN58+BJ58+BB58+AT58+AL58+V58+N58</f>
        <v>69.784237847229207</v>
      </c>
      <c r="GS58" s="1332">
        <f>O58+W58+AM58+AU58+BC58+BK58+BT58+CB58+CJ58+CS58+DA58+AE58+DI58+DQ58+DY58+EG58+EO58+EW58+FE58+FM58+FU58+GC58+GK58</f>
        <v>79.436675008010468</v>
      </c>
      <c r="GT58" s="1333">
        <v>79.348646051317971</v>
      </c>
      <c r="GU58" s="1333">
        <v>74.205230509059774</v>
      </c>
      <c r="GV58" s="1334">
        <v>189.92988605719648</v>
      </c>
      <c r="GW58" s="1332">
        <v>23.454550445119853</v>
      </c>
      <c r="GX58" s="1332">
        <v>12.650380711747616</v>
      </c>
      <c r="GY58" s="1332">
        <v>44.176400040781488</v>
      </c>
      <c r="GZ58" s="1332">
        <f t="shared" si="10"/>
        <v>69.784237847229207</v>
      </c>
      <c r="HA58" s="1332">
        <f t="shared" si="10"/>
        <v>79.436675008010468</v>
      </c>
      <c r="HB58" s="1333">
        <v>79.348646051317971</v>
      </c>
      <c r="HC58" s="1335">
        <v>74.205230509059774</v>
      </c>
      <c r="HD58" s="1334">
        <v>189.92988605719648</v>
      </c>
      <c r="HJ58" s="1336"/>
    </row>
    <row r="59" spans="1:218">
      <c r="A59" s="1286" t="s">
        <v>660</v>
      </c>
      <c r="B59" s="1332">
        <v>0</v>
      </c>
      <c r="C59" s="1333">
        <v>0</v>
      </c>
      <c r="D59" s="1333">
        <v>0</v>
      </c>
      <c r="E59" s="1333">
        <v>0</v>
      </c>
      <c r="F59" s="1333">
        <v>0</v>
      </c>
      <c r="G59" s="1333">
        <v>0</v>
      </c>
      <c r="H59" s="1333">
        <v>0</v>
      </c>
      <c r="I59" s="1334">
        <v>0</v>
      </c>
      <c r="J59" s="1334">
        <v>0</v>
      </c>
      <c r="K59" s="1332">
        <v>0</v>
      </c>
      <c r="L59" s="1332">
        <v>0</v>
      </c>
      <c r="M59" s="1332">
        <v>0</v>
      </c>
      <c r="N59" s="1332">
        <v>0</v>
      </c>
      <c r="O59" s="1332">
        <v>0</v>
      </c>
      <c r="P59" s="1333">
        <v>0</v>
      </c>
      <c r="Q59" s="1333">
        <v>0</v>
      </c>
      <c r="R59" s="1334">
        <v>0</v>
      </c>
      <c r="S59" s="1332">
        <v>0</v>
      </c>
      <c r="T59" s="1332">
        <v>0</v>
      </c>
      <c r="U59" s="1332">
        <v>0</v>
      </c>
      <c r="V59" s="1332">
        <v>0</v>
      </c>
      <c r="W59" s="1332">
        <v>0</v>
      </c>
      <c r="X59" s="1333">
        <v>0</v>
      </c>
      <c r="Y59" s="1333">
        <v>0</v>
      </c>
      <c r="Z59" s="1334">
        <v>0</v>
      </c>
      <c r="AA59" s="1332">
        <v>0</v>
      </c>
      <c r="AB59" s="1332">
        <v>0</v>
      </c>
      <c r="AC59" s="1332">
        <v>0</v>
      </c>
      <c r="AD59" s="1332">
        <v>0</v>
      </c>
      <c r="AE59" s="1332">
        <v>0</v>
      </c>
      <c r="AF59" s="1333">
        <v>0</v>
      </c>
      <c r="AG59" s="1333">
        <v>0</v>
      </c>
      <c r="AH59" s="1334"/>
      <c r="AI59" s="1332">
        <v>0</v>
      </c>
      <c r="AJ59" s="1332">
        <v>0</v>
      </c>
      <c r="AK59" s="1332">
        <v>0</v>
      </c>
      <c r="AL59" s="1332">
        <v>0</v>
      </c>
      <c r="AM59" s="1332">
        <v>0</v>
      </c>
      <c r="AN59" s="1333">
        <v>0</v>
      </c>
      <c r="AO59" s="1333">
        <v>0</v>
      </c>
      <c r="AP59" s="1334">
        <v>0</v>
      </c>
      <c r="AQ59" s="1332">
        <v>0</v>
      </c>
      <c r="AR59" s="1332">
        <v>0</v>
      </c>
      <c r="AS59" s="1332">
        <v>0</v>
      </c>
      <c r="AT59" s="1332">
        <v>0</v>
      </c>
      <c r="AU59" s="1332">
        <v>0</v>
      </c>
      <c r="AV59" s="1333">
        <v>0</v>
      </c>
      <c r="AW59" s="1333">
        <v>0</v>
      </c>
      <c r="AX59" s="1334"/>
      <c r="AY59" s="1332">
        <v>0</v>
      </c>
      <c r="AZ59" s="1332">
        <v>0</v>
      </c>
      <c r="BA59" s="1332">
        <v>0</v>
      </c>
      <c r="BB59" s="1332">
        <v>0</v>
      </c>
      <c r="BC59" s="1332">
        <v>0</v>
      </c>
      <c r="BD59" s="1333">
        <v>0</v>
      </c>
      <c r="BE59" s="1333">
        <v>0</v>
      </c>
      <c r="BF59" s="1334">
        <v>0</v>
      </c>
      <c r="BG59" s="1332">
        <v>0</v>
      </c>
      <c r="BH59" s="1332">
        <v>0</v>
      </c>
      <c r="BI59" s="1332">
        <v>0</v>
      </c>
      <c r="BJ59" s="1332">
        <v>0</v>
      </c>
      <c r="BK59" s="1332">
        <v>0</v>
      </c>
      <c r="BL59" s="1333">
        <v>0</v>
      </c>
      <c r="BM59" s="1333">
        <v>0</v>
      </c>
      <c r="BN59" s="1334">
        <v>0</v>
      </c>
      <c r="BO59" s="1334">
        <v>0</v>
      </c>
      <c r="BP59" s="1332">
        <v>0</v>
      </c>
      <c r="BQ59" s="1332">
        <v>0</v>
      </c>
      <c r="BR59" s="1332">
        <v>0</v>
      </c>
      <c r="BS59" s="1332">
        <v>0</v>
      </c>
      <c r="BT59" s="1332">
        <v>0</v>
      </c>
      <c r="BU59" s="1333">
        <v>0</v>
      </c>
      <c r="BV59" s="1333">
        <v>0</v>
      </c>
      <c r="BW59" s="1334">
        <v>0</v>
      </c>
      <c r="BX59" s="1332">
        <v>755.90768896217071</v>
      </c>
      <c r="BY59" s="1332">
        <v>893.53157281577649</v>
      </c>
      <c r="BZ59" s="1332">
        <v>979.81177030808567</v>
      </c>
      <c r="CA59" s="1332">
        <v>990.91956415006132</v>
      </c>
      <c r="CB59" s="1332">
        <v>1038.9548720725929</v>
      </c>
      <c r="CC59" s="1333">
        <v>1046.2315442444406</v>
      </c>
      <c r="CD59" s="1334" t="s">
        <v>103</v>
      </c>
      <c r="CE59" s="1334">
        <v>0</v>
      </c>
      <c r="CF59" s="1332">
        <v>0</v>
      </c>
      <c r="CG59" s="1332">
        <v>0</v>
      </c>
      <c r="CH59" s="1332">
        <v>0</v>
      </c>
      <c r="CI59" s="1332">
        <v>0</v>
      </c>
      <c r="CJ59" s="1332">
        <v>0</v>
      </c>
      <c r="CK59" s="1333">
        <v>0</v>
      </c>
      <c r="CL59" s="1333">
        <v>0</v>
      </c>
      <c r="CM59" s="1334">
        <v>0</v>
      </c>
      <c r="CN59" s="1334"/>
      <c r="CO59" s="1332">
        <v>0</v>
      </c>
      <c r="CP59" s="1332">
        <v>0</v>
      </c>
      <c r="CQ59" s="1332">
        <v>0</v>
      </c>
      <c r="CR59" s="1332">
        <v>0</v>
      </c>
      <c r="CS59" s="1332">
        <v>0</v>
      </c>
      <c r="CT59" s="1333">
        <v>0</v>
      </c>
      <c r="CU59" s="1333">
        <v>1078.3192339504485</v>
      </c>
      <c r="CV59" s="1334">
        <v>960.83274946536369</v>
      </c>
      <c r="CW59" s="1332">
        <v>0</v>
      </c>
      <c r="CX59" s="1332">
        <v>0</v>
      </c>
      <c r="CY59" s="1332">
        <v>0</v>
      </c>
      <c r="CZ59" s="1332">
        <v>0</v>
      </c>
      <c r="DA59" s="1332">
        <v>0</v>
      </c>
      <c r="DB59" s="1333">
        <v>0</v>
      </c>
      <c r="DC59" s="1333">
        <v>0</v>
      </c>
      <c r="DD59" s="1334">
        <v>0</v>
      </c>
      <c r="DE59" s="1332">
        <v>0</v>
      </c>
      <c r="DF59" s="1332">
        <v>0</v>
      </c>
      <c r="DG59" s="1332">
        <v>0</v>
      </c>
      <c r="DH59" s="1332">
        <v>0</v>
      </c>
      <c r="DI59" s="1332">
        <v>0</v>
      </c>
      <c r="DJ59" s="1333">
        <v>0</v>
      </c>
      <c r="DK59" s="1333">
        <v>0</v>
      </c>
      <c r="DL59" s="1334"/>
      <c r="DM59" s="1332">
        <v>0</v>
      </c>
      <c r="DN59" s="1332">
        <v>0</v>
      </c>
      <c r="DO59" s="1332">
        <v>0</v>
      </c>
      <c r="DP59" s="1332">
        <v>0</v>
      </c>
      <c r="DQ59" s="1332">
        <v>0</v>
      </c>
      <c r="DR59" s="1333">
        <v>0</v>
      </c>
      <c r="DS59" s="1333">
        <v>0</v>
      </c>
      <c r="DT59" s="1334">
        <v>0</v>
      </c>
      <c r="DU59" s="1332">
        <v>0</v>
      </c>
      <c r="DV59" s="1332">
        <v>0</v>
      </c>
      <c r="DW59" s="1332">
        <v>0</v>
      </c>
      <c r="DX59" s="1332">
        <v>0</v>
      </c>
      <c r="DY59" s="1332">
        <v>0</v>
      </c>
      <c r="DZ59" s="1333">
        <v>0</v>
      </c>
      <c r="EA59" s="1333">
        <v>0</v>
      </c>
      <c r="EB59" s="1334">
        <v>0</v>
      </c>
      <c r="EC59" s="1332">
        <v>0</v>
      </c>
      <c r="ED59" s="1332">
        <v>0</v>
      </c>
      <c r="EE59" s="1332">
        <v>0</v>
      </c>
      <c r="EF59" s="1332">
        <v>0</v>
      </c>
      <c r="EG59" s="1332">
        <v>0</v>
      </c>
      <c r="EH59" s="1333">
        <v>0</v>
      </c>
      <c r="EI59" s="1333">
        <v>0</v>
      </c>
      <c r="EJ59" s="1334">
        <v>0</v>
      </c>
      <c r="EK59" s="1332">
        <v>0</v>
      </c>
      <c r="EL59" s="1332">
        <v>0</v>
      </c>
      <c r="EM59" s="1332">
        <v>0</v>
      </c>
      <c r="EN59" s="1332">
        <v>0</v>
      </c>
      <c r="EO59" s="1332">
        <v>0</v>
      </c>
      <c r="EP59" s="1333">
        <v>0</v>
      </c>
      <c r="EQ59" s="1333"/>
      <c r="ER59" s="1334"/>
      <c r="ES59" s="1332">
        <v>32.003311099999998</v>
      </c>
      <c r="ET59" s="1332">
        <v>24.863516753999999</v>
      </c>
      <c r="EU59" s="1332">
        <v>17.912624376</v>
      </c>
      <c r="EV59" s="1332">
        <v>16.353524738000001</v>
      </c>
      <c r="EW59" s="1332">
        <v>4.2711042449999992</v>
      </c>
      <c r="EX59" s="1333">
        <v>3.414867785000002</v>
      </c>
      <c r="EY59" s="1333">
        <v>3.0990424380000023</v>
      </c>
      <c r="EZ59" s="1334">
        <v>2.607737816000002</v>
      </c>
      <c r="FA59" s="1333">
        <v>0</v>
      </c>
      <c r="FB59" s="1332">
        <v>0</v>
      </c>
      <c r="FC59" s="1332">
        <v>0</v>
      </c>
      <c r="FD59" s="1332">
        <v>0</v>
      </c>
      <c r="FE59" s="1332">
        <v>0</v>
      </c>
      <c r="FF59" s="1333">
        <v>0</v>
      </c>
      <c r="FG59" s="1333">
        <v>0</v>
      </c>
      <c r="FH59" s="1334"/>
      <c r="FI59" s="1332">
        <v>0</v>
      </c>
      <c r="FJ59" s="1332">
        <v>0</v>
      </c>
      <c r="FK59" s="1332">
        <v>0</v>
      </c>
      <c r="FL59" s="1332">
        <v>43.976599999967604</v>
      </c>
      <c r="FM59" s="1332">
        <v>42.7617999999676</v>
      </c>
      <c r="FN59" s="1333">
        <v>39.503500000000003</v>
      </c>
      <c r="FO59" s="1333">
        <v>0</v>
      </c>
      <c r="FP59" s="1334">
        <v>0</v>
      </c>
      <c r="FQ59" s="1332">
        <v>0</v>
      </c>
      <c r="FR59" s="1332">
        <v>0</v>
      </c>
      <c r="FS59" s="1332">
        <v>0</v>
      </c>
      <c r="FT59" s="1332">
        <v>0</v>
      </c>
      <c r="FU59" s="1332">
        <v>0</v>
      </c>
      <c r="FV59" s="1333">
        <v>0</v>
      </c>
      <c r="FW59" s="1333">
        <v>0</v>
      </c>
      <c r="FX59" s="1334">
        <v>0</v>
      </c>
      <c r="FY59" s="1332">
        <v>0</v>
      </c>
      <c r="FZ59" s="1332">
        <v>0</v>
      </c>
      <c r="GA59" s="1332">
        <v>0</v>
      </c>
      <c r="GB59" s="1332">
        <v>0</v>
      </c>
      <c r="GC59" s="1332">
        <v>0</v>
      </c>
      <c r="GD59" s="1333">
        <v>0</v>
      </c>
      <c r="GE59" s="1333">
        <v>0</v>
      </c>
      <c r="GF59" s="1334">
        <v>0</v>
      </c>
      <c r="GG59" s="1332">
        <v>0</v>
      </c>
      <c r="GH59" s="1332">
        <v>0</v>
      </c>
      <c r="GI59" s="1332">
        <v>0</v>
      </c>
      <c r="GJ59" s="1332">
        <v>0</v>
      </c>
      <c r="GK59" s="1332">
        <v>0</v>
      </c>
      <c r="GL59" s="1333">
        <v>0</v>
      </c>
      <c r="GM59" s="1333">
        <v>0</v>
      </c>
      <c r="GN59" s="1334">
        <v>0</v>
      </c>
      <c r="GO59" s="1332">
        <v>787.91100006217073</v>
      </c>
      <c r="GP59" s="1332">
        <v>918.39508956977647</v>
      </c>
      <c r="GQ59" s="1332">
        <v>997.72439468408572</v>
      </c>
      <c r="GR59" s="1332">
        <f>GJ59+GB59+FT59+FL59+FD59+EV59+EF59+DX59+DP59+DH59+AD59+CZ59+CR59+CI59+CA59+BS59+EN59+BJ59+BB59+AT59+AL59+V59+N59</f>
        <v>1051.2496888880289</v>
      </c>
      <c r="GS59" s="1332">
        <f>O59+W59+AM59+AU59+BC59+BK59+BT59+CB59+CJ59+CS59+DA59+AE59+DI59+DQ59+DY59+EG59+EO59+EW59+FE59+FM59+FU59+GC59+GK59</f>
        <v>1085.9877763175607</v>
      </c>
      <c r="GT59" s="1333">
        <v>1089.1499120294407</v>
      </c>
      <c r="GU59" s="1333">
        <v>1081.4182763884485</v>
      </c>
      <c r="GV59" s="1334">
        <v>963.44048728136374</v>
      </c>
      <c r="GW59" s="1332">
        <v>787.91100006217073</v>
      </c>
      <c r="GX59" s="1332">
        <v>918.39508956977647</v>
      </c>
      <c r="GY59" s="1332">
        <v>997.72439468408572</v>
      </c>
      <c r="GZ59" s="1332">
        <f t="shared" si="10"/>
        <v>1051.2496888880289</v>
      </c>
      <c r="HA59" s="1332">
        <f t="shared" si="10"/>
        <v>1085.9877763175607</v>
      </c>
      <c r="HB59" s="1333">
        <v>1089.1499120294407</v>
      </c>
      <c r="HC59" s="1335">
        <v>1081.4182763884485</v>
      </c>
      <c r="HD59" s="1334">
        <v>963.44048728136374</v>
      </c>
      <c r="HJ59" s="1336"/>
    </row>
    <row r="60" spans="1:218" ht="13">
      <c r="A60" s="1285" t="s">
        <v>661</v>
      </c>
      <c r="B60" s="1332"/>
      <c r="C60" s="1333"/>
      <c r="D60" s="1333"/>
      <c r="E60" s="1333"/>
      <c r="F60" s="1333"/>
      <c r="G60" s="1333"/>
      <c r="H60" s="1333"/>
      <c r="I60" s="1334"/>
      <c r="J60" s="1334"/>
      <c r="K60" s="1337"/>
      <c r="L60" s="1337"/>
      <c r="M60" s="1337"/>
      <c r="N60" s="1337"/>
      <c r="O60" s="1337"/>
      <c r="P60" s="1333"/>
      <c r="Q60" s="1333"/>
      <c r="R60" s="1334"/>
      <c r="S60" s="1332"/>
      <c r="T60" s="1332"/>
      <c r="U60" s="1332"/>
      <c r="V60" s="1332"/>
      <c r="W60" s="1332"/>
      <c r="X60" s="1333"/>
      <c r="Y60" s="1333"/>
      <c r="Z60" s="1334"/>
      <c r="AA60" s="1332"/>
      <c r="AB60" s="1332"/>
      <c r="AC60" s="1332"/>
      <c r="AD60" s="1332"/>
      <c r="AE60" s="1332"/>
      <c r="AF60" s="1333"/>
      <c r="AG60" s="1333"/>
      <c r="AH60" s="1334"/>
      <c r="AI60" s="1332"/>
      <c r="AJ60" s="1332"/>
      <c r="AK60" s="1332"/>
      <c r="AL60" s="1332"/>
      <c r="AM60" s="1332"/>
      <c r="AN60" s="1333"/>
      <c r="AO60" s="1333"/>
      <c r="AP60" s="1334"/>
      <c r="AQ60" s="1332"/>
      <c r="AR60" s="1332"/>
      <c r="AS60" s="1332"/>
      <c r="AT60" s="1332"/>
      <c r="AU60" s="1332"/>
      <c r="AV60" s="1333"/>
      <c r="AW60" s="1333"/>
      <c r="AX60" s="1334"/>
      <c r="AY60" s="1332"/>
      <c r="AZ60" s="1332"/>
      <c r="BA60" s="1332"/>
      <c r="BB60" s="1332"/>
      <c r="BC60" s="1332"/>
      <c r="BD60" s="1333"/>
      <c r="BE60" s="1333"/>
      <c r="BF60" s="1334"/>
      <c r="BG60" s="1332"/>
      <c r="BH60" s="1332"/>
      <c r="BI60" s="1332"/>
      <c r="BJ60" s="1332"/>
      <c r="BK60" s="1332"/>
      <c r="BL60" s="1333"/>
      <c r="BM60" s="1333"/>
      <c r="BN60" s="1334"/>
      <c r="BO60" s="1334"/>
      <c r="BP60" s="1332" t="s">
        <v>185</v>
      </c>
      <c r="BQ60" s="1332" t="s">
        <v>185</v>
      </c>
      <c r="BR60" s="1332" t="s">
        <v>185</v>
      </c>
      <c r="BS60" s="1332" t="s">
        <v>185</v>
      </c>
      <c r="BT60" s="1332"/>
      <c r="BU60" s="1333" t="s">
        <v>185</v>
      </c>
      <c r="BV60" s="1333" t="s">
        <v>185</v>
      </c>
      <c r="BW60" s="1334" t="s">
        <v>185</v>
      </c>
      <c r="BX60" s="1332"/>
      <c r="BY60" s="1332"/>
      <c r="BZ60" s="1332"/>
      <c r="CA60" s="1332"/>
      <c r="CB60" s="1332"/>
      <c r="CC60" s="1333"/>
      <c r="CD60" s="1334" t="s">
        <v>103</v>
      </c>
      <c r="CE60" s="1334">
        <v>0</v>
      </c>
      <c r="CF60" s="1332"/>
      <c r="CG60" s="1332"/>
      <c r="CH60" s="1332"/>
      <c r="CI60" s="1332"/>
      <c r="CJ60" s="1332"/>
      <c r="CK60" s="1333"/>
      <c r="CL60" s="1333"/>
      <c r="CM60" s="1334"/>
      <c r="CN60" s="1334"/>
      <c r="CO60" s="1332"/>
      <c r="CP60" s="1332"/>
      <c r="CQ60" s="1332"/>
      <c r="CR60" s="1332"/>
      <c r="CS60" s="1332"/>
      <c r="CT60" s="1333"/>
      <c r="CU60" s="1333"/>
      <c r="CV60" s="1334"/>
      <c r="CW60" s="1332"/>
      <c r="CX60" s="1332"/>
      <c r="CY60" s="1332"/>
      <c r="CZ60" s="1332"/>
      <c r="DA60" s="1332"/>
      <c r="DB60" s="1333"/>
      <c r="DC60" s="1333"/>
      <c r="DD60" s="1334"/>
      <c r="DE60" s="1332"/>
      <c r="DF60" s="1332"/>
      <c r="DG60" s="1332"/>
      <c r="DH60" s="1332"/>
      <c r="DI60" s="1332"/>
      <c r="DJ60" s="1333"/>
      <c r="DK60" s="1333"/>
      <c r="DL60" s="1334"/>
      <c r="DM60" s="1332"/>
      <c r="DN60" s="1332"/>
      <c r="DO60" s="1332"/>
      <c r="DP60" s="1332"/>
      <c r="DQ60" s="1332"/>
      <c r="DR60" s="1333"/>
      <c r="DS60" s="1333"/>
      <c r="DT60" s="1334"/>
      <c r="DU60" s="1332"/>
      <c r="DV60" s="1332"/>
      <c r="DW60" s="1332"/>
      <c r="DX60" s="1332"/>
      <c r="DY60" s="1332"/>
      <c r="DZ60" s="1333"/>
      <c r="EA60" s="1333"/>
      <c r="EB60" s="1334"/>
      <c r="EC60" s="1332"/>
      <c r="ED60" s="1332"/>
      <c r="EE60" s="1332"/>
      <c r="EF60" s="1332"/>
      <c r="EG60" s="1332"/>
      <c r="EH60" s="1333"/>
      <c r="EI60" s="1333"/>
      <c r="EJ60" s="1334"/>
      <c r="EK60" s="1332"/>
      <c r="EL60" s="1332"/>
      <c r="EM60" s="1332"/>
      <c r="EN60" s="1332"/>
      <c r="EO60" s="1332"/>
      <c r="EP60" s="1333"/>
      <c r="EQ60" s="1333"/>
      <c r="ER60" s="1334"/>
      <c r="ES60" s="1332"/>
      <c r="ET60" s="1332"/>
      <c r="EU60" s="1332"/>
      <c r="EV60" s="1332"/>
      <c r="EW60" s="1332"/>
      <c r="EX60" s="1333"/>
      <c r="EY60" s="1333"/>
      <c r="EZ60" s="1334"/>
      <c r="FA60" s="1333"/>
      <c r="FB60" s="1332"/>
      <c r="FC60" s="1332"/>
      <c r="FD60" s="1332"/>
      <c r="FE60" s="1332"/>
      <c r="FF60" s="1333"/>
      <c r="FG60" s="1333"/>
      <c r="FH60" s="1334"/>
      <c r="FI60" s="1332"/>
      <c r="FJ60" s="1332"/>
      <c r="FK60" s="1332"/>
      <c r="FL60" s="1332"/>
      <c r="FM60" s="1332"/>
      <c r="FN60" s="1333"/>
      <c r="FO60" s="1333"/>
      <c r="FP60" s="1334"/>
      <c r="FQ60" s="1332"/>
      <c r="FR60" s="1332"/>
      <c r="FS60" s="1332"/>
      <c r="FT60" s="1332"/>
      <c r="FU60" s="1332"/>
      <c r="FV60" s="1333"/>
      <c r="FW60" s="1333"/>
      <c r="FX60" s="1334"/>
      <c r="FY60" s="1332"/>
      <c r="FZ60" s="1332"/>
      <c r="GA60" s="1332"/>
      <c r="GB60" s="1332"/>
      <c r="GC60" s="1332"/>
      <c r="GD60" s="1333"/>
      <c r="GE60" s="1333"/>
      <c r="GF60" s="1334"/>
      <c r="GG60" s="1332"/>
      <c r="GH60" s="1332"/>
      <c r="GI60" s="1332"/>
      <c r="GJ60" s="1332"/>
      <c r="GK60" s="1332"/>
      <c r="GL60" s="1333"/>
      <c r="GM60" s="1333"/>
      <c r="GN60" s="1334"/>
      <c r="GO60" s="1332"/>
      <c r="GP60" s="1332"/>
      <c r="GQ60" s="1332"/>
      <c r="GR60" s="1332"/>
      <c r="GS60" s="1332"/>
      <c r="GT60" s="1333"/>
      <c r="GU60" s="1333"/>
      <c r="GV60" s="1334"/>
      <c r="GW60" s="1332"/>
      <c r="GX60" s="1332"/>
      <c r="GY60" s="1332"/>
      <c r="GZ60" s="1332"/>
      <c r="HA60" s="1332"/>
      <c r="HB60" s="1333"/>
      <c r="HC60" s="1335"/>
      <c r="HD60" s="1334"/>
      <c r="HJ60" s="1336"/>
    </row>
    <row r="61" spans="1:218">
      <c r="A61" s="1286" t="s">
        <v>637</v>
      </c>
      <c r="B61" s="1332">
        <v>0</v>
      </c>
      <c r="C61" s="1333">
        <v>0</v>
      </c>
      <c r="D61" s="1333">
        <v>0</v>
      </c>
      <c r="E61" s="1333">
        <v>0</v>
      </c>
      <c r="F61" s="1333">
        <v>0</v>
      </c>
      <c r="G61" s="1333">
        <v>0</v>
      </c>
      <c r="H61" s="1333">
        <v>0</v>
      </c>
      <c r="I61" s="1334">
        <v>0</v>
      </c>
      <c r="J61" s="1334">
        <v>0</v>
      </c>
      <c r="K61" s="1332">
        <v>0</v>
      </c>
      <c r="L61" s="1332">
        <v>0</v>
      </c>
      <c r="M61" s="1332">
        <v>0</v>
      </c>
      <c r="N61" s="1332">
        <v>0</v>
      </c>
      <c r="O61" s="1332">
        <v>0</v>
      </c>
      <c r="P61" s="1333">
        <v>0</v>
      </c>
      <c r="Q61" s="1333">
        <v>0</v>
      </c>
      <c r="R61" s="1334">
        <v>0</v>
      </c>
      <c r="S61" s="1332">
        <v>0</v>
      </c>
      <c r="T61" s="1332">
        <v>0</v>
      </c>
      <c r="U61" s="1332">
        <v>0</v>
      </c>
      <c r="V61" s="1332">
        <v>0</v>
      </c>
      <c r="W61" s="1332">
        <v>0</v>
      </c>
      <c r="X61" s="1333">
        <v>0</v>
      </c>
      <c r="Y61" s="1333">
        <v>0</v>
      </c>
      <c r="Z61" s="1334">
        <v>0</v>
      </c>
      <c r="AA61" s="1332">
        <v>0</v>
      </c>
      <c r="AB61" s="1332">
        <v>0</v>
      </c>
      <c r="AC61" s="1332">
        <v>0</v>
      </c>
      <c r="AD61" s="1332">
        <v>0</v>
      </c>
      <c r="AE61" s="1332">
        <v>0</v>
      </c>
      <c r="AF61" s="1333">
        <v>0</v>
      </c>
      <c r="AG61" s="1333">
        <v>0</v>
      </c>
      <c r="AH61" s="1334"/>
      <c r="AI61" s="1332">
        <v>0</v>
      </c>
      <c r="AJ61" s="1332">
        <v>0</v>
      </c>
      <c r="AK61" s="1332">
        <v>0</v>
      </c>
      <c r="AL61" s="1332">
        <v>0</v>
      </c>
      <c r="AM61" s="1332">
        <v>0</v>
      </c>
      <c r="AN61" s="1333">
        <v>0</v>
      </c>
      <c r="AO61" s="1333">
        <v>0</v>
      </c>
      <c r="AP61" s="1334">
        <v>0</v>
      </c>
      <c r="AQ61" s="1332">
        <v>0</v>
      </c>
      <c r="AR61" s="1332">
        <v>0</v>
      </c>
      <c r="AS61" s="1332">
        <v>0</v>
      </c>
      <c r="AT61" s="1332">
        <v>0</v>
      </c>
      <c r="AU61" s="1332">
        <v>0</v>
      </c>
      <c r="AV61" s="1333">
        <v>0</v>
      </c>
      <c r="AW61" s="1333">
        <v>0</v>
      </c>
      <c r="AX61" s="1334"/>
      <c r="AY61" s="1332">
        <v>0</v>
      </c>
      <c r="AZ61" s="1332">
        <v>0</v>
      </c>
      <c r="BA61" s="1332">
        <v>0</v>
      </c>
      <c r="BB61" s="1332">
        <v>0</v>
      </c>
      <c r="BC61" s="1332">
        <v>0</v>
      </c>
      <c r="BD61" s="1333">
        <v>0</v>
      </c>
      <c r="BE61" s="1333">
        <v>0</v>
      </c>
      <c r="BF61" s="1334">
        <v>0</v>
      </c>
      <c r="BG61" s="1332">
        <v>0</v>
      </c>
      <c r="BH61" s="1332">
        <v>0</v>
      </c>
      <c r="BI61" s="1332">
        <v>0</v>
      </c>
      <c r="BJ61" s="1332">
        <v>0</v>
      </c>
      <c r="BK61" s="1332">
        <v>0</v>
      </c>
      <c r="BL61" s="1333">
        <v>0</v>
      </c>
      <c r="BM61" s="1333">
        <v>0</v>
      </c>
      <c r="BN61" s="1334">
        <v>0</v>
      </c>
      <c r="BO61" s="1334">
        <v>0</v>
      </c>
      <c r="BP61" s="1332">
        <v>0</v>
      </c>
      <c r="BQ61" s="1332">
        <v>0</v>
      </c>
      <c r="BR61" s="1332">
        <v>0</v>
      </c>
      <c r="BS61" s="1332">
        <v>0</v>
      </c>
      <c r="BT61" s="1332">
        <v>0</v>
      </c>
      <c r="BU61" s="1333">
        <v>0</v>
      </c>
      <c r="BV61" s="1333">
        <v>0</v>
      </c>
      <c r="BW61" s="1334">
        <v>0</v>
      </c>
      <c r="BX61" s="1332">
        <v>0</v>
      </c>
      <c r="BY61" s="1332">
        <v>0</v>
      </c>
      <c r="BZ61" s="1332">
        <v>0</v>
      </c>
      <c r="CA61" s="1332">
        <v>0</v>
      </c>
      <c r="CB61" s="1332">
        <v>0</v>
      </c>
      <c r="CC61" s="1333">
        <v>0</v>
      </c>
      <c r="CD61" s="1334" t="s">
        <v>103</v>
      </c>
      <c r="CE61" s="1334">
        <v>0</v>
      </c>
      <c r="CF61" s="1332">
        <v>0</v>
      </c>
      <c r="CG61" s="1332">
        <v>0</v>
      </c>
      <c r="CH61" s="1332">
        <v>0</v>
      </c>
      <c r="CI61" s="1332">
        <v>0</v>
      </c>
      <c r="CJ61" s="1332">
        <v>0</v>
      </c>
      <c r="CK61" s="1333">
        <v>0</v>
      </c>
      <c r="CL61" s="1333">
        <v>0</v>
      </c>
      <c r="CM61" s="1334">
        <v>0</v>
      </c>
      <c r="CN61" s="1334"/>
      <c r="CO61" s="1332">
        <v>0</v>
      </c>
      <c r="CP61" s="1332">
        <v>0</v>
      </c>
      <c r="CQ61" s="1332">
        <v>0</v>
      </c>
      <c r="CR61" s="1332">
        <v>0</v>
      </c>
      <c r="CS61" s="1332">
        <v>0</v>
      </c>
      <c r="CT61" s="1333">
        <v>0</v>
      </c>
      <c r="CU61" s="1333">
        <v>0</v>
      </c>
      <c r="CV61" s="1334">
        <v>0</v>
      </c>
      <c r="CW61" s="1332">
        <v>0</v>
      </c>
      <c r="CX61" s="1332">
        <v>0</v>
      </c>
      <c r="CY61" s="1332">
        <v>0</v>
      </c>
      <c r="CZ61" s="1332">
        <v>0</v>
      </c>
      <c r="DA61" s="1332">
        <v>0</v>
      </c>
      <c r="DB61" s="1333">
        <v>0</v>
      </c>
      <c r="DC61" s="1333">
        <v>0</v>
      </c>
      <c r="DD61" s="1334">
        <v>0</v>
      </c>
      <c r="DE61" s="1332">
        <v>0</v>
      </c>
      <c r="DF61" s="1332">
        <v>0</v>
      </c>
      <c r="DG61" s="1332">
        <v>0</v>
      </c>
      <c r="DH61" s="1332">
        <v>0</v>
      </c>
      <c r="DI61" s="1332">
        <v>0</v>
      </c>
      <c r="DJ61" s="1333">
        <v>0</v>
      </c>
      <c r="DK61" s="1333">
        <v>0</v>
      </c>
      <c r="DL61" s="1334"/>
      <c r="DM61" s="1332">
        <v>0</v>
      </c>
      <c r="DN61" s="1332">
        <v>0</v>
      </c>
      <c r="DO61" s="1332">
        <v>0</v>
      </c>
      <c r="DP61" s="1332">
        <v>0</v>
      </c>
      <c r="DQ61" s="1332">
        <v>0</v>
      </c>
      <c r="DR61" s="1333">
        <v>0</v>
      </c>
      <c r="DS61" s="1333">
        <v>0</v>
      </c>
      <c r="DT61" s="1334">
        <v>0</v>
      </c>
      <c r="DU61" s="1332">
        <v>0</v>
      </c>
      <c r="DV61" s="1332">
        <v>0</v>
      </c>
      <c r="DW61" s="1332">
        <v>0</v>
      </c>
      <c r="DX61" s="1332">
        <v>0</v>
      </c>
      <c r="DY61" s="1332">
        <v>0</v>
      </c>
      <c r="DZ61" s="1333">
        <v>0</v>
      </c>
      <c r="EA61" s="1333">
        <v>0</v>
      </c>
      <c r="EB61" s="1334">
        <v>0</v>
      </c>
      <c r="EC61" s="1332">
        <v>0</v>
      </c>
      <c r="ED61" s="1332">
        <v>0</v>
      </c>
      <c r="EE61" s="1332">
        <v>0</v>
      </c>
      <c r="EF61" s="1332">
        <v>0</v>
      </c>
      <c r="EG61" s="1332">
        <v>0</v>
      </c>
      <c r="EH61" s="1333">
        <v>0</v>
      </c>
      <c r="EI61" s="1333">
        <v>0</v>
      </c>
      <c r="EJ61" s="1334">
        <v>0</v>
      </c>
      <c r="EK61" s="1332">
        <v>0</v>
      </c>
      <c r="EL61" s="1332">
        <v>0</v>
      </c>
      <c r="EM61" s="1332">
        <v>0</v>
      </c>
      <c r="EN61" s="1332">
        <v>0</v>
      </c>
      <c r="EO61" s="1332">
        <v>0</v>
      </c>
      <c r="EP61" s="1333">
        <v>0</v>
      </c>
      <c r="EQ61" s="1333"/>
      <c r="ER61" s="1334"/>
      <c r="ES61" s="1332">
        <v>0</v>
      </c>
      <c r="ET61" s="1332">
        <v>0</v>
      </c>
      <c r="EU61" s="1332">
        <v>0</v>
      </c>
      <c r="EV61" s="1332">
        <v>0</v>
      </c>
      <c r="EW61" s="1332">
        <v>0</v>
      </c>
      <c r="EX61" s="1333">
        <v>0</v>
      </c>
      <c r="EY61" s="1333">
        <v>0</v>
      </c>
      <c r="EZ61" s="1334">
        <v>0</v>
      </c>
      <c r="FA61" s="1333">
        <v>0</v>
      </c>
      <c r="FB61" s="1332">
        <v>0</v>
      </c>
      <c r="FC61" s="1332">
        <v>0</v>
      </c>
      <c r="FD61" s="1332">
        <v>0</v>
      </c>
      <c r="FE61" s="1332">
        <v>0</v>
      </c>
      <c r="FF61" s="1333">
        <v>0</v>
      </c>
      <c r="FG61" s="1333">
        <v>0</v>
      </c>
      <c r="FH61" s="1334"/>
      <c r="FI61" s="1332">
        <v>0</v>
      </c>
      <c r="FJ61" s="1332">
        <v>0</v>
      </c>
      <c r="FK61" s="1332">
        <v>0</v>
      </c>
      <c r="FL61" s="1332">
        <v>0</v>
      </c>
      <c r="FM61" s="1332">
        <v>0</v>
      </c>
      <c r="FN61" s="1333">
        <v>0</v>
      </c>
      <c r="FO61" s="1333">
        <v>0</v>
      </c>
      <c r="FP61" s="1334">
        <v>0</v>
      </c>
      <c r="FQ61" s="1332">
        <v>0</v>
      </c>
      <c r="FR61" s="1332">
        <v>0</v>
      </c>
      <c r="FS61" s="1332">
        <v>0</v>
      </c>
      <c r="FT61" s="1332">
        <v>0</v>
      </c>
      <c r="FU61" s="1332">
        <v>0</v>
      </c>
      <c r="FV61" s="1333">
        <v>0</v>
      </c>
      <c r="FW61" s="1333">
        <v>0</v>
      </c>
      <c r="FX61" s="1334">
        <v>0</v>
      </c>
      <c r="FY61" s="1332">
        <v>0</v>
      </c>
      <c r="FZ61" s="1332">
        <v>0</v>
      </c>
      <c r="GA61" s="1332">
        <v>0</v>
      </c>
      <c r="GB61" s="1332">
        <v>0</v>
      </c>
      <c r="GC61" s="1332"/>
      <c r="GD61" s="1333">
        <v>0</v>
      </c>
      <c r="GE61" s="1333">
        <v>0</v>
      </c>
      <c r="GF61" s="1334">
        <v>0</v>
      </c>
      <c r="GG61" s="1332">
        <v>0</v>
      </c>
      <c r="GH61" s="1332">
        <v>0</v>
      </c>
      <c r="GI61" s="1332">
        <v>0</v>
      </c>
      <c r="GJ61" s="1332">
        <v>0</v>
      </c>
      <c r="GK61" s="1332">
        <v>0</v>
      </c>
      <c r="GL61" s="1333">
        <v>0</v>
      </c>
      <c r="GM61" s="1333">
        <v>0</v>
      </c>
      <c r="GN61" s="1334">
        <v>0</v>
      </c>
      <c r="GO61" s="1332">
        <v>0</v>
      </c>
      <c r="GP61" s="1332">
        <v>0</v>
      </c>
      <c r="GQ61" s="1332">
        <v>0</v>
      </c>
      <c r="GR61" s="1332">
        <f>GJ61+GB61+FT61+FL61+FD61+EV61+EF61+DX61+DP61+DH61+AD61+CZ61+CR61+CI61+CA61+BS61+EN61+BJ61+BB61+AT61+AL61+V61+N61</f>
        <v>0</v>
      </c>
      <c r="GS61" s="1332">
        <f>O61+W61+AM61+AU61+BC61+BK61+BT61+CB61+CJ61+CS61+DA61+AE61+DI61+DQ61+DY61+EG61+EO61+EW61+FE61+FM61+FU61+GC61+GK61</f>
        <v>0</v>
      </c>
      <c r="GT61" s="1333">
        <v>0</v>
      </c>
      <c r="GU61" s="1333">
        <v>0</v>
      </c>
      <c r="GV61" s="1334">
        <v>0</v>
      </c>
      <c r="GW61" s="1332">
        <v>0</v>
      </c>
      <c r="GX61" s="1332">
        <v>0</v>
      </c>
      <c r="GY61" s="1332">
        <v>0</v>
      </c>
      <c r="GZ61" s="1332">
        <f t="shared" ref="GZ61:HA64" si="11">E61+GR61</f>
        <v>0</v>
      </c>
      <c r="HA61" s="1332">
        <f t="shared" si="11"/>
        <v>0</v>
      </c>
      <c r="HB61" s="1333">
        <v>0</v>
      </c>
      <c r="HC61" s="1335">
        <v>0</v>
      </c>
      <c r="HD61" s="1334">
        <v>0</v>
      </c>
      <c r="HJ61" s="1336"/>
    </row>
    <row r="62" spans="1:218">
      <c r="A62" s="1286" t="s">
        <v>638</v>
      </c>
      <c r="B62" s="1332">
        <v>0</v>
      </c>
      <c r="C62" s="1333">
        <v>0</v>
      </c>
      <c r="D62" s="1333">
        <v>0</v>
      </c>
      <c r="E62" s="1333">
        <v>0</v>
      </c>
      <c r="F62" s="1333">
        <v>0</v>
      </c>
      <c r="G62" s="1333">
        <v>0</v>
      </c>
      <c r="H62" s="1333">
        <v>0</v>
      </c>
      <c r="I62" s="1334">
        <v>0</v>
      </c>
      <c r="J62" s="1334">
        <v>0</v>
      </c>
      <c r="K62" s="1332">
        <v>0</v>
      </c>
      <c r="L62" s="1332">
        <v>0</v>
      </c>
      <c r="M62" s="1332">
        <v>0</v>
      </c>
      <c r="N62" s="1332">
        <v>0</v>
      </c>
      <c r="O62" s="1332">
        <v>0</v>
      </c>
      <c r="P62" s="1333">
        <v>0</v>
      </c>
      <c r="Q62" s="1333">
        <v>0</v>
      </c>
      <c r="R62" s="1334">
        <v>0</v>
      </c>
      <c r="S62" s="1332">
        <v>0</v>
      </c>
      <c r="T62" s="1332">
        <v>0</v>
      </c>
      <c r="U62" s="1332">
        <v>0</v>
      </c>
      <c r="V62" s="1332">
        <v>0</v>
      </c>
      <c r="W62" s="1332">
        <v>0</v>
      </c>
      <c r="X62" s="1333">
        <v>0</v>
      </c>
      <c r="Y62" s="1333">
        <v>0</v>
      </c>
      <c r="Z62" s="1334">
        <v>0</v>
      </c>
      <c r="AA62" s="1332">
        <v>0</v>
      </c>
      <c r="AB62" s="1332">
        <v>0</v>
      </c>
      <c r="AC62" s="1332">
        <v>0</v>
      </c>
      <c r="AD62" s="1332">
        <v>0</v>
      </c>
      <c r="AE62" s="1332">
        <v>0</v>
      </c>
      <c r="AF62" s="1333">
        <v>0</v>
      </c>
      <c r="AG62" s="1333">
        <v>0</v>
      </c>
      <c r="AH62" s="1334"/>
      <c r="AI62" s="1332">
        <v>0</v>
      </c>
      <c r="AJ62" s="1332">
        <v>0</v>
      </c>
      <c r="AK62" s="1332">
        <v>0</v>
      </c>
      <c r="AL62" s="1332">
        <v>0</v>
      </c>
      <c r="AM62" s="1332">
        <v>0</v>
      </c>
      <c r="AN62" s="1333">
        <v>0</v>
      </c>
      <c r="AO62" s="1333">
        <v>0</v>
      </c>
      <c r="AP62" s="1334">
        <v>0</v>
      </c>
      <c r="AQ62" s="1332">
        <v>0</v>
      </c>
      <c r="AR62" s="1332">
        <v>0</v>
      </c>
      <c r="AS62" s="1332">
        <v>0</v>
      </c>
      <c r="AT62" s="1332">
        <v>0</v>
      </c>
      <c r="AU62" s="1332">
        <v>0</v>
      </c>
      <c r="AV62" s="1333">
        <v>0</v>
      </c>
      <c r="AW62" s="1333">
        <v>0</v>
      </c>
      <c r="AX62" s="1334"/>
      <c r="AY62" s="1332">
        <v>0</v>
      </c>
      <c r="AZ62" s="1332">
        <v>0</v>
      </c>
      <c r="BA62" s="1332">
        <v>0</v>
      </c>
      <c r="BB62" s="1332">
        <v>0</v>
      </c>
      <c r="BC62" s="1332">
        <v>0</v>
      </c>
      <c r="BD62" s="1333">
        <v>0</v>
      </c>
      <c r="BE62" s="1333">
        <v>0</v>
      </c>
      <c r="BF62" s="1334">
        <v>0</v>
      </c>
      <c r="BG62" s="1332">
        <v>0</v>
      </c>
      <c r="BH62" s="1332">
        <v>0</v>
      </c>
      <c r="BI62" s="1332">
        <v>0</v>
      </c>
      <c r="BJ62" s="1332">
        <v>0</v>
      </c>
      <c r="BK62" s="1332">
        <v>0</v>
      </c>
      <c r="BL62" s="1333">
        <v>0</v>
      </c>
      <c r="BM62" s="1333">
        <v>0</v>
      </c>
      <c r="BN62" s="1334">
        <v>0</v>
      </c>
      <c r="BO62" s="1334">
        <v>0</v>
      </c>
      <c r="BP62" s="1332">
        <v>0</v>
      </c>
      <c r="BQ62" s="1332">
        <v>0</v>
      </c>
      <c r="BR62" s="1332">
        <v>0</v>
      </c>
      <c r="BS62" s="1332">
        <v>0</v>
      </c>
      <c r="BT62" s="1332">
        <v>0</v>
      </c>
      <c r="BU62" s="1333">
        <v>0</v>
      </c>
      <c r="BV62" s="1333">
        <v>0</v>
      </c>
      <c r="BW62" s="1334">
        <v>0</v>
      </c>
      <c r="BX62" s="1332">
        <v>0</v>
      </c>
      <c r="BY62" s="1332">
        <v>0</v>
      </c>
      <c r="BZ62" s="1332">
        <v>0</v>
      </c>
      <c r="CA62" s="1332">
        <v>0</v>
      </c>
      <c r="CB62" s="1332">
        <v>0</v>
      </c>
      <c r="CC62" s="1333">
        <v>0</v>
      </c>
      <c r="CD62" s="1334" t="s">
        <v>103</v>
      </c>
      <c r="CE62" s="1334">
        <v>0</v>
      </c>
      <c r="CF62" s="1332">
        <v>0</v>
      </c>
      <c r="CG62" s="1332">
        <v>0</v>
      </c>
      <c r="CH62" s="1332">
        <v>0</v>
      </c>
      <c r="CI62" s="1332">
        <v>0</v>
      </c>
      <c r="CJ62" s="1332">
        <v>0</v>
      </c>
      <c r="CK62" s="1333">
        <v>0</v>
      </c>
      <c r="CL62" s="1333">
        <v>0</v>
      </c>
      <c r="CM62" s="1334">
        <v>0</v>
      </c>
      <c r="CN62" s="1334"/>
      <c r="CO62" s="1332">
        <v>0</v>
      </c>
      <c r="CP62" s="1332">
        <v>0</v>
      </c>
      <c r="CQ62" s="1332">
        <v>0</v>
      </c>
      <c r="CR62" s="1332">
        <v>0</v>
      </c>
      <c r="CS62" s="1332">
        <v>0</v>
      </c>
      <c r="CT62" s="1333">
        <v>0</v>
      </c>
      <c r="CU62" s="1333">
        <v>0</v>
      </c>
      <c r="CV62" s="1334">
        <v>0</v>
      </c>
      <c r="CW62" s="1332">
        <v>0</v>
      </c>
      <c r="CX62" s="1332">
        <v>0</v>
      </c>
      <c r="CY62" s="1332">
        <v>0</v>
      </c>
      <c r="CZ62" s="1332">
        <v>0</v>
      </c>
      <c r="DA62" s="1332">
        <v>0</v>
      </c>
      <c r="DB62" s="1333">
        <v>0</v>
      </c>
      <c r="DC62" s="1333">
        <v>0</v>
      </c>
      <c r="DD62" s="1334">
        <v>0</v>
      </c>
      <c r="DE62" s="1332">
        <v>0</v>
      </c>
      <c r="DF62" s="1332">
        <v>0</v>
      </c>
      <c r="DG62" s="1332">
        <v>0</v>
      </c>
      <c r="DH62" s="1332">
        <v>0</v>
      </c>
      <c r="DI62" s="1332">
        <v>0</v>
      </c>
      <c r="DJ62" s="1333">
        <v>0</v>
      </c>
      <c r="DK62" s="1333">
        <v>0</v>
      </c>
      <c r="DL62" s="1334"/>
      <c r="DM62" s="1332">
        <v>0</v>
      </c>
      <c r="DN62" s="1332">
        <v>0</v>
      </c>
      <c r="DO62" s="1332">
        <v>0</v>
      </c>
      <c r="DP62" s="1332">
        <v>0</v>
      </c>
      <c r="DQ62" s="1332">
        <v>0</v>
      </c>
      <c r="DR62" s="1333">
        <v>0</v>
      </c>
      <c r="DS62" s="1333">
        <v>0</v>
      </c>
      <c r="DT62" s="1334">
        <v>0</v>
      </c>
      <c r="DU62" s="1332">
        <v>0</v>
      </c>
      <c r="DV62" s="1332">
        <v>0</v>
      </c>
      <c r="DW62" s="1332">
        <v>0</v>
      </c>
      <c r="DX62" s="1332">
        <v>0</v>
      </c>
      <c r="DY62" s="1332">
        <v>0</v>
      </c>
      <c r="DZ62" s="1333">
        <v>0</v>
      </c>
      <c r="EA62" s="1333">
        <v>0</v>
      </c>
      <c r="EB62" s="1334">
        <v>0</v>
      </c>
      <c r="EC62" s="1332">
        <v>0</v>
      </c>
      <c r="ED62" s="1332">
        <v>0</v>
      </c>
      <c r="EE62" s="1332">
        <v>0</v>
      </c>
      <c r="EF62" s="1332">
        <v>0</v>
      </c>
      <c r="EG62" s="1332">
        <v>0</v>
      </c>
      <c r="EH62" s="1333">
        <v>0</v>
      </c>
      <c r="EI62" s="1333">
        <v>0</v>
      </c>
      <c r="EJ62" s="1334">
        <v>0</v>
      </c>
      <c r="EK62" s="1332">
        <v>0</v>
      </c>
      <c r="EL62" s="1332">
        <v>0</v>
      </c>
      <c r="EM62" s="1332">
        <v>0</v>
      </c>
      <c r="EN62" s="1332">
        <v>0</v>
      </c>
      <c r="EO62" s="1332">
        <v>0</v>
      </c>
      <c r="EP62" s="1333">
        <v>0</v>
      </c>
      <c r="EQ62" s="1333"/>
      <c r="ER62" s="1334"/>
      <c r="ES62" s="1332">
        <v>0</v>
      </c>
      <c r="ET62" s="1332">
        <v>0</v>
      </c>
      <c r="EU62" s="1332">
        <v>0</v>
      </c>
      <c r="EV62" s="1332">
        <v>0</v>
      </c>
      <c r="EW62" s="1332">
        <v>0</v>
      </c>
      <c r="EX62" s="1333">
        <v>0</v>
      </c>
      <c r="EY62" s="1333">
        <v>0</v>
      </c>
      <c r="EZ62" s="1334">
        <v>0</v>
      </c>
      <c r="FA62" s="1333">
        <v>0</v>
      </c>
      <c r="FB62" s="1332">
        <v>0</v>
      </c>
      <c r="FC62" s="1332">
        <v>0</v>
      </c>
      <c r="FD62" s="1332">
        <v>0</v>
      </c>
      <c r="FE62" s="1332">
        <v>0</v>
      </c>
      <c r="FF62" s="1333">
        <v>0</v>
      </c>
      <c r="FG62" s="1333">
        <v>0</v>
      </c>
      <c r="FH62" s="1334"/>
      <c r="FI62" s="1332">
        <v>0</v>
      </c>
      <c r="FJ62" s="1332">
        <v>0</v>
      </c>
      <c r="FK62" s="1332">
        <v>0</v>
      </c>
      <c r="FL62" s="1332">
        <v>0</v>
      </c>
      <c r="FM62" s="1332">
        <v>0</v>
      </c>
      <c r="FN62" s="1333">
        <v>0</v>
      </c>
      <c r="FO62" s="1333">
        <v>0</v>
      </c>
      <c r="FP62" s="1334">
        <v>0</v>
      </c>
      <c r="FQ62" s="1332">
        <v>0</v>
      </c>
      <c r="FR62" s="1332">
        <v>0</v>
      </c>
      <c r="FS62" s="1332">
        <v>0</v>
      </c>
      <c r="FT62" s="1332">
        <v>0</v>
      </c>
      <c r="FU62" s="1332">
        <v>0</v>
      </c>
      <c r="FV62" s="1333">
        <v>0</v>
      </c>
      <c r="FW62" s="1333">
        <v>0</v>
      </c>
      <c r="FX62" s="1334">
        <v>0</v>
      </c>
      <c r="FY62" s="1332">
        <v>0</v>
      </c>
      <c r="FZ62" s="1332">
        <v>0</v>
      </c>
      <c r="GA62" s="1332">
        <v>0</v>
      </c>
      <c r="GB62" s="1332">
        <v>0</v>
      </c>
      <c r="GC62" s="1332">
        <v>0</v>
      </c>
      <c r="GD62" s="1333">
        <v>0</v>
      </c>
      <c r="GE62" s="1333">
        <v>0</v>
      </c>
      <c r="GF62" s="1334">
        <v>0</v>
      </c>
      <c r="GG62" s="1332">
        <v>0</v>
      </c>
      <c r="GH62" s="1332">
        <v>0</v>
      </c>
      <c r="GI62" s="1332">
        <v>0</v>
      </c>
      <c r="GJ62" s="1332">
        <v>0</v>
      </c>
      <c r="GK62" s="1332">
        <v>0</v>
      </c>
      <c r="GL62" s="1333">
        <v>0</v>
      </c>
      <c r="GM62" s="1333">
        <v>0</v>
      </c>
      <c r="GN62" s="1334">
        <v>0</v>
      </c>
      <c r="GO62" s="1332">
        <v>0</v>
      </c>
      <c r="GP62" s="1332">
        <v>0</v>
      </c>
      <c r="GQ62" s="1332">
        <v>0</v>
      </c>
      <c r="GR62" s="1332">
        <f>GJ62+GB62+FT62+FL62+FD62+EV62+EF62+DX62+DP62+DH62+AD62+CZ62+CR62+CI62+CA62+BS62+EN62+BJ62+BB62+AT62+AL62+V62+N62</f>
        <v>0</v>
      </c>
      <c r="GS62" s="1332">
        <f>O62+W62+AM62+AU62+BC62+BK62+BT62+CB62+CJ62+CS62+DA62+AE62+DI62+DQ62+DY62+EG62+EO62+EW62+FE62+FM62+FU62+GC62+GK62</f>
        <v>0</v>
      </c>
      <c r="GT62" s="1333">
        <v>0</v>
      </c>
      <c r="GU62" s="1333">
        <v>0</v>
      </c>
      <c r="GV62" s="1334">
        <v>0</v>
      </c>
      <c r="GW62" s="1332">
        <v>0</v>
      </c>
      <c r="GX62" s="1332">
        <v>0</v>
      </c>
      <c r="GY62" s="1332">
        <v>0</v>
      </c>
      <c r="GZ62" s="1332">
        <f t="shared" si="11"/>
        <v>0</v>
      </c>
      <c r="HA62" s="1332">
        <f t="shared" si="11"/>
        <v>0</v>
      </c>
      <c r="HB62" s="1333">
        <v>0</v>
      </c>
      <c r="HC62" s="1335">
        <v>0</v>
      </c>
      <c r="HD62" s="1334">
        <v>0</v>
      </c>
      <c r="HJ62" s="1336"/>
    </row>
    <row r="63" spans="1:218">
      <c r="A63" s="1286" t="s">
        <v>639</v>
      </c>
      <c r="B63" s="1332">
        <v>0</v>
      </c>
      <c r="C63" s="1333">
        <v>0</v>
      </c>
      <c r="D63" s="1333">
        <v>0</v>
      </c>
      <c r="E63" s="1333">
        <v>0</v>
      </c>
      <c r="F63" s="1333">
        <v>0</v>
      </c>
      <c r="G63" s="1333">
        <v>0</v>
      </c>
      <c r="H63" s="1333">
        <v>0</v>
      </c>
      <c r="I63" s="1334">
        <v>0</v>
      </c>
      <c r="J63" s="1334">
        <v>0</v>
      </c>
      <c r="K63" s="1332">
        <v>0</v>
      </c>
      <c r="L63" s="1332">
        <v>0</v>
      </c>
      <c r="M63" s="1332">
        <v>0</v>
      </c>
      <c r="N63" s="1332">
        <v>0</v>
      </c>
      <c r="O63" s="1332">
        <v>0</v>
      </c>
      <c r="P63" s="1333">
        <v>0</v>
      </c>
      <c r="Q63" s="1333">
        <v>0</v>
      </c>
      <c r="R63" s="1334">
        <v>0</v>
      </c>
      <c r="S63" s="1332">
        <v>0</v>
      </c>
      <c r="T63" s="1332">
        <v>0</v>
      </c>
      <c r="U63" s="1332">
        <v>0</v>
      </c>
      <c r="V63" s="1332">
        <v>0</v>
      </c>
      <c r="W63" s="1332">
        <v>0</v>
      </c>
      <c r="X63" s="1333">
        <v>0</v>
      </c>
      <c r="Y63" s="1333">
        <v>0</v>
      </c>
      <c r="Z63" s="1334">
        <v>0</v>
      </c>
      <c r="AA63" s="1332">
        <v>0</v>
      </c>
      <c r="AB63" s="1332">
        <v>0</v>
      </c>
      <c r="AC63" s="1332">
        <v>0</v>
      </c>
      <c r="AD63" s="1332">
        <v>0</v>
      </c>
      <c r="AE63" s="1332">
        <v>0</v>
      </c>
      <c r="AF63" s="1333">
        <v>0</v>
      </c>
      <c r="AG63" s="1333">
        <v>0</v>
      </c>
      <c r="AH63" s="1334"/>
      <c r="AI63" s="1332">
        <v>0</v>
      </c>
      <c r="AJ63" s="1332">
        <v>0</v>
      </c>
      <c r="AK63" s="1332">
        <v>0</v>
      </c>
      <c r="AL63" s="1332">
        <v>0</v>
      </c>
      <c r="AM63" s="1332">
        <v>0</v>
      </c>
      <c r="AN63" s="1333">
        <v>0</v>
      </c>
      <c r="AO63" s="1333">
        <v>0</v>
      </c>
      <c r="AP63" s="1334">
        <v>0</v>
      </c>
      <c r="AQ63" s="1332">
        <v>0</v>
      </c>
      <c r="AR63" s="1332">
        <v>0</v>
      </c>
      <c r="AS63" s="1332">
        <v>0</v>
      </c>
      <c r="AT63" s="1332">
        <v>0</v>
      </c>
      <c r="AU63" s="1332">
        <v>0</v>
      </c>
      <c r="AV63" s="1333">
        <v>0</v>
      </c>
      <c r="AW63" s="1333">
        <v>0</v>
      </c>
      <c r="AX63" s="1334"/>
      <c r="AY63" s="1332">
        <v>0</v>
      </c>
      <c r="AZ63" s="1332">
        <v>0</v>
      </c>
      <c r="BA63" s="1332">
        <v>0</v>
      </c>
      <c r="BB63" s="1332">
        <v>0</v>
      </c>
      <c r="BC63" s="1332">
        <v>0</v>
      </c>
      <c r="BD63" s="1333">
        <v>0</v>
      </c>
      <c r="BE63" s="1333">
        <v>0</v>
      </c>
      <c r="BF63" s="1334">
        <v>0</v>
      </c>
      <c r="BG63" s="1332">
        <v>0</v>
      </c>
      <c r="BH63" s="1332">
        <v>0</v>
      </c>
      <c r="BI63" s="1332">
        <v>0</v>
      </c>
      <c r="BJ63" s="1332">
        <v>0</v>
      </c>
      <c r="BK63" s="1332">
        <v>0</v>
      </c>
      <c r="BL63" s="1333">
        <v>0</v>
      </c>
      <c r="BM63" s="1333">
        <v>0</v>
      </c>
      <c r="BN63" s="1334">
        <v>0</v>
      </c>
      <c r="BO63" s="1334">
        <v>0</v>
      </c>
      <c r="BP63" s="1332">
        <v>0</v>
      </c>
      <c r="BQ63" s="1332">
        <v>0</v>
      </c>
      <c r="BR63" s="1332">
        <v>0</v>
      </c>
      <c r="BS63" s="1332">
        <v>0</v>
      </c>
      <c r="BT63" s="1332">
        <v>0</v>
      </c>
      <c r="BU63" s="1333">
        <v>0</v>
      </c>
      <c r="BV63" s="1333">
        <v>0</v>
      </c>
      <c r="BW63" s="1334">
        <v>0</v>
      </c>
      <c r="BX63" s="1332">
        <v>0</v>
      </c>
      <c r="BY63" s="1332">
        <v>0</v>
      </c>
      <c r="BZ63" s="1332">
        <v>0</v>
      </c>
      <c r="CA63" s="1332">
        <v>0</v>
      </c>
      <c r="CB63" s="1332">
        <v>0</v>
      </c>
      <c r="CC63" s="1333">
        <v>0</v>
      </c>
      <c r="CD63" s="1334" t="s">
        <v>103</v>
      </c>
      <c r="CE63" s="1334">
        <v>0</v>
      </c>
      <c r="CF63" s="1332">
        <v>0</v>
      </c>
      <c r="CG63" s="1332">
        <v>0</v>
      </c>
      <c r="CH63" s="1332">
        <v>0</v>
      </c>
      <c r="CI63" s="1332">
        <v>0</v>
      </c>
      <c r="CJ63" s="1332">
        <v>0</v>
      </c>
      <c r="CK63" s="1333">
        <v>0</v>
      </c>
      <c r="CL63" s="1333">
        <v>0</v>
      </c>
      <c r="CM63" s="1334">
        <v>0</v>
      </c>
      <c r="CN63" s="1334"/>
      <c r="CO63" s="1332">
        <v>0</v>
      </c>
      <c r="CP63" s="1332">
        <v>0</v>
      </c>
      <c r="CQ63" s="1332">
        <v>0</v>
      </c>
      <c r="CR63" s="1332">
        <v>0</v>
      </c>
      <c r="CS63" s="1332">
        <v>0</v>
      </c>
      <c r="CT63" s="1333">
        <v>0</v>
      </c>
      <c r="CU63" s="1333">
        <v>0</v>
      </c>
      <c r="CV63" s="1334">
        <v>0</v>
      </c>
      <c r="CW63" s="1332">
        <v>0</v>
      </c>
      <c r="CX63" s="1332">
        <v>0</v>
      </c>
      <c r="CY63" s="1332">
        <v>0</v>
      </c>
      <c r="CZ63" s="1332">
        <v>0</v>
      </c>
      <c r="DA63" s="1332">
        <v>0</v>
      </c>
      <c r="DB63" s="1333">
        <v>0</v>
      </c>
      <c r="DC63" s="1333">
        <v>0</v>
      </c>
      <c r="DD63" s="1334">
        <v>0</v>
      </c>
      <c r="DE63" s="1332">
        <v>0</v>
      </c>
      <c r="DF63" s="1332">
        <v>0</v>
      </c>
      <c r="DG63" s="1332">
        <v>0</v>
      </c>
      <c r="DH63" s="1332">
        <v>0</v>
      </c>
      <c r="DI63" s="1332">
        <v>0</v>
      </c>
      <c r="DJ63" s="1333">
        <v>0</v>
      </c>
      <c r="DK63" s="1333">
        <v>0</v>
      </c>
      <c r="DL63" s="1334"/>
      <c r="DM63" s="1332">
        <v>0</v>
      </c>
      <c r="DN63" s="1332">
        <v>0</v>
      </c>
      <c r="DO63" s="1332">
        <v>0</v>
      </c>
      <c r="DP63" s="1332">
        <v>0</v>
      </c>
      <c r="DQ63" s="1332">
        <v>0</v>
      </c>
      <c r="DR63" s="1333">
        <v>0</v>
      </c>
      <c r="DS63" s="1333">
        <v>0</v>
      </c>
      <c r="DT63" s="1334">
        <v>0</v>
      </c>
      <c r="DU63" s="1332">
        <v>0</v>
      </c>
      <c r="DV63" s="1332">
        <v>0</v>
      </c>
      <c r="DW63" s="1332">
        <v>0</v>
      </c>
      <c r="DX63" s="1332">
        <v>0</v>
      </c>
      <c r="DY63" s="1332"/>
      <c r="DZ63" s="1333">
        <v>0</v>
      </c>
      <c r="EA63" s="1333">
        <v>0</v>
      </c>
      <c r="EB63" s="1334">
        <v>0</v>
      </c>
      <c r="EC63" s="1332">
        <v>0</v>
      </c>
      <c r="ED63" s="1332">
        <v>0</v>
      </c>
      <c r="EE63" s="1332">
        <v>0</v>
      </c>
      <c r="EF63" s="1332">
        <v>0</v>
      </c>
      <c r="EG63" s="1332">
        <v>0</v>
      </c>
      <c r="EH63" s="1333">
        <v>0</v>
      </c>
      <c r="EI63" s="1333">
        <v>0</v>
      </c>
      <c r="EJ63" s="1334">
        <v>0</v>
      </c>
      <c r="EK63" s="1332">
        <v>0</v>
      </c>
      <c r="EL63" s="1332">
        <v>0</v>
      </c>
      <c r="EM63" s="1332">
        <v>0</v>
      </c>
      <c r="EN63" s="1332">
        <v>0</v>
      </c>
      <c r="EO63" s="1332">
        <v>0</v>
      </c>
      <c r="EP63" s="1333">
        <v>0</v>
      </c>
      <c r="EQ63" s="1333"/>
      <c r="ER63" s="1334"/>
      <c r="ES63" s="1332">
        <v>0</v>
      </c>
      <c r="ET63" s="1332">
        <v>0</v>
      </c>
      <c r="EU63" s="1332">
        <v>0</v>
      </c>
      <c r="EV63" s="1332">
        <v>0</v>
      </c>
      <c r="EW63" s="1332">
        <v>0</v>
      </c>
      <c r="EX63" s="1333">
        <v>0</v>
      </c>
      <c r="EY63" s="1333">
        <v>0</v>
      </c>
      <c r="EZ63" s="1334">
        <v>0</v>
      </c>
      <c r="FA63" s="1333">
        <v>0</v>
      </c>
      <c r="FB63" s="1332">
        <v>0</v>
      </c>
      <c r="FC63" s="1332">
        <v>0</v>
      </c>
      <c r="FD63" s="1332">
        <v>0</v>
      </c>
      <c r="FE63" s="1332">
        <v>0</v>
      </c>
      <c r="FF63" s="1333">
        <v>0</v>
      </c>
      <c r="FG63" s="1333">
        <v>0</v>
      </c>
      <c r="FH63" s="1334"/>
      <c r="FI63" s="1332">
        <v>0</v>
      </c>
      <c r="FJ63" s="1332">
        <v>0</v>
      </c>
      <c r="FK63" s="1332">
        <v>0</v>
      </c>
      <c r="FL63" s="1332">
        <v>0</v>
      </c>
      <c r="FM63" s="1332">
        <v>0</v>
      </c>
      <c r="FN63" s="1333">
        <v>0</v>
      </c>
      <c r="FO63" s="1333">
        <v>0</v>
      </c>
      <c r="FP63" s="1334">
        <v>0</v>
      </c>
      <c r="FQ63" s="1332">
        <v>0</v>
      </c>
      <c r="FR63" s="1332">
        <v>0</v>
      </c>
      <c r="FS63" s="1332">
        <v>0</v>
      </c>
      <c r="FT63" s="1332">
        <v>0</v>
      </c>
      <c r="FU63" s="1332">
        <v>0</v>
      </c>
      <c r="FV63" s="1333">
        <v>0</v>
      </c>
      <c r="FW63" s="1333">
        <v>0</v>
      </c>
      <c r="FX63" s="1334">
        <v>0</v>
      </c>
      <c r="FY63" s="1332">
        <v>0</v>
      </c>
      <c r="FZ63" s="1332">
        <v>0</v>
      </c>
      <c r="GA63" s="1332">
        <v>0</v>
      </c>
      <c r="GB63" s="1332">
        <v>0</v>
      </c>
      <c r="GC63" s="1332">
        <v>0</v>
      </c>
      <c r="GD63" s="1333">
        <v>0</v>
      </c>
      <c r="GE63" s="1333">
        <v>0</v>
      </c>
      <c r="GF63" s="1334">
        <v>0</v>
      </c>
      <c r="GG63" s="1332">
        <v>0</v>
      </c>
      <c r="GH63" s="1332">
        <v>0</v>
      </c>
      <c r="GI63" s="1332">
        <v>0</v>
      </c>
      <c r="GJ63" s="1332">
        <v>0</v>
      </c>
      <c r="GK63" s="1332">
        <v>0</v>
      </c>
      <c r="GL63" s="1333">
        <v>0</v>
      </c>
      <c r="GM63" s="1333">
        <v>0</v>
      </c>
      <c r="GN63" s="1334">
        <v>0</v>
      </c>
      <c r="GO63" s="1332">
        <v>0</v>
      </c>
      <c r="GP63" s="1332">
        <v>0</v>
      </c>
      <c r="GQ63" s="1332">
        <v>0</v>
      </c>
      <c r="GR63" s="1332">
        <f>GJ63+GB63+FT63+FL63+FD63+EV63+EF63+DX63+DP63+DH63+AD63+CZ63+CR63+CI63+CA63+BS63+EN63+BJ63+BB63+AT63+AL63+V63+N63</f>
        <v>0</v>
      </c>
      <c r="GS63" s="1332">
        <f>O63+W63+AM63+AU63+BC63+BK63+BT63+CB63+CJ63+CS63+DA63+AE63+DI63+DQ63+DY63+EG63+EO63+EW63+FE63+FM63+FU63+GC63+GK63</f>
        <v>0</v>
      </c>
      <c r="GT63" s="1333">
        <v>0</v>
      </c>
      <c r="GU63" s="1333">
        <v>0</v>
      </c>
      <c r="GV63" s="1334">
        <v>0</v>
      </c>
      <c r="GW63" s="1332">
        <v>0</v>
      </c>
      <c r="GX63" s="1332">
        <v>0</v>
      </c>
      <c r="GY63" s="1332">
        <v>0</v>
      </c>
      <c r="GZ63" s="1332">
        <f t="shared" si="11"/>
        <v>0</v>
      </c>
      <c r="HA63" s="1332">
        <f t="shared" si="11"/>
        <v>0</v>
      </c>
      <c r="HB63" s="1333">
        <v>0</v>
      </c>
      <c r="HC63" s="1335">
        <v>0</v>
      </c>
      <c r="HD63" s="1334">
        <v>0</v>
      </c>
      <c r="HJ63" s="1336"/>
    </row>
    <row r="64" spans="1:218">
      <c r="A64" s="1286" t="s">
        <v>662</v>
      </c>
      <c r="B64" s="1332">
        <v>0</v>
      </c>
      <c r="C64" s="1333">
        <v>0</v>
      </c>
      <c r="D64" s="1333">
        <v>0</v>
      </c>
      <c r="E64" s="1333">
        <v>0</v>
      </c>
      <c r="F64" s="1333">
        <v>0</v>
      </c>
      <c r="G64" s="1333">
        <v>0</v>
      </c>
      <c r="H64" s="1333">
        <v>0</v>
      </c>
      <c r="I64" s="1334">
        <v>0</v>
      </c>
      <c r="J64" s="1334">
        <v>0</v>
      </c>
      <c r="K64" s="1332">
        <v>0</v>
      </c>
      <c r="L64" s="1332">
        <v>0</v>
      </c>
      <c r="M64" s="1332">
        <v>0</v>
      </c>
      <c r="N64" s="1332">
        <v>0</v>
      </c>
      <c r="O64" s="1332">
        <v>0</v>
      </c>
      <c r="P64" s="1333">
        <v>0</v>
      </c>
      <c r="Q64" s="1333">
        <v>0</v>
      </c>
      <c r="R64" s="1334">
        <v>0</v>
      </c>
      <c r="S64" s="1332">
        <v>0</v>
      </c>
      <c r="T64" s="1332">
        <v>0</v>
      </c>
      <c r="U64" s="1332">
        <v>0</v>
      </c>
      <c r="V64" s="1332">
        <v>0</v>
      </c>
      <c r="W64" s="1332">
        <v>0</v>
      </c>
      <c r="X64" s="1333">
        <v>0</v>
      </c>
      <c r="Y64" s="1333">
        <v>0</v>
      </c>
      <c r="Z64" s="1334">
        <v>0</v>
      </c>
      <c r="AA64" s="1332">
        <v>0</v>
      </c>
      <c r="AB64" s="1332">
        <v>0</v>
      </c>
      <c r="AC64" s="1332">
        <v>0</v>
      </c>
      <c r="AD64" s="1332">
        <v>0</v>
      </c>
      <c r="AE64" s="1332">
        <v>0</v>
      </c>
      <c r="AF64" s="1333">
        <v>0</v>
      </c>
      <c r="AG64" s="1333">
        <v>0</v>
      </c>
      <c r="AH64" s="1334"/>
      <c r="AI64" s="1332">
        <v>0</v>
      </c>
      <c r="AJ64" s="1332">
        <v>0</v>
      </c>
      <c r="AK64" s="1332">
        <v>0</v>
      </c>
      <c r="AL64" s="1332">
        <v>0</v>
      </c>
      <c r="AM64" s="1332">
        <v>0</v>
      </c>
      <c r="AN64" s="1333">
        <v>0</v>
      </c>
      <c r="AO64" s="1333">
        <v>0</v>
      </c>
      <c r="AP64" s="1334">
        <v>0</v>
      </c>
      <c r="AQ64" s="1332">
        <v>0</v>
      </c>
      <c r="AR64" s="1332">
        <v>0</v>
      </c>
      <c r="AS64" s="1332">
        <v>0</v>
      </c>
      <c r="AT64" s="1332">
        <v>0</v>
      </c>
      <c r="AU64" s="1332">
        <v>0</v>
      </c>
      <c r="AV64" s="1333">
        <v>0</v>
      </c>
      <c r="AW64" s="1333">
        <v>0</v>
      </c>
      <c r="AX64" s="1334"/>
      <c r="AY64" s="1332">
        <v>0</v>
      </c>
      <c r="AZ64" s="1332">
        <v>0</v>
      </c>
      <c r="BA64" s="1332">
        <v>0</v>
      </c>
      <c r="BB64" s="1332">
        <v>0</v>
      </c>
      <c r="BC64" s="1332">
        <v>0</v>
      </c>
      <c r="BD64" s="1333">
        <v>0</v>
      </c>
      <c r="BE64" s="1333">
        <v>0</v>
      </c>
      <c r="BF64" s="1334">
        <v>0</v>
      </c>
      <c r="BG64" s="1332">
        <v>0</v>
      </c>
      <c r="BH64" s="1332">
        <v>0</v>
      </c>
      <c r="BI64" s="1332">
        <v>0</v>
      </c>
      <c r="BJ64" s="1332">
        <v>0</v>
      </c>
      <c r="BK64" s="1332">
        <v>0</v>
      </c>
      <c r="BL64" s="1333">
        <v>0</v>
      </c>
      <c r="BM64" s="1333">
        <v>0</v>
      </c>
      <c r="BN64" s="1334">
        <v>0</v>
      </c>
      <c r="BO64" s="1334">
        <v>0</v>
      </c>
      <c r="BP64" s="1332">
        <v>0</v>
      </c>
      <c r="BQ64" s="1332">
        <v>0</v>
      </c>
      <c r="BR64" s="1332">
        <v>0</v>
      </c>
      <c r="BS64" s="1332">
        <v>0</v>
      </c>
      <c r="BT64" s="1332">
        <v>0</v>
      </c>
      <c r="BU64" s="1333">
        <v>0</v>
      </c>
      <c r="BV64" s="1333">
        <v>0</v>
      </c>
      <c r="BW64" s="1334">
        <v>0</v>
      </c>
      <c r="BX64" s="1332">
        <v>0</v>
      </c>
      <c r="BY64" s="1332">
        <v>0</v>
      </c>
      <c r="BZ64" s="1332">
        <v>0</v>
      </c>
      <c r="CA64" s="1332">
        <v>0</v>
      </c>
      <c r="CB64" s="1332">
        <v>0</v>
      </c>
      <c r="CC64" s="1333">
        <v>0</v>
      </c>
      <c r="CD64" s="1334" t="s">
        <v>103</v>
      </c>
      <c r="CE64" s="1334">
        <v>0</v>
      </c>
      <c r="CF64" s="1332">
        <v>0</v>
      </c>
      <c r="CG64" s="1332">
        <v>0</v>
      </c>
      <c r="CH64" s="1332">
        <v>0</v>
      </c>
      <c r="CI64" s="1332">
        <v>0</v>
      </c>
      <c r="CJ64" s="1332">
        <v>0</v>
      </c>
      <c r="CK64" s="1333">
        <v>0</v>
      </c>
      <c r="CL64" s="1333">
        <v>0</v>
      </c>
      <c r="CM64" s="1334">
        <v>0</v>
      </c>
      <c r="CN64" s="1334"/>
      <c r="CO64" s="1332">
        <v>0</v>
      </c>
      <c r="CP64" s="1332">
        <v>0</v>
      </c>
      <c r="CQ64" s="1332">
        <v>0</v>
      </c>
      <c r="CR64" s="1332">
        <v>0</v>
      </c>
      <c r="CS64" s="1332">
        <v>0</v>
      </c>
      <c r="CT64" s="1333">
        <v>0</v>
      </c>
      <c r="CU64" s="1333">
        <v>0</v>
      </c>
      <c r="CV64" s="1334">
        <v>0</v>
      </c>
      <c r="CW64" s="1332">
        <v>0</v>
      </c>
      <c r="CX64" s="1332">
        <v>0</v>
      </c>
      <c r="CY64" s="1332">
        <v>0</v>
      </c>
      <c r="CZ64" s="1332">
        <v>0</v>
      </c>
      <c r="DA64" s="1332">
        <v>0</v>
      </c>
      <c r="DB64" s="1333">
        <v>0</v>
      </c>
      <c r="DC64" s="1333">
        <v>0</v>
      </c>
      <c r="DD64" s="1334">
        <v>0</v>
      </c>
      <c r="DE64" s="1332">
        <v>0</v>
      </c>
      <c r="DF64" s="1332">
        <v>0</v>
      </c>
      <c r="DG64" s="1332">
        <v>0</v>
      </c>
      <c r="DH64" s="1332">
        <v>0</v>
      </c>
      <c r="DI64" s="1332">
        <v>0</v>
      </c>
      <c r="DJ64" s="1333">
        <v>0</v>
      </c>
      <c r="DK64" s="1333">
        <v>0</v>
      </c>
      <c r="DL64" s="1334"/>
      <c r="DM64" s="1332">
        <v>0</v>
      </c>
      <c r="DN64" s="1332">
        <v>0</v>
      </c>
      <c r="DO64" s="1332">
        <v>0</v>
      </c>
      <c r="DP64" s="1332">
        <v>0</v>
      </c>
      <c r="DQ64" s="1332">
        <v>0</v>
      </c>
      <c r="DR64" s="1333">
        <v>0</v>
      </c>
      <c r="DS64" s="1333">
        <v>0</v>
      </c>
      <c r="DT64" s="1334">
        <v>0</v>
      </c>
      <c r="DU64" s="1332">
        <v>0</v>
      </c>
      <c r="DV64" s="1332">
        <v>0</v>
      </c>
      <c r="DW64" s="1332">
        <v>0</v>
      </c>
      <c r="DX64" s="1332">
        <v>0</v>
      </c>
      <c r="DY64" s="1332">
        <v>0</v>
      </c>
      <c r="DZ64" s="1333">
        <v>0</v>
      </c>
      <c r="EA64" s="1333">
        <v>0</v>
      </c>
      <c r="EB64" s="1334">
        <v>0</v>
      </c>
      <c r="EC64" s="1332">
        <v>0</v>
      </c>
      <c r="ED64" s="1332">
        <v>0</v>
      </c>
      <c r="EE64" s="1332">
        <v>0</v>
      </c>
      <c r="EF64" s="1332">
        <v>0</v>
      </c>
      <c r="EG64" s="1332">
        <v>0</v>
      </c>
      <c r="EH64" s="1333">
        <v>0</v>
      </c>
      <c r="EI64" s="1333">
        <v>0</v>
      </c>
      <c r="EJ64" s="1334">
        <v>0</v>
      </c>
      <c r="EK64" s="1332">
        <v>0</v>
      </c>
      <c r="EL64" s="1332">
        <v>0</v>
      </c>
      <c r="EM64" s="1332">
        <v>0</v>
      </c>
      <c r="EN64" s="1332">
        <v>0</v>
      </c>
      <c r="EO64" s="1332">
        <v>0</v>
      </c>
      <c r="EP64" s="1333">
        <v>0</v>
      </c>
      <c r="EQ64" s="1333"/>
      <c r="ER64" s="1334"/>
      <c r="ES64" s="1332">
        <v>0</v>
      </c>
      <c r="ET64" s="1332">
        <v>0</v>
      </c>
      <c r="EU64" s="1332">
        <v>0</v>
      </c>
      <c r="EV64" s="1332">
        <v>0</v>
      </c>
      <c r="EW64" s="1332">
        <v>0</v>
      </c>
      <c r="EX64" s="1333">
        <v>0</v>
      </c>
      <c r="EY64" s="1333">
        <v>0</v>
      </c>
      <c r="EZ64" s="1334">
        <v>0</v>
      </c>
      <c r="FA64" s="1333">
        <v>0</v>
      </c>
      <c r="FB64" s="1332">
        <v>0</v>
      </c>
      <c r="FC64" s="1332">
        <v>0</v>
      </c>
      <c r="FD64" s="1332">
        <v>0</v>
      </c>
      <c r="FE64" s="1332">
        <v>0</v>
      </c>
      <c r="FF64" s="1333">
        <v>0</v>
      </c>
      <c r="FG64" s="1333">
        <v>0</v>
      </c>
      <c r="FH64" s="1334"/>
      <c r="FI64" s="1332">
        <v>0</v>
      </c>
      <c r="FJ64" s="1332">
        <v>0</v>
      </c>
      <c r="FK64" s="1332">
        <v>0</v>
      </c>
      <c r="FL64" s="1332">
        <v>0</v>
      </c>
      <c r="FM64" s="1332">
        <v>0</v>
      </c>
      <c r="FN64" s="1333">
        <v>0</v>
      </c>
      <c r="FO64" s="1333">
        <v>0</v>
      </c>
      <c r="FP64" s="1334">
        <v>0</v>
      </c>
      <c r="FQ64" s="1332">
        <v>0</v>
      </c>
      <c r="FR64" s="1332">
        <v>0</v>
      </c>
      <c r="FS64" s="1332">
        <v>0</v>
      </c>
      <c r="FT64" s="1332">
        <v>0</v>
      </c>
      <c r="FU64" s="1332">
        <v>0</v>
      </c>
      <c r="FV64" s="1333">
        <v>0</v>
      </c>
      <c r="FW64" s="1333">
        <v>0</v>
      </c>
      <c r="FX64" s="1334">
        <v>0</v>
      </c>
      <c r="FY64" s="1332">
        <v>0</v>
      </c>
      <c r="FZ64" s="1332">
        <v>0</v>
      </c>
      <c r="GA64" s="1332">
        <v>0</v>
      </c>
      <c r="GB64" s="1332">
        <v>0</v>
      </c>
      <c r="GC64" s="1332">
        <v>0</v>
      </c>
      <c r="GD64" s="1333">
        <v>0</v>
      </c>
      <c r="GE64" s="1333">
        <v>0</v>
      </c>
      <c r="GF64" s="1334">
        <v>0</v>
      </c>
      <c r="GG64" s="1332">
        <v>0</v>
      </c>
      <c r="GH64" s="1332">
        <v>0</v>
      </c>
      <c r="GI64" s="1332">
        <v>0</v>
      </c>
      <c r="GJ64" s="1332">
        <v>0</v>
      </c>
      <c r="GK64" s="1332">
        <v>0</v>
      </c>
      <c r="GL64" s="1333">
        <v>0</v>
      </c>
      <c r="GM64" s="1333">
        <v>0</v>
      </c>
      <c r="GN64" s="1334">
        <v>0</v>
      </c>
      <c r="GO64" s="1332">
        <v>0</v>
      </c>
      <c r="GP64" s="1332">
        <v>0</v>
      </c>
      <c r="GQ64" s="1332">
        <v>0</v>
      </c>
      <c r="GR64" s="1332">
        <f>GJ64+GB64+FT64+FL64+FD64+EV64+EF64+DX64+DP64+DH64+AD64+CZ64+CR64+CI64+CA64+BS64+EN64+BJ64+BB64+AT64+AL64+V64+N64</f>
        <v>0</v>
      </c>
      <c r="GS64" s="1332">
        <f>O64+W64+AM64+AU64+BC64+BK64+BT64+CB64+CJ64+CS64+DA64+AE64+DI64+DQ64+DY64+EG64+EO64+EW64+FE64+FM64+FU64+GC64+GK64</f>
        <v>0</v>
      </c>
      <c r="GT64" s="1333">
        <v>0</v>
      </c>
      <c r="GU64" s="1333">
        <v>0</v>
      </c>
      <c r="GV64" s="1334">
        <v>0</v>
      </c>
      <c r="GW64" s="1332">
        <v>0</v>
      </c>
      <c r="GX64" s="1332">
        <v>0</v>
      </c>
      <c r="GY64" s="1332">
        <v>0</v>
      </c>
      <c r="GZ64" s="1332">
        <f t="shared" si="11"/>
        <v>0</v>
      </c>
      <c r="HA64" s="1332">
        <f t="shared" si="11"/>
        <v>0</v>
      </c>
      <c r="HB64" s="1333">
        <v>0</v>
      </c>
      <c r="HC64" s="1335">
        <v>0</v>
      </c>
      <c r="HD64" s="1334">
        <v>0</v>
      </c>
      <c r="HJ64" s="1336"/>
    </row>
    <row r="65" spans="1:218" ht="13">
      <c r="A65" s="1285" t="s">
        <v>663</v>
      </c>
      <c r="B65" s="1332"/>
      <c r="C65" s="1333"/>
      <c r="D65" s="1333"/>
      <c r="E65" s="1333"/>
      <c r="F65" s="1333"/>
      <c r="G65" s="1333"/>
      <c r="H65" s="1333"/>
      <c r="I65" s="1334"/>
      <c r="J65" s="1334"/>
      <c r="K65" s="1337"/>
      <c r="L65" s="1337"/>
      <c r="M65" s="1337"/>
      <c r="N65" s="1337"/>
      <c r="O65" s="1337"/>
      <c r="P65" s="1333"/>
      <c r="Q65" s="1333"/>
      <c r="R65" s="1334"/>
      <c r="S65" s="1332"/>
      <c r="T65" s="1332"/>
      <c r="U65" s="1332"/>
      <c r="V65" s="1332"/>
      <c r="W65" s="1332"/>
      <c r="X65" s="1333"/>
      <c r="Y65" s="1333"/>
      <c r="Z65" s="1334"/>
      <c r="AA65" s="1332"/>
      <c r="AB65" s="1332"/>
      <c r="AC65" s="1332"/>
      <c r="AD65" s="1332"/>
      <c r="AE65" s="1332"/>
      <c r="AF65" s="1333"/>
      <c r="AG65" s="1333"/>
      <c r="AH65" s="1334"/>
      <c r="AI65" s="1332"/>
      <c r="AJ65" s="1332"/>
      <c r="AK65" s="1332"/>
      <c r="AL65" s="1332"/>
      <c r="AM65" s="1332"/>
      <c r="AN65" s="1333"/>
      <c r="AO65" s="1333"/>
      <c r="AP65" s="1334"/>
      <c r="AQ65" s="1332"/>
      <c r="AR65" s="1332"/>
      <c r="AS65" s="1332"/>
      <c r="AT65" s="1332"/>
      <c r="AU65" s="1332"/>
      <c r="AV65" s="1333"/>
      <c r="AW65" s="1333"/>
      <c r="AX65" s="1334"/>
      <c r="AY65" s="1332"/>
      <c r="AZ65" s="1332"/>
      <c r="BA65" s="1332"/>
      <c r="BB65" s="1332"/>
      <c r="BC65" s="1332"/>
      <c r="BD65" s="1333"/>
      <c r="BE65" s="1333"/>
      <c r="BF65" s="1334"/>
      <c r="BG65" s="1332"/>
      <c r="BH65" s="1332"/>
      <c r="BI65" s="1332"/>
      <c r="BJ65" s="1332"/>
      <c r="BK65" s="1332"/>
      <c r="BL65" s="1333"/>
      <c r="BM65" s="1333"/>
      <c r="BN65" s="1334"/>
      <c r="BO65" s="1334"/>
      <c r="BP65" s="1332" t="s">
        <v>185</v>
      </c>
      <c r="BQ65" s="1332" t="s">
        <v>185</v>
      </c>
      <c r="BR65" s="1332" t="s">
        <v>185</v>
      </c>
      <c r="BS65" s="1332" t="s">
        <v>185</v>
      </c>
      <c r="BT65" s="1332"/>
      <c r="BU65" s="1333" t="s">
        <v>185</v>
      </c>
      <c r="BV65" s="1333" t="s">
        <v>185</v>
      </c>
      <c r="BW65" s="1334" t="s">
        <v>185</v>
      </c>
      <c r="BX65" s="1332"/>
      <c r="BY65" s="1332"/>
      <c r="BZ65" s="1332"/>
      <c r="CA65" s="1332"/>
      <c r="CB65" s="1332"/>
      <c r="CC65" s="1333"/>
      <c r="CD65" s="1334" t="s">
        <v>103</v>
      </c>
      <c r="CE65" s="1334">
        <v>0</v>
      </c>
      <c r="CF65" s="1332"/>
      <c r="CG65" s="1332"/>
      <c r="CH65" s="1332"/>
      <c r="CI65" s="1332"/>
      <c r="CJ65" s="1332"/>
      <c r="CK65" s="1333"/>
      <c r="CL65" s="1333"/>
      <c r="CM65" s="1334"/>
      <c r="CN65" s="1334"/>
      <c r="CO65" s="1332"/>
      <c r="CP65" s="1332"/>
      <c r="CQ65" s="1332"/>
      <c r="CR65" s="1332"/>
      <c r="CS65" s="1332"/>
      <c r="CT65" s="1333"/>
      <c r="CU65" s="1333"/>
      <c r="CV65" s="1334"/>
      <c r="CW65" s="1332"/>
      <c r="CX65" s="1332"/>
      <c r="CY65" s="1332"/>
      <c r="CZ65" s="1332"/>
      <c r="DA65" s="1332"/>
      <c r="DB65" s="1333"/>
      <c r="DC65" s="1333"/>
      <c r="DD65" s="1334"/>
      <c r="DE65" s="1332"/>
      <c r="DF65" s="1332"/>
      <c r="DG65" s="1332"/>
      <c r="DH65" s="1332"/>
      <c r="DI65" s="1332"/>
      <c r="DJ65" s="1333"/>
      <c r="DK65" s="1333"/>
      <c r="DL65" s="1334"/>
      <c r="DM65" s="1332"/>
      <c r="DN65" s="1332"/>
      <c r="DO65" s="1332"/>
      <c r="DP65" s="1332"/>
      <c r="DQ65" s="1332"/>
      <c r="DR65" s="1333"/>
      <c r="DS65" s="1333"/>
      <c r="DT65" s="1334"/>
      <c r="DU65" s="1332"/>
      <c r="DV65" s="1332"/>
      <c r="DW65" s="1332"/>
      <c r="DX65" s="1332"/>
      <c r="DY65" s="1332"/>
      <c r="DZ65" s="1333"/>
      <c r="EA65" s="1333"/>
      <c r="EB65" s="1334"/>
      <c r="EC65" s="1332"/>
      <c r="ED65" s="1332"/>
      <c r="EE65" s="1332"/>
      <c r="EF65" s="1332"/>
      <c r="EG65" s="1332"/>
      <c r="EH65" s="1333"/>
      <c r="EI65" s="1333"/>
      <c r="EJ65" s="1334"/>
      <c r="EK65" s="1332"/>
      <c r="EL65" s="1332"/>
      <c r="EM65" s="1332"/>
      <c r="EN65" s="1332"/>
      <c r="EO65" s="1332"/>
      <c r="EP65" s="1333"/>
      <c r="EQ65" s="1333"/>
      <c r="ER65" s="1334"/>
      <c r="ES65" s="1332"/>
      <c r="ET65" s="1332"/>
      <c r="EU65" s="1332"/>
      <c r="EV65" s="1332"/>
      <c r="EW65" s="1332"/>
      <c r="EX65" s="1333"/>
      <c r="EY65" s="1333"/>
      <c r="EZ65" s="1334"/>
      <c r="FA65" s="1333"/>
      <c r="FB65" s="1332"/>
      <c r="FC65" s="1332"/>
      <c r="FD65" s="1332"/>
      <c r="FE65" s="1332"/>
      <c r="FF65" s="1333"/>
      <c r="FG65" s="1333"/>
      <c r="FH65" s="1334"/>
      <c r="FI65" s="1332"/>
      <c r="FJ65" s="1332"/>
      <c r="FK65" s="1332"/>
      <c r="FL65" s="1332"/>
      <c r="FM65" s="1332"/>
      <c r="FN65" s="1333"/>
      <c r="FO65" s="1333"/>
      <c r="FP65" s="1334"/>
      <c r="FQ65" s="1332"/>
      <c r="FR65" s="1332"/>
      <c r="FS65" s="1332"/>
      <c r="FT65" s="1332"/>
      <c r="FU65" s="1332"/>
      <c r="FV65" s="1333"/>
      <c r="FW65" s="1333"/>
      <c r="FX65" s="1334"/>
      <c r="FY65" s="1332"/>
      <c r="FZ65" s="1332"/>
      <c r="GA65" s="1332"/>
      <c r="GB65" s="1332"/>
      <c r="GC65" s="1332"/>
      <c r="GD65" s="1333"/>
      <c r="GE65" s="1333"/>
      <c r="GF65" s="1334"/>
      <c r="GG65" s="1332"/>
      <c r="GH65" s="1332"/>
      <c r="GI65" s="1332"/>
      <c r="GJ65" s="1332"/>
      <c r="GK65" s="1332"/>
      <c r="GL65" s="1333"/>
      <c r="GM65" s="1333"/>
      <c r="GN65" s="1334"/>
      <c r="GO65" s="1332"/>
      <c r="GP65" s="1332"/>
      <c r="GQ65" s="1332"/>
      <c r="GR65" s="1332"/>
      <c r="GS65" s="1332"/>
      <c r="GT65" s="1333"/>
      <c r="GU65" s="1333"/>
      <c r="GV65" s="1334"/>
      <c r="GW65" s="1332"/>
      <c r="GX65" s="1332"/>
      <c r="GY65" s="1332"/>
      <c r="GZ65" s="1332"/>
      <c r="HA65" s="1332"/>
      <c r="HB65" s="1333"/>
      <c r="HC65" s="1335"/>
      <c r="HD65" s="1334"/>
      <c r="HJ65" s="1336"/>
    </row>
    <row r="66" spans="1:218">
      <c r="A66" s="1286" t="s">
        <v>637</v>
      </c>
      <c r="B66" s="1332">
        <v>0</v>
      </c>
      <c r="C66" s="1333">
        <v>0</v>
      </c>
      <c r="D66" s="1333">
        <v>0</v>
      </c>
      <c r="E66" s="1333">
        <v>0</v>
      </c>
      <c r="F66" s="1333">
        <v>0</v>
      </c>
      <c r="G66" s="1333">
        <v>0</v>
      </c>
      <c r="H66" s="1333">
        <v>0</v>
      </c>
      <c r="I66" s="1334">
        <v>0</v>
      </c>
      <c r="J66" s="1334">
        <v>0</v>
      </c>
      <c r="K66" s="1332">
        <v>0</v>
      </c>
      <c r="L66" s="1332">
        <v>0</v>
      </c>
      <c r="M66" s="1332">
        <v>0</v>
      </c>
      <c r="N66" s="1332">
        <v>0</v>
      </c>
      <c r="O66" s="1332">
        <v>0</v>
      </c>
      <c r="P66" s="1333">
        <v>0</v>
      </c>
      <c r="Q66" s="1333">
        <v>0</v>
      </c>
      <c r="R66" s="1334">
        <v>0</v>
      </c>
      <c r="S66" s="1332">
        <v>0</v>
      </c>
      <c r="T66" s="1332">
        <v>0</v>
      </c>
      <c r="U66" s="1332">
        <v>0</v>
      </c>
      <c r="V66" s="1332">
        <v>0</v>
      </c>
      <c r="W66" s="1332">
        <v>0</v>
      </c>
      <c r="X66" s="1333">
        <v>0</v>
      </c>
      <c r="Y66" s="1333">
        <v>0</v>
      </c>
      <c r="Z66" s="1334">
        <v>0</v>
      </c>
      <c r="AA66" s="1332">
        <v>0</v>
      </c>
      <c r="AB66" s="1332">
        <v>0</v>
      </c>
      <c r="AC66" s="1332">
        <v>0</v>
      </c>
      <c r="AD66" s="1332">
        <v>0</v>
      </c>
      <c r="AE66" s="1332">
        <v>0</v>
      </c>
      <c r="AF66" s="1333">
        <v>0</v>
      </c>
      <c r="AG66" s="1333">
        <v>0</v>
      </c>
      <c r="AH66" s="1334"/>
      <c r="AI66" s="1332">
        <v>0</v>
      </c>
      <c r="AJ66" s="1332">
        <v>0</v>
      </c>
      <c r="AK66" s="1332">
        <v>0</v>
      </c>
      <c r="AL66" s="1332">
        <v>0</v>
      </c>
      <c r="AM66" s="1332">
        <v>0</v>
      </c>
      <c r="AN66" s="1333">
        <v>0</v>
      </c>
      <c r="AO66" s="1333">
        <v>0</v>
      </c>
      <c r="AP66" s="1334">
        <v>0</v>
      </c>
      <c r="AQ66" s="1332">
        <v>0</v>
      </c>
      <c r="AR66" s="1332">
        <v>0</v>
      </c>
      <c r="AS66" s="1332">
        <v>0</v>
      </c>
      <c r="AT66" s="1332">
        <v>0</v>
      </c>
      <c r="AU66" s="1332">
        <v>0</v>
      </c>
      <c r="AV66" s="1333">
        <v>0</v>
      </c>
      <c r="AW66" s="1333">
        <v>0</v>
      </c>
      <c r="AX66" s="1334"/>
      <c r="AY66" s="1332">
        <v>0</v>
      </c>
      <c r="AZ66" s="1332">
        <v>0</v>
      </c>
      <c r="BA66" s="1332">
        <v>0</v>
      </c>
      <c r="BB66" s="1332">
        <v>0</v>
      </c>
      <c r="BC66" s="1332">
        <v>0</v>
      </c>
      <c r="BD66" s="1333">
        <v>0</v>
      </c>
      <c r="BE66" s="1333">
        <v>0</v>
      </c>
      <c r="BF66" s="1334">
        <v>0</v>
      </c>
      <c r="BG66" s="1332">
        <v>0</v>
      </c>
      <c r="BH66" s="1332">
        <v>0</v>
      </c>
      <c r="BI66" s="1332">
        <v>0</v>
      </c>
      <c r="BJ66" s="1332">
        <v>0</v>
      </c>
      <c r="BK66" s="1332">
        <v>0</v>
      </c>
      <c r="BL66" s="1333">
        <v>0</v>
      </c>
      <c r="BM66" s="1333">
        <v>0</v>
      </c>
      <c r="BN66" s="1334">
        <v>0</v>
      </c>
      <c r="BO66" s="1334">
        <v>0</v>
      </c>
      <c r="BP66" s="1332">
        <v>0</v>
      </c>
      <c r="BQ66" s="1332">
        <v>0</v>
      </c>
      <c r="BR66" s="1332">
        <v>0</v>
      </c>
      <c r="BS66" s="1332">
        <v>0</v>
      </c>
      <c r="BT66" s="1332">
        <v>0</v>
      </c>
      <c r="BU66" s="1333">
        <v>0</v>
      </c>
      <c r="BV66" s="1333">
        <v>0</v>
      </c>
      <c r="BW66" s="1334">
        <v>0</v>
      </c>
      <c r="BX66" s="1332">
        <v>0</v>
      </c>
      <c r="BY66" s="1332">
        <v>0</v>
      </c>
      <c r="BZ66" s="1332">
        <v>0</v>
      </c>
      <c r="CA66" s="1332">
        <v>0</v>
      </c>
      <c r="CB66" s="1332">
        <v>0</v>
      </c>
      <c r="CC66" s="1333">
        <v>0</v>
      </c>
      <c r="CD66" s="1334" t="s">
        <v>103</v>
      </c>
      <c r="CE66" s="1334">
        <v>0</v>
      </c>
      <c r="CF66" s="1332">
        <v>0</v>
      </c>
      <c r="CG66" s="1332">
        <v>0</v>
      </c>
      <c r="CH66" s="1332">
        <v>0</v>
      </c>
      <c r="CI66" s="1332">
        <v>0</v>
      </c>
      <c r="CJ66" s="1332">
        <v>0</v>
      </c>
      <c r="CK66" s="1333">
        <v>0</v>
      </c>
      <c r="CL66" s="1333">
        <v>0</v>
      </c>
      <c r="CM66" s="1334">
        <v>0</v>
      </c>
      <c r="CN66" s="1334"/>
      <c r="CO66" s="1332">
        <v>0</v>
      </c>
      <c r="CP66" s="1332">
        <v>0</v>
      </c>
      <c r="CQ66" s="1332">
        <v>0</v>
      </c>
      <c r="CR66" s="1332">
        <v>0</v>
      </c>
      <c r="CS66" s="1332">
        <v>0</v>
      </c>
      <c r="CT66" s="1333">
        <v>0</v>
      </c>
      <c r="CU66" s="1333">
        <v>0</v>
      </c>
      <c r="CV66" s="1334">
        <v>0</v>
      </c>
      <c r="CW66" s="1332">
        <v>0</v>
      </c>
      <c r="CX66" s="1332">
        <v>0</v>
      </c>
      <c r="CY66" s="1332">
        <v>0</v>
      </c>
      <c r="CZ66" s="1332">
        <v>0</v>
      </c>
      <c r="DA66" s="1332">
        <v>0</v>
      </c>
      <c r="DB66" s="1333">
        <v>0</v>
      </c>
      <c r="DC66" s="1333">
        <v>0</v>
      </c>
      <c r="DD66" s="1334">
        <v>0</v>
      </c>
      <c r="DE66" s="1332">
        <v>0</v>
      </c>
      <c r="DF66" s="1332">
        <v>0</v>
      </c>
      <c r="DG66" s="1332">
        <v>0</v>
      </c>
      <c r="DH66" s="1332">
        <v>0</v>
      </c>
      <c r="DI66" s="1332">
        <v>0</v>
      </c>
      <c r="DJ66" s="1333">
        <v>0</v>
      </c>
      <c r="DK66" s="1333">
        <v>0</v>
      </c>
      <c r="DL66" s="1334"/>
      <c r="DM66" s="1332">
        <v>0</v>
      </c>
      <c r="DN66" s="1332">
        <v>0</v>
      </c>
      <c r="DO66" s="1332">
        <v>0</v>
      </c>
      <c r="DP66" s="1332">
        <v>0</v>
      </c>
      <c r="DQ66" s="1332">
        <v>0</v>
      </c>
      <c r="DR66" s="1333">
        <v>0</v>
      </c>
      <c r="DS66" s="1333">
        <v>0</v>
      </c>
      <c r="DT66" s="1334">
        <v>0</v>
      </c>
      <c r="DU66" s="1332">
        <v>0</v>
      </c>
      <c r="DV66" s="1332">
        <v>0</v>
      </c>
      <c r="DW66" s="1332">
        <v>0</v>
      </c>
      <c r="DX66" s="1332">
        <v>0</v>
      </c>
      <c r="DY66" s="1332">
        <v>0</v>
      </c>
      <c r="DZ66" s="1333">
        <v>0</v>
      </c>
      <c r="EA66" s="1333">
        <v>0</v>
      </c>
      <c r="EB66" s="1334">
        <v>0</v>
      </c>
      <c r="EC66" s="1332">
        <v>0</v>
      </c>
      <c r="ED66" s="1332">
        <v>0</v>
      </c>
      <c r="EE66" s="1332">
        <v>0</v>
      </c>
      <c r="EF66" s="1332">
        <v>0</v>
      </c>
      <c r="EG66" s="1332">
        <v>0</v>
      </c>
      <c r="EH66" s="1333">
        <v>0</v>
      </c>
      <c r="EI66" s="1333">
        <v>0</v>
      </c>
      <c r="EJ66" s="1334">
        <v>0</v>
      </c>
      <c r="EK66" s="1332">
        <v>0</v>
      </c>
      <c r="EL66" s="1332">
        <v>0</v>
      </c>
      <c r="EM66" s="1332">
        <v>0</v>
      </c>
      <c r="EN66" s="1332">
        <v>0</v>
      </c>
      <c r="EO66" s="1332">
        <v>0</v>
      </c>
      <c r="EP66" s="1333">
        <v>0</v>
      </c>
      <c r="EQ66" s="1333"/>
      <c r="ER66" s="1334"/>
      <c r="ES66" s="1332">
        <v>0</v>
      </c>
      <c r="ET66" s="1332">
        <v>0</v>
      </c>
      <c r="EU66" s="1332">
        <v>0</v>
      </c>
      <c r="EV66" s="1332">
        <v>0</v>
      </c>
      <c r="EW66" s="1332">
        <v>0</v>
      </c>
      <c r="EX66" s="1333">
        <v>0</v>
      </c>
      <c r="EY66" s="1333">
        <v>0</v>
      </c>
      <c r="EZ66" s="1334">
        <v>0</v>
      </c>
      <c r="FA66" s="1333">
        <v>0</v>
      </c>
      <c r="FB66" s="1332">
        <v>0</v>
      </c>
      <c r="FC66" s="1332">
        <v>0</v>
      </c>
      <c r="FD66" s="1332">
        <v>0</v>
      </c>
      <c r="FE66" s="1332">
        <v>0</v>
      </c>
      <c r="FF66" s="1333">
        <v>0</v>
      </c>
      <c r="FG66" s="1333">
        <v>0</v>
      </c>
      <c r="FH66" s="1334"/>
      <c r="FI66" s="1332">
        <v>0</v>
      </c>
      <c r="FJ66" s="1332">
        <v>0</v>
      </c>
      <c r="FK66" s="1332">
        <v>0</v>
      </c>
      <c r="FL66" s="1332">
        <v>0</v>
      </c>
      <c r="FM66" s="1332">
        <v>0</v>
      </c>
      <c r="FN66" s="1333">
        <v>0</v>
      </c>
      <c r="FO66" s="1333">
        <v>0</v>
      </c>
      <c r="FP66" s="1334">
        <v>0</v>
      </c>
      <c r="FQ66" s="1332">
        <v>0</v>
      </c>
      <c r="FR66" s="1332">
        <v>0</v>
      </c>
      <c r="FS66" s="1332">
        <v>0</v>
      </c>
      <c r="FT66" s="1332">
        <v>0</v>
      </c>
      <c r="FU66" s="1332">
        <v>0</v>
      </c>
      <c r="FV66" s="1333">
        <v>0</v>
      </c>
      <c r="FW66" s="1333">
        <v>0</v>
      </c>
      <c r="FX66" s="1334">
        <v>0</v>
      </c>
      <c r="FY66" s="1332">
        <v>0</v>
      </c>
      <c r="FZ66" s="1332">
        <v>0</v>
      </c>
      <c r="GA66" s="1332">
        <v>0</v>
      </c>
      <c r="GB66" s="1332">
        <v>0</v>
      </c>
      <c r="GC66" s="1332"/>
      <c r="GD66" s="1333">
        <v>0</v>
      </c>
      <c r="GE66" s="1333">
        <v>0</v>
      </c>
      <c r="GF66" s="1334">
        <v>0</v>
      </c>
      <c r="GG66" s="1332">
        <v>0</v>
      </c>
      <c r="GH66" s="1332">
        <v>0</v>
      </c>
      <c r="GI66" s="1332">
        <v>0</v>
      </c>
      <c r="GJ66" s="1332">
        <v>0</v>
      </c>
      <c r="GK66" s="1332">
        <v>0</v>
      </c>
      <c r="GL66" s="1333">
        <v>0</v>
      </c>
      <c r="GM66" s="1333">
        <v>0</v>
      </c>
      <c r="GN66" s="1334">
        <v>0</v>
      </c>
      <c r="GO66" s="1332">
        <v>0</v>
      </c>
      <c r="GP66" s="1332">
        <v>0</v>
      </c>
      <c r="GQ66" s="1332">
        <v>0</v>
      </c>
      <c r="GR66" s="1332">
        <f>GJ66+GB66+FT66+FL66+FD66+EV66+EF66+DX66+DP66+DH66+AD66+CZ66+CR66+CI66+CA66+BS66+EN66+BJ66+BB66+AT66+AL66+V66+N66</f>
        <v>0</v>
      </c>
      <c r="GS66" s="1332">
        <f>O66+W66+AM66+AU66+BC66+BK66+BT66+CB66+CJ66+CS66+DA66+AE66+DI66+DQ66+DY66+EG66+EO66+EW66+FE66+FM66+FU66+GC66+GK66</f>
        <v>0</v>
      </c>
      <c r="GT66" s="1333">
        <v>0</v>
      </c>
      <c r="GU66" s="1333">
        <v>0</v>
      </c>
      <c r="GV66" s="1334">
        <v>0</v>
      </c>
      <c r="GW66" s="1332">
        <v>0</v>
      </c>
      <c r="GX66" s="1332">
        <v>0</v>
      </c>
      <c r="GY66" s="1332">
        <v>0</v>
      </c>
      <c r="GZ66" s="1332">
        <f t="shared" ref="GZ66:HA69" si="12">E66+GR66</f>
        <v>0</v>
      </c>
      <c r="HA66" s="1332">
        <f t="shared" si="12"/>
        <v>0</v>
      </c>
      <c r="HB66" s="1333">
        <v>0</v>
      </c>
      <c r="HC66" s="1335">
        <v>0</v>
      </c>
      <c r="HD66" s="1334">
        <v>0</v>
      </c>
      <c r="HJ66" s="1336"/>
    </row>
    <row r="67" spans="1:218">
      <c r="A67" s="1286" t="s">
        <v>638</v>
      </c>
      <c r="B67" s="1332">
        <v>0</v>
      </c>
      <c r="C67" s="1333">
        <v>0</v>
      </c>
      <c r="D67" s="1333">
        <v>0</v>
      </c>
      <c r="E67" s="1333">
        <v>0</v>
      </c>
      <c r="F67" s="1333">
        <v>0</v>
      </c>
      <c r="G67" s="1333">
        <v>0</v>
      </c>
      <c r="H67" s="1333">
        <v>0</v>
      </c>
      <c r="I67" s="1334">
        <v>0</v>
      </c>
      <c r="J67" s="1334">
        <v>0</v>
      </c>
      <c r="K67" s="1332">
        <v>0</v>
      </c>
      <c r="L67" s="1332">
        <v>0</v>
      </c>
      <c r="M67" s="1332">
        <v>0</v>
      </c>
      <c r="N67" s="1332">
        <v>0</v>
      </c>
      <c r="O67" s="1332">
        <v>0</v>
      </c>
      <c r="P67" s="1333">
        <v>0</v>
      </c>
      <c r="Q67" s="1333">
        <v>0</v>
      </c>
      <c r="R67" s="1334">
        <v>0</v>
      </c>
      <c r="S67" s="1332">
        <v>0</v>
      </c>
      <c r="T67" s="1332">
        <v>0</v>
      </c>
      <c r="U67" s="1332">
        <v>0</v>
      </c>
      <c r="V67" s="1332">
        <v>0</v>
      </c>
      <c r="W67" s="1332">
        <v>0</v>
      </c>
      <c r="X67" s="1333">
        <v>0</v>
      </c>
      <c r="Y67" s="1333">
        <v>0</v>
      </c>
      <c r="Z67" s="1334">
        <v>0</v>
      </c>
      <c r="AA67" s="1332">
        <v>0</v>
      </c>
      <c r="AB67" s="1332">
        <v>0</v>
      </c>
      <c r="AC67" s="1332">
        <v>0</v>
      </c>
      <c r="AD67" s="1332">
        <v>0</v>
      </c>
      <c r="AE67" s="1332">
        <v>0</v>
      </c>
      <c r="AF67" s="1333">
        <v>0</v>
      </c>
      <c r="AG67" s="1333">
        <v>0</v>
      </c>
      <c r="AH67" s="1334"/>
      <c r="AI67" s="1332">
        <v>0</v>
      </c>
      <c r="AJ67" s="1332">
        <v>0</v>
      </c>
      <c r="AK67" s="1332">
        <v>0</v>
      </c>
      <c r="AL67" s="1332">
        <v>0</v>
      </c>
      <c r="AM67" s="1332">
        <v>0</v>
      </c>
      <c r="AN67" s="1333">
        <v>0</v>
      </c>
      <c r="AO67" s="1333">
        <v>0</v>
      </c>
      <c r="AP67" s="1334">
        <v>0</v>
      </c>
      <c r="AQ67" s="1332">
        <v>0</v>
      </c>
      <c r="AR67" s="1332">
        <v>0</v>
      </c>
      <c r="AS67" s="1332">
        <v>0</v>
      </c>
      <c r="AT67" s="1332">
        <v>0</v>
      </c>
      <c r="AU67" s="1332">
        <v>0</v>
      </c>
      <c r="AV67" s="1333">
        <v>0</v>
      </c>
      <c r="AW67" s="1333">
        <v>0</v>
      </c>
      <c r="AX67" s="1334"/>
      <c r="AY67" s="1332">
        <v>0</v>
      </c>
      <c r="AZ67" s="1332">
        <v>0</v>
      </c>
      <c r="BA67" s="1332">
        <v>0</v>
      </c>
      <c r="BB67" s="1332">
        <v>0</v>
      </c>
      <c r="BC67" s="1332">
        <v>0</v>
      </c>
      <c r="BD67" s="1333">
        <v>0</v>
      </c>
      <c r="BE67" s="1333">
        <v>0</v>
      </c>
      <c r="BF67" s="1334">
        <v>0</v>
      </c>
      <c r="BG67" s="1332">
        <v>0</v>
      </c>
      <c r="BH67" s="1332">
        <v>0</v>
      </c>
      <c r="BI67" s="1332">
        <v>0</v>
      </c>
      <c r="BJ67" s="1332">
        <v>0</v>
      </c>
      <c r="BK67" s="1332">
        <v>0</v>
      </c>
      <c r="BL67" s="1333">
        <v>0</v>
      </c>
      <c r="BM67" s="1333">
        <v>0</v>
      </c>
      <c r="BN67" s="1334">
        <v>0</v>
      </c>
      <c r="BO67" s="1334">
        <v>0</v>
      </c>
      <c r="BP67" s="1332">
        <v>0</v>
      </c>
      <c r="BQ67" s="1332">
        <v>0</v>
      </c>
      <c r="BR67" s="1332">
        <v>0</v>
      </c>
      <c r="BS67" s="1332">
        <v>0</v>
      </c>
      <c r="BT67" s="1332">
        <v>0</v>
      </c>
      <c r="BU67" s="1333">
        <v>0</v>
      </c>
      <c r="BV67" s="1333">
        <v>0</v>
      </c>
      <c r="BW67" s="1334">
        <v>0</v>
      </c>
      <c r="BX67" s="1332">
        <v>0</v>
      </c>
      <c r="BY67" s="1332">
        <v>0</v>
      </c>
      <c r="BZ67" s="1332">
        <v>0</v>
      </c>
      <c r="CA67" s="1332">
        <v>0</v>
      </c>
      <c r="CB67" s="1332">
        <v>0</v>
      </c>
      <c r="CC67" s="1333">
        <v>0</v>
      </c>
      <c r="CD67" s="1338" t="s">
        <v>103</v>
      </c>
      <c r="CE67" s="1334">
        <v>0</v>
      </c>
      <c r="CF67" s="1332">
        <v>0</v>
      </c>
      <c r="CG67" s="1332">
        <v>0</v>
      </c>
      <c r="CH67" s="1332">
        <v>0</v>
      </c>
      <c r="CI67" s="1332">
        <v>0</v>
      </c>
      <c r="CJ67" s="1332">
        <v>0</v>
      </c>
      <c r="CK67" s="1333">
        <v>0</v>
      </c>
      <c r="CL67" s="1333">
        <v>0</v>
      </c>
      <c r="CM67" s="1334">
        <v>0</v>
      </c>
      <c r="CN67" s="1334"/>
      <c r="CO67" s="1332">
        <v>0</v>
      </c>
      <c r="CP67" s="1332">
        <v>0</v>
      </c>
      <c r="CQ67" s="1332">
        <v>0</v>
      </c>
      <c r="CR67" s="1332">
        <v>0</v>
      </c>
      <c r="CS67" s="1332">
        <v>0</v>
      </c>
      <c r="CT67" s="1333">
        <v>0</v>
      </c>
      <c r="CU67" s="1333">
        <v>0</v>
      </c>
      <c r="CV67" s="1334">
        <v>0</v>
      </c>
      <c r="CW67" s="1332">
        <v>0</v>
      </c>
      <c r="CX67" s="1332">
        <v>0</v>
      </c>
      <c r="CY67" s="1332">
        <v>0</v>
      </c>
      <c r="CZ67" s="1332">
        <v>0</v>
      </c>
      <c r="DA67" s="1332">
        <v>0</v>
      </c>
      <c r="DB67" s="1333">
        <v>0</v>
      </c>
      <c r="DC67" s="1333">
        <v>0</v>
      </c>
      <c r="DD67" s="1334">
        <v>0</v>
      </c>
      <c r="DE67" s="1332">
        <v>0</v>
      </c>
      <c r="DF67" s="1332">
        <v>0</v>
      </c>
      <c r="DG67" s="1332">
        <v>0</v>
      </c>
      <c r="DH67" s="1332">
        <v>0</v>
      </c>
      <c r="DI67" s="1332">
        <v>0</v>
      </c>
      <c r="DJ67" s="1333">
        <v>0</v>
      </c>
      <c r="DK67" s="1333">
        <v>0</v>
      </c>
      <c r="DL67" s="1334"/>
      <c r="DM67" s="1332">
        <v>0</v>
      </c>
      <c r="DN67" s="1332">
        <v>0</v>
      </c>
      <c r="DO67" s="1332">
        <v>0</v>
      </c>
      <c r="DP67" s="1332">
        <v>0</v>
      </c>
      <c r="DQ67" s="1332">
        <v>0</v>
      </c>
      <c r="DR67" s="1333">
        <v>0</v>
      </c>
      <c r="DS67" s="1333">
        <v>0</v>
      </c>
      <c r="DT67" s="1334">
        <v>0</v>
      </c>
      <c r="DU67" s="1332">
        <v>0</v>
      </c>
      <c r="DV67" s="1332">
        <v>0</v>
      </c>
      <c r="DW67" s="1332">
        <v>0</v>
      </c>
      <c r="DX67" s="1332">
        <v>0</v>
      </c>
      <c r="DY67" s="1332">
        <v>0</v>
      </c>
      <c r="DZ67" s="1333">
        <v>0</v>
      </c>
      <c r="EA67" s="1333">
        <v>0</v>
      </c>
      <c r="EB67" s="1334">
        <v>0</v>
      </c>
      <c r="EC67" s="1332">
        <v>0</v>
      </c>
      <c r="ED67" s="1332">
        <v>0</v>
      </c>
      <c r="EE67" s="1332">
        <v>0</v>
      </c>
      <c r="EF67" s="1332">
        <v>0</v>
      </c>
      <c r="EG67" s="1332">
        <v>0</v>
      </c>
      <c r="EH67" s="1333">
        <v>0</v>
      </c>
      <c r="EI67" s="1333">
        <v>0</v>
      </c>
      <c r="EJ67" s="1334">
        <v>0</v>
      </c>
      <c r="EK67" s="1332">
        <v>0</v>
      </c>
      <c r="EL67" s="1332">
        <v>0</v>
      </c>
      <c r="EM67" s="1332">
        <v>0</v>
      </c>
      <c r="EN67" s="1332">
        <v>0</v>
      </c>
      <c r="EO67" s="1332">
        <v>0</v>
      </c>
      <c r="EP67" s="1333">
        <v>0</v>
      </c>
      <c r="EQ67" s="1333"/>
      <c r="ER67" s="1334"/>
      <c r="ES67" s="1332">
        <v>0</v>
      </c>
      <c r="ET67" s="1332">
        <v>0</v>
      </c>
      <c r="EU67" s="1332">
        <v>0</v>
      </c>
      <c r="EV67" s="1332">
        <v>0</v>
      </c>
      <c r="EW67" s="1332">
        <v>0</v>
      </c>
      <c r="EX67" s="1333">
        <v>0</v>
      </c>
      <c r="EY67" s="1333">
        <v>0</v>
      </c>
      <c r="EZ67" s="1334">
        <v>0</v>
      </c>
      <c r="FA67" s="1333">
        <v>0</v>
      </c>
      <c r="FB67" s="1332">
        <v>0</v>
      </c>
      <c r="FC67" s="1332">
        <v>0</v>
      </c>
      <c r="FD67" s="1332">
        <v>0</v>
      </c>
      <c r="FE67" s="1332">
        <v>0</v>
      </c>
      <c r="FF67" s="1333">
        <v>0</v>
      </c>
      <c r="FG67" s="1333">
        <v>0</v>
      </c>
      <c r="FH67" s="1334"/>
      <c r="FI67" s="1332">
        <v>0</v>
      </c>
      <c r="FJ67" s="1332">
        <v>0</v>
      </c>
      <c r="FK67" s="1332">
        <v>0</v>
      </c>
      <c r="FL67" s="1332">
        <v>0</v>
      </c>
      <c r="FM67" s="1332">
        <v>0</v>
      </c>
      <c r="FN67" s="1333">
        <v>0</v>
      </c>
      <c r="FO67" s="1333">
        <v>0</v>
      </c>
      <c r="FP67" s="1334">
        <v>0</v>
      </c>
      <c r="FQ67" s="1332">
        <v>0</v>
      </c>
      <c r="FR67" s="1332">
        <v>0</v>
      </c>
      <c r="FS67" s="1332">
        <v>0</v>
      </c>
      <c r="FT67" s="1332">
        <v>0</v>
      </c>
      <c r="FU67" s="1332">
        <v>0</v>
      </c>
      <c r="FV67" s="1333">
        <v>0</v>
      </c>
      <c r="FW67" s="1333">
        <v>0</v>
      </c>
      <c r="FX67" s="1334">
        <v>0</v>
      </c>
      <c r="FY67" s="1332">
        <v>0</v>
      </c>
      <c r="FZ67" s="1332">
        <v>0</v>
      </c>
      <c r="GA67" s="1332">
        <v>0</v>
      </c>
      <c r="GB67" s="1332">
        <v>0</v>
      </c>
      <c r="GC67" s="1332">
        <v>0</v>
      </c>
      <c r="GD67" s="1333">
        <v>0</v>
      </c>
      <c r="GE67" s="1333">
        <v>0</v>
      </c>
      <c r="GF67" s="1334">
        <v>0</v>
      </c>
      <c r="GG67" s="1332">
        <v>0</v>
      </c>
      <c r="GH67" s="1332">
        <v>0</v>
      </c>
      <c r="GI67" s="1332">
        <v>0</v>
      </c>
      <c r="GJ67" s="1332">
        <v>0</v>
      </c>
      <c r="GK67" s="1332">
        <v>0</v>
      </c>
      <c r="GL67" s="1333">
        <v>0</v>
      </c>
      <c r="GM67" s="1333">
        <v>0</v>
      </c>
      <c r="GN67" s="1334">
        <v>0</v>
      </c>
      <c r="GO67" s="1332">
        <v>0</v>
      </c>
      <c r="GP67" s="1332">
        <v>0</v>
      </c>
      <c r="GQ67" s="1332">
        <v>0</v>
      </c>
      <c r="GR67" s="1332">
        <f>GJ67+GB67+FT67+FL67+FD67+EV67+EF67+DX67+DP67+DH67+AD67+CZ67+CR67+CI67+CA67+BS67+EN67+BJ67+BB67+AT67+AL67+V67+N67</f>
        <v>0</v>
      </c>
      <c r="GS67" s="1332">
        <f>O67+W67+AM67+AU67+BC67+BK67+BT67+CB67+CJ67+CS67+DA67+AE67+DI67+DQ67+DY67+EG67+EO67+EW67+FE67+FM67+FU67+GC67+GK67</f>
        <v>0</v>
      </c>
      <c r="GT67" s="1333">
        <v>0</v>
      </c>
      <c r="GU67" s="1333">
        <v>0</v>
      </c>
      <c r="GV67" s="1334">
        <v>0</v>
      </c>
      <c r="GW67" s="1332">
        <v>0</v>
      </c>
      <c r="GX67" s="1332">
        <v>0</v>
      </c>
      <c r="GY67" s="1332">
        <v>0</v>
      </c>
      <c r="GZ67" s="1332">
        <f t="shared" si="12"/>
        <v>0</v>
      </c>
      <c r="HA67" s="1332">
        <f t="shared" si="12"/>
        <v>0</v>
      </c>
      <c r="HB67" s="1333">
        <v>0</v>
      </c>
      <c r="HC67" s="1335">
        <v>0</v>
      </c>
      <c r="HD67" s="1334">
        <v>0</v>
      </c>
      <c r="HJ67" s="1336"/>
    </row>
    <row r="68" spans="1:218">
      <c r="A68" s="1286" t="s">
        <v>639</v>
      </c>
      <c r="B68" s="1332">
        <v>0</v>
      </c>
      <c r="C68" s="1333">
        <v>0</v>
      </c>
      <c r="D68" s="1333">
        <v>0</v>
      </c>
      <c r="E68" s="1333">
        <v>0</v>
      </c>
      <c r="F68" s="1333">
        <v>0</v>
      </c>
      <c r="G68" s="1333">
        <v>0</v>
      </c>
      <c r="H68" s="1333">
        <v>0</v>
      </c>
      <c r="I68" s="1334">
        <v>0</v>
      </c>
      <c r="J68" s="1334">
        <v>0</v>
      </c>
      <c r="K68" s="1332">
        <v>0</v>
      </c>
      <c r="L68" s="1332">
        <v>0</v>
      </c>
      <c r="M68" s="1332">
        <v>0</v>
      </c>
      <c r="N68" s="1332">
        <v>0</v>
      </c>
      <c r="O68" s="1332">
        <v>0</v>
      </c>
      <c r="P68" s="1333">
        <v>0</v>
      </c>
      <c r="Q68" s="1333">
        <v>0</v>
      </c>
      <c r="R68" s="1334">
        <v>0</v>
      </c>
      <c r="S68" s="1332">
        <v>0</v>
      </c>
      <c r="T68" s="1332">
        <v>0</v>
      </c>
      <c r="U68" s="1332">
        <v>0</v>
      </c>
      <c r="V68" s="1332">
        <v>0</v>
      </c>
      <c r="W68" s="1332">
        <v>0</v>
      </c>
      <c r="X68" s="1333">
        <v>0</v>
      </c>
      <c r="Y68" s="1333">
        <v>0</v>
      </c>
      <c r="Z68" s="1334">
        <v>0</v>
      </c>
      <c r="AA68" s="1332">
        <v>0</v>
      </c>
      <c r="AB68" s="1332">
        <v>0</v>
      </c>
      <c r="AC68" s="1332">
        <v>0</v>
      </c>
      <c r="AD68" s="1332">
        <v>0</v>
      </c>
      <c r="AE68" s="1332">
        <v>0</v>
      </c>
      <c r="AF68" s="1333">
        <v>0</v>
      </c>
      <c r="AG68" s="1333">
        <v>0</v>
      </c>
      <c r="AH68" s="1334"/>
      <c r="AI68" s="1332">
        <v>0</v>
      </c>
      <c r="AJ68" s="1332">
        <v>0</v>
      </c>
      <c r="AK68" s="1332">
        <v>0</v>
      </c>
      <c r="AL68" s="1332">
        <v>0</v>
      </c>
      <c r="AM68" s="1332">
        <v>0</v>
      </c>
      <c r="AN68" s="1333">
        <v>0</v>
      </c>
      <c r="AO68" s="1333">
        <v>0</v>
      </c>
      <c r="AP68" s="1334">
        <v>0</v>
      </c>
      <c r="AQ68" s="1332">
        <v>0</v>
      </c>
      <c r="AR68" s="1332">
        <v>0</v>
      </c>
      <c r="AS68" s="1332">
        <v>0</v>
      </c>
      <c r="AT68" s="1332">
        <v>0</v>
      </c>
      <c r="AU68" s="1332">
        <v>0</v>
      </c>
      <c r="AV68" s="1333">
        <v>0</v>
      </c>
      <c r="AW68" s="1333">
        <v>0</v>
      </c>
      <c r="AX68" s="1334"/>
      <c r="AY68" s="1332">
        <v>0</v>
      </c>
      <c r="AZ68" s="1332">
        <v>0</v>
      </c>
      <c r="BA68" s="1332">
        <v>0</v>
      </c>
      <c r="BB68" s="1332">
        <v>0</v>
      </c>
      <c r="BC68" s="1332">
        <v>0</v>
      </c>
      <c r="BD68" s="1333">
        <v>0</v>
      </c>
      <c r="BE68" s="1333">
        <v>0</v>
      </c>
      <c r="BF68" s="1334">
        <v>0</v>
      </c>
      <c r="BG68" s="1332">
        <v>0</v>
      </c>
      <c r="BH68" s="1332">
        <v>0</v>
      </c>
      <c r="BI68" s="1332">
        <v>0</v>
      </c>
      <c r="BJ68" s="1332">
        <v>0</v>
      </c>
      <c r="BK68" s="1332">
        <v>0</v>
      </c>
      <c r="BL68" s="1333">
        <v>0</v>
      </c>
      <c r="BM68" s="1333">
        <v>0</v>
      </c>
      <c r="BN68" s="1334">
        <v>0</v>
      </c>
      <c r="BO68" s="1334">
        <v>0</v>
      </c>
      <c r="BP68" s="1332">
        <v>0</v>
      </c>
      <c r="BQ68" s="1332">
        <v>0</v>
      </c>
      <c r="BR68" s="1332">
        <v>0</v>
      </c>
      <c r="BS68" s="1332">
        <v>0</v>
      </c>
      <c r="BT68" s="1332">
        <v>0</v>
      </c>
      <c r="BU68" s="1333">
        <v>0</v>
      </c>
      <c r="BV68" s="1333">
        <v>0</v>
      </c>
      <c r="BW68" s="1334">
        <v>0</v>
      </c>
      <c r="BX68" s="1332">
        <v>0</v>
      </c>
      <c r="BY68" s="1332">
        <v>0</v>
      </c>
      <c r="BZ68" s="1332">
        <v>0</v>
      </c>
      <c r="CA68" s="1332">
        <v>0</v>
      </c>
      <c r="CB68" s="1332">
        <v>0</v>
      </c>
      <c r="CC68" s="1333">
        <v>0</v>
      </c>
      <c r="CD68" s="1334" t="s">
        <v>103</v>
      </c>
      <c r="CE68" s="1334">
        <v>0</v>
      </c>
      <c r="CF68" s="1332">
        <v>0</v>
      </c>
      <c r="CG68" s="1332">
        <v>0</v>
      </c>
      <c r="CH68" s="1332">
        <v>0</v>
      </c>
      <c r="CI68" s="1332">
        <v>0</v>
      </c>
      <c r="CJ68" s="1332">
        <v>0</v>
      </c>
      <c r="CK68" s="1333">
        <v>0</v>
      </c>
      <c r="CL68" s="1333">
        <v>0</v>
      </c>
      <c r="CM68" s="1334">
        <v>0</v>
      </c>
      <c r="CN68" s="1334"/>
      <c r="CO68" s="1332">
        <v>0</v>
      </c>
      <c r="CP68" s="1332">
        <v>0</v>
      </c>
      <c r="CQ68" s="1332">
        <v>0</v>
      </c>
      <c r="CR68" s="1332">
        <v>0</v>
      </c>
      <c r="CS68" s="1332">
        <v>0</v>
      </c>
      <c r="CT68" s="1333">
        <v>0</v>
      </c>
      <c r="CU68" s="1333">
        <v>0</v>
      </c>
      <c r="CV68" s="1334">
        <v>0</v>
      </c>
      <c r="CW68" s="1332">
        <v>0</v>
      </c>
      <c r="CX68" s="1332">
        <v>0</v>
      </c>
      <c r="CY68" s="1332">
        <v>0</v>
      </c>
      <c r="CZ68" s="1332">
        <v>0</v>
      </c>
      <c r="DA68" s="1332">
        <v>0</v>
      </c>
      <c r="DB68" s="1333">
        <v>0</v>
      </c>
      <c r="DC68" s="1333">
        <v>0</v>
      </c>
      <c r="DD68" s="1334">
        <v>0</v>
      </c>
      <c r="DE68" s="1332">
        <v>0</v>
      </c>
      <c r="DF68" s="1332">
        <v>0</v>
      </c>
      <c r="DG68" s="1332">
        <v>0</v>
      </c>
      <c r="DH68" s="1332">
        <v>0</v>
      </c>
      <c r="DI68" s="1332">
        <v>0</v>
      </c>
      <c r="DJ68" s="1333">
        <v>0</v>
      </c>
      <c r="DK68" s="1333">
        <v>0</v>
      </c>
      <c r="DL68" s="1334"/>
      <c r="DM68" s="1332">
        <v>0</v>
      </c>
      <c r="DN68" s="1332">
        <v>0</v>
      </c>
      <c r="DO68" s="1332">
        <v>0</v>
      </c>
      <c r="DP68" s="1332">
        <v>0</v>
      </c>
      <c r="DQ68" s="1332">
        <v>0</v>
      </c>
      <c r="DR68" s="1333">
        <v>0</v>
      </c>
      <c r="DS68" s="1333">
        <v>0</v>
      </c>
      <c r="DT68" s="1334">
        <v>0</v>
      </c>
      <c r="DU68" s="1332">
        <v>0</v>
      </c>
      <c r="DV68" s="1332">
        <v>0</v>
      </c>
      <c r="DW68" s="1332">
        <v>0</v>
      </c>
      <c r="DX68" s="1332">
        <v>0</v>
      </c>
      <c r="DY68" s="1332">
        <v>0</v>
      </c>
      <c r="DZ68" s="1333">
        <v>0</v>
      </c>
      <c r="EA68" s="1333">
        <v>0</v>
      </c>
      <c r="EB68" s="1334">
        <v>0</v>
      </c>
      <c r="EC68" s="1332">
        <v>0</v>
      </c>
      <c r="ED68" s="1332">
        <v>0</v>
      </c>
      <c r="EE68" s="1332">
        <v>0</v>
      </c>
      <c r="EF68" s="1332">
        <v>0</v>
      </c>
      <c r="EG68" s="1332">
        <v>0</v>
      </c>
      <c r="EH68" s="1333">
        <v>0</v>
      </c>
      <c r="EI68" s="1333">
        <v>0</v>
      </c>
      <c r="EJ68" s="1334">
        <v>0</v>
      </c>
      <c r="EK68" s="1332">
        <v>0</v>
      </c>
      <c r="EL68" s="1332">
        <v>0</v>
      </c>
      <c r="EM68" s="1332">
        <v>0</v>
      </c>
      <c r="EN68" s="1332">
        <v>0</v>
      </c>
      <c r="EO68" s="1332">
        <v>0</v>
      </c>
      <c r="EP68" s="1333">
        <v>0</v>
      </c>
      <c r="EQ68" s="1333"/>
      <c r="ER68" s="1334"/>
      <c r="ES68" s="1332">
        <v>0</v>
      </c>
      <c r="ET68" s="1332">
        <v>0</v>
      </c>
      <c r="EU68" s="1332">
        <v>0</v>
      </c>
      <c r="EV68" s="1332">
        <v>0</v>
      </c>
      <c r="EW68" s="1332">
        <v>0</v>
      </c>
      <c r="EX68" s="1333">
        <v>0</v>
      </c>
      <c r="EY68" s="1333">
        <v>0</v>
      </c>
      <c r="EZ68" s="1334">
        <v>0</v>
      </c>
      <c r="FA68" s="1333">
        <v>0</v>
      </c>
      <c r="FB68" s="1332">
        <v>0</v>
      </c>
      <c r="FC68" s="1332">
        <v>0</v>
      </c>
      <c r="FD68" s="1332">
        <v>0</v>
      </c>
      <c r="FE68" s="1332">
        <v>0</v>
      </c>
      <c r="FF68" s="1333">
        <v>0</v>
      </c>
      <c r="FG68" s="1333">
        <v>0</v>
      </c>
      <c r="FH68" s="1334"/>
      <c r="FI68" s="1332">
        <v>0</v>
      </c>
      <c r="FJ68" s="1332">
        <v>0</v>
      </c>
      <c r="FK68" s="1332">
        <v>0</v>
      </c>
      <c r="FL68" s="1332">
        <v>0</v>
      </c>
      <c r="FM68" s="1332">
        <v>0</v>
      </c>
      <c r="FN68" s="1333">
        <v>0</v>
      </c>
      <c r="FO68" s="1333">
        <v>0</v>
      </c>
      <c r="FP68" s="1334">
        <v>0</v>
      </c>
      <c r="FQ68" s="1332">
        <v>0</v>
      </c>
      <c r="FR68" s="1332">
        <v>0</v>
      </c>
      <c r="FS68" s="1332">
        <v>0</v>
      </c>
      <c r="FT68" s="1332">
        <v>0</v>
      </c>
      <c r="FU68" s="1332">
        <v>0</v>
      </c>
      <c r="FV68" s="1333">
        <v>0</v>
      </c>
      <c r="FW68" s="1333">
        <v>0</v>
      </c>
      <c r="FX68" s="1334">
        <v>0</v>
      </c>
      <c r="FY68" s="1332">
        <v>0</v>
      </c>
      <c r="FZ68" s="1332">
        <v>0</v>
      </c>
      <c r="GA68" s="1332">
        <v>0</v>
      </c>
      <c r="GB68" s="1332">
        <v>0</v>
      </c>
      <c r="GC68" s="1332">
        <v>0</v>
      </c>
      <c r="GD68" s="1333">
        <v>0</v>
      </c>
      <c r="GE68" s="1333">
        <v>0</v>
      </c>
      <c r="GF68" s="1334">
        <v>0</v>
      </c>
      <c r="GG68" s="1332">
        <v>0</v>
      </c>
      <c r="GH68" s="1332">
        <v>0</v>
      </c>
      <c r="GI68" s="1332">
        <v>0</v>
      </c>
      <c r="GJ68" s="1332">
        <v>0</v>
      </c>
      <c r="GK68" s="1332">
        <v>0</v>
      </c>
      <c r="GL68" s="1333">
        <v>0</v>
      </c>
      <c r="GM68" s="1333">
        <v>0</v>
      </c>
      <c r="GN68" s="1334">
        <v>0</v>
      </c>
      <c r="GO68" s="1332">
        <v>0</v>
      </c>
      <c r="GP68" s="1332">
        <v>0</v>
      </c>
      <c r="GQ68" s="1332">
        <v>0</v>
      </c>
      <c r="GR68" s="1332">
        <f>GJ68+GB68+FT68+FL68+FD68+EV68+EF68+DX68+DP68+DH68+AD68+CZ68+CR68+CI68+CA68+BS68+EN68+BJ68+BB68+AT68+AL68+V68+N68</f>
        <v>0</v>
      </c>
      <c r="GS68" s="1332">
        <f>O68+W68+AM68+AU68+BC68+BK68+BT68+CB68+CJ68+CS68+DA68+AE68+DI68+DQ68+DY68+EG68+EO68+EW68+FE68+FM68+FU68+GC68+GK68</f>
        <v>0</v>
      </c>
      <c r="GT68" s="1333">
        <v>0</v>
      </c>
      <c r="GU68" s="1333">
        <v>0</v>
      </c>
      <c r="GV68" s="1334">
        <v>0</v>
      </c>
      <c r="GW68" s="1332">
        <v>0</v>
      </c>
      <c r="GX68" s="1332">
        <v>0</v>
      </c>
      <c r="GY68" s="1332">
        <v>0</v>
      </c>
      <c r="GZ68" s="1332">
        <f t="shared" si="12"/>
        <v>0</v>
      </c>
      <c r="HA68" s="1332">
        <f t="shared" si="12"/>
        <v>0</v>
      </c>
      <c r="HB68" s="1333">
        <v>0</v>
      </c>
      <c r="HC68" s="1335">
        <v>0</v>
      </c>
      <c r="HD68" s="1334">
        <v>0</v>
      </c>
      <c r="HJ68" s="1336"/>
    </row>
    <row r="69" spans="1:218">
      <c r="A69" s="1286" t="s">
        <v>664</v>
      </c>
      <c r="B69" s="1332">
        <v>0</v>
      </c>
      <c r="C69" s="1333">
        <v>0</v>
      </c>
      <c r="D69" s="1333">
        <v>0</v>
      </c>
      <c r="E69" s="1333">
        <v>0</v>
      </c>
      <c r="F69" s="1333">
        <v>0</v>
      </c>
      <c r="G69" s="1333">
        <v>0</v>
      </c>
      <c r="H69" s="1333">
        <v>0</v>
      </c>
      <c r="I69" s="1334">
        <v>0</v>
      </c>
      <c r="J69" s="1334">
        <v>0</v>
      </c>
      <c r="K69" s="1332">
        <v>0</v>
      </c>
      <c r="L69" s="1332">
        <v>0</v>
      </c>
      <c r="M69" s="1332">
        <v>0</v>
      </c>
      <c r="N69" s="1332">
        <v>0</v>
      </c>
      <c r="O69" s="1332">
        <v>0</v>
      </c>
      <c r="P69" s="1333">
        <v>0</v>
      </c>
      <c r="Q69" s="1333">
        <v>0</v>
      </c>
      <c r="R69" s="1334">
        <v>0</v>
      </c>
      <c r="S69" s="1332">
        <v>0</v>
      </c>
      <c r="T69" s="1332">
        <v>0</v>
      </c>
      <c r="U69" s="1332">
        <v>0</v>
      </c>
      <c r="V69" s="1332">
        <v>0</v>
      </c>
      <c r="W69" s="1332">
        <v>0</v>
      </c>
      <c r="X69" s="1333">
        <v>0</v>
      </c>
      <c r="Y69" s="1333">
        <v>0</v>
      </c>
      <c r="Z69" s="1334">
        <v>0</v>
      </c>
      <c r="AA69" s="1332">
        <v>0</v>
      </c>
      <c r="AB69" s="1332">
        <v>0</v>
      </c>
      <c r="AC69" s="1332">
        <v>0</v>
      </c>
      <c r="AD69" s="1332">
        <v>0</v>
      </c>
      <c r="AE69" s="1332">
        <v>0</v>
      </c>
      <c r="AF69" s="1333">
        <v>0</v>
      </c>
      <c r="AG69" s="1333">
        <v>0</v>
      </c>
      <c r="AH69" s="1334"/>
      <c r="AI69" s="1332">
        <v>0</v>
      </c>
      <c r="AJ69" s="1332">
        <v>0</v>
      </c>
      <c r="AK69" s="1332">
        <v>0</v>
      </c>
      <c r="AL69" s="1332">
        <v>0</v>
      </c>
      <c r="AM69" s="1332">
        <v>0</v>
      </c>
      <c r="AN69" s="1333">
        <v>0</v>
      </c>
      <c r="AO69" s="1333">
        <v>0</v>
      </c>
      <c r="AP69" s="1334">
        <v>0</v>
      </c>
      <c r="AQ69" s="1332">
        <v>0</v>
      </c>
      <c r="AR69" s="1332">
        <v>0</v>
      </c>
      <c r="AS69" s="1332">
        <v>0</v>
      </c>
      <c r="AT69" s="1332">
        <v>0</v>
      </c>
      <c r="AU69" s="1332">
        <v>0</v>
      </c>
      <c r="AV69" s="1333">
        <v>0</v>
      </c>
      <c r="AW69" s="1333">
        <v>0</v>
      </c>
      <c r="AX69" s="1334"/>
      <c r="AY69" s="1332">
        <v>0</v>
      </c>
      <c r="AZ69" s="1332">
        <v>0</v>
      </c>
      <c r="BA69" s="1332">
        <v>0</v>
      </c>
      <c r="BB69" s="1332">
        <v>0</v>
      </c>
      <c r="BC69" s="1332">
        <v>0</v>
      </c>
      <c r="BD69" s="1333">
        <v>0</v>
      </c>
      <c r="BE69" s="1333">
        <v>0</v>
      </c>
      <c r="BF69" s="1334">
        <v>0</v>
      </c>
      <c r="BG69" s="1332">
        <v>0</v>
      </c>
      <c r="BH69" s="1332">
        <v>0</v>
      </c>
      <c r="BI69" s="1332">
        <v>0</v>
      </c>
      <c r="BJ69" s="1332">
        <v>0</v>
      </c>
      <c r="BK69" s="1332">
        <v>0</v>
      </c>
      <c r="BL69" s="1333">
        <v>0</v>
      </c>
      <c r="BM69" s="1333">
        <v>0</v>
      </c>
      <c r="BN69" s="1334">
        <v>0</v>
      </c>
      <c r="BO69" s="1334">
        <v>0</v>
      </c>
      <c r="BP69" s="1332">
        <v>0</v>
      </c>
      <c r="BQ69" s="1332">
        <v>0</v>
      </c>
      <c r="BR69" s="1332">
        <v>0</v>
      </c>
      <c r="BS69" s="1332">
        <v>0</v>
      </c>
      <c r="BT69" s="1332">
        <v>0</v>
      </c>
      <c r="BU69" s="1333">
        <v>0</v>
      </c>
      <c r="BV69" s="1333">
        <v>0</v>
      </c>
      <c r="BW69" s="1334">
        <v>0</v>
      </c>
      <c r="BX69" s="1332">
        <v>0</v>
      </c>
      <c r="BY69" s="1332">
        <v>0</v>
      </c>
      <c r="BZ69" s="1332">
        <v>0</v>
      </c>
      <c r="CA69" s="1332">
        <v>0</v>
      </c>
      <c r="CB69" s="1332">
        <v>0</v>
      </c>
      <c r="CC69" s="1333">
        <v>0</v>
      </c>
      <c r="CD69" s="1334" t="s">
        <v>103</v>
      </c>
      <c r="CE69" s="1334">
        <v>0</v>
      </c>
      <c r="CF69" s="1332">
        <v>0</v>
      </c>
      <c r="CG69" s="1332">
        <v>0</v>
      </c>
      <c r="CH69" s="1332">
        <v>0</v>
      </c>
      <c r="CI69" s="1332">
        <v>0</v>
      </c>
      <c r="CJ69" s="1332">
        <v>0</v>
      </c>
      <c r="CK69" s="1333">
        <v>0</v>
      </c>
      <c r="CL69" s="1333">
        <v>0</v>
      </c>
      <c r="CM69" s="1334">
        <v>0</v>
      </c>
      <c r="CN69" s="1334"/>
      <c r="CO69" s="1332">
        <v>0</v>
      </c>
      <c r="CP69" s="1332">
        <v>0</v>
      </c>
      <c r="CQ69" s="1332">
        <v>0</v>
      </c>
      <c r="CR69" s="1332">
        <v>0</v>
      </c>
      <c r="CS69" s="1332">
        <v>0</v>
      </c>
      <c r="CT69" s="1333">
        <v>0</v>
      </c>
      <c r="CU69" s="1333">
        <v>0</v>
      </c>
      <c r="CV69" s="1334">
        <v>0</v>
      </c>
      <c r="CW69" s="1332">
        <v>0</v>
      </c>
      <c r="CX69" s="1332">
        <v>0</v>
      </c>
      <c r="CY69" s="1332">
        <v>0</v>
      </c>
      <c r="CZ69" s="1332">
        <v>0</v>
      </c>
      <c r="DA69" s="1332">
        <v>0</v>
      </c>
      <c r="DB69" s="1333">
        <v>0</v>
      </c>
      <c r="DC69" s="1333">
        <v>0</v>
      </c>
      <c r="DD69" s="1334">
        <v>0</v>
      </c>
      <c r="DE69" s="1332">
        <v>0</v>
      </c>
      <c r="DF69" s="1332">
        <v>0</v>
      </c>
      <c r="DG69" s="1332">
        <v>0</v>
      </c>
      <c r="DH69" s="1332">
        <v>0</v>
      </c>
      <c r="DI69" s="1332">
        <v>0</v>
      </c>
      <c r="DJ69" s="1333">
        <v>0</v>
      </c>
      <c r="DK69" s="1333">
        <v>0</v>
      </c>
      <c r="DL69" s="1334"/>
      <c r="DM69" s="1332">
        <v>0</v>
      </c>
      <c r="DN69" s="1332">
        <v>0</v>
      </c>
      <c r="DO69" s="1332">
        <v>0</v>
      </c>
      <c r="DP69" s="1332">
        <v>0</v>
      </c>
      <c r="DQ69" s="1332">
        <v>0</v>
      </c>
      <c r="DR69" s="1333">
        <v>0</v>
      </c>
      <c r="DS69" s="1333">
        <v>0</v>
      </c>
      <c r="DT69" s="1334">
        <v>0</v>
      </c>
      <c r="DU69" s="1332">
        <v>0</v>
      </c>
      <c r="DV69" s="1332">
        <v>0</v>
      </c>
      <c r="DW69" s="1332">
        <v>0</v>
      </c>
      <c r="DX69" s="1332">
        <v>0</v>
      </c>
      <c r="DY69" s="1332"/>
      <c r="DZ69" s="1333">
        <v>0</v>
      </c>
      <c r="EA69" s="1333">
        <v>0</v>
      </c>
      <c r="EB69" s="1334">
        <v>0</v>
      </c>
      <c r="EC69" s="1332">
        <v>0</v>
      </c>
      <c r="ED69" s="1332">
        <v>0</v>
      </c>
      <c r="EE69" s="1332">
        <v>0</v>
      </c>
      <c r="EF69" s="1332">
        <v>0</v>
      </c>
      <c r="EG69" s="1332">
        <v>0</v>
      </c>
      <c r="EH69" s="1333">
        <v>0</v>
      </c>
      <c r="EI69" s="1333">
        <v>0</v>
      </c>
      <c r="EJ69" s="1334">
        <v>0</v>
      </c>
      <c r="EK69" s="1332">
        <v>0</v>
      </c>
      <c r="EL69" s="1332">
        <v>0</v>
      </c>
      <c r="EM69" s="1332">
        <v>0</v>
      </c>
      <c r="EN69" s="1332">
        <v>0</v>
      </c>
      <c r="EO69" s="1332">
        <v>0</v>
      </c>
      <c r="EP69" s="1333">
        <v>0</v>
      </c>
      <c r="EQ69" s="1333"/>
      <c r="ER69" s="1334"/>
      <c r="ES69" s="1332">
        <v>0</v>
      </c>
      <c r="ET69" s="1332">
        <v>0</v>
      </c>
      <c r="EU69" s="1332">
        <v>0</v>
      </c>
      <c r="EV69" s="1332">
        <v>0</v>
      </c>
      <c r="EW69" s="1332">
        <v>0</v>
      </c>
      <c r="EX69" s="1333">
        <v>0</v>
      </c>
      <c r="EY69" s="1333">
        <v>0</v>
      </c>
      <c r="EZ69" s="1334">
        <v>0</v>
      </c>
      <c r="FA69" s="1333">
        <v>0</v>
      </c>
      <c r="FB69" s="1332">
        <v>0</v>
      </c>
      <c r="FC69" s="1332">
        <v>0</v>
      </c>
      <c r="FD69" s="1332">
        <v>0</v>
      </c>
      <c r="FE69" s="1332">
        <v>0</v>
      </c>
      <c r="FF69" s="1333">
        <v>0</v>
      </c>
      <c r="FG69" s="1333">
        <v>0</v>
      </c>
      <c r="FH69" s="1334"/>
      <c r="FI69" s="1332">
        <v>0</v>
      </c>
      <c r="FJ69" s="1332">
        <v>0</v>
      </c>
      <c r="FK69" s="1332">
        <v>0</v>
      </c>
      <c r="FL69" s="1332">
        <v>0</v>
      </c>
      <c r="FM69" s="1332">
        <v>0</v>
      </c>
      <c r="FN69" s="1333">
        <v>0</v>
      </c>
      <c r="FO69" s="1333">
        <v>0</v>
      </c>
      <c r="FP69" s="1334">
        <v>0</v>
      </c>
      <c r="FQ69" s="1332">
        <v>0</v>
      </c>
      <c r="FR69" s="1332">
        <v>0</v>
      </c>
      <c r="FS69" s="1332">
        <v>0</v>
      </c>
      <c r="FT69" s="1332">
        <v>0</v>
      </c>
      <c r="FU69" s="1332">
        <v>0</v>
      </c>
      <c r="FV69" s="1333">
        <v>0</v>
      </c>
      <c r="FW69" s="1333">
        <v>0</v>
      </c>
      <c r="FX69" s="1334">
        <v>0</v>
      </c>
      <c r="FY69" s="1332">
        <v>0</v>
      </c>
      <c r="FZ69" s="1332">
        <v>0</v>
      </c>
      <c r="GA69" s="1332">
        <v>0</v>
      </c>
      <c r="GB69" s="1332">
        <v>0</v>
      </c>
      <c r="GC69" s="1332">
        <v>0</v>
      </c>
      <c r="GD69" s="1333">
        <v>0</v>
      </c>
      <c r="GE69" s="1333">
        <v>0</v>
      </c>
      <c r="GF69" s="1334">
        <v>0</v>
      </c>
      <c r="GG69" s="1332">
        <v>0</v>
      </c>
      <c r="GH69" s="1332">
        <v>0</v>
      </c>
      <c r="GI69" s="1332">
        <v>0</v>
      </c>
      <c r="GJ69" s="1332">
        <v>0</v>
      </c>
      <c r="GK69" s="1332">
        <v>0</v>
      </c>
      <c r="GL69" s="1333">
        <v>0</v>
      </c>
      <c r="GM69" s="1333">
        <v>0</v>
      </c>
      <c r="GN69" s="1334">
        <v>0</v>
      </c>
      <c r="GO69" s="1332">
        <v>0</v>
      </c>
      <c r="GP69" s="1332">
        <v>0</v>
      </c>
      <c r="GQ69" s="1332">
        <v>0</v>
      </c>
      <c r="GR69" s="1332">
        <f>GJ69+GB69+FT69+FL69+FD69+EV69+EF69+DX69+DP69+DH69+AD69+CZ69+CR69+CI69+CA69+BS69+EN69+BJ69+BB69+AT69+AL69+V69+N69</f>
        <v>0</v>
      </c>
      <c r="GS69" s="1332">
        <f>O69+W69+AM69+AU69+BC69+BK69+BT69+CB69+CJ69+CS69+DA69+AE69+DI69+DQ69+DY69+EG69+EO69+EW69+FE69+FM69+FU69+GC69+GK69</f>
        <v>0</v>
      </c>
      <c r="GT69" s="1333">
        <v>0</v>
      </c>
      <c r="GU69" s="1333">
        <v>0</v>
      </c>
      <c r="GV69" s="1334">
        <v>0</v>
      </c>
      <c r="GW69" s="1332">
        <v>0</v>
      </c>
      <c r="GX69" s="1332">
        <v>0</v>
      </c>
      <c r="GY69" s="1332">
        <v>0</v>
      </c>
      <c r="GZ69" s="1332">
        <f t="shared" si="12"/>
        <v>0</v>
      </c>
      <c r="HA69" s="1332">
        <f t="shared" si="12"/>
        <v>0</v>
      </c>
      <c r="HB69" s="1333">
        <v>0</v>
      </c>
      <c r="HC69" s="1335">
        <v>0</v>
      </c>
      <c r="HD69" s="1334">
        <v>0</v>
      </c>
      <c r="HJ69" s="1336"/>
    </row>
    <row r="70" spans="1:218" ht="13">
      <c r="A70" s="1285" t="s">
        <v>665</v>
      </c>
      <c r="B70" s="1332"/>
      <c r="C70" s="1333"/>
      <c r="D70" s="1333"/>
      <c r="E70" s="1333"/>
      <c r="F70" s="1333"/>
      <c r="G70" s="1333"/>
      <c r="H70" s="1333"/>
      <c r="I70" s="1334"/>
      <c r="J70" s="1334"/>
      <c r="K70" s="1337"/>
      <c r="L70" s="1337"/>
      <c r="M70" s="1337"/>
      <c r="N70" s="1337"/>
      <c r="O70" s="1337"/>
      <c r="P70" s="1333"/>
      <c r="Q70" s="1333"/>
      <c r="R70" s="1334"/>
      <c r="S70" s="1332"/>
      <c r="T70" s="1332"/>
      <c r="U70" s="1332"/>
      <c r="V70" s="1332"/>
      <c r="W70" s="1332"/>
      <c r="X70" s="1333"/>
      <c r="Y70" s="1333"/>
      <c r="Z70" s="1334"/>
      <c r="AA70" s="1332"/>
      <c r="AB70" s="1332"/>
      <c r="AC70" s="1332"/>
      <c r="AD70" s="1332"/>
      <c r="AE70" s="1332"/>
      <c r="AF70" s="1333"/>
      <c r="AG70" s="1333"/>
      <c r="AH70" s="1334"/>
      <c r="AI70" s="1332"/>
      <c r="AJ70" s="1332"/>
      <c r="AK70" s="1332"/>
      <c r="AL70" s="1332"/>
      <c r="AM70" s="1332"/>
      <c r="AN70" s="1333"/>
      <c r="AO70" s="1333"/>
      <c r="AP70" s="1334"/>
      <c r="AQ70" s="1332"/>
      <c r="AR70" s="1332"/>
      <c r="AS70" s="1332"/>
      <c r="AT70" s="1332"/>
      <c r="AU70" s="1332"/>
      <c r="AV70" s="1333"/>
      <c r="AW70" s="1333"/>
      <c r="AX70" s="1334"/>
      <c r="AY70" s="1332"/>
      <c r="AZ70" s="1332"/>
      <c r="BA70" s="1332"/>
      <c r="BB70" s="1332"/>
      <c r="BC70" s="1332"/>
      <c r="BD70" s="1333"/>
      <c r="BE70" s="1333"/>
      <c r="BF70" s="1334"/>
      <c r="BG70" s="1332"/>
      <c r="BH70" s="1332"/>
      <c r="BI70" s="1332"/>
      <c r="BJ70" s="1332"/>
      <c r="BK70" s="1332"/>
      <c r="BL70" s="1333"/>
      <c r="BM70" s="1333"/>
      <c r="BN70" s="1334"/>
      <c r="BO70" s="1334"/>
      <c r="BP70" s="1332" t="s">
        <v>185</v>
      </c>
      <c r="BQ70" s="1332" t="s">
        <v>185</v>
      </c>
      <c r="BR70" s="1332" t="s">
        <v>185</v>
      </c>
      <c r="BS70" s="1332" t="s">
        <v>185</v>
      </c>
      <c r="BT70" s="1332"/>
      <c r="BU70" s="1333" t="s">
        <v>185</v>
      </c>
      <c r="BV70" s="1333" t="s">
        <v>185</v>
      </c>
      <c r="BW70" s="1334" t="s">
        <v>185</v>
      </c>
      <c r="BX70" s="1332"/>
      <c r="BY70" s="1332"/>
      <c r="BZ70" s="1332"/>
      <c r="CA70" s="1332"/>
      <c r="CB70" s="1332"/>
      <c r="CC70" s="1333"/>
      <c r="CD70" s="1334" t="s">
        <v>103</v>
      </c>
      <c r="CE70" s="1334">
        <v>0</v>
      </c>
      <c r="CF70" s="1332"/>
      <c r="CG70" s="1332"/>
      <c r="CH70" s="1332"/>
      <c r="CI70" s="1332"/>
      <c r="CJ70" s="1332"/>
      <c r="CK70" s="1333"/>
      <c r="CL70" s="1333"/>
      <c r="CM70" s="1334"/>
      <c r="CN70" s="1334"/>
      <c r="CO70" s="1332"/>
      <c r="CP70" s="1332"/>
      <c r="CQ70" s="1332"/>
      <c r="CR70" s="1332"/>
      <c r="CS70" s="1332"/>
      <c r="CT70" s="1333"/>
      <c r="CU70" s="1333"/>
      <c r="CV70" s="1334"/>
      <c r="CW70" s="1332"/>
      <c r="CX70" s="1332"/>
      <c r="CY70" s="1332"/>
      <c r="CZ70" s="1332"/>
      <c r="DA70" s="1332"/>
      <c r="DB70" s="1333"/>
      <c r="DC70" s="1333"/>
      <c r="DD70" s="1334"/>
      <c r="DE70" s="1332"/>
      <c r="DF70" s="1332"/>
      <c r="DG70" s="1332"/>
      <c r="DH70" s="1332"/>
      <c r="DI70" s="1332"/>
      <c r="DJ70" s="1333"/>
      <c r="DK70" s="1333"/>
      <c r="DL70" s="1334"/>
      <c r="DM70" s="1332"/>
      <c r="DN70" s="1332"/>
      <c r="DO70" s="1332"/>
      <c r="DP70" s="1332"/>
      <c r="DQ70" s="1332"/>
      <c r="DR70" s="1333"/>
      <c r="DS70" s="1333"/>
      <c r="DT70" s="1334"/>
      <c r="DU70" s="1332"/>
      <c r="DV70" s="1332"/>
      <c r="DW70" s="1332"/>
      <c r="DX70" s="1332"/>
      <c r="DY70" s="1332"/>
      <c r="DZ70" s="1333"/>
      <c r="EA70" s="1333"/>
      <c r="EB70" s="1334"/>
      <c r="EC70" s="1332"/>
      <c r="ED70" s="1332"/>
      <c r="EE70" s="1332"/>
      <c r="EF70" s="1332"/>
      <c r="EG70" s="1332"/>
      <c r="EH70" s="1333"/>
      <c r="EI70" s="1333"/>
      <c r="EJ70" s="1334"/>
      <c r="EK70" s="1332"/>
      <c r="EL70" s="1332"/>
      <c r="EM70" s="1332"/>
      <c r="EN70" s="1332"/>
      <c r="EO70" s="1332"/>
      <c r="EP70" s="1333"/>
      <c r="EQ70" s="1333"/>
      <c r="ER70" s="1334"/>
      <c r="ES70" s="1332"/>
      <c r="ET70" s="1332"/>
      <c r="EU70" s="1332"/>
      <c r="EV70" s="1332"/>
      <c r="EW70" s="1332"/>
      <c r="EX70" s="1333"/>
      <c r="EY70" s="1333"/>
      <c r="EZ70" s="1334"/>
      <c r="FA70" s="1333"/>
      <c r="FB70" s="1332"/>
      <c r="FC70" s="1332"/>
      <c r="FD70" s="1332"/>
      <c r="FE70" s="1332"/>
      <c r="FF70" s="1333"/>
      <c r="FG70" s="1333"/>
      <c r="FH70" s="1334"/>
      <c r="FI70" s="1332"/>
      <c r="FJ70" s="1332"/>
      <c r="FK70" s="1332"/>
      <c r="FL70" s="1332"/>
      <c r="FM70" s="1332"/>
      <c r="FN70" s="1333"/>
      <c r="FO70" s="1333"/>
      <c r="FP70" s="1334"/>
      <c r="FQ70" s="1332"/>
      <c r="FR70" s="1332"/>
      <c r="FS70" s="1332"/>
      <c r="FT70" s="1332"/>
      <c r="FU70" s="1332"/>
      <c r="FV70" s="1333"/>
      <c r="FW70" s="1333"/>
      <c r="FX70" s="1334"/>
      <c r="FY70" s="1332"/>
      <c r="FZ70" s="1332"/>
      <c r="GA70" s="1332"/>
      <c r="GB70" s="1332"/>
      <c r="GC70" s="1332"/>
      <c r="GD70" s="1333"/>
      <c r="GE70" s="1333"/>
      <c r="GF70" s="1334"/>
      <c r="GG70" s="1332"/>
      <c r="GH70" s="1332"/>
      <c r="GI70" s="1332"/>
      <c r="GJ70" s="1332"/>
      <c r="GK70" s="1332"/>
      <c r="GL70" s="1333"/>
      <c r="GM70" s="1333"/>
      <c r="GN70" s="1334"/>
      <c r="GO70" s="1332"/>
      <c r="GP70" s="1332"/>
      <c r="GQ70" s="1332"/>
      <c r="GR70" s="1332"/>
      <c r="GS70" s="1332"/>
      <c r="GT70" s="1333"/>
      <c r="GU70" s="1333"/>
      <c r="GV70" s="1334"/>
      <c r="GW70" s="1332"/>
      <c r="GX70" s="1332"/>
      <c r="GY70" s="1332"/>
      <c r="GZ70" s="1332"/>
      <c r="HA70" s="1332"/>
      <c r="HB70" s="1333"/>
      <c r="HC70" s="1335"/>
      <c r="HD70" s="1334"/>
      <c r="HJ70" s="1336"/>
    </row>
    <row r="71" spans="1:218">
      <c r="A71" s="1286" t="s">
        <v>637</v>
      </c>
      <c r="B71" s="1332">
        <v>0</v>
      </c>
      <c r="C71" s="1333">
        <v>0</v>
      </c>
      <c r="D71" s="1333">
        <v>0</v>
      </c>
      <c r="E71" s="1333">
        <v>0</v>
      </c>
      <c r="F71" s="1333">
        <v>0</v>
      </c>
      <c r="G71" s="1333">
        <v>0</v>
      </c>
      <c r="H71" s="1333">
        <v>0</v>
      </c>
      <c r="I71" s="1334">
        <v>0</v>
      </c>
      <c r="J71" s="1334">
        <v>0</v>
      </c>
      <c r="K71" s="1332">
        <v>0</v>
      </c>
      <c r="L71" s="1332">
        <v>0</v>
      </c>
      <c r="M71" s="1332">
        <v>0</v>
      </c>
      <c r="N71" s="1332">
        <v>0</v>
      </c>
      <c r="O71" s="1332">
        <v>0</v>
      </c>
      <c r="P71" s="1333">
        <v>0</v>
      </c>
      <c r="Q71" s="1333">
        <v>0</v>
      </c>
      <c r="R71" s="1334">
        <v>0</v>
      </c>
      <c r="S71" s="1332">
        <v>0</v>
      </c>
      <c r="T71" s="1332">
        <v>0</v>
      </c>
      <c r="U71" s="1332">
        <v>0</v>
      </c>
      <c r="V71" s="1332">
        <v>0</v>
      </c>
      <c r="W71" s="1332">
        <v>0</v>
      </c>
      <c r="X71" s="1333">
        <v>0</v>
      </c>
      <c r="Y71" s="1333">
        <v>0</v>
      </c>
      <c r="Z71" s="1334">
        <v>0</v>
      </c>
      <c r="AA71" s="1332">
        <v>0</v>
      </c>
      <c r="AB71" s="1332">
        <v>0</v>
      </c>
      <c r="AC71" s="1332">
        <v>0</v>
      </c>
      <c r="AD71" s="1332">
        <v>0</v>
      </c>
      <c r="AE71" s="1332">
        <v>0</v>
      </c>
      <c r="AF71" s="1333">
        <v>0</v>
      </c>
      <c r="AG71" s="1333">
        <v>0</v>
      </c>
      <c r="AH71" s="1334"/>
      <c r="AI71" s="1332">
        <v>0</v>
      </c>
      <c r="AJ71" s="1332">
        <v>0</v>
      </c>
      <c r="AK71" s="1332">
        <v>0</v>
      </c>
      <c r="AL71" s="1332">
        <v>0</v>
      </c>
      <c r="AM71" s="1332">
        <v>0</v>
      </c>
      <c r="AN71" s="1333">
        <v>0</v>
      </c>
      <c r="AO71" s="1333">
        <v>0</v>
      </c>
      <c r="AP71" s="1334">
        <v>0</v>
      </c>
      <c r="AQ71" s="1332">
        <v>0</v>
      </c>
      <c r="AR71" s="1332">
        <v>0</v>
      </c>
      <c r="AS71" s="1332">
        <v>0</v>
      </c>
      <c r="AT71" s="1332">
        <v>0</v>
      </c>
      <c r="AU71" s="1332">
        <v>0</v>
      </c>
      <c r="AV71" s="1333">
        <v>0</v>
      </c>
      <c r="AW71" s="1333">
        <v>0</v>
      </c>
      <c r="AX71" s="1334"/>
      <c r="AY71" s="1332">
        <v>0</v>
      </c>
      <c r="AZ71" s="1332">
        <v>0</v>
      </c>
      <c r="BA71" s="1332">
        <v>0</v>
      </c>
      <c r="BB71" s="1332">
        <v>0</v>
      </c>
      <c r="BC71" s="1332">
        <v>0</v>
      </c>
      <c r="BD71" s="1333">
        <v>0</v>
      </c>
      <c r="BE71" s="1333">
        <v>0</v>
      </c>
      <c r="BF71" s="1334">
        <v>0</v>
      </c>
      <c r="BG71" s="1332">
        <v>0</v>
      </c>
      <c r="BH71" s="1332">
        <v>0</v>
      </c>
      <c r="BI71" s="1332">
        <v>0</v>
      </c>
      <c r="BJ71" s="1332">
        <v>0</v>
      </c>
      <c r="BK71" s="1332">
        <v>0</v>
      </c>
      <c r="BL71" s="1333">
        <v>0</v>
      </c>
      <c r="BM71" s="1333">
        <v>0</v>
      </c>
      <c r="BN71" s="1334">
        <v>0</v>
      </c>
      <c r="BO71" s="1334">
        <v>0</v>
      </c>
      <c r="BP71" s="1332">
        <v>0</v>
      </c>
      <c r="BQ71" s="1332">
        <v>0</v>
      </c>
      <c r="BR71" s="1332">
        <v>0</v>
      </c>
      <c r="BS71" s="1332">
        <v>0</v>
      </c>
      <c r="BT71" s="1332">
        <v>0</v>
      </c>
      <c r="BU71" s="1333">
        <v>0</v>
      </c>
      <c r="BV71" s="1333">
        <v>0</v>
      </c>
      <c r="BW71" s="1334">
        <v>0</v>
      </c>
      <c r="BX71" s="1332">
        <v>0</v>
      </c>
      <c r="BY71" s="1332">
        <v>0</v>
      </c>
      <c r="BZ71" s="1332">
        <v>0</v>
      </c>
      <c r="CA71" s="1332">
        <v>0</v>
      </c>
      <c r="CB71" s="1332">
        <v>0</v>
      </c>
      <c r="CC71" s="1333">
        <v>0</v>
      </c>
      <c r="CD71" s="1334" t="s">
        <v>103</v>
      </c>
      <c r="CE71" s="1334">
        <v>0</v>
      </c>
      <c r="CF71" s="1332">
        <v>0</v>
      </c>
      <c r="CG71" s="1332">
        <v>0</v>
      </c>
      <c r="CH71" s="1332">
        <v>0</v>
      </c>
      <c r="CI71" s="1332">
        <v>0</v>
      </c>
      <c r="CJ71" s="1332">
        <v>0</v>
      </c>
      <c r="CK71" s="1333">
        <v>0</v>
      </c>
      <c r="CL71" s="1333">
        <v>0</v>
      </c>
      <c r="CM71" s="1334">
        <v>0</v>
      </c>
      <c r="CN71" s="1334"/>
      <c r="CO71" s="1332">
        <v>0</v>
      </c>
      <c r="CP71" s="1332">
        <v>0</v>
      </c>
      <c r="CQ71" s="1332">
        <v>0</v>
      </c>
      <c r="CR71" s="1332">
        <v>0</v>
      </c>
      <c r="CS71" s="1332">
        <v>0</v>
      </c>
      <c r="CT71" s="1333">
        <v>0</v>
      </c>
      <c r="CU71" s="1333">
        <v>0</v>
      </c>
      <c r="CV71" s="1334">
        <v>0</v>
      </c>
      <c r="CW71" s="1332">
        <v>0</v>
      </c>
      <c r="CX71" s="1332">
        <v>0</v>
      </c>
      <c r="CY71" s="1332">
        <v>0</v>
      </c>
      <c r="CZ71" s="1332">
        <v>0</v>
      </c>
      <c r="DA71" s="1332">
        <v>0</v>
      </c>
      <c r="DB71" s="1333">
        <v>0</v>
      </c>
      <c r="DC71" s="1333">
        <v>0</v>
      </c>
      <c r="DD71" s="1334">
        <v>0</v>
      </c>
      <c r="DE71" s="1332">
        <v>0</v>
      </c>
      <c r="DF71" s="1332">
        <v>0</v>
      </c>
      <c r="DG71" s="1332">
        <v>0</v>
      </c>
      <c r="DH71" s="1332">
        <v>0</v>
      </c>
      <c r="DI71" s="1332">
        <v>0</v>
      </c>
      <c r="DJ71" s="1333">
        <v>0</v>
      </c>
      <c r="DK71" s="1333">
        <v>0</v>
      </c>
      <c r="DL71" s="1334"/>
      <c r="DM71" s="1332">
        <v>0</v>
      </c>
      <c r="DN71" s="1332">
        <v>0</v>
      </c>
      <c r="DO71" s="1332">
        <v>0</v>
      </c>
      <c r="DP71" s="1332">
        <v>0</v>
      </c>
      <c r="DQ71" s="1332">
        <v>0</v>
      </c>
      <c r="DR71" s="1333">
        <v>0</v>
      </c>
      <c r="DS71" s="1333">
        <v>0</v>
      </c>
      <c r="DT71" s="1334">
        <v>0</v>
      </c>
      <c r="DU71" s="1332">
        <v>0</v>
      </c>
      <c r="DV71" s="1332">
        <v>0</v>
      </c>
      <c r="DW71" s="1332">
        <v>0</v>
      </c>
      <c r="DX71" s="1332">
        <v>0</v>
      </c>
      <c r="DY71" s="1332">
        <v>0</v>
      </c>
      <c r="DZ71" s="1333">
        <v>0</v>
      </c>
      <c r="EA71" s="1333">
        <v>0</v>
      </c>
      <c r="EB71" s="1334">
        <v>0</v>
      </c>
      <c r="EC71" s="1332">
        <v>0</v>
      </c>
      <c r="ED71" s="1332">
        <v>0</v>
      </c>
      <c r="EE71" s="1332">
        <v>0</v>
      </c>
      <c r="EF71" s="1332">
        <v>0</v>
      </c>
      <c r="EG71" s="1332">
        <v>0</v>
      </c>
      <c r="EH71" s="1333">
        <v>0</v>
      </c>
      <c r="EI71" s="1333">
        <v>0</v>
      </c>
      <c r="EJ71" s="1334">
        <v>0</v>
      </c>
      <c r="EK71" s="1332">
        <v>0</v>
      </c>
      <c r="EL71" s="1332">
        <v>0</v>
      </c>
      <c r="EM71" s="1332">
        <v>0</v>
      </c>
      <c r="EN71" s="1332">
        <v>0</v>
      </c>
      <c r="EO71" s="1332">
        <v>0</v>
      </c>
      <c r="EP71" s="1333">
        <v>0</v>
      </c>
      <c r="EQ71" s="1333"/>
      <c r="ER71" s="1334"/>
      <c r="ES71" s="1332">
        <v>0</v>
      </c>
      <c r="ET71" s="1332">
        <v>0</v>
      </c>
      <c r="EU71" s="1332">
        <v>0</v>
      </c>
      <c r="EV71" s="1332">
        <v>0</v>
      </c>
      <c r="EW71" s="1332">
        <v>0</v>
      </c>
      <c r="EX71" s="1333">
        <v>0</v>
      </c>
      <c r="EY71" s="1333">
        <v>0</v>
      </c>
      <c r="EZ71" s="1334">
        <v>0</v>
      </c>
      <c r="FA71" s="1333">
        <v>0</v>
      </c>
      <c r="FB71" s="1332">
        <v>0</v>
      </c>
      <c r="FC71" s="1332">
        <v>0</v>
      </c>
      <c r="FD71" s="1332">
        <v>0</v>
      </c>
      <c r="FE71" s="1332">
        <v>0</v>
      </c>
      <c r="FF71" s="1333">
        <v>0</v>
      </c>
      <c r="FG71" s="1333">
        <v>0</v>
      </c>
      <c r="FH71" s="1334"/>
      <c r="FI71" s="1332">
        <v>0</v>
      </c>
      <c r="FJ71" s="1332">
        <v>0</v>
      </c>
      <c r="FK71" s="1332">
        <v>0</v>
      </c>
      <c r="FL71" s="1332">
        <v>0</v>
      </c>
      <c r="FM71" s="1332">
        <v>0</v>
      </c>
      <c r="FN71" s="1333">
        <v>0</v>
      </c>
      <c r="FO71" s="1333">
        <v>0</v>
      </c>
      <c r="FP71" s="1334">
        <v>0</v>
      </c>
      <c r="FQ71" s="1332">
        <v>0</v>
      </c>
      <c r="FR71" s="1332">
        <v>0</v>
      </c>
      <c r="FS71" s="1332">
        <v>0</v>
      </c>
      <c r="FT71" s="1332">
        <v>0</v>
      </c>
      <c r="FU71" s="1332">
        <v>0</v>
      </c>
      <c r="FV71" s="1333">
        <v>0</v>
      </c>
      <c r="FW71" s="1333">
        <v>0</v>
      </c>
      <c r="FX71" s="1334">
        <v>0</v>
      </c>
      <c r="FY71" s="1332">
        <v>0</v>
      </c>
      <c r="FZ71" s="1332">
        <v>0</v>
      </c>
      <c r="GA71" s="1332">
        <v>0</v>
      </c>
      <c r="GB71" s="1332">
        <v>0</v>
      </c>
      <c r="GC71" s="1332"/>
      <c r="GD71" s="1333">
        <v>0</v>
      </c>
      <c r="GE71" s="1333">
        <v>0</v>
      </c>
      <c r="GF71" s="1334">
        <v>0</v>
      </c>
      <c r="GG71" s="1332">
        <v>0</v>
      </c>
      <c r="GH71" s="1332">
        <v>0</v>
      </c>
      <c r="GI71" s="1332">
        <v>0</v>
      </c>
      <c r="GJ71" s="1332">
        <v>0</v>
      </c>
      <c r="GK71" s="1332">
        <v>0</v>
      </c>
      <c r="GL71" s="1333">
        <v>0</v>
      </c>
      <c r="GM71" s="1333">
        <v>0</v>
      </c>
      <c r="GN71" s="1334">
        <v>0</v>
      </c>
      <c r="GO71" s="1332">
        <v>0</v>
      </c>
      <c r="GP71" s="1332">
        <v>0</v>
      </c>
      <c r="GQ71" s="1332">
        <v>0</v>
      </c>
      <c r="GR71" s="1332">
        <f>GJ71+GB71+FT71+FL71+FD71+EV71+EF71+DX71+DP71+DH71+AD71+CZ71+CR71+CI71+CA71+BS71+EN71+BJ71+BB71+AT71+AL71+V71+N71</f>
        <v>0</v>
      </c>
      <c r="GS71" s="1332">
        <f>O71+W71+AM71+AU71+BC71+BK71+BT71+CB71+CJ71+CS71+DA71+AE71+DI71+DQ71+DY71+EG71+EO71+EW71+FE71+FM71+FU71+GC71+GK71</f>
        <v>0</v>
      </c>
      <c r="GT71" s="1333">
        <v>0</v>
      </c>
      <c r="GU71" s="1333">
        <v>0</v>
      </c>
      <c r="GV71" s="1334">
        <v>0</v>
      </c>
      <c r="GW71" s="1332">
        <v>0</v>
      </c>
      <c r="GX71" s="1332">
        <v>0</v>
      </c>
      <c r="GY71" s="1332">
        <v>0</v>
      </c>
      <c r="GZ71" s="1332">
        <f t="shared" ref="GZ71:HA74" si="13">E71+GR71</f>
        <v>0</v>
      </c>
      <c r="HA71" s="1332">
        <f t="shared" si="13"/>
        <v>0</v>
      </c>
      <c r="HB71" s="1333">
        <v>0</v>
      </c>
      <c r="HC71" s="1335">
        <v>0</v>
      </c>
      <c r="HD71" s="1334">
        <v>0</v>
      </c>
      <c r="HJ71" s="1336"/>
    </row>
    <row r="72" spans="1:218">
      <c r="A72" s="1286" t="s">
        <v>638</v>
      </c>
      <c r="B72" s="1332">
        <v>0</v>
      </c>
      <c r="C72" s="1333">
        <v>0</v>
      </c>
      <c r="D72" s="1333">
        <v>0</v>
      </c>
      <c r="E72" s="1333">
        <v>0</v>
      </c>
      <c r="F72" s="1333">
        <v>0</v>
      </c>
      <c r="G72" s="1333">
        <v>0</v>
      </c>
      <c r="H72" s="1333">
        <v>0</v>
      </c>
      <c r="I72" s="1334">
        <v>0</v>
      </c>
      <c r="J72" s="1334">
        <v>0</v>
      </c>
      <c r="K72" s="1332">
        <v>0</v>
      </c>
      <c r="L72" s="1332">
        <v>0</v>
      </c>
      <c r="M72" s="1332">
        <v>0</v>
      </c>
      <c r="N72" s="1332">
        <v>0</v>
      </c>
      <c r="O72" s="1332">
        <v>0</v>
      </c>
      <c r="P72" s="1333">
        <v>0</v>
      </c>
      <c r="Q72" s="1333">
        <v>0</v>
      </c>
      <c r="R72" s="1334">
        <v>0</v>
      </c>
      <c r="S72" s="1332">
        <v>0</v>
      </c>
      <c r="T72" s="1332">
        <v>0</v>
      </c>
      <c r="U72" s="1332">
        <v>0</v>
      </c>
      <c r="V72" s="1332">
        <v>0</v>
      </c>
      <c r="W72" s="1332">
        <v>0</v>
      </c>
      <c r="X72" s="1333">
        <v>0</v>
      </c>
      <c r="Y72" s="1333">
        <v>0</v>
      </c>
      <c r="Z72" s="1334">
        <v>0</v>
      </c>
      <c r="AA72" s="1332">
        <v>0</v>
      </c>
      <c r="AB72" s="1332">
        <v>0</v>
      </c>
      <c r="AC72" s="1332">
        <v>0</v>
      </c>
      <c r="AD72" s="1332">
        <v>0</v>
      </c>
      <c r="AE72" s="1332">
        <v>0</v>
      </c>
      <c r="AF72" s="1333">
        <v>0</v>
      </c>
      <c r="AG72" s="1333">
        <v>0</v>
      </c>
      <c r="AH72" s="1334"/>
      <c r="AI72" s="1332">
        <v>0</v>
      </c>
      <c r="AJ72" s="1332">
        <v>0</v>
      </c>
      <c r="AK72" s="1332">
        <v>0</v>
      </c>
      <c r="AL72" s="1332">
        <v>0</v>
      </c>
      <c r="AM72" s="1332">
        <v>0</v>
      </c>
      <c r="AN72" s="1333">
        <v>0</v>
      </c>
      <c r="AO72" s="1333">
        <v>0</v>
      </c>
      <c r="AP72" s="1334">
        <v>0</v>
      </c>
      <c r="AQ72" s="1332">
        <v>0</v>
      </c>
      <c r="AR72" s="1332">
        <v>0</v>
      </c>
      <c r="AS72" s="1332">
        <v>0</v>
      </c>
      <c r="AT72" s="1332">
        <v>0</v>
      </c>
      <c r="AU72" s="1332">
        <v>0</v>
      </c>
      <c r="AV72" s="1333">
        <v>0</v>
      </c>
      <c r="AW72" s="1333">
        <v>0</v>
      </c>
      <c r="AX72" s="1334"/>
      <c r="AY72" s="1332">
        <v>0</v>
      </c>
      <c r="AZ72" s="1332">
        <v>0</v>
      </c>
      <c r="BA72" s="1332">
        <v>0</v>
      </c>
      <c r="BB72" s="1332">
        <v>0</v>
      </c>
      <c r="BC72" s="1332">
        <v>0</v>
      </c>
      <c r="BD72" s="1333">
        <v>0</v>
      </c>
      <c r="BE72" s="1333">
        <v>0</v>
      </c>
      <c r="BF72" s="1334">
        <v>0</v>
      </c>
      <c r="BG72" s="1332">
        <v>0</v>
      </c>
      <c r="BH72" s="1332">
        <v>0</v>
      </c>
      <c r="BI72" s="1332">
        <v>0</v>
      </c>
      <c r="BJ72" s="1332">
        <v>0</v>
      </c>
      <c r="BK72" s="1332">
        <v>0</v>
      </c>
      <c r="BL72" s="1333">
        <v>0</v>
      </c>
      <c r="BM72" s="1333">
        <v>0</v>
      </c>
      <c r="BN72" s="1334">
        <v>0</v>
      </c>
      <c r="BO72" s="1334">
        <v>0</v>
      </c>
      <c r="BP72" s="1332">
        <v>0</v>
      </c>
      <c r="BQ72" s="1332">
        <v>0</v>
      </c>
      <c r="BR72" s="1332">
        <v>0</v>
      </c>
      <c r="BS72" s="1332">
        <v>0</v>
      </c>
      <c r="BT72" s="1332">
        <v>0</v>
      </c>
      <c r="BU72" s="1333">
        <v>0</v>
      </c>
      <c r="BV72" s="1333">
        <v>0</v>
      </c>
      <c r="BW72" s="1334">
        <v>0</v>
      </c>
      <c r="BX72" s="1332">
        <v>0</v>
      </c>
      <c r="BY72" s="1332">
        <v>0</v>
      </c>
      <c r="BZ72" s="1332">
        <v>0</v>
      </c>
      <c r="CA72" s="1332">
        <v>0</v>
      </c>
      <c r="CB72" s="1332">
        <v>0</v>
      </c>
      <c r="CC72" s="1333">
        <v>0</v>
      </c>
      <c r="CD72" s="1334" t="s">
        <v>103</v>
      </c>
      <c r="CE72" s="1334">
        <v>0</v>
      </c>
      <c r="CF72" s="1332">
        <v>0</v>
      </c>
      <c r="CG72" s="1332">
        <v>0</v>
      </c>
      <c r="CH72" s="1332">
        <v>0</v>
      </c>
      <c r="CI72" s="1332">
        <v>0</v>
      </c>
      <c r="CJ72" s="1332">
        <v>0</v>
      </c>
      <c r="CK72" s="1333">
        <v>0</v>
      </c>
      <c r="CL72" s="1333">
        <v>0</v>
      </c>
      <c r="CM72" s="1334">
        <v>0</v>
      </c>
      <c r="CN72" s="1334"/>
      <c r="CO72" s="1332">
        <v>0</v>
      </c>
      <c r="CP72" s="1332">
        <v>0</v>
      </c>
      <c r="CQ72" s="1332">
        <v>0</v>
      </c>
      <c r="CR72" s="1332">
        <v>0</v>
      </c>
      <c r="CS72" s="1332">
        <v>0</v>
      </c>
      <c r="CT72" s="1333">
        <v>0</v>
      </c>
      <c r="CU72" s="1333">
        <v>0</v>
      </c>
      <c r="CV72" s="1334">
        <v>0</v>
      </c>
      <c r="CW72" s="1332">
        <v>0</v>
      </c>
      <c r="CX72" s="1332">
        <v>0</v>
      </c>
      <c r="CY72" s="1332">
        <v>0</v>
      </c>
      <c r="CZ72" s="1332">
        <v>0</v>
      </c>
      <c r="DA72" s="1332">
        <v>0</v>
      </c>
      <c r="DB72" s="1333">
        <v>0</v>
      </c>
      <c r="DC72" s="1333">
        <v>0</v>
      </c>
      <c r="DD72" s="1334">
        <v>0</v>
      </c>
      <c r="DE72" s="1332">
        <v>0</v>
      </c>
      <c r="DF72" s="1332">
        <v>0</v>
      </c>
      <c r="DG72" s="1332">
        <v>0</v>
      </c>
      <c r="DH72" s="1332">
        <v>0</v>
      </c>
      <c r="DI72" s="1332">
        <v>0</v>
      </c>
      <c r="DJ72" s="1333">
        <v>0</v>
      </c>
      <c r="DK72" s="1333">
        <v>0</v>
      </c>
      <c r="DL72" s="1334"/>
      <c r="DM72" s="1332">
        <v>0</v>
      </c>
      <c r="DN72" s="1332">
        <v>0</v>
      </c>
      <c r="DO72" s="1332">
        <v>0</v>
      </c>
      <c r="DP72" s="1332">
        <v>0</v>
      </c>
      <c r="DQ72" s="1332">
        <v>0</v>
      </c>
      <c r="DR72" s="1333">
        <v>0</v>
      </c>
      <c r="DS72" s="1333">
        <v>0</v>
      </c>
      <c r="DT72" s="1334">
        <v>0</v>
      </c>
      <c r="DU72" s="1332">
        <v>0</v>
      </c>
      <c r="DV72" s="1332">
        <v>0</v>
      </c>
      <c r="DW72" s="1332">
        <v>0</v>
      </c>
      <c r="DX72" s="1332">
        <v>0</v>
      </c>
      <c r="DY72" s="1332">
        <v>0</v>
      </c>
      <c r="DZ72" s="1333">
        <v>0</v>
      </c>
      <c r="EA72" s="1333">
        <v>0</v>
      </c>
      <c r="EB72" s="1334">
        <v>0</v>
      </c>
      <c r="EC72" s="1332">
        <v>0</v>
      </c>
      <c r="ED72" s="1332">
        <v>0</v>
      </c>
      <c r="EE72" s="1332">
        <v>0</v>
      </c>
      <c r="EF72" s="1332">
        <v>0</v>
      </c>
      <c r="EG72" s="1332">
        <v>0</v>
      </c>
      <c r="EH72" s="1333">
        <v>0</v>
      </c>
      <c r="EI72" s="1333">
        <v>0</v>
      </c>
      <c r="EJ72" s="1334">
        <v>0</v>
      </c>
      <c r="EK72" s="1332">
        <v>0</v>
      </c>
      <c r="EL72" s="1332">
        <v>0</v>
      </c>
      <c r="EM72" s="1332">
        <v>0</v>
      </c>
      <c r="EN72" s="1332">
        <v>0</v>
      </c>
      <c r="EO72" s="1332">
        <v>0</v>
      </c>
      <c r="EP72" s="1333">
        <v>0</v>
      </c>
      <c r="EQ72" s="1333"/>
      <c r="ER72" s="1334"/>
      <c r="ES72" s="1332">
        <v>0</v>
      </c>
      <c r="ET72" s="1332">
        <v>0</v>
      </c>
      <c r="EU72" s="1332">
        <v>0</v>
      </c>
      <c r="EV72" s="1332">
        <v>0</v>
      </c>
      <c r="EW72" s="1332">
        <v>0</v>
      </c>
      <c r="EX72" s="1333">
        <v>0</v>
      </c>
      <c r="EY72" s="1333">
        <v>0</v>
      </c>
      <c r="EZ72" s="1334">
        <v>0</v>
      </c>
      <c r="FA72" s="1333">
        <v>0</v>
      </c>
      <c r="FB72" s="1332">
        <v>0</v>
      </c>
      <c r="FC72" s="1332">
        <v>0</v>
      </c>
      <c r="FD72" s="1332">
        <v>0</v>
      </c>
      <c r="FE72" s="1332">
        <v>0</v>
      </c>
      <c r="FF72" s="1333">
        <v>0</v>
      </c>
      <c r="FG72" s="1333">
        <v>0</v>
      </c>
      <c r="FH72" s="1334"/>
      <c r="FI72" s="1332">
        <v>0</v>
      </c>
      <c r="FJ72" s="1332">
        <v>0</v>
      </c>
      <c r="FK72" s="1332">
        <v>0</v>
      </c>
      <c r="FL72" s="1332">
        <v>0</v>
      </c>
      <c r="FM72" s="1332">
        <v>0</v>
      </c>
      <c r="FN72" s="1333">
        <v>0</v>
      </c>
      <c r="FO72" s="1333">
        <v>0</v>
      </c>
      <c r="FP72" s="1334">
        <v>0</v>
      </c>
      <c r="FQ72" s="1332">
        <v>0</v>
      </c>
      <c r="FR72" s="1332">
        <v>0</v>
      </c>
      <c r="FS72" s="1332">
        <v>0</v>
      </c>
      <c r="FT72" s="1332">
        <v>0</v>
      </c>
      <c r="FU72" s="1332">
        <v>0</v>
      </c>
      <c r="FV72" s="1333">
        <v>0</v>
      </c>
      <c r="FW72" s="1333">
        <v>0</v>
      </c>
      <c r="FX72" s="1334">
        <v>0</v>
      </c>
      <c r="FY72" s="1332">
        <v>0</v>
      </c>
      <c r="FZ72" s="1332">
        <v>0</v>
      </c>
      <c r="GA72" s="1332">
        <v>0</v>
      </c>
      <c r="GB72" s="1332">
        <v>0</v>
      </c>
      <c r="GC72" s="1332">
        <v>0</v>
      </c>
      <c r="GD72" s="1333">
        <v>0</v>
      </c>
      <c r="GE72" s="1333">
        <v>0</v>
      </c>
      <c r="GF72" s="1334">
        <v>0</v>
      </c>
      <c r="GG72" s="1332">
        <v>0</v>
      </c>
      <c r="GH72" s="1332">
        <v>0</v>
      </c>
      <c r="GI72" s="1332">
        <v>0</v>
      </c>
      <c r="GJ72" s="1332">
        <v>0</v>
      </c>
      <c r="GK72" s="1332">
        <v>0</v>
      </c>
      <c r="GL72" s="1333">
        <v>0</v>
      </c>
      <c r="GM72" s="1333">
        <v>0</v>
      </c>
      <c r="GN72" s="1334">
        <v>0</v>
      </c>
      <c r="GO72" s="1332">
        <v>0</v>
      </c>
      <c r="GP72" s="1332">
        <v>0</v>
      </c>
      <c r="GQ72" s="1332">
        <v>0</v>
      </c>
      <c r="GR72" s="1332">
        <f>GJ72+GB72+FT72+FL72+FD72+EV72+EF72+DX72+DP72+DH72+AD72+CZ72+CR72+CI72+CA72+BS72+EN72+BJ72+BB72+AT72+AL72+V72+N72</f>
        <v>0</v>
      </c>
      <c r="GS72" s="1332">
        <f>O72+W72+AM72+AU72+BC72+BK72+BT72+CB72+CJ72+CS72+DA72+AE72+DI72+DQ72+DY72+EG72+EO72+EW72+FE72+FM72+FU72+GC72+GK72</f>
        <v>0</v>
      </c>
      <c r="GT72" s="1333">
        <v>0</v>
      </c>
      <c r="GU72" s="1333">
        <v>0</v>
      </c>
      <c r="GV72" s="1334">
        <v>0</v>
      </c>
      <c r="GW72" s="1332">
        <v>0</v>
      </c>
      <c r="GX72" s="1332">
        <v>0</v>
      </c>
      <c r="GY72" s="1332">
        <v>0</v>
      </c>
      <c r="GZ72" s="1332">
        <f t="shared" si="13"/>
        <v>0</v>
      </c>
      <c r="HA72" s="1332">
        <f t="shared" si="13"/>
        <v>0</v>
      </c>
      <c r="HB72" s="1333">
        <v>0</v>
      </c>
      <c r="HC72" s="1335">
        <v>0</v>
      </c>
      <c r="HD72" s="1334">
        <v>0</v>
      </c>
      <c r="HJ72" s="1336"/>
    </row>
    <row r="73" spans="1:218">
      <c r="A73" s="1286" t="s">
        <v>639</v>
      </c>
      <c r="B73" s="1332">
        <v>0</v>
      </c>
      <c r="C73" s="1333">
        <v>0</v>
      </c>
      <c r="D73" s="1333">
        <v>0</v>
      </c>
      <c r="E73" s="1333">
        <v>0</v>
      </c>
      <c r="F73" s="1333">
        <v>0</v>
      </c>
      <c r="G73" s="1333">
        <v>0</v>
      </c>
      <c r="H73" s="1333">
        <v>0</v>
      </c>
      <c r="I73" s="1334">
        <v>0</v>
      </c>
      <c r="J73" s="1334">
        <v>0</v>
      </c>
      <c r="K73" s="1332">
        <v>0</v>
      </c>
      <c r="L73" s="1332">
        <v>0</v>
      </c>
      <c r="M73" s="1332">
        <v>0</v>
      </c>
      <c r="N73" s="1332">
        <v>0</v>
      </c>
      <c r="O73" s="1332">
        <v>0</v>
      </c>
      <c r="P73" s="1333">
        <v>0</v>
      </c>
      <c r="Q73" s="1333">
        <v>0</v>
      </c>
      <c r="R73" s="1334">
        <v>0</v>
      </c>
      <c r="S73" s="1332">
        <v>0</v>
      </c>
      <c r="T73" s="1332">
        <v>0</v>
      </c>
      <c r="U73" s="1332">
        <v>0</v>
      </c>
      <c r="V73" s="1332">
        <v>0</v>
      </c>
      <c r="W73" s="1332">
        <v>0</v>
      </c>
      <c r="X73" s="1333">
        <v>0</v>
      </c>
      <c r="Y73" s="1333">
        <v>0</v>
      </c>
      <c r="Z73" s="1334">
        <v>0</v>
      </c>
      <c r="AA73" s="1332">
        <v>0</v>
      </c>
      <c r="AB73" s="1332">
        <v>0</v>
      </c>
      <c r="AC73" s="1332">
        <v>0</v>
      </c>
      <c r="AD73" s="1332">
        <v>0</v>
      </c>
      <c r="AE73" s="1332">
        <v>0</v>
      </c>
      <c r="AF73" s="1333">
        <v>0</v>
      </c>
      <c r="AG73" s="1333">
        <v>0</v>
      </c>
      <c r="AH73" s="1334"/>
      <c r="AI73" s="1332">
        <v>0</v>
      </c>
      <c r="AJ73" s="1332">
        <v>0</v>
      </c>
      <c r="AK73" s="1332">
        <v>0</v>
      </c>
      <c r="AL73" s="1332">
        <v>0</v>
      </c>
      <c r="AM73" s="1332">
        <v>0</v>
      </c>
      <c r="AN73" s="1333">
        <v>0</v>
      </c>
      <c r="AO73" s="1333">
        <v>0</v>
      </c>
      <c r="AP73" s="1334">
        <v>0</v>
      </c>
      <c r="AQ73" s="1332">
        <v>0</v>
      </c>
      <c r="AR73" s="1332">
        <v>0</v>
      </c>
      <c r="AS73" s="1332">
        <v>0</v>
      </c>
      <c r="AT73" s="1332">
        <v>0</v>
      </c>
      <c r="AU73" s="1332">
        <v>0</v>
      </c>
      <c r="AV73" s="1333">
        <v>0</v>
      </c>
      <c r="AW73" s="1333">
        <v>0</v>
      </c>
      <c r="AX73" s="1334"/>
      <c r="AY73" s="1332">
        <v>0</v>
      </c>
      <c r="AZ73" s="1332">
        <v>0</v>
      </c>
      <c r="BA73" s="1332">
        <v>0</v>
      </c>
      <c r="BB73" s="1332">
        <v>0</v>
      </c>
      <c r="BC73" s="1332">
        <v>0</v>
      </c>
      <c r="BD73" s="1333">
        <v>0</v>
      </c>
      <c r="BE73" s="1333">
        <v>0</v>
      </c>
      <c r="BF73" s="1334">
        <v>0</v>
      </c>
      <c r="BG73" s="1332">
        <v>0</v>
      </c>
      <c r="BH73" s="1332">
        <v>0</v>
      </c>
      <c r="BI73" s="1332">
        <v>0</v>
      </c>
      <c r="BJ73" s="1332">
        <v>0</v>
      </c>
      <c r="BK73" s="1332">
        <v>0</v>
      </c>
      <c r="BL73" s="1333">
        <v>0</v>
      </c>
      <c r="BM73" s="1333">
        <v>0</v>
      </c>
      <c r="BN73" s="1334">
        <v>0</v>
      </c>
      <c r="BO73" s="1334">
        <v>0</v>
      </c>
      <c r="BP73" s="1332">
        <v>0</v>
      </c>
      <c r="BQ73" s="1332">
        <v>0</v>
      </c>
      <c r="BR73" s="1332">
        <v>0</v>
      </c>
      <c r="BS73" s="1332">
        <v>0</v>
      </c>
      <c r="BT73" s="1332">
        <v>0</v>
      </c>
      <c r="BU73" s="1333">
        <v>0</v>
      </c>
      <c r="BV73" s="1333">
        <v>0</v>
      </c>
      <c r="BW73" s="1334">
        <v>0</v>
      </c>
      <c r="BX73" s="1332">
        <v>0</v>
      </c>
      <c r="BY73" s="1332">
        <v>0</v>
      </c>
      <c r="BZ73" s="1332">
        <v>0</v>
      </c>
      <c r="CA73" s="1332">
        <v>0</v>
      </c>
      <c r="CB73" s="1332">
        <v>0</v>
      </c>
      <c r="CC73" s="1333">
        <v>0</v>
      </c>
      <c r="CD73" s="1334" t="s">
        <v>103</v>
      </c>
      <c r="CE73" s="1334">
        <v>0</v>
      </c>
      <c r="CF73" s="1332">
        <v>0</v>
      </c>
      <c r="CG73" s="1332">
        <v>0</v>
      </c>
      <c r="CH73" s="1332">
        <v>0</v>
      </c>
      <c r="CI73" s="1332">
        <v>0</v>
      </c>
      <c r="CJ73" s="1332">
        <v>0</v>
      </c>
      <c r="CK73" s="1333">
        <v>0</v>
      </c>
      <c r="CL73" s="1333">
        <v>0</v>
      </c>
      <c r="CM73" s="1334">
        <v>0</v>
      </c>
      <c r="CN73" s="1334"/>
      <c r="CO73" s="1332">
        <v>0</v>
      </c>
      <c r="CP73" s="1332">
        <v>0</v>
      </c>
      <c r="CQ73" s="1332">
        <v>0</v>
      </c>
      <c r="CR73" s="1332">
        <v>0</v>
      </c>
      <c r="CS73" s="1332">
        <v>0</v>
      </c>
      <c r="CT73" s="1333">
        <v>0</v>
      </c>
      <c r="CU73" s="1333">
        <v>0</v>
      </c>
      <c r="CV73" s="1334">
        <v>0</v>
      </c>
      <c r="CW73" s="1332">
        <v>0</v>
      </c>
      <c r="CX73" s="1332">
        <v>0</v>
      </c>
      <c r="CY73" s="1332">
        <v>0</v>
      </c>
      <c r="CZ73" s="1332">
        <v>0</v>
      </c>
      <c r="DA73" s="1332">
        <v>0</v>
      </c>
      <c r="DB73" s="1333">
        <v>0</v>
      </c>
      <c r="DC73" s="1333">
        <v>0</v>
      </c>
      <c r="DD73" s="1334">
        <v>0</v>
      </c>
      <c r="DE73" s="1332">
        <v>0</v>
      </c>
      <c r="DF73" s="1332">
        <v>0</v>
      </c>
      <c r="DG73" s="1332">
        <v>0</v>
      </c>
      <c r="DH73" s="1332">
        <v>0</v>
      </c>
      <c r="DI73" s="1332">
        <v>0</v>
      </c>
      <c r="DJ73" s="1333">
        <v>0</v>
      </c>
      <c r="DK73" s="1333">
        <v>0</v>
      </c>
      <c r="DL73" s="1334"/>
      <c r="DM73" s="1332">
        <v>0</v>
      </c>
      <c r="DN73" s="1332">
        <v>0</v>
      </c>
      <c r="DO73" s="1332">
        <v>0</v>
      </c>
      <c r="DP73" s="1332">
        <v>0</v>
      </c>
      <c r="DQ73" s="1332">
        <v>0</v>
      </c>
      <c r="DR73" s="1333">
        <v>0</v>
      </c>
      <c r="DS73" s="1333">
        <v>0</v>
      </c>
      <c r="DT73" s="1334">
        <v>0</v>
      </c>
      <c r="DU73" s="1332">
        <v>0</v>
      </c>
      <c r="DV73" s="1332">
        <v>0</v>
      </c>
      <c r="DW73" s="1332">
        <v>0</v>
      </c>
      <c r="DX73" s="1332">
        <v>0</v>
      </c>
      <c r="DY73" s="1332">
        <v>0</v>
      </c>
      <c r="DZ73" s="1333">
        <v>0</v>
      </c>
      <c r="EA73" s="1333">
        <v>0</v>
      </c>
      <c r="EB73" s="1334">
        <v>0</v>
      </c>
      <c r="EC73" s="1332">
        <v>0</v>
      </c>
      <c r="ED73" s="1332">
        <v>0</v>
      </c>
      <c r="EE73" s="1332">
        <v>0</v>
      </c>
      <c r="EF73" s="1332">
        <v>0</v>
      </c>
      <c r="EG73" s="1332">
        <v>0</v>
      </c>
      <c r="EH73" s="1333">
        <v>0</v>
      </c>
      <c r="EI73" s="1333">
        <v>0</v>
      </c>
      <c r="EJ73" s="1334">
        <v>0</v>
      </c>
      <c r="EK73" s="1332">
        <v>0</v>
      </c>
      <c r="EL73" s="1332">
        <v>0</v>
      </c>
      <c r="EM73" s="1332">
        <v>0</v>
      </c>
      <c r="EN73" s="1332">
        <v>0</v>
      </c>
      <c r="EO73" s="1332">
        <v>0</v>
      </c>
      <c r="EP73" s="1333">
        <v>0</v>
      </c>
      <c r="EQ73" s="1333"/>
      <c r="ER73" s="1334"/>
      <c r="ES73" s="1332">
        <v>0</v>
      </c>
      <c r="ET73" s="1332">
        <v>0</v>
      </c>
      <c r="EU73" s="1332">
        <v>0</v>
      </c>
      <c r="EV73" s="1332">
        <v>0</v>
      </c>
      <c r="EW73" s="1332">
        <v>0</v>
      </c>
      <c r="EX73" s="1333">
        <v>0</v>
      </c>
      <c r="EY73" s="1333">
        <v>0</v>
      </c>
      <c r="EZ73" s="1334">
        <v>0</v>
      </c>
      <c r="FA73" s="1333">
        <v>0</v>
      </c>
      <c r="FB73" s="1332">
        <v>0</v>
      </c>
      <c r="FC73" s="1332">
        <v>0</v>
      </c>
      <c r="FD73" s="1332">
        <v>0</v>
      </c>
      <c r="FE73" s="1332">
        <v>0</v>
      </c>
      <c r="FF73" s="1333">
        <v>0</v>
      </c>
      <c r="FG73" s="1333">
        <v>0</v>
      </c>
      <c r="FH73" s="1334"/>
      <c r="FI73" s="1332">
        <v>0</v>
      </c>
      <c r="FJ73" s="1332">
        <v>0</v>
      </c>
      <c r="FK73" s="1332">
        <v>0</v>
      </c>
      <c r="FL73" s="1332">
        <v>0</v>
      </c>
      <c r="FM73" s="1332">
        <v>0</v>
      </c>
      <c r="FN73" s="1333">
        <v>0</v>
      </c>
      <c r="FO73" s="1333">
        <v>0</v>
      </c>
      <c r="FP73" s="1334">
        <v>0</v>
      </c>
      <c r="FQ73" s="1332">
        <v>0</v>
      </c>
      <c r="FR73" s="1332">
        <v>0</v>
      </c>
      <c r="FS73" s="1332">
        <v>0</v>
      </c>
      <c r="FT73" s="1332">
        <v>0</v>
      </c>
      <c r="FU73" s="1332">
        <v>0</v>
      </c>
      <c r="FV73" s="1333">
        <v>0</v>
      </c>
      <c r="FW73" s="1333">
        <v>0</v>
      </c>
      <c r="FX73" s="1334">
        <v>0</v>
      </c>
      <c r="FY73" s="1332">
        <v>0</v>
      </c>
      <c r="FZ73" s="1332">
        <v>0</v>
      </c>
      <c r="GA73" s="1332">
        <v>0</v>
      </c>
      <c r="GB73" s="1332">
        <v>0</v>
      </c>
      <c r="GC73" s="1332">
        <v>0</v>
      </c>
      <c r="GD73" s="1333">
        <v>0</v>
      </c>
      <c r="GE73" s="1333">
        <v>0</v>
      </c>
      <c r="GF73" s="1334">
        <v>0</v>
      </c>
      <c r="GG73" s="1332">
        <v>0</v>
      </c>
      <c r="GH73" s="1332">
        <v>0</v>
      </c>
      <c r="GI73" s="1332">
        <v>0</v>
      </c>
      <c r="GJ73" s="1332">
        <v>0</v>
      </c>
      <c r="GK73" s="1332">
        <v>0</v>
      </c>
      <c r="GL73" s="1333">
        <v>0</v>
      </c>
      <c r="GM73" s="1333">
        <v>0</v>
      </c>
      <c r="GN73" s="1334">
        <v>0</v>
      </c>
      <c r="GO73" s="1332">
        <v>0</v>
      </c>
      <c r="GP73" s="1332">
        <v>0</v>
      </c>
      <c r="GQ73" s="1332">
        <v>0</v>
      </c>
      <c r="GR73" s="1332">
        <f>GJ73+GB73+FT73+FL73+FD73+EV73+EF73+DX73+DP73+DH73+AD73+CZ73+CR73+CI73+CA73+BS73+EN73+BJ73+BB73+AT73+AL73+V73+N73</f>
        <v>0</v>
      </c>
      <c r="GS73" s="1332">
        <f>O73+W73+AM73+AU73+BC73+BK73+BT73+CB73+CJ73+CS73+DA73+AE73+DI73+DQ73+DY73+EG73+EO73+EW73+FE73+FM73+FU73+GC73+GK73</f>
        <v>0</v>
      </c>
      <c r="GT73" s="1333">
        <v>0</v>
      </c>
      <c r="GU73" s="1333">
        <v>0</v>
      </c>
      <c r="GV73" s="1334">
        <v>0</v>
      </c>
      <c r="GW73" s="1332">
        <v>0</v>
      </c>
      <c r="GX73" s="1332">
        <v>0</v>
      </c>
      <c r="GY73" s="1332">
        <v>0</v>
      </c>
      <c r="GZ73" s="1332">
        <f t="shared" si="13"/>
        <v>0</v>
      </c>
      <c r="HA73" s="1332">
        <f t="shared" si="13"/>
        <v>0</v>
      </c>
      <c r="HB73" s="1333">
        <v>0</v>
      </c>
      <c r="HC73" s="1335">
        <v>0</v>
      </c>
      <c r="HD73" s="1334">
        <v>0</v>
      </c>
      <c r="HJ73" s="1336"/>
    </row>
    <row r="74" spans="1:218">
      <c r="A74" s="1286" t="s">
        <v>666</v>
      </c>
      <c r="B74" s="1332">
        <v>0</v>
      </c>
      <c r="C74" s="1333">
        <v>0</v>
      </c>
      <c r="D74" s="1333">
        <v>0</v>
      </c>
      <c r="E74" s="1333">
        <v>0</v>
      </c>
      <c r="F74" s="1333">
        <v>0</v>
      </c>
      <c r="G74" s="1333">
        <v>0</v>
      </c>
      <c r="H74" s="1333">
        <v>0</v>
      </c>
      <c r="I74" s="1334">
        <v>0</v>
      </c>
      <c r="J74" s="1334">
        <v>0</v>
      </c>
      <c r="K74" s="1332">
        <v>0</v>
      </c>
      <c r="L74" s="1332">
        <v>0</v>
      </c>
      <c r="M74" s="1332">
        <v>0</v>
      </c>
      <c r="N74" s="1332">
        <v>0</v>
      </c>
      <c r="O74" s="1332">
        <v>0</v>
      </c>
      <c r="P74" s="1333">
        <v>0</v>
      </c>
      <c r="Q74" s="1333">
        <v>0</v>
      </c>
      <c r="R74" s="1334">
        <v>0</v>
      </c>
      <c r="S74" s="1332">
        <v>0</v>
      </c>
      <c r="T74" s="1332">
        <v>0</v>
      </c>
      <c r="U74" s="1332">
        <v>0</v>
      </c>
      <c r="V74" s="1332">
        <v>0</v>
      </c>
      <c r="W74" s="1332">
        <v>0</v>
      </c>
      <c r="X74" s="1333">
        <v>0</v>
      </c>
      <c r="Y74" s="1333">
        <v>0</v>
      </c>
      <c r="Z74" s="1334">
        <v>0</v>
      </c>
      <c r="AA74" s="1332">
        <v>0</v>
      </c>
      <c r="AB74" s="1332">
        <v>0</v>
      </c>
      <c r="AC74" s="1332">
        <v>0</v>
      </c>
      <c r="AD74" s="1332">
        <v>0</v>
      </c>
      <c r="AE74" s="1332">
        <v>0</v>
      </c>
      <c r="AF74" s="1333">
        <v>0</v>
      </c>
      <c r="AG74" s="1333">
        <v>0</v>
      </c>
      <c r="AH74" s="1334"/>
      <c r="AI74" s="1332">
        <v>0</v>
      </c>
      <c r="AJ74" s="1332">
        <v>0</v>
      </c>
      <c r="AK74" s="1332">
        <v>0</v>
      </c>
      <c r="AL74" s="1332">
        <v>0</v>
      </c>
      <c r="AM74" s="1332">
        <v>0</v>
      </c>
      <c r="AN74" s="1333">
        <v>0</v>
      </c>
      <c r="AO74" s="1333">
        <v>0</v>
      </c>
      <c r="AP74" s="1334">
        <v>0</v>
      </c>
      <c r="AQ74" s="1332">
        <v>0</v>
      </c>
      <c r="AR74" s="1332">
        <v>0</v>
      </c>
      <c r="AS74" s="1332">
        <v>0</v>
      </c>
      <c r="AT74" s="1332">
        <v>0</v>
      </c>
      <c r="AU74" s="1332">
        <v>0</v>
      </c>
      <c r="AV74" s="1333">
        <v>0</v>
      </c>
      <c r="AW74" s="1333">
        <v>0</v>
      </c>
      <c r="AX74" s="1334"/>
      <c r="AY74" s="1332">
        <v>0</v>
      </c>
      <c r="AZ74" s="1332">
        <v>0</v>
      </c>
      <c r="BA74" s="1332">
        <v>0</v>
      </c>
      <c r="BB74" s="1332">
        <v>0</v>
      </c>
      <c r="BC74" s="1332">
        <v>0</v>
      </c>
      <c r="BD74" s="1333">
        <v>0</v>
      </c>
      <c r="BE74" s="1333">
        <v>0</v>
      </c>
      <c r="BF74" s="1334">
        <v>0</v>
      </c>
      <c r="BG74" s="1332">
        <v>0</v>
      </c>
      <c r="BH74" s="1332">
        <v>0</v>
      </c>
      <c r="BI74" s="1332">
        <v>0</v>
      </c>
      <c r="BJ74" s="1332">
        <v>0</v>
      </c>
      <c r="BK74" s="1332">
        <v>0</v>
      </c>
      <c r="BL74" s="1333">
        <v>0</v>
      </c>
      <c r="BM74" s="1333">
        <v>0</v>
      </c>
      <c r="BN74" s="1334">
        <v>0</v>
      </c>
      <c r="BO74" s="1334">
        <v>0</v>
      </c>
      <c r="BP74" s="1332">
        <v>0</v>
      </c>
      <c r="BQ74" s="1332">
        <v>0</v>
      </c>
      <c r="BR74" s="1332">
        <v>0</v>
      </c>
      <c r="BS74" s="1332">
        <v>0</v>
      </c>
      <c r="BT74" s="1332">
        <v>0</v>
      </c>
      <c r="BU74" s="1333">
        <v>0</v>
      </c>
      <c r="BV74" s="1333">
        <v>0</v>
      </c>
      <c r="BW74" s="1334">
        <v>0</v>
      </c>
      <c r="BX74" s="1332">
        <v>0</v>
      </c>
      <c r="BY74" s="1332">
        <v>0</v>
      </c>
      <c r="BZ74" s="1332">
        <v>0</v>
      </c>
      <c r="CA74" s="1332">
        <v>0</v>
      </c>
      <c r="CB74" s="1332">
        <v>0</v>
      </c>
      <c r="CC74" s="1333">
        <v>0</v>
      </c>
      <c r="CD74" s="1334" t="s">
        <v>103</v>
      </c>
      <c r="CE74" s="1334">
        <v>0</v>
      </c>
      <c r="CF74" s="1332">
        <v>0</v>
      </c>
      <c r="CG74" s="1332">
        <v>0</v>
      </c>
      <c r="CH74" s="1332">
        <v>0</v>
      </c>
      <c r="CI74" s="1332">
        <v>0</v>
      </c>
      <c r="CJ74" s="1332">
        <v>0</v>
      </c>
      <c r="CK74" s="1333">
        <v>0</v>
      </c>
      <c r="CL74" s="1333">
        <v>0</v>
      </c>
      <c r="CM74" s="1334">
        <v>0</v>
      </c>
      <c r="CN74" s="1334"/>
      <c r="CO74" s="1332">
        <v>0</v>
      </c>
      <c r="CP74" s="1332">
        <v>0</v>
      </c>
      <c r="CQ74" s="1332">
        <v>0</v>
      </c>
      <c r="CR74" s="1332">
        <v>0</v>
      </c>
      <c r="CS74" s="1332">
        <v>0</v>
      </c>
      <c r="CT74" s="1333">
        <v>0</v>
      </c>
      <c r="CU74" s="1333">
        <v>0</v>
      </c>
      <c r="CV74" s="1334">
        <v>0</v>
      </c>
      <c r="CW74" s="1332">
        <v>0</v>
      </c>
      <c r="CX74" s="1332">
        <v>0</v>
      </c>
      <c r="CY74" s="1332">
        <v>0</v>
      </c>
      <c r="CZ74" s="1332">
        <v>0</v>
      </c>
      <c r="DA74" s="1332">
        <v>0</v>
      </c>
      <c r="DB74" s="1333">
        <v>0</v>
      </c>
      <c r="DC74" s="1333">
        <v>0</v>
      </c>
      <c r="DD74" s="1334">
        <v>0</v>
      </c>
      <c r="DE74" s="1332">
        <v>0</v>
      </c>
      <c r="DF74" s="1332">
        <v>0</v>
      </c>
      <c r="DG74" s="1332">
        <v>0</v>
      </c>
      <c r="DH74" s="1332">
        <v>0</v>
      </c>
      <c r="DI74" s="1332">
        <v>0</v>
      </c>
      <c r="DJ74" s="1333">
        <v>0</v>
      </c>
      <c r="DK74" s="1333">
        <v>0</v>
      </c>
      <c r="DL74" s="1334"/>
      <c r="DM74" s="1332">
        <v>0</v>
      </c>
      <c r="DN74" s="1332">
        <v>0</v>
      </c>
      <c r="DO74" s="1332">
        <v>0</v>
      </c>
      <c r="DP74" s="1332">
        <v>0</v>
      </c>
      <c r="DQ74" s="1332">
        <v>0</v>
      </c>
      <c r="DR74" s="1333">
        <v>0</v>
      </c>
      <c r="DS74" s="1333">
        <v>0</v>
      </c>
      <c r="DT74" s="1334">
        <v>0</v>
      </c>
      <c r="DU74" s="1332">
        <v>0</v>
      </c>
      <c r="DV74" s="1332">
        <v>0</v>
      </c>
      <c r="DW74" s="1332">
        <v>0</v>
      </c>
      <c r="DX74" s="1332">
        <v>0</v>
      </c>
      <c r="DY74" s="1332">
        <v>0</v>
      </c>
      <c r="DZ74" s="1333">
        <v>0</v>
      </c>
      <c r="EA74" s="1333">
        <v>0</v>
      </c>
      <c r="EB74" s="1334">
        <v>0</v>
      </c>
      <c r="EC74" s="1332">
        <v>0</v>
      </c>
      <c r="ED74" s="1332">
        <v>0</v>
      </c>
      <c r="EE74" s="1332">
        <v>0</v>
      </c>
      <c r="EF74" s="1332">
        <v>0</v>
      </c>
      <c r="EG74" s="1332">
        <v>0</v>
      </c>
      <c r="EH74" s="1333">
        <v>0</v>
      </c>
      <c r="EI74" s="1333">
        <v>0</v>
      </c>
      <c r="EJ74" s="1334">
        <v>0</v>
      </c>
      <c r="EK74" s="1332">
        <v>0</v>
      </c>
      <c r="EL74" s="1332">
        <v>0</v>
      </c>
      <c r="EM74" s="1332">
        <v>0</v>
      </c>
      <c r="EN74" s="1332">
        <v>0</v>
      </c>
      <c r="EO74" s="1332">
        <v>0</v>
      </c>
      <c r="EP74" s="1333">
        <v>0</v>
      </c>
      <c r="EQ74" s="1333"/>
      <c r="ER74" s="1334"/>
      <c r="ES74" s="1332">
        <v>0</v>
      </c>
      <c r="ET74" s="1332">
        <v>0</v>
      </c>
      <c r="EU74" s="1332">
        <v>0</v>
      </c>
      <c r="EV74" s="1332">
        <v>0</v>
      </c>
      <c r="EW74" s="1332">
        <v>0</v>
      </c>
      <c r="EX74" s="1333">
        <v>0</v>
      </c>
      <c r="EY74" s="1333">
        <v>0</v>
      </c>
      <c r="EZ74" s="1334">
        <v>0</v>
      </c>
      <c r="FA74" s="1333">
        <v>0</v>
      </c>
      <c r="FB74" s="1332">
        <v>0</v>
      </c>
      <c r="FC74" s="1332">
        <v>0</v>
      </c>
      <c r="FD74" s="1332">
        <v>0</v>
      </c>
      <c r="FE74" s="1332">
        <v>0</v>
      </c>
      <c r="FF74" s="1333">
        <v>0</v>
      </c>
      <c r="FG74" s="1333">
        <v>0</v>
      </c>
      <c r="FH74" s="1334"/>
      <c r="FI74" s="1332">
        <v>0</v>
      </c>
      <c r="FJ74" s="1332">
        <v>0</v>
      </c>
      <c r="FK74" s="1332">
        <v>0</v>
      </c>
      <c r="FL74" s="1332">
        <v>0</v>
      </c>
      <c r="FM74" s="1332">
        <v>0</v>
      </c>
      <c r="FN74" s="1333">
        <v>0</v>
      </c>
      <c r="FO74" s="1333">
        <v>0</v>
      </c>
      <c r="FP74" s="1334">
        <v>0</v>
      </c>
      <c r="FQ74" s="1332">
        <v>0</v>
      </c>
      <c r="FR74" s="1332">
        <v>0</v>
      </c>
      <c r="FS74" s="1332">
        <v>0</v>
      </c>
      <c r="FT74" s="1332">
        <v>0</v>
      </c>
      <c r="FU74" s="1332">
        <v>0</v>
      </c>
      <c r="FV74" s="1333">
        <v>0</v>
      </c>
      <c r="FW74" s="1333">
        <v>0</v>
      </c>
      <c r="FX74" s="1334">
        <v>0</v>
      </c>
      <c r="FY74" s="1332">
        <v>0</v>
      </c>
      <c r="FZ74" s="1332">
        <v>0</v>
      </c>
      <c r="GA74" s="1332">
        <v>0</v>
      </c>
      <c r="GB74" s="1332">
        <v>0</v>
      </c>
      <c r="GC74" s="1332">
        <v>0</v>
      </c>
      <c r="GD74" s="1333">
        <v>0</v>
      </c>
      <c r="GE74" s="1333">
        <v>0</v>
      </c>
      <c r="GF74" s="1334">
        <v>0</v>
      </c>
      <c r="GG74" s="1332">
        <v>0</v>
      </c>
      <c r="GH74" s="1332">
        <v>0</v>
      </c>
      <c r="GI74" s="1332">
        <v>0</v>
      </c>
      <c r="GJ74" s="1332">
        <v>0</v>
      </c>
      <c r="GK74" s="1332">
        <v>0</v>
      </c>
      <c r="GL74" s="1333">
        <v>0</v>
      </c>
      <c r="GM74" s="1333">
        <v>0</v>
      </c>
      <c r="GN74" s="1334">
        <v>0</v>
      </c>
      <c r="GO74" s="1332">
        <v>0</v>
      </c>
      <c r="GP74" s="1332">
        <v>0</v>
      </c>
      <c r="GQ74" s="1332">
        <v>0</v>
      </c>
      <c r="GR74" s="1332">
        <f>GJ74+GB74+FT74+FL74+FD74+EV74+EF74+DX74+DP74+DH74+AD74+CZ74+CR74+CI74+CA74+BS74+EN74+BJ74+BB74+AT74+AL74+V74+N74</f>
        <v>0</v>
      </c>
      <c r="GS74" s="1332">
        <f>O74+W74+AM74+AU74+BC74+BK74+BT74+CB74+CJ74+CS74+DA74+AE74+DI74+DQ74+DY74+EG74+EO74+EW74+FE74+FM74+FU74+GC74+GK74</f>
        <v>0</v>
      </c>
      <c r="GT74" s="1333">
        <v>0</v>
      </c>
      <c r="GU74" s="1333">
        <v>0</v>
      </c>
      <c r="GV74" s="1334">
        <v>0</v>
      </c>
      <c r="GW74" s="1332">
        <v>0</v>
      </c>
      <c r="GX74" s="1332">
        <v>0</v>
      </c>
      <c r="GY74" s="1332">
        <v>0</v>
      </c>
      <c r="GZ74" s="1332">
        <f t="shared" si="13"/>
        <v>0</v>
      </c>
      <c r="HA74" s="1332">
        <f t="shared" si="13"/>
        <v>0</v>
      </c>
      <c r="HB74" s="1333">
        <v>0</v>
      </c>
      <c r="HC74" s="1335">
        <v>0</v>
      </c>
      <c r="HD74" s="1334">
        <v>0</v>
      </c>
      <c r="HJ74" s="1336"/>
    </row>
    <row r="75" spans="1:218" ht="13">
      <c r="A75" s="1285" t="s">
        <v>667</v>
      </c>
      <c r="B75" s="1332"/>
      <c r="C75" s="1333"/>
      <c r="D75" s="1333"/>
      <c r="E75" s="1333"/>
      <c r="F75" s="1333"/>
      <c r="G75" s="1333"/>
      <c r="H75" s="1333"/>
      <c r="I75" s="1334"/>
      <c r="J75" s="1334"/>
      <c r="K75" s="1337"/>
      <c r="L75" s="1337"/>
      <c r="M75" s="1337"/>
      <c r="N75" s="1337"/>
      <c r="O75" s="1337"/>
      <c r="P75" s="1333"/>
      <c r="Q75" s="1333"/>
      <c r="R75" s="1334"/>
      <c r="S75" s="1332"/>
      <c r="T75" s="1332"/>
      <c r="U75" s="1332"/>
      <c r="V75" s="1332"/>
      <c r="W75" s="1332"/>
      <c r="X75" s="1333"/>
      <c r="Y75" s="1333"/>
      <c r="Z75" s="1334"/>
      <c r="AA75" s="1332"/>
      <c r="AB75" s="1332"/>
      <c r="AC75" s="1332"/>
      <c r="AD75" s="1332"/>
      <c r="AE75" s="1332"/>
      <c r="AF75" s="1333"/>
      <c r="AG75" s="1333"/>
      <c r="AH75" s="1334"/>
      <c r="AI75" s="1332"/>
      <c r="AJ75" s="1332"/>
      <c r="AK75" s="1332"/>
      <c r="AL75" s="1332"/>
      <c r="AM75" s="1332"/>
      <c r="AN75" s="1333"/>
      <c r="AO75" s="1333"/>
      <c r="AP75" s="1334"/>
      <c r="AQ75" s="1332"/>
      <c r="AR75" s="1332"/>
      <c r="AS75" s="1332"/>
      <c r="AT75" s="1332"/>
      <c r="AU75" s="1332"/>
      <c r="AV75" s="1333"/>
      <c r="AW75" s="1333"/>
      <c r="AX75" s="1334"/>
      <c r="AY75" s="1332"/>
      <c r="AZ75" s="1332"/>
      <c r="BA75" s="1332"/>
      <c r="BB75" s="1332"/>
      <c r="BC75" s="1332"/>
      <c r="BD75" s="1333"/>
      <c r="BE75" s="1333"/>
      <c r="BF75" s="1334"/>
      <c r="BG75" s="1332"/>
      <c r="BH75" s="1332"/>
      <c r="BI75" s="1332"/>
      <c r="BJ75" s="1332"/>
      <c r="BK75" s="1332"/>
      <c r="BL75" s="1333"/>
      <c r="BM75" s="1333"/>
      <c r="BN75" s="1334"/>
      <c r="BO75" s="1334"/>
      <c r="BP75" s="1332" t="s">
        <v>185</v>
      </c>
      <c r="BQ75" s="1332" t="s">
        <v>185</v>
      </c>
      <c r="BR75" s="1332" t="s">
        <v>185</v>
      </c>
      <c r="BS75" s="1332" t="s">
        <v>185</v>
      </c>
      <c r="BT75" s="1332"/>
      <c r="BU75" s="1333" t="s">
        <v>185</v>
      </c>
      <c r="BV75" s="1333" t="s">
        <v>185</v>
      </c>
      <c r="BW75" s="1334" t="s">
        <v>185</v>
      </c>
      <c r="BX75" s="1332"/>
      <c r="BY75" s="1332"/>
      <c r="BZ75" s="1332"/>
      <c r="CA75" s="1332"/>
      <c r="CB75" s="1332"/>
      <c r="CC75" s="1333"/>
      <c r="CD75" s="1334" t="s">
        <v>103</v>
      </c>
      <c r="CE75" s="1334">
        <v>0</v>
      </c>
      <c r="CF75" s="1332"/>
      <c r="CG75" s="1332"/>
      <c r="CH75" s="1332"/>
      <c r="CI75" s="1332"/>
      <c r="CJ75" s="1332"/>
      <c r="CK75" s="1333"/>
      <c r="CL75" s="1333"/>
      <c r="CM75" s="1334"/>
      <c r="CN75" s="1334"/>
      <c r="CO75" s="1332"/>
      <c r="CP75" s="1332"/>
      <c r="CQ75" s="1332"/>
      <c r="CR75" s="1332"/>
      <c r="CS75" s="1332"/>
      <c r="CT75" s="1333"/>
      <c r="CU75" s="1333"/>
      <c r="CV75" s="1334"/>
      <c r="CW75" s="1332"/>
      <c r="CX75" s="1332"/>
      <c r="CY75" s="1332"/>
      <c r="CZ75" s="1332"/>
      <c r="DA75" s="1332"/>
      <c r="DB75" s="1333"/>
      <c r="DC75" s="1333"/>
      <c r="DD75" s="1334"/>
      <c r="DE75" s="1332"/>
      <c r="DF75" s="1332"/>
      <c r="DG75" s="1332"/>
      <c r="DH75" s="1332"/>
      <c r="DI75" s="1332"/>
      <c r="DJ75" s="1333"/>
      <c r="DK75" s="1333"/>
      <c r="DL75" s="1334"/>
      <c r="DM75" s="1332"/>
      <c r="DN75" s="1332"/>
      <c r="DO75" s="1332"/>
      <c r="DP75" s="1332"/>
      <c r="DQ75" s="1332"/>
      <c r="DR75" s="1333"/>
      <c r="DS75" s="1333"/>
      <c r="DT75" s="1334"/>
      <c r="DU75" s="1332"/>
      <c r="DV75" s="1332"/>
      <c r="DW75" s="1332"/>
      <c r="DX75" s="1332"/>
      <c r="DY75" s="1332"/>
      <c r="DZ75" s="1333"/>
      <c r="EA75" s="1333"/>
      <c r="EB75" s="1334"/>
      <c r="EC75" s="1332"/>
      <c r="ED75" s="1332"/>
      <c r="EE75" s="1332"/>
      <c r="EF75" s="1332"/>
      <c r="EG75" s="1332"/>
      <c r="EH75" s="1333"/>
      <c r="EI75" s="1333"/>
      <c r="EJ75" s="1334"/>
      <c r="EK75" s="1332"/>
      <c r="EL75" s="1332"/>
      <c r="EM75" s="1332"/>
      <c r="EN75" s="1332"/>
      <c r="EO75" s="1332"/>
      <c r="EP75" s="1333"/>
      <c r="EQ75" s="1333"/>
      <c r="ER75" s="1334"/>
      <c r="ES75" s="1332"/>
      <c r="ET75" s="1332"/>
      <c r="EU75" s="1332"/>
      <c r="EV75" s="1332"/>
      <c r="EW75" s="1332"/>
      <c r="EX75" s="1333"/>
      <c r="EY75" s="1333"/>
      <c r="EZ75" s="1334"/>
      <c r="FA75" s="1333"/>
      <c r="FB75" s="1332"/>
      <c r="FC75" s="1332"/>
      <c r="FD75" s="1332"/>
      <c r="FE75" s="1332"/>
      <c r="FF75" s="1333"/>
      <c r="FG75" s="1333"/>
      <c r="FH75" s="1334"/>
      <c r="FI75" s="1332"/>
      <c r="FJ75" s="1332"/>
      <c r="FK75" s="1332"/>
      <c r="FL75" s="1332"/>
      <c r="FM75" s="1332"/>
      <c r="FN75" s="1333"/>
      <c r="FO75" s="1333"/>
      <c r="FP75" s="1334"/>
      <c r="FQ75" s="1332"/>
      <c r="FR75" s="1332"/>
      <c r="FS75" s="1332"/>
      <c r="FT75" s="1332"/>
      <c r="FU75" s="1332"/>
      <c r="FV75" s="1333"/>
      <c r="FW75" s="1333"/>
      <c r="FX75" s="1334"/>
      <c r="FY75" s="1332"/>
      <c r="FZ75" s="1332"/>
      <c r="GA75" s="1332"/>
      <c r="GB75" s="1332"/>
      <c r="GC75" s="1332"/>
      <c r="GD75" s="1333"/>
      <c r="GE75" s="1333"/>
      <c r="GF75" s="1334"/>
      <c r="GG75" s="1332"/>
      <c r="GH75" s="1332"/>
      <c r="GI75" s="1332"/>
      <c r="GJ75" s="1332"/>
      <c r="GK75" s="1332"/>
      <c r="GL75" s="1333"/>
      <c r="GM75" s="1333"/>
      <c r="GN75" s="1334"/>
      <c r="GO75" s="1332"/>
      <c r="GP75" s="1332"/>
      <c r="GQ75" s="1332"/>
      <c r="GR75" s="1332"/>
      <c r="GS75" s="1332"/>
      <c r="GT75" s="1333"/>
      <c r="GU75" s="1333"/>
      <c r="GV75" s="1334"/>
      <c r="GW75" s="1332"/>
      <c r="GX75" s="1332"/>
      <c r="GY75" s="1332"/>
      <c r="GZ75" s="1332"/>
      <c r="HA75" s="1332"/>
      <c r="HB75" s="1333"/>
      <c r="HC75" s="1335"/>
      <c r="HD75" s="1334"/>
      <c r="HJ75" s="1336"/>
    </row>
    <row r="76" spans="1:218">
      <c r="A76" s="1286" t="s">
        <v>637</v>
      </c>
      <c r="B76" s="1332">
        <v>0</v>
      </c>
      <c r="C76" s="1333">
        <v>0</v>
      </c>
      <c r="D76" s="1333">
        <v>0</v>
      </c>
      <c r="E76" s="1333">
        <v>0</v>
      </c>
      <c r="F76" s="1333">
        <v>0</v>
      </c>
      <c r="G76" s="1333">
        <v>0</v>
      </c>
      <c r="H76" s="1333">
        <v>0</v>
      </c>
      <c r="I76" s="1334">
        <v>0</v>
      </c>
      <c r="J76" s="1334">
        <v>0</v>
      </c>
      <c r="K76" s="1332">
        <v>0</v>
      </c>
      <c r="L76" s="1332">
        <v>0</v>
      </c>
      <c r="M76" s="1332">
        <v>0</v>
      </c>
      <c r="N76" s="1332">
        <v>0</v>
      </c>
      <c r="O76" s="1332">
        <v>0</v>
      </c>
      <c r="P76" s="1333">
        <v>0</v>
      </c>
      <c r="Q76" s="1333">
        <v>0</v>
      </c>
      <c r="R76" s="1334">
        <v>0</v>
      </c>
      <c r="S76" s="1332">
        <v>0</v>
      </c>
      <c r="T76" s="1332">
        <v>0</v>
      </c>
      <c r="U76" s="1332">
        <v>0</v>
      </c>
      <c r="V76" s="1332">
        <v>0</v>
      </c>
      <c r="W76" s="1332">
        <v>0</v>
      </c>
      <c r="X76" s="1333">
        <v>0</v>
      </c>
      <c r="Y76" s="1333">
        <v>0</v>
      </c>
      <c r="Z76" s="1334">
        <v>0</v>
      </c>
      <c r="AA76" s="1332">
        <v>0</v>
      </c>
      <c r="AB76" s="1332">
        <v>0</v>
      </c>
      <c r="AC76" s="1332">
        <v>0</v>
      </c>
      <c r="AD76" s="1332">
        <v>0</v>
      </c>
      <c r="AE76" s="1332">
        <v>0</v>
      </c>
      <c r="AF76" s="1333">
        <v>0</v>
      </c>
      <c r="AG76" s="1333">
        <v>0</v>
      </c>
      <c r="AH76" s="1334"/>
      <c r="AI76" s="1332">
        <v>0</v>
      </c>
      <c r="AJ76" s="1332">
        <v>0</v>
      </c>
      <c r="AK76" s="1332">
        <v>0</v>
      </c>
      <c r="AL76" s="1332">
        <v>0</v>
      </c>
      <c r="AM76" s="1332">
        <v>0</v>
      </c>
      <c r="AN76" s="1333">
        <v>0</v>
      </c>
      <c r="AO76" s="1333">
        <v>0</v>
      </c>
      <c r="AP76" s="1334">
        <v>0</v>
      </c>
      <c r="AQ76" s="1332">
        <v>0</v>
      </c>
      <c r="AR76" s="1332">
        <v>0</v>
      </c>
      <c r="AS76" s="1332">
        <v>0</v>
      </c>
      <c r="AT76" s="1332">
        <v>0</v>
      </c>
      <c r="AU76" s="1332">
        <v>0</v>
      </c>
      <c r="AV76" s="1333">
        <v>0</v>
      </c>
      <c r="AW76" s="1333">
        <v>0</v>
      </c>
      <c r="AX76" s="1334"/>
      <c r="AY76" s="1332">
        <v>0</v>
      </c>
      <c r="AZ76" s="1332">
        <v>0</v>
      </c>
      <c r="BA76" s="1332">
        <v>0</v>
      </c>
      <c r="BB76" s="1332">
        <v>0</v>
      </c>
      <c r="BC76" s="1332">
        <v>0</v>
      </c>
      <c r="BD76" s="1333">
        <v>0</v>
      </c>
      <c r="BE76" s="1333">
        <v>0</v>
      </c>
      <c r="BF76" s="1334">
        <v>0</v>
      </c>
      <c r="BG76" s="1332">
        <v>0</v>
      </c>
      <c r="BH76" s="1332">
        <v>0</v>
      </c>
      <c r="BI76" s="1332">
        <v>0</v>
      </c>
      <c r="BJ76" s="1332">
        <v>0</v>
      </c>
      <c r="BK76" s="1332">
        <v>0</v>
      </c>
      <c r="BL76" s="1333">
        <v>0</v>
      </c>
      <c r="BM76" s="1333">
        <v>0</v>
      </c>
      <c r="BN76" s="1334">
        <v>0</v>
      </c>
      <c r="BO76" s="1334">
        <v>0</v>
      </c>
      <c r="BP76" s="1332">
        <v>0</v>
      </c>
      <c r="BQ76" s="1332">
        <v>0</v>
      </c>
      <c r="BR76" s="1332">
        <v>0</v>
      </c>
      <c r="BS76" s="1332">
        <v>0</v>
      </c>
      <c r="BT76" s="1332">
        <v>0</v>
      </c>
      <c r="BU76" s="1333">
        <v>0</v>
      </c>
      <c r="BV76" s="1333">
        <v>0</v>
      </c>
      <c r="BW76" s="1334">
        <v>0</v>
      </c>
      <c r="BX76" s="1332">
        <v>0</v>
      </c>
      <c r="BY76" s="1332">
        <v>0</v>
      </c>
      <c r="BZ76" s="1332">
        <v>0</v>
      </c>
      <c r="CA76" s="1332">
        <v>0</v>
      </c>
      <c r="CB76" s="1332">
        <v>0</v>
      </c>
      <c r="CC76" s="1333">
        <v>0</v>
      </c>
      <c r="CD76" s="1334" t="s">
        <v>103</v>
      </c>
      <c r="CE76" s="1334">
        <v>0</v>
      </c>
      <c r="CF76" s="1332">
        <v>0</v>
      </c>
      <c r="CG76" s="1332">
        <v>0</v>
      </c>
      <c r="CH76" s="1332">
        <v>0</v>
      </c>
      <c r="CI76" s="1332">
        <v>0</v>
      </c>
      <c r="CJ76" s="1332">
        <v>0</v>
      </c>
      <c r="CK76" s="1333">
        <v>0</v>
      </c>
      <c r="CL76" s="1333">
        <v>0</v>
      </c>
      <c r="CM76" s="1334">
        <v>0</v>
      </c>
      <c r="CN76" s="1334"/>
      <c r="CO76" s="1332">
        <v>0</v>
      </c>
      <c r="CP76" s="1332">
        <v>0</v>
      </c>
      <c r="CQ76" s="1332">
        <v>0</v>
      </c>
      <c r="CR76" s="1332">
        <v>0</v>
      </c>
      <c r="CS76" s="1332">
        <v>0</v>
      </c>
      <c r="CT76" s="1333">
        <v>0</v>
      </c>
      <c r="CU76" s="1333">
        <v>0</v>
      </c>
      <c r="CV76" s="1334">
        <v>0</v>
      </c>
      <c r="CW76" s="1332">
        <v>0</v>
      </c>
      <c r="CX76" s="1332">
        <v>0</v>
      </c>
      <c r="CY76" s="1332">
        <v>0</v>
      </c>
      <c r="CZ76" s="1332">
        <v>0</v>
      </c>
      <c r="DA76" s="1332">
        <v>0</v>
      </c>
      <c r="DB76" s="1333">
        <v>0</v>
      </c>
      <c r="DC76" s="1333">
        <v>0</v>
      </c>
      <c r="DD76" s="1334">
        <v>0</v>
      </c>
      <c r="DE76" s="1332">
        <v>0</v>
      </c>
      <c r="DF76" s="1332">
        <v>0</v>
      </c>
      <c r="DG76" s="1332">
        <v>0</v>
      </c>
      <c r="DH76" s="1332">
        <v>0</v>
      </c>
      <c r="DI76" s="1332">
        <v>0</v>
      </c>
      <c r="DJ76" s="1333">
        <v>0</v>
      </c>
      <c r="DK76" s="1333">
        <v>0</v>
      </c>
      <c r="DL76" s="1334"/>
      <c r="DM76" s="1332">
        <v>0</v>
      </c>
      <c r="DN76" s="1332">
        <v>0</v>
      </c>
      <c r="DO76" s="1332">
        <v>0</v>
      </c>
      <c r="DP76" s="1332">
        <v>0</v>
      </c>
      <c r="DQ76" s="1332">
        <v>0</v>
      </c>
      <c r="DR76" s="1333">
        <v>0</v>
      </c>
      <c r="DS76" s="1333">
        <v>0</v>
      </c>
      <c r="DT76" s="1334">
        <v>0</v>
      </c>
      <c r="DU76" s="1332">
        <v>0</v>
      </c>
      <c r="DV76" s="1332">
        <v>0</v>
      </c>
      <c r="DW76" s="1332">
        <v>0</v>
      </c>
      <c r="DX76" s="1332">
        <v>0</v>
      </c>
      <c r="DY76" s="1332">
        <v>0</v>
      </c>
      <c r="DZ76" s="1333">
        <v>0</v>
      </c>
      <c r="EA76" s="1333">
        <v>0</v>
      </c>
      <c r="EB76" s="1334">
        <v>0</v>
      </c>
      <c r="EC76" s="1332">
        <v>0</v>
      </c>
      <c r="ED76" s="1332">
        <v>0</v>
      </c>
      <c r="EE76" s="1332">
        <v>0</v>
      </c>
      <c r="EF76" s="1332">
        <v>0</v>
      </c>
      <c r="EG76" s="1332">
        <v>0</v>
      </c>
      <c r="EH76" s="1333">
        <v>0</v>
      </c>
      <c r="EI76" s="1333">
        <v>0</v>
      </c>
      <c r="EJ76" s="1334">
        <v>0</v>
      </c>
      <c r="EK76" s="1332">
        <v>0</v>
      </c>
      <c r="EL76" s="1332">
        <v>0</v>
      </c>
      <c r="EM76" s="1332">
        <v>0</v>
      </c>
      <c r="EN76" s="1332">
        <v>0</v>
      </c>
      <c r="EO76" s="1332">
        <v>0</v>
      </c>
      <c r="EP76" s="1333">
        <v>0</v>
      </c>
      <c r="EQ76" s="1333"/>
      <c r="ER76" s="1334"/>
      <c r="ES76" s="1332">
        <v>0</v>
      </c>
      <c r="ET76" s="1332">
        <v>0</v>
      </c>
      <c r="EU76" s="1332">
        <v>0</v>
      </c>
      <c r="EV76" s="1332">
        <v>0</v>
      </c>
      <c r="EW76" s="1332">
        <v>0</v>
      </c>
      <c r="EX76" s="1333">
        <v>0</v>
      </c>
      <c r="EY76" s="1333">
        <v>0</v>
      </c>
      <c r="EZ76" s="1334">
        <v>0</v>
      </c>
      <c r="FA76" s="1333">
        <v>0</v>
      </c>
      <c r="FB76" s="1332">
        <v>0</v>
      </c>
      <c r="FC76" s="1332">
        <v>0</v>
      </c>
      <c r="FD76" s="1332">
        <v>0</v>
      </c>
      <c r="FE76" s="1332">
        <v>0</v>
      </c>
      <c r="FF76" s="1333">
        <v>0</v>
      </c>
      <c r="FG76" s="1333">
        <v>0</v>
      </c>
      <c r="FH76" s="1334"/>
      <c r="FI76" s="1332">
        <v>0</v>
      </c>
      <c r="FJ76" s="1332">
        <v>0</v>
      </c>
      <c r="FK76" s="1332">
        <v>0</v>
      </c>
      <c r="FL76" s="1332">
        <v>0</v>
      </c>
      <c r="FM76" s="1332">
        <v>0</v>
      </c>
      <c r="FN76" s="1333">
        <v>0</v>
      </c>
      <c r="FO76" s="1333">
        <v>0</v>
      </c>
      <c r="FP76" s="1334">
        <v>0</v>
      </c>
      <c r="FQ76" s="1332">
        <v>0</v>
      </c>
      <c r="FR76" s="1332">
        <v>0</v>
      </c>
      <c r="FS76" s="1332">
        <v>0</v>
      </c>
      <c r="FT76" s="1332">
        <v>0</v>
      </c>
      <c r="FU76" s="1332">
        <v>0</v>
      </c>
      <c r="FV76" s="1333">
        <v>0</v>
      </c>
      <c r="FW76" s="1333">
        <v>0</v>
      </c>
      <c r="FX76" s="1334">
        <v>0</v>
      </c>
      <c r="FY76" s="1332">
        <v>0</v>
      </c>
      <c r="FZ76" s="1332">
        <v>0</v>
      </c>
      <c r="GA76" s="1332">
        <v>0</v>
      </c>
      <c r="GB76" s="1332">
        <v>0</v>
      </c>
      <c r="GC76" s="1332"/>
      <c r="GD76" s="1333">
        <v>0</v>
      </c>
      <c r="GE76" s="1333">
        <v>0</v>
      </c>
      <c r="GF76" s="1334">
        <v>0</v>
      </c>
      <c r="GG76" s="1332">
        <v>0</v>
      </c>
      <c r="GH76" s="1332">
        <v>0</v>
      </c>
      <c r="GI76" s="1332">
        <v>0</v>
      </c>
      <c r="GJ76" s="1332">
        <v>0</v>
      </c>
      <c r="GK76" s="1332">
        <v>0</v>
      </c>
      <c r="GL76" s="1333">
        <v>0</v>
      </c>
      <c r="GM76" s="1333">
        <v>0</v>
      </c>
      <c r="GN76" s="1334">
        <v>0</v>
      </c>
      <c r="GO76" s="1332">
        <v>0</v>
      </c>
      <c r="GP76" s="1332">
        <v>0</v>
      </c>
      <c r="GQ76" s="1332">
        <v>0</v>
      </c>
      <c r="GR76" s="1332">
        <f>GJ76+GB76+FT76+FL76+FD76+EV76+EF76+DX76+DP76+DH76+AD76+CZ76+CR76+CI76+CA76+BS76+EN76+BJ76+BB76+AT76+AL76+V76+N76</f>
        <v>0</v>
      </c>
      <c r="GS76" s="1332">
        <f>O76+W76+AM76+AU76+BC76+BK76+BT76+CB76+CJ76+CS76+DA76+AE76+DI76+DQ76+DY76+EG76+EO76+EW76+FE76+FM76+FU76+GC76+GK76</f>
        <v>0</v>
      </c>
      <c r="GT76" s="1333">
        <v>0</v>
      </c>
      <c r="GU76" s="1333">
        <v>0</v>
      </c>
      <c r="GV76" s="1334">
        <v>0</v>
      </c>
      <c r="GW76" s="1332">
        <v>0</v>
      </c>
      <c r="GX76" s="1332">
        <v>0</v>
      </c>
      <c r="GY76" s="1332">
        <v>0</v>
      </c>
      <c r="GZ76" s="1332">
        <f t="shared" ref="GZ76:HA79" si="14">E76+GR76</f>
        <v>0</v>
      </c>
      <c r="HA76" s="1332">
        <f t="shared" si="14"/>
        <v>0</v>
      </c>
      <c r="HB76" s="1333">
        <v>0</v>
      </c>
      <c r="HC76" s="1335">
        <v>0</v>
      </c>
      <c r="HD76" s="1334">
        <v>0</v>
      </c>
      <c r="HJ76" s="1336"/>
    </row>
    <row r="77" spans="1:218">
      <c r="A77" s="1286" t="s">
        <v>638</v>
      </c>
      <c r="B77" s="1332">
        <v>0</v>
      </c>
      <c r="C77" s="1333">
        <v>0</v>
      </c>
      <c r="D77" s="1333">
        <v>0</v>
      </c>
      <c r="E77" s="1333">
        <v>0</v>
      </c>
      <c r="F77" s="1333">
        <v>0</v>
      </c>
      <c r="G77" s="1333">
        <v>0</v>
      </c>
      <c r="H77" s="1333">
        <v>0</v>
      </c>
      <c r="I77" s="1334">
        <v>0</v>
      </c>
      <c r="J77" s="1334">
        <v>0</v>
      </c>
      <c r="K77" s="1332">
        <v>0</v>
      </c>
      <c r="L77" s="1332">
        <v>0</v>
      </c>
      <c r="M77" s="1332">
        <v>0</v>
      </c>
      <c r="N77" s="1332">
        <v>0</v>
      </c>
      <c r="O77" s="1332">
        <v>0</v>
      </c>
      <c r="P77" s="1333">
        <v>0</v>
      </c>
      <c r="Q77" s="1333">
        <v>0</v>
      </c>
      <c r="R77" s="1334">
        <v>0</v>
      </c>
      <c r="S77" s="1332">
        <v>0</v>
      </c>
      <c r="T77" s="1332">
        <v>0</v>
      </c>
      <c r="U77" s="1332">
        <v>0</v>
      </c>
      <c r="V77" s="1332">
        <v>0</v>
      </c>
      <c r="W77" s="1332">
        <v>0</v>
      </c>
      <c r="X77" s="1333">
        <v>0</v>
      </c>
      <c r="Y77" s="1333">
        <v>0</v>
      </c>
      <c r="Z77" s="1334">
        <v>0</v>
      </c>
      <c r="AA77" s="1332">
        <v>0</v>
      </c>
      <c r="AB77" s="1332">
        <v>0</v>
      </c>
      <c r="AC77" s="1332">
        <v>0</v>
      </c>
      <c r="AD77" s="1332">
        <v>0</v>
      </c>
      <c r="AE77" s="1332">
        <v>0</v>
      </c>
      <c r="AF77" s="1333">
        <v>0</v>
      </c>
      <c r="AG77" s="1333">
        <v>0</v>
      </c>
      <c r="AH77" s="1334"/>
      <c r="AI77" s="1332">
        <v>0</v>
      </c>
      <c r="AJ77" s="1332">
        <v>0</v>
      </c>
      <c r="AK77" s="1332">
        <v>0</v>
      </c>
      <c r="AL77" s="1332">
        <v>0</v>
      </c>
      <c r="AM77" s="1332">
        <v>0</v>
      </c>
      <c r="AN77" s="1333">
        <v>0</v>
      </c>
      <c r="AO77" s="1333">
        <v>0</v>
      </c>
      <c r="AP77" s="1334">
        <v>0</v>
      </c>
      <c r="AQ77" s="1332">
        <v>0</v>
      </c>
      <c r="AR77" s="1332">
        <v>0</v>
      </c>
      <c r="AS77" s="1332">
        <v>0</v>
      </c>
      <c r="AT77" s="1332">
        <v>0</v>
      </c>
      <c r="AU77" s="1332">
        <v>0</v>
      </c>
      <c r="AV77" s="1333">
        <v>0</v>
      </c>
      <c r="AW77" s="1333">
        <v>0</v>
      </c>
      <c r="AX77" s="1334"/>
      <c r="AY77" s="1332">
        <v>0</v>
      </c>
      <c r="AZ77" s="1332">
        <v>0</v>
      </c>
      <c r="BA77" s="1332">
        <v>0</v>
      </c>
      <c r="BB77" s="1332">
        <v>0</v>
      </c>
      <c r="BC77" s="1332">
        <v>0</v>
      </c>
      <c r="BD77" s="1333">
        <v>0</v>
      </c>
      <c r="BE77" s="1333">
        <v>0</v>
      </c>
      <c r="BF77" s="1334">
        <v>0</v>
      </c>
      <c r="BG77" s="1332">
        <v>0</v>
      </c>
      <c r="BH77" s="1332">
        <v>0</v>
      </c>
      <c r="BI77" s="1332">
        <v>0</v>
      </c>
      <c r="BJ77" s="1332">
        <v>0</v>
      </c>
      <c r="BK77" s="1332">
        <v>0</v>
      </c>
      <c r="BL77" s="1333">
        <v>0</v>
      </c>
      <c r="BM77" s="1333">
        <v>0</v>
      </c>
      <c r="BN77" s="1334">
        <v>0</v>
      </c>
      <c r="BO77" s="1334">
        <v>0</v>
      </c>
      <c r="BP77" s="1332">
        <v>0</v>
      </c>
      <c r="BQ77" s="1332">
        <v>0</v>
      </c>
      <c r="BR77" s="1332">
        <v>0</v>
      </c>
      <c r="BS77" s="1332">
        <v>0</v>
      </c>
      <c r="BT77" s="1332">
        <v>0</v>
      </c>
      <c r="BU77" s="1333">
        <v>0</v>
      </c>
      <c r="BV77" s="1333">
        <v>0</v>
      </c>
      <c r="BW77" s="1334">
        <v>0</v>
      </c>
      <c r="BX77" s="1332">
        <v>0</v>
      </c>
      <c r="BY77" s="1332">
        <v>0</v>
      </c>
      <c r="BZ77" s="1332">
        <v>0</v>
      </c>
      <c r="CA77" s="1332">
        <v>0</v>
      </c>
      <c r="CB77" s="1332">
        <v>0</v>
      </c>
      <c r="CC77" s="1333">
        <v>0</v>
      </c>
      <c r="CD77" s="1334" t="s">
        <v>103</v>
      </c>
      <c r="CE77" s="1334">
        <v>0</v>
      </c>
      <c r="CF77" s="1332">
        <v>0</v>
      </c>
      <c r="CG77" s="1332">
        <v>0</v>
      </c>
      <c r="CH77" s="1332">
        <v>0</v>
      </c>
      <c r="CI77" s="1332">
        <v>0</v>
      </c>
      <c r="CJ77" s="1332">
        <v>0</v>
      </c>
      <c r="CK77" s="1333">
        <v>0</v>
      </c>
      <c r="CL77" s="1333">
        <v>0</v>
      </c>
      <c r="CM77" s="1334">
        <v>0</v>
      </c>
      <c r="CN77" s="1334"/>
      <c r="CO77" s="1332">
        <v>0</v>
      </c>
      <c r="CP77" s="1332">
        <v>0</v>
      </c>
      <c r="CQ77" s="1332">
        <v>0</v>
      </c>
      <c r="CR77" s="1332">
        <v>0</v>
      </c>
      <c r="CS77" s="1332">
        <v>0</v>
      </c>
      <c r="CT77" s="1333">
        <v>0</v>
      </c>
      <c r="CU77" s="1333">
        <v>0</v>
      </c>
      <c r="CV77" s="1334">
        <v>0</v>
      </c>
      <c r="CW77" s="1332">
        <v>0</v>
      </c>
      <c r="CX77" s="1332">
        <v>0</v>
      </c>
      <c r="CY77" s="1332">
        <v>0</v>
      </c>
      <c r="CZ77" s="1332">
        <v>0</v>
      </c>
      <c r="DA77" s="1332">
        <v>0</v>
      </c>
      <c r="DB77" s="1333">
        <v>0</v>
      </c>
      <c r="DC77" s="1333">
        <v>0</v>
      </c>
      <c r="DD77" s="1334">
        <v>0</v>
      </c>
      <c r="DE77" s="1332">
        <v>0</v>
      </c>
      <c r="DF77" s="1332">
        <v>0</v>
      </c>
      <c r="DG77" s="1332">
        <v>0</v>
      </c>
      <c r="DH77" s="1332">
        <v>0</v>
      </c>
      <c r="DI77" s="1332">
        <v>0</v>
      </c>
      <c r="DJ77" s="1333">
        <v>0</v>
      </c>
      <c r="DK77" s="1333">
        <v>0</v>
      </c>
      <c r="DL77" s="1334"/>
      <c r="DM77" s="1332">
        <v>0</v>
      </c>
      <c r="DN77" s="1332">
        <v>0</v>
      </c>
      <c r="DO77" s="1332">
        <v>0</v>
      </c>
      <c r="DP77" s="1332">
        <v>0</v>
      </c>
      <c r="DQ77" s="1332">
        <v>0</v>
      </c>
      <c r="DR77" s="1333">
        <v>0</v>
      </c>
      <c r="DS77" s="1333">
        <v>0</v>
      </c>
      <c r="DT77" s="1334">
        <v>0</v>
      </c>
      <c r="DU77" s="1332">
        <v>0</v>
      </c>
      <c r="DV77" s="1332">
        <v>0</v>
      </c>
      <c r="DW77" s="1332">
        <v>0</v>
      </c>
      <c r="DX77" s="1332">
        <v>0</v>
      </c>
      <c r="DY77" s="1332">
        <v>0</v>
      </c>
      <c r="DZ77" s="1333">
        <v>0</v>
      </c>
      <c r="EA77" s="1333">
        <v>0</v>
      </c>
      <c r="EB77" s="1334">
        <v>0</v>
      </c>
      <c r="EC77" s="1332">
        <v>0</v>
      </c>
      <c r="ED77" s="1332">
        <v>0</v>
      </c>
      <c r="EE77" s="1332">
        <v>0</v>
      </c>
      <c r="EF77" s="1332">
        <v>0</v>
      </c>
      <c r="EG77" s="1332">
        <v>0</v>
      </c>
      <c r="EH77" s="1333">
        <v>0</v>
      </c>
      <c r="EI77" s="1333">
        <v>0</v>
      </c>
      <c r="EJ77" s="1334">
        <v>0</v>
      </c>
      <c r="EK77" s="1332">
        <v>0</v>
      </c>
      <c r="EL77" s="1332">
        <v>0</v>
      </c>
      <c r="EM77" s="1332">
        <v>0</v>
      </c>
      <c r="EN77" s="1332">
        <v>0</v>
      </c>
      <c r="EO77" s="1332">
        <v>0</v>
      </c>
      <c r="EP77" s="1333">
        <v>0</v>
      </c>
      <c r="EQ77" s="1333"/>
      <c r="ER77" s="1334"/>
      <c r="ES77" s="1332">
        <v>0</v>
      </c>
      <c r="ET77" s="1332">
        <v>0</v>
      </c>
      <c r="EU77" s="1332">
        <v>0</v>
      </c>
      <c r="EV77" s="1332">
        <v>0</v>
      </c>
      <c r="EW77" s="1332">
        <v>0</v>
      </c>
      <c r="EX77" s="1333">
        <v>0</v>
      </c>
      <c r="EY77" s="1333">
        <v>0</v>
      </c>
      <c r="EZ77" s="1334">
        <v>0</v>
      </c>
      <c r="FA77" s="1333">
        <v>0</v>
      </c>
      <c r="FB77" s="1332">
        <v>0</v>
      </c>
      <c r="FC77" s="1332">
        <v>0</v>
      </c>
      <c r="FD77" s="1332">
        <v>0</v>
      </c>
      <c r="FE77" s="1332">
        <v>0</v>
      </c>
      <c r="FF77" s="1333">
        <v>0</v>
      </c>
      <c r="FG77" s="1333">
        <v>0</v>
      </c>
      <c r="FH77" s="1334"/>
      <c r="FI77" s="1332">
        <v>0</v>
      </c>
      <c r="FJ77" s="1332">
        <v>0</v>
      </c>
      <c r="FK77" s="1332">
        <v>0</v>
      </c>
      <c r="FL77" s="1332">
        <v>0</v>
      </c>
      <c r="FM77" s="1332">
        <v>0</v>
      </c>
      <c r="FN77" s="1333">
        <v>0</v>
      </c>
      <c r="FO77" s="1333">
        <v>0</v>
      </c>
      <c r="FP77" s="1334">
        <v>0</v>
      </c>
      <c r="FQ77" s="1332">
        <v>0</v>
      </c>
      <c r="FR77" s="1332">
        <v>0</v>
      </c>
      <c r="FS77" s="1332">
        <v>0</v>
      </c>
      <c r="FT77" s="1332">
        <v>0</v>
      </c>
      <c r="FU77" s="1332">
        <v>0</v>
      </c>
      <c r="FV77" s="1333">
        <v>0</v>
      </c>
      <c r="FW77" s="1333">
        <v>0</v>
      </c>
      <c r="FX77" s="1334">
        <v>0</v>
      </c>
      <c r="FY77" s="1332">
        <v>0</v>
      </c>
      <c r="FZ77" s="1332">
        <v>0</v>
      </c>
      <c r="GA77" s="1332">
        <v>0</v>
      </c>
      <c r="GB77" s="1332">
        <v>0</v>
      </c>
      <c r="GC77" s="1332">
        <v>0</v>
      </c>
      <c r="GD77" s="1333">
        <v>0</v>
      </c>
      <c r="GE77" s="1333">
        <v>0</v>
      </c>
      <c r="GF77" s="1334">
        <v>0</v>
      </c>
      <c r="GG77" s="1332">
        <v>0</v>
      </c>
      <c r="GH77" s="1332">
        <v>0</v>
      </c>
      <c r="GI77" s="1332">
        <v>0</v>
      </c>
      <c r="GJ77" s="1332">
        <v>0</v>
      </c>
      <c r="GK77" s="1332">
        <v>0</v>
      </c>
      <c r="GL77" s="1333">
        <v>0</v>
      </c>
      <c r="GM77" s="1333">
        <v>0</v>
      </c>
      <c r="GN77" s="1334">
        <v>0</v>
      </c>
      <c r="GO77" s="1332">
        <v>0</v>
      </c>
      <c r="GP77" s="1332">
        <v>0</v>
      </c>
      <c r="GQ77" s="1332">
        <v>0</v>
      </c>
      <c r="GR77" s="1332">
        <f>GJ77+GB77+FT77+FL77+FD77+EV77+EF77+DX77+DP77+DH77+AD77+CZ77+CR77+CI77+CA77+BS77+EN77+BJ77+BB77+AT77+AL77+V77+N77</f>
        <v>0</v>
      </c>
      <c r="GS77" s="1332">
        <f>O77+W77+AM77+AU77+BC77+BK77+BT77+CB77+CJ77+CS77+DA77+AE77+DI77+DQ77+DY77+EG77+EO77+EW77+FE77+FM77+FU77+GC77+GK77</f>
        <v>0</v>
      </c>
      <c r="GT77" s="1333">
        <v>0</v>
      </c>
      <c r="GU77" s="1333">
        <v>0</v>
      </c>
      <c r="GV77" s="1334">
        <v>0</v>
      </c>
      <c r="GW77" s="1332">
        <v>0</v>
      </c>
      <c r="GX77" s="1332">
        <v>0</v>
      </c>
      <c r="GY77" s="1332">
        <v>0</v>
      </c>
      <c r="GZ77" s="1332">
        <f t="shared" si="14"/>
        <v>0</v>
      </c>
      <c r="HA77" s="1332">
        <f t="shared" si="14"/>
        <v>0</v>
      </c>
      <c r="HB77" s="1333">
        <v>0</v>
      </c>
      <c r="HC77" s="1335">
        <v>0</v>
      </c>
      <c r="HD77" s="1334">
        <v>0</v>
      </c>
      <c r="HJ77" s="1336"/>
    </row>
    <row r="78" spans="1:218">
      <c r="A78" s="1286" t="s">
        <v>639</v>
      </c>
      <c r="B78" s="1332">
        <v>0</v>
      </c>
      <c r="C78" s="1333">
        <v>0</v>
      </c>
      <c r="D78" s="1333">
        <v>0</v>
      </c>
      <c r="E78" s="1333">
        <v>0</v>
      </c>
      <c r="F78" s="1333">
        <v>0</v>
      </c>
      <c r="G78" s="1333">
        <v>0</v>
      </c>
      <c r="H78" s="1333">
        <v>0</v>
      </c>
      <c r="I78" s="1334">
        <v>0</v>
      </c>
      <c r="J78" s="1334">
        <v>0</v>
      </c>
      <c r="K78" s="1332">
        <v>0</v>
      </c>
      <c r="L78" s="1332">
        <v>0</v>
      </c>
      <c r="M78" s="1332">
        <v>0</v>
      </c>
      <c r="N78" s="1332">
        <v>0</v>
      </c>
      <c r="O78" s="1332">
        <v>0</v>
      </c>
      <c r="P78" s="1333">
        <v>0</v>
      </c>
      <c r="Q78" s="1333">
        <v>0</v>
      </c>
      <c r="R78" s="1334">
        <v>0</v>
      </c>
      <c r="S78" s="1332">
        <v>0</v>
      </c>
      <c r="T78" s="1332">
        <v>0</v>
      </c>
      <c r="U78" s="1332">
        <v>0</v>
      </c>
      <c r="V78" s="1332">
        <v>0</v>
      </c>
      <c r="W78" s="1332">
        <v>0</v>
      </c>
      <c r="X78" s="1333">
        <v>0</v>
      </c>
      <c r="Y78" s="1333">
        <v>0</v>
      </c>
      <c r="Z78" s="1334">
        <v>0</v>
      </c>
      <c r="AA78" s="1332">
        <v>0</v>
      </c>
      <c r="AB78" s="1332">
        <v>0</v>
      </c>
      <c r="AC78" s="1332">
        <v>0</v>
      </c>
      <c r="AD78" s="1332">
        <v>0</v>
      </c>
      <c r="AE78" s="1332">
        <v>0</v>
      </c>
      <c r="AF78" s="1333">
        <v>0</v>
      </c>
      <c r="AG78" s="1333">
        <v>0</v>
      </c>
      <c r="AH78" s="1334"/>
      <c r="AI78" s="1332">
        <v>0</v>
      </c>
      <c r="AJ78" s="1332">
        <v>0</v>
      </c>
      <c r="AK78" s="1332">
        <v>0</v>
      </c>
      <c r="AL78" s="1332">
        <v>0</v>
      </c>
      <c r="AM78" s="1332">
        <v>0</v>
      </c>
      <c r="AN78" s="1333">
        <v>0</v>
      </c>
      <c r="AO78" s="1333">
        <v>0</v>
      </c>
      <c r="AP78" s="1334">
        <v>0</v>
      </c>
      <c r="AQ78" s="1332">
        <v>0</v>
      </c>
      <c r="AR78" s="1332">
        <v>0</v>
      </c>
      <c r="AS78" s="1332">
        <v>0</v>
      </c>
      <c r="AT78" s="1332">
        <v>0</v>
      </c>
      <c r="AU78" s="1332">
        <v>0</v>
      </c>
      <c r="AV78" s="1333">
        <v>0</v>
      </c>
      <c r="AW78" s="1333">
        <v>0</v>
      </c>
      <c r="AX78" s="1334"/>
      <c r="AY78" s="1332">
        <v>0</v>
      </c>
      <c r="AZ78" s="1332">
        <v>0</v>
      </c>
      <c r="BA78" s="1332">
        <v>0</v>
      </c>
      <c r="BB78" s="1332">
        <v>0</v>
      </c>
      <c r="BC78" s="1332">
        <v>0</v>
      </c>
      <c r="BD78" s="1333">
        <v>0</v>
      </c>
      <c r="BE78" s="1333">
        <v>0</v>
      </c>
      <c r="BF78" s="1334">
        <v>0</v>
      </c>
      <c r="BG78" s="1332">
        <v>0</v>
      </c>
      <c r="BH78" s="1332">
        <v>0</v>
      </c>
      <c r="BI78" s="1332">
        <v>0</v>
      </c>
      <c r="BJ78" s="1332">
        <v>0</v>
      </c>
      <c r="BK78" s="1332">
        <v>0</v>
      </c>
      <c r="BL78" s="1333">
        <v>0</v>
      </c>
      <c r="BM78" s="1333">
        <v>0</v>
      </c>
      <c r="BN78" s="1334">
        <v>0</v>
      </c>
      <c r="BO78" s="1334">
        <v>0</v>
      </c>
      <c r="BP78" s="1332">
        <v>0</v>
      </c>
      <c r="BQ78" s="1332">
        <v>0</v>
      </c>
      <c r="BR78" s="1332">
        <v>0</v>
      </c>
      <c r="BS78" s="1332">
        <v>0</v>
      </c>
      <c r="BT78" s="1332">
        <v>0</v>
      </c>
      <c r="BU78" s="1333">
        <v>0</v>
      </c>
      <c r="BV78" s="1333">
        <v>0</v>
      </c>
      <c r="BW78" s="1334">
        <v>0</v>
      </c>
      <c r="BX78" s="1332">
        <v>0</v>
      </c>
      <c r="BY78" s="1332">
        <v>0</v>
      </c>
      <c r="BZ78" s="1332">
        <v>0</v>
      </c>
      <c r="CA78" s="1332">
        <v>0</v>
      </c>
      <c r="CB78" s="1332">
        <v>0</v>
      </c>
      <c r="CC78" s="1333">
        <v>0</v>
      </c>
      <c r="CD78" s="1334" t="s">
        <v>103</v>
      </c>
      <c r="CE78" s="1334">
        <v>0</v>
      </c>
      <c r="CF78" s="1332">
        <v>0</v>
      </c>
      <c r="CG78" s="1332">
        <v>0</v>
      </c>
      <c r="CH78" s="1332">
        <v>0</v>
      </c>
      <c r="CI78" s="1332">
        <v>0</v>
      </c>
      <c r="CJ78" s="1332">
        <v>0</v>
      </c>
      <c r="CK78" s="1333">
        <v>0</v>
      </c>
      <c r="CL78" s="1333">
        <v>0</v>
      </c>
      <c r="CM78" s="1334">
        <v>0</v>
      </c>
      <c r="CN78" s="1334"/>
      <c r="CO78" s="1332">
        <v>0</v>
      </c>
      <c r="CP78" s="1332">
        <v>0</v>
      </c>
      <c r="CQ78" s="1332">
        <v>0</v>
      </c>
      <c r="CR78" s="1332">
        <v>0</v>
      </c>
      <c r="CS78" s="1332">
        <v>0</v>
      </c>
      <c r="CT78" s="1333">
        <v>0</v>
      </c>
      <c r="CU78" s="1333">
        <v>0</v>
      </c>
      <c r="CV78" s="1334">
        <v>0</v>
      </c>
      <c r="CW78" s="1332">
        <v>0</v>
      </c>
      <c r="CX78" s="1332">
        <v>0</v>
      </c>
      <c r="CY78" s="1332">
        <v>0</v>
      </c>
      <c r="CZ78" s="1332">
        <v>0</v>
      </c>
      <c r="DA78" s="1332">
        <v>0</v>
      </c>
      <c r="DB78" s="1333">
        <v>0</v>
      </c>
      <c r="DC78" s="1333">
        <v>0</v>
      </c>
      <c r="DD78" s="1334">
        <v>0</v>
      </c>
      <c r="DE78" s="1332">
        <v>0</v>
      </c>
      <c r="DF78" s="1332">
        <v>0</v>
      </c>
      <c r="DG78" s="1332">
        <v>0</v>
      </c>
      <c r="DH78" s="1332">
        <v>0</v>
      </c>
      <c r="DI78" s="1332">
        <v>0</v>
      </c>
      <c r="DJ78" s="1333">
        <v>0</v>
      </c>
      <c r="DK78" s="1333">
        <v>0</v>
      </c>
      <c r="DL78" s="1334"/>
      <c r="DM78" s="1332">
        <v>0</v>
      </c>
      <c r="DN78" s="1332">
        <v>0</v>
      </c>
      <c r="DO78" s="1332">
        <v>0</v>
      </c>
      <c r="DP78" s="1332">
        <v>0</v>
      </c>
      <c r="DQ78" s="1332">
        <v>0</v>
      </c>
      <c r="DR78" s="1333">
        <v>0</v>
      </c>
      <c r="DS78" s="1333">
        <v>0</v>
      </c>
      <c r="DT78" s="1334">
        <v>0</v>
      </c>
      <c r="DU78" s="1332">
        <v>0</v>
      </c>
      <c r="DV78" s="1332">
        <v>0</v>
      </c>
      <c r="DW78" s="1332">
        <v>0</v>
      </c>
      <c r="DX78" s="1332">
        <v>0</v>
      </c>
      <c r="DY78" s="1332">
        <v>0</v>
      </c>
      <c r="DZ78" s="1333">
        <v>0</v>
      </c>
      <c r="EA78" s="1333">
        <v>0</v>
      </c>
      <c r="EB78" s="1334">
        <v>0</v>
      </c>
      <c r="EC78" s="1332">
        <v>0</v>
      </c>
      <c r="ED78" s="1332">
        <v>0</v>
      </c>
      <c r="EE78" s="1332">
        <v>0</v>
      </c>
      <c r="EF78" s="1332">
        <v>0</v>
      </c>
      <c r="EG78" s="1332">
        <v>0</v>
      </c>
      <c r="EH78" s="1333">
        <v>0</v>
      </c>
      <c r="EI78" s="1333">
        <v>0</v>
      </c>
      <c r="EJ78" s="1334">
        <v>0</v>
      </c>
      <c r="EK78" s="1332">
        <v>0</v>
      </c>
      <c r="EL78" s="1332">
        <v>0</v>
      </c>
      <c r="EM78" s="1332">
        <v>0</v>
      </c>
      <c r="EN78" s="1332">
        <v>0</v>
      </c>
      <c r="EO78" s="1332">
        <v>0</v>
      </c>
      <c r="EP78" s="1333">
        <v>0</v>
      </c>
      <c r="EQ78" s="1333"/>
      <c r="ER78" s="1334"/>
      <c r="ES78" s="1332">
        <v>0</v>
      </c>
      <c r="ET78" s="1332">
        <v>0</v>
      </c>
      <c r="EU78" s="1332">
        <v>0</v>
      </c>
      <c r="EV78" s="1332">
        <v>0</v>
      </c>
      <c r="EW78" s="1332">
        <v>0</v>
      </c>
      <c r="EX78" s="1333">
        <v>0</v>
      </c>
      <c r="EY78" s="1333">
        <v>0</v>
      </c>
      <c r="EZ78" s="1334">
        <v>0</v>
      </c>
      <c r="FA78" s="1333">
        <v>0</v>
      </c>
      <c r="FB78" s="1332">
        <v>0</v>
      </c>
      <c r="FC78" s="1332">
        <v>0</v>
      </c>
      <c r="FD78" s="1332">
        <v>0</v>
      </c>
      <c r="FE78" s="1332">
        <v>0</v>
      </c>
      <c r="FF78" s="1333">
        <v>0</v>
      </c>
      <c r="FG78" s="1333">
        <v>0</v>
      </c>
      <c r="FH78" s="1334"/>
      <c r="FI78" s="1332">
        <v>0</v>
      </c>
      <c r="FJ78" s="1332">
        <v>0</v>
      </c>
      <c r="FK78" s="1332">
        <v>0</v>
      </c>
      <c r="FL78" s="1332">
        <v>0</v>
      </c>
      <c r="FM78" s="1332">
        <v>0</v>
      </c>
      <c r="FN78" s="1333">
        <v>0</v>
      </c>
      <c r="FO78" s="1333">
        <v>0</v>
      </c>
      <c r="FP78" s="1334">
        <v>0</v>
      </c>
      <c r="FQ78" s="1332">
        <v>0</v>
      </c>
      <c r="FR78" s="1332">
        <v>0</v>
      </c>
      <c r="FS78" s="1332">
        <v>0</v>
      </c>
      <c r="FT78" s="1332">
        <v>0</v>
      </c>
      <c r="FU78" s="1332">
        <v>0</v>
      </c>
      <c r="FV78" s="1333">
        <v>0</v>
      </c>
      <c r="FW78" s="1333">
        <v>0</v>
      </c>
      <c r="FX78" s="1334">
        <v>0</v>
      </c>
      <c r="FY78" s="1332">
        <v>0</v>
      </c>
      <c r="FZ78" s="1332">
        <v>0</v>
      </c>
      <c r="GA78" s="1332">
        <v>0</v>
      </c>
      <c r="GB78" s="1332">
        <v>0</v>
      </c>
      <c r="GC78" s="1332">
        <v>0</v>
      </c>
      <c r="GD78" s="1333">
        <v>0</v>
      </c>
      <c r="GE78" s="1333">
        <v>0</v>
      </c>
      <c r="GF78" s="1334">
        <v>0</v>
      </c>
      <c r="GG78" s="1332">
        <v>0</v>
      </c>
      <c r="GH78" s="1332">
        <v>0</v>
      </c>
      <c r="GI78" s="1332">
        <v>0</v>
      </c>
      <c r="GJ78" s="1332">
        <v>0</v>
      </c>
      <c r="GK78" s="1332">
        <v>0</v>
      </c>
      <c r="GL78" s="1333">
        <v>0</v>
      </c>
      <c r="GM78" s="1333">
        <v>0</v>
      </c>
      <c r="GN78" s="1334">
        <v>0</v>
      </c>
      <c r="GO78" s="1332">
        <v>0</v>
      </c>
      <c r="GP78" s="1332">
        <v>0</v>
      </c>
      <c r="GQ78" s="1332">
        <v>0</v>
      </c>
      <c r="GR78" s="1332">
        <f>GJ78+GB78+FT78+FL78+FD78+EV78+EF78+DX78+DP78+DH78+AD78+CZ78+CR78+CI78+CA78+BS78+EN78+BJ78+BB78+AT78+AL78+V78+N78</f>
        <v>0</v>
      </c>
      <c r="GS78" s="1332">
        <f>O78+W78+AM78+AU78+BC78+BK78+BT78+CB78+CJ78+CS78+DA78+AE78+DI78+DQ78+DY78+EG78+EO78+EW78+FE78+FM78+FU78+GC78+GK78</f>
        <v>0</v>
      </c>
      <c r="GT78" s="1333">
        <v>0</v>
      </c>
      <c r="GU78" s="1333">
        <v>0</v>
      </c>
      <c r="GV78" s="1334">
        <v>0</v>
      </c>
      <c r="GW78" s="1332">
        <v>0</v>
      </c>
      <c r="GX78" s="1332">
        <v>0</v>
      </c>
      <c r="GY78" s="1332">
        <v>0</v>
      </c>
      <c r="GZ78" s="1332">
        <f t="shared" si="14"/>
        <v>0</v>
      </c>
      <c r="HA78" s="1332">
        <f t="shared" si="14"/>
        <v>0</v>
      </c>
      <c r="HB78" s="1333">
        <v>0</v>
      </c>
      <c r="HC78" s="1335">
        <v>0</v>
      </c>
      <c r="HD78" s="1334">
        <v>0</v>
      </c>
      <c r="HJ78" s="1336"/>
    </row>
    <row r="79" spans="1:218">
      <c r="A79" s="1286" t="s">
        <v>668</v>
      </c>
      <c r="B79" s="1332">
        <v>0</v>
      </c>
      <c r="C79" s="1333">
        <v>0</v>
      </c>
      <c r="D79" s="1333">
        <v>0</v>
      </c>
      <c r="E79" s="1333">
        <v>0</v>
      </c>
      <c r="F79" s="1333">
        <v>0</v>
      </c>
      <c r="G79" s="1333">
        <v>0</v>
      </c>
      <c r="H79" s="1333">
        <v>0</v>
      </c>
      <c r="I79" s="1334">
        <v>0</v>
      </c>
      <c r="J79" s="1334">
        <v>0</v>
      </c>
      <c r="K79" s="1332">
        <v>0</v>
      </c>
      <c r="L79" s="1332">
        <v>0</v>
      </c>
      <c r="M79" s="1332">
        <v>0</v>
      </c>
      <c r="N79" s="1332">
        <v>0</v>
      </c>
      <c r="O79" s="1332">
        <v>0</v>
      </c>
      <c r="P79" s="1333">
        <v>0</v>
      </c>
      <c r="Q79" s="1333">
        <v>0</v>
      </c>
      <c r="R79" s="1334">
        <v>0</v>
      </c>
      <c r="S79" s="1332">
        <v>0</v>
      </c>
      <c r="T79" s="1332">
        <v>0</v>
      </c>
      <c r="U79" s="1332">
        <v>0</v>
      </c>
      <c r="V79" s="1332">
        <v>0</v>
      </c>
      <c r="W79" s="1332">
        <v>0</v>
      </c>
      <c r="X79" s="1333">
        <v>0</v>
      </c>
      <c r="Y79" s="1333">
        <v>0</v>
      </c>
      <c r="Z79" s="1334">
        <v>0</v>
      </c>
      <c r="AA79" s="1332">
        <v>0</v>
      </c>
      <c r="AB79" s="1332">
        <v>0</v>
      </c>
      <c r="AC79" s="1332">
        <v>0</v>
      </c>
      <c r="AD79" s="1332">
        <v>0</v>
      </c>
      <c r="AE79" s="1332">
        <v>0</v>
      </c>
      <c r="AF79" s="1333">
        <v>0</v>
      </c>
      <c r="AG79" s="1333">
        <v>0</v>
      </c>
      <c r="AH79" s="1334"/>
      <c r="AI79" s="1332">
        <v>0</v>
      </c>
      <c r="AJ79" s="1332">
        <v>0</v>
      </c>
      <c r="AK79" s="1332">
        <v>0</v>
      </c>
      <c r="AL79" s="1332">
        <v>0</v>
      </c>
      <c r="AM79" s="1332">
        <v>0</v>
      </c>
      <c r="AN79" s="1333">
        <v>0</v>
      </c>
      <c r="AO79" s="1333">
        <v>0</v>
      </c>
      <c r="AP79" s="1334">
        <v>0</v>
      </c>
      <c r="AQ79" s="1332">
        <v>0</v>
      </c>
      <c r="AR79" s="1332">
        <v>0</v>
      </c>
      <c r="AS79" s="1332">
        <v>0</v>
      </c>
      <c r="AT79" s="1332">
        <v>0</v>
      </c>
      <c r="AU79" s="1332">
        <v>0</v>
      </c>
      <c r="AV79" s="1333">
        <v>0</v>
      </c>
      <c r="AW79" s="1333">
        <v>0</v>
      </c>
      <c r="AX79" s="1334"/>
      <c r="AY79" s="1332">
        <v>0</v>
      </c>
      <c r="AZ79" s="1332">
        <v>0</v>
      </c>
      <c r="BA79" s="1332">
        <v>0</v>
      </c>
      <c r="BB79" s="1332">
        <v>0</v>
      </c>
      <c r="BC79" s="1332">
        <v>0</v>
      </c>
      <c r="BD79" s="1333">
        <v>0</v>
      </c>
      <c r="BE79" s="1333">
        <v>0</v>
      </c>
      <c r="BF79" s="1334">
        <v>0</v>
      </c>
      <c r="BG79" s="1332">
        <v>0</v>
      </c>
      <c r="BH79" s="1332">
        <v>0</v>
      </c>
      <c r="BI79" s="1332">
        <v>0</v>
      </c>
      <c r="BJ79" s="1332">
        <v>0</v>
      </c>
      <c r="BK79" s="1332">
        <v>0</v>
      </c>
      <c r="BL79" s="1333">
        <v>0</v>
      </c>
      <c r="BM79" s="1333">
        <v>0</v>
      </c>
      <c r="BN79" s="1334">
        <v>0</v>
      </c>
      <c r="BO79" s="1334">
        <v>0</v>
      </c>
      <c r="BP79" s="1332">
        <v>0</v>
      </c>
      <c r="BQ79" s="1332">
        <v>0</v>
      </c>
      <c r="BR79" s="1332">
        <v>0</v>
      </c>
      <c r="BS79" s="1332">
        <v>0</v>
      </c>
      <c r="BT79" s="1332">
        <v>0</v>
      </c>
      <c r="BU79" s="1333">
        <v>0</v>
      </c>
      <c r="BV79" s="1333">
        <v>0</v>
      </c>
      <c r="BW79" s="1334">
        <v>0</v>
      </c>
      <c r="BX79" s="1332">
        <v>0</v>
      </c>
      <c r="BY79" s="1332">
        <v>0</v>
      </c>
      <c r="BZ79" s="1332">
        <v>0</v>
      </c>
      <c r="CA79" s="1332">
        <v>0</v>
      </c>
      <c r="CB79" s="1332">
        <v>0</v>
      </c>
      <c r="CC79" s="1333">
        <v>0</v>
      </c>
      <c r="CD79" s="1334" t="s">
        <v>103</v>
      </c>
      <c r="CE79" s="1334">
        <v>0</v>
      </c>
      <c r="CF79" s="1332">
        <v>0</v>
      </c>
      <c r="CG79" s="1332">
        <v>0</v>
      </c>
      <c r="CH79" s="1332">
        <v>0</v>
      </c>
      <c r="CI79" s="1332">
        <v>0</v>
      </c>
      <c r="CJ79" s="1332">
        <v>0</v>
      </c>
      <c r="CK79" s="1333">
        <v>0</v>
      </c>
      <c r="CL79" s="1333">
        <v>0</v>
      </c>
      <c r="CM79" s="1334">
        <v>0</v>
      </c>
      <c r="CN79" s="1334"/>
      <c r="CO79" s="1332">
        <v>0</v>
      </c>
      <c r="CP79" s="1332">
        <v>0</v>
      </c>
      <c r="CQ79" s="1332">
        <v>0</v>
      </c>
      <c r="CR79" s="1332">
        <v>0</v>
      </c>
      <c r="CS79" s="1332">
        <v>0</v>
      </c>
      <c r="CT79" s="1333">
        <v>0</v>
      </c>
      <c r="CU79" s="1333">
        <v>0</v>
      </c>
      <c r="CV79" s="1334">
        <v>0</v>
      </c>
      <c r="CW79" s="1332">
        <v>0</v>
      </c>
      <c r="CX79" s="1332">
        <v>0</v>
      </c>
      <c r="CY79" s="1332">
        <v>0</v>
      </c>
      <c r="CZ79" s="1332">
        <v>0</v>
      </c>
      <c r="DA79" s="1332">
        <v>0</v>
      </c>
      <c r="DB79" s="1333">
        <v>0</v>
      </c>
      <c r="DC79" s="1333">
        <v>0</v>
      </c>
      <c r="DD79" s="1334">
        <v>0</v>
      </c>
      <c r="DE79" s="1332">
        <v>0</v>
      </c>
      <c r="DF79" s="1332">
        <v>0</v>
      </c>
      <c r="DG79" s="1332">
        <v>0</v>
      </c>
      <c r="DH79" s="1332">
        <v>0</v>
      </c>
      <c r="DI79" s="1332">
        <v>0</v>
      </c>
      <c r="DJ79" s="1333">
        <v>0</v>
      </c>
      <c r="DK79" s="1333">
        <v>0</v>
      </c>
      <c r="DL79" s="1334"/>
      <c r="DM79" s="1332">
        <v>0</v>
      </c>
      <c r="DN79" s="1332">
        <v>0</v>
      </c>
      <c r="DO79" s="1332">
        <v>0</v>
      </c>
      <c r="DP79" s="1332">
        <v>0</v>
      </c>
      <c r="DQ79" s="1332">
        <v>0</v>
      </c>
      <c r="DR79" s="1333">
        <v>0</v>
      </c>
      <c r="DS79" s="1333">
        <v>0</v>
      </c>
      <c r="DT79" s="1334">
        <v>0</v>
      </c>
      <c r="DU79" s="1332">
        <v>0</v>
      </c>
      <c r="DV79" s="1332">
        <v>0</v>
      </c>
      <c r="DW79" s="1332">
        <v>0</v>
      </c>
      <c r="DX79" s="1332">
        <v>0</v>
      </c>
      <c r="DY79" s="1332">
        <v>0</v>
      </c>
      <c r="DZ79" s="1333">
        <v>0</v>
      </c>
      <c r="EA79" s="1333">
        <v>0</v>
      </c>
      <c r="EB79" s="1334">
        <v>0</v>
      </c>
      <c r="EC79" s="1332">
        <v>0</v>
      </c>
      <c r="ED79" s="1332">
        <v>0</v>
      </c>
      <c r="EE79" s="1332">
        <v>0</v>
      </c>
      <c r="EF79" s="1332">
        <v>0</v>
      </c>
      <c r="EG79" s="1332">
        <v>0</v>
      </c>
      <c r="EH79" s="1333">
        <v>0</v>
      </c>
      <c r="EI79" s="1333">
        <v>0</v>
      </c>
      <c r="EJ79" s="1334">
        <v>0</v>
      </c>
      <c r="EK79" s="1332">
        <v>0</v>
      </c>
      <c r="EL79" s="1332">
        <v>0</v>
      </c>
      <c r="EM79" s="1332">
        <v>0</v>
      </c>
      <c r="EN79" s="1332">
        <v>0</v>
      </c>
      <c r="EO79" s="1332">
        <v>0</v>
      </c>
      <c r="EP79" s="1333">
        <v>0</v>
      </c>
      <c r="EQ79" s="1333"/>
      <c r="ER79" s="1334"/>
      <c r="ES79" s="1332">
        <v>0</v>
      </c>
      <c r="ET79" s="1332">
        <v>0</v>
      </c>
      <c r="EU79" s="1332">
        <v>0</v>
      </c>
      <c r="EV79" s="1332">
        <v>0</v>
      </c>
      <c r="EW79" s="1332">
        <v>0</v>
      </c>
      <c r="EX79" s="1333">
        <v>0</v>
      </c>
      <c r="EY79" s="1333">
        <v>0</v>
      </c>
      <c r="EZ79" s="1334">
        <v>0</v>
      </c>
      <c r="FA79" s="1333">
        <v>0</v>
      </c>
      <c r="FB79" s="1332">
        <v>0</v>
      </c>
      <c r="FC79" s="1332">
        <v>0</v>
      </c>
      <c r="FD79" s="1332">
        <v>0</v>
      </c>
      <c r="FE79" s="1332">
        <v>0</v>
      </c>
      <c r="FF79" s="1333">
        <v>0</v>
      </c>
      <c r="FG79" s="1333">
        <v>0</v>
      </c>
      <c r="FH79" s="1334"/>
      <c r="FI79" s="1332">
        <v>0</v>
      </c>
      <c r="FJ79" s="1332">
        <v>0</v>
      </c>
      <c r="FK79" s="1332">
        <v>0</v>
      </c>
      <c r="FL79" s="1332">
        <v>0</v>
      </c>
      <c r="FM79" s="1332">
        <v>0</v>
      </c>
      <c r="FN79" s="1333">
        <v>0</v>
      </c>
      <c r="FO79" s="1333">
        <v>0</v>
      </c>
      <c r="FP79" s="1334">
        <v>0</v>
      </c>
      <c r="FQ79" s="1332">
        <v>0</v>
      </c>
      <c r="FR79" s="1332">
        <v>0</v>
      </c>
      <c r="FS79" s="1332">
        <v>0</v>
      </c>
      <c r="FT79" s="1332">
        <v>0</v>
      </c>
      <c r="FU79" s="1332">
        <v>0</v>
      </c>
      <c r="FV79" s="1333">
        <v>0</v>
      </c>
      <c r="FW79" s="1333">
        <v>0</v>
      </c>
      <c r="FX79" s="1334">
        <v>0</v>
      </c>
      <c r="FY79" s="1332">
        <v>0</v>
      </c>
      <c r="FZ79" s="1332">
        <v>0</v>
      </c>
      <c r="GA79" s="1332">
        <v>0</v>
      </c>
      <c r="GB79" s="1332">
        <v>0</v>
      </c>
      <c r="GC79" s="1332">
        <v>0</v>
      </c>
      <c r="GD79" s="1333">
        <v>0</v>
      </c>
      <c r="GE79" s="1333">
        <v>0</v>
      </c>
      <c r="GF79" s="1334">
        <v>0</v>
      </c>
      <c r="GG79" s="1332">
        <v>0</v>
      </c>
      <c r="GH79" s="1332">
        <v>0</v>
      </c>
      <c r="GI79" s="1332">
        <v>0</v>
      </c>
      <c r="GJ79" s="1332">
        <v>0</v>
      </c>
      <c r="GK79" s="1332">
        <v>0</v>
      </c>
      <c r="GL79" s="1333">
        <v>0</v>
      </c>
      <c r="GM79" s="1333">
        <v>0</v>
      </c>
      <c r="GN79" s="1334">
        <v>0</v>
      </c>
      <c r="GO79" s="1332">
        <v>0</v>
      </c>
      <c r="GP79" s="1332">
        <v>0</v>
      </c>
      <c r="GQ79" s="1332">
        <v>0</v>
      </c>
      <c r="GR79" s="1332">
        <f>GJ79+GB79+FT79+FL79+FD79+EV79+EF79+DX79+DP79+DH79+AD79+CZ79+CR79+CI79+CA79+BS79+EN79+BJ79+BB79+AT79+AL79+V79+N79</f>
        <v>0</v>
      </c>
      <c r="GS79" s="1332">
        <f>O79+W79+AM79+AU79+BC79+BK79+BT79+CB79+CJ79+CS79+DA79+AE79+DI79+DQ79+DY79+EG79+EO79+EW79+FE79+FM79+FU79+GC79+GK79</f>
        <v>0</v>
      </c>
      <c r="GT79" s="1333">
        <v>0</v>
      </c>
      <c r="GU79" s="1333">
        <v>0</v>
      </c>
      <c r="GV79" s="1334">
        <v>0</v>
      </c>
      <c r="GW79" s="1332">
        <v>0</v>
      </c>
      <c r="GX79" s="1332">
        <v>0</v>
      </c>
      <c r="GY79" s="1332">
        <v>0</v>
      </c>
      <c r="GZ79" s="1332">
        <f t="shared" si="14"/>
        <v>0</v>
      </c>
      <c r="HA79" s="1332">
        <f t="shared" si="14"/>
        <v>0</v>
      </c>
      <c r="HB79" s="1333">
        <v>0</v>
      </c>
      <c r="HC79" s="1335">
        <v>0</v>
      </c>
      <c r="HD79" s="1334">
        <v>0</v>
      </c>
      <c r="HJ79" s="1336"/>
    </row>
    <row r="80" spans="1:218" ht="13">
      <c r="A80" s="1285" t="s">
        <v>669</v>
      </c>
      <c r="B80" s="1332"/>
      <c r="C80" s="1333"/>
      <c r="D80" s="1333"/>
      <c r="E80" s="1333"/>
      <c r="F80" s="1333"/>
      <c r="G80" s="1333"/>
      <c r="H80" s="1333"/>
      <c r="I80" s="1334"/>
      <c r="J80" s="1334"/>
      <c r="K80" s="1337"/>
      <c r="L80" s="1337"/>
      <c r="M80" s="1337"/>
      <c r="N80" s="1337"/>
      <c r="O80" s="1337"/>
      <c r="P80" s="1333"/>
      <c r="Q80" s="1333"/>
      <c r="R80" s="1334"/>
      <c r="S80" s="1332"/>
      <c r="T80" s="1332"/>
      <c r="U80" s="1332"/>
      <c r="V80" s="1332"/>
      <c r="W80" s="1332"/>
      <c r="X80" s="1333"/>
      <c r="Y80" s="1333"/>
      <c r="Z80" s="1334"/>
      <c r="AA80" s="1332"/>
      <c r="AB80" s="1332"/>
      <c r="AC80" s="1332"/>
      <c r="AD80" s="1332"/>
      <c r="AE80" s="1332"/>
      <c r="AF80" s="1333"/>
      <c r="AG80" s="1333"/>
      <c r="AH80" s="1334"/>
      <c r="AI80" s="1332"/>
      <c r="AJ80" s="1332"/>
      <c r="AK80" s="1332"/>
      <c r="AL80" s="1332"/>
      <c r="AM80" s="1332"/>
      <c r="AN80" s="1333"/>
      <c r="AO80" s="1333"/>
      <c r="AP80" s="1334"/>
      <c r="AQ80" s="1332"/>
      <c r="AR80" s="1332"/>
      <c r="AS80" s="1332"/>
      <c r="AT80" s="1332"/>
      <c r="AU80" s="1332"/>
      <c r="AV80" s="1333"/>
      <c r="AW80" s="1333"/>
      <c r="AX80" s="1334"/>
      <c r="AY80" s="1332"/>
      <c r="AZ80" s="1332"/>
      <c r="BA80" s="1332"/>
      <c r="BB80" s="1332"/>
      <c r="BC80" s="1332"/>
      <c r="BD80" s="1333"/>
      <c r="BE80" s="1333"/>
      <c r="BF80" s="1334"/>
      <c r="BG80" s="1332"/>
      <c r="BH80" s="1332"/>
      <c r="BI80" s="1332"/>
      <c r="BJ80" s="1332"/>
      <c r="BK80" s="1332"/>
      <c r="BL80" s="1333"/>
      <c r="BM80" s="1333"/>
      <c r="BN80" s="1334"/>
      <c r="BO80" s="1334"/>
      <c r="BP80" s="1332" t="s">
        <v>185</v>
      </c>
      <c r="BQ80" s="1332" t="s">
        <v>185</v>
      </c>
      <c r="BR80" s="1332" t="s">
        <v>185</v>
      </c>
      <c r="BS80" s="1332" t="s">
        <v>185</v>
      </c>
      <c r="BT80" s="1332"/>
      <c r="BU80" s="1333" t="s">
        <v>185</v>
      </c>
      <c r="BV80" s="1333" t="s">
        <v>185</v>
      </c>
      <c r="BW80" s="1334" t="s">
        <v>185</v>
      </c>
      <c r="BX80" s="1332"/>
      <c r="BY80" s="1332"/>
      <c r="BZ80" s="1332"/>
      <c r="CA80" s="1332"/>
      <c r="CB80" s="1332"/>
      <c r="CC80" s="1333"/>
      <c r="CD80" s="1334" t="s">
        <v>103</v>
      </c>
      <c r="CE80" s="1334">
        <v>0</v>
      </c>
      <c r="CF80" s="1332"/>
      <c r="CG80" s="1332"/>
      <c r="CH80" s="1332"/>
      <c r="CI80" s="1332"/>
      <c r="CJ80" s="1332"/>
      <c r="CK80" s="1333"/>
      <c r="CL80" s="1333"/>
      <c r="CM80" s="1334"/>
      <c r="CN80" s="1334"/>
      <c r="CO80" s="1332"/>
      <c r="CP80" s="1332"/>
      <c r="CQ80" s="1332"/>
      <c r="CR80" s="1332"/>
      <c r="CS80" s="1332"/>
      <c r="CT80" s="1333"/>
      <c r="CU80" s="1333"/>
      <c r="CV80" s="1334"/>
      <c r="CW80" s="1332"/>
      <c r="CX80" s="1332"/>
      <c r="CY80" s="1332"/>
      <c r="CZ80" s="1332"/>
      <c r="DA80" s="1332"/>
      <c r="DB80" s="1333"/>
      <c r="DC80" s="1333"/>
      <c r="DD80" s="1334"/>
      <c r="DE80" s="1332"/>
      <c r="DF80" s="1332"/>
      <c r="DG80" s="1332"/>
      <c r="DH80" s="1332"/>
      <c r="DI80" s="1332"/>
      <c r="DJ80" s="1333"/>
      <c r="DK80" s="1333"/>
      <c r="DL80" s="1334"/>
      <c r="DM80" s="1332"/>
      <c r="DN80" s="1332"/>
      <c r="DO80" s="1332"/>
      <c r="DP80" s="1332"/>
      <c r="DQ80" s="1332"/>
      <c r="DR80" s="1333"/>
      <c r="DS80" s="1333"/>
      <c r="DT80" s="1334"/>
      <c r="DU80" s="1332"/>
      <c r="DV80" s="1332"/>
      <c r="DW80" s="1332"/>
      <c r="DX80" s="1332"/>
      <c r="DY80" s="1332"/>
      <c r="DZ80" s="1333"/>
      <c r="EA80" s="1333"/>
      <c r="EB80" s="1334"/>
      <c r="EC80" s="1332"/>
      <c r="ED80" s="1332"/>
      <c r="EE80" s="1332"/>
      <c r="EF80" s="1332"/>
      <c r="EG80" s="1332"/>
      <c r="EH80" s="1333"/>
      <c r="EI80" s="1333"/>
      <c r="EJ80" s="1334"/>
      <c r="EK80" s="1332"/>
      <c r="EL80" s="1332"/>
      <c r="EM80" s="1332"/>
      <c r="EN80" s="1332"/>
      <c r="EO80" s="1332"/>
      <c r="EP80" s="1333"/>
      <c r="EQ80" s="1333"/>
      <c r="ER80" s="1334"/>
      <c r="ES80" s="1332"/>
      <c r="ET80" s="1332"/>
      <c r="EU80" s="1332"/>
      <c r="EV80" s="1332"/>
      <c r="EW80" s="1332"/>
      <c r="EX80" s="1333"/>
      <c r="EY80" s="1333"/>
      <c r="EZ80" s="1334"/>
      <c r="FA80" s="1333"/>
      <c r="FB80" s="1332"/>
      <c r="FC80" s="1332"/>
      <c r="FD80" s="1332"/>
      <c r="FE80" s="1332"/>
      <c r="FF80" s="1333"/>
      <c r="FG80" s="1333"/>
      <c r="FH80" s="1334"/>
      <c r="FI80" s="1332"/>
      <c r="FJ80" s="1332"/>
      <c r="FK80" s="1332"/>
      <c r="FL80" s="1332"/>
      <c r="FM80" s="1332"/>
      <c r="FN80" s="1333"/>
      <c r="FO80" s="1333"/>
      <c r="FP80" s="1334"/>
      <c r="FQ80" s="1332"/>
      <c r="FR80" s="1332"/>
      <c r="FS80" s="1332"/>
      <c r="FT80" s="1332"/>
      <c r="FU80" s="1332"/>
      <c r="FV80" s="1333"/>
      <c r="FW80" s="1333"/>
      <c r="FX80" s="1334"/>
      <c r="FY80" s="1332"/>
      <c r="FZ80" s="1332"/>
      <c r="GA80" s="1332"/>
      <c r="GB80" s="1332"/>
      <c r="GC80" s="1332"/>
      <c r="GD80" s="1333"/>
      <c r="GE80" s="1333"/>
      <c r="GF80" s="1334"/>
      <c r="GG80" s="1332"/>
      <c r="GH80" s="1332"/>
      <c r="GI80" s="1332"/>
      <c r="GJ80" s="1332"/>
      <c r="GK80" s="1332"/>
      <c r="GL80" s="1333"/>
      <c r="GM80" s="1333"/>
      <c r="GN80" s="1334"/>
      <c r="GO80" s="1332"/>
      <c r="GP80" s="1332"/>
      <c r="GQ80" s="1332"/>
      <c r="GR80" s="1332"/>
      <c r="GS80" s="1332"/>
      <c r="GT80" s="1333"/>
      <c r="GU80" s="1333"/>
      <c r="GV80" s="1334"/>
      <c r="GW80" s="1332"/>
      <c r="GX80" s="1332"/>
      <c r="GY80" s="1332"/>
      <c r="GZ80" s="1332"/>
      <c r="HA80" s="1332"/>
      <c r="HB80" s="1333"/>
      <c r="HC80" s="1335"/>
      <c r="HD80" s="1334"/>
      <c r="HJ80" s="1336"/>
    </row>
    <row r="81" spans="1:218">
      <c r="A81" s="1286" t="s">
        <v>637</v>
      </c>
      <c r="B81" s="1332">
        <v>0</v>
      </c>
      <c r="C81" s="1333">
        <v>0</v>
      </c>
      <c r="D81" s="1333">
        <v>0</v>
      </c>
      <c r="E81" s="1333">
        <v>0</v>
      </c>
      <c r="F81" s="1333">
        <v>0</v>
      </c>
      <c r="G81" s="1333">
        <v>0</v>
      </c>
      <c r="H81" s="1333">
        <v>0</v>
      </c>
      <c r="I81" s="1334">
        <v>0</v>
      </c>
      <c r="J81" s="1334">
        <v>0</v>
      </c>
      <c r="K81" s="1332">
        <v>0</v>
      </c>
      <c r="L81" s="1332">
        <v>0</v>
      </c>
      <c r="M81" s="1332">
        <v>0</v>
      </c>
      <c r="N81" s="1332">
        <v>0</v>
      </c>
      <c r="O81" s="1332">
        <v>0</v>
      </c>
      <c r="P81" s="1333">
        <v>0</v>
      </c>
      <c r="Q81" s="1333">
        <v>0</v>
      </c>
      <c r="R81" s="1334">
        <v>0</v>
      </c>
      <c r="S81" s="1332">
        <v>0</v>
      </c>
      <c r="T81" s="1332">
        <v>0</v>
      </c>
      <c r="U81" s="1332">
        <v>0</v>
      </c>
      <c r="V81" s="1332">
        <v>0</v>
      </c>
      <c r="W81" s="1332">
        <v>0</v>
      </c>
      <c r="X81" s="1333">
        <v>0</v>
      </c>
      <c r="Y81" s="1333">
        <v>0</v>
      </c>
      <c r="Z81" s="1334">
        <v>0</v>
      </c>
      <c r="AA81" s="1332">
        <v>0</v>
      </c>
      <c r="AB81" s="1332">
        <v>0</v>
      </c>
      <c r="AC81" s="1332">
        <v>0</v>
      </c>
      <c r="AD81" s="1332">
        <v>0</v>
      </c>
      <c r="AE81" s="1332">
        <v>0</v>
      </c>
      <c r="AF81" s="1333">
        <v>0</v>
      </c>
      <c r="AG81" s="1333">
        <v>0</v>
      </c>
      <c r="AH81" s="1334"/>
      <c r="AI81" s="1332">
        <v>0</v>
      </c>
      <c r="AJ81" s="1332">
        <v>0</v>
      </c>
      <c r="AK81" s="1332">
        <v>0</v>
      </c>
      <c r="AL81" s="1332">
        <v>0</v>
      </c>
      <c r="AM81" s="1332">
        <v>0</v>
      </c>
      <c r="AN81" s="1333">
        <v>0</v>
      </c>
      <c r="AO81" s="1333">
        <v>0</v>
      </c>
      <c r="AP81" s="1334">
        <v>0</v>
      </c>
      <c r="AQ81" s="1332">
        <v>0</v>
      </c>
      <c r="AR81" s="1332">
        <v>0</v>
      </c>
      <c r="AS81" s="1332">
        <v>0</v>
      </c>
      <c r="AT81" s="1332">
        <v>0</v>
      </c>
      <c r="AU81" s="1332">
        <v>0</v>
      </c>
      <c r="AV81" s="1333">
        <v>0</v>
      </c>
      <c r="AW81" s="1333">
        <v>0</v>
      </c>
      <c r="AX81" s="1334"/>
      <c r="AY81" s="1332">
        <v>0</v>
      </c>
      <c r="AZ81" s="1332">
        <v>0</v>
      </c>
      <c r="BA81" s="1332">
        <v>0</v>
      </c>
      <c r="BB81" s="1332">
        <v>0</v>
      </c>
      <c r="BC81" s="1332">
        <v>0</v>
      </c>
      <c r="BD81" s="1333">
        <v>0</v>
      </c>
      <c r="BE81" s="1333">
        <v>0</v>
      </c>
      <c r="BF81" s="1334">
        <v>0</v>
      </c>
      <c r="BG81" s="1332">
        <v>0</v>
      </c>
      <c r="BH81" s="1332">
        <v>0</v>
      </c>
      <c r="BI81" s="1332">
        <v>0</v>
      </c>
      <c r="BJ81" s="1332">
        <v>0</v>
      </c>
      <c r="BK81" s="1332">
        <v>0</v>
      </c>
      <c r="BL81" s="1333">
        <v>0</v>
      </c>
      <c r="BM81" s="1333">
        <v>0</v>
      </c>
      <c r="BN81" s="1334">
        <v>0</v>
      </c>
      <c r="BO81" s="1334">
        <v>0</v>
      </c>
      <c r="BP81" s="1332">
        <v>0</v>
      </c>
      <c r="BQ81" s="1332">
        <v>0</v>
      </c>
      <c r="BR81" s="1332">
        <v>0</v>
      </c>
      <c r="BS81" s="1332">
        <v>0</v>
      </c>
      <c r="BT81" s="1332">
        <v>0</v>
      </c>
      <c r="BU81" s="1333">
        <v>0</v>
      </c>
      <c r="BV81" s="1333">
        <v>0</v>
      </c>
      <c r="BW81" s="1334">
        <v>0</v>
      </c>
      <c r="BX81" s="1332">
        <v>0</v>
      </c>
      <c r="BY81" s="1332">
        <v>0</v>
      </c>
      <c r="BZ81" s="1332">
        <v>0</v>
      </c>
      <c r="CA81" s="1332">
        <v>0</v>
      </c>
      <c r="CB81" s="1332">
        <v>0</v>
      </c>
      <c r="CC81" s="1333">
        <v>0</v>
      </c>
      <c r="CD81" s="1334" t="s">
        <v>103</v>
      </c>
      <c r="CE81" s="1334">
        <v>0</v>
      </c>
      <c r="CF81" s="1332">
        <v>0</v>
      </c>
      <c r="CG81" s="1332">
        <v>0</v>
      </c>
      <c r="CH81" s="1332">
        <v>0</v>
      </c>
      <c r="CI81" s="1332">
        <v>0</v>
      </c>
      <c r="CJ81" s="1332">
        <v>0</v>
      </c>
      <c r="CK81" s="1333">
        <v>0</v>
      </c>
      <c r="CL81" s="1333">
        <v>0</v>
      </c>
      <c r="CM81" s="1334">
        <v>0</v>
      </c>
      <c r="CN81" s="1334"/>
      <c r="CO81" s="1332">
        <v>0</v>
      </c>
      <c r="CP81" s="1332">
        <v>0</v>
      </c>
      <c r="CQ81" s="1332">
        <v>0</v>
      </c>
      <c r="CR81" s="1332">
        <v>0</v>
      </c>
      <c r="CS81" s="1332">
        <v>0</v>
      </c>
      <c r="CT81" s="1333">
        <v>0</v>
      </c>
      <c r="CU81" s="1333">
        <v>0</v>
      </c>
      <c r="CV81" s="1334">
        <v>0</v>
      </c>
      <c r="CW81" s="1332">
        <v>0</v>
      </c>
      <c r="CX81" s="1332">
        <v>0</v>
      </c>
      <c r="CY81" s="1332">
        <v>0</v>
      </c>
      <c r="CZ81" s="1332">
        <v>0</v>
      </c>
      <c r="DA81" s="1332">
        <v>0</v>
      </c>
      <c r="DB81" s="1333">
        <v>0</v>
      </c>
      <c r="DC81" s="1333">
        <v>0</v>
      </c>
      <c r="DD81" s="1334">
        <v>0</v>
      </c>
      <c r="DE81" s="1332">
        <v>0</v>
      </c>
      <c r="DF81" s="1332">
        <v>0</v>
      </c>
      <c r="DG81" s="1332">
        <v>0</v>
      </c>
      <c r="DH81" s="1332">
        <v>0</v>
      </c>
      <c r="DI81" s="1332">
        <v>0</v>
      </c>
      <c r="DJ81" s="1333">
        <v>0</v>
      </c>
      <c r="DK81" s="1333">
        <v>0</v>
      </c>
      <c r="DL81" s="1334"/>
      <c r="DM81" s="1332">
        <v>0</v>
      </c>
      <c r="DN81" s="1332">
        <v>0</v>
      </c>
      <c r="DO81" s="1332">
        <v>0</v>
      </c>
      <c r="DP81" s="1332">
        <v>0</v>
      </c>
      <c r="DQ81" s="1332">
        <v>0</v>
      </c>
      <c r="DR81" s="1333">
        <v>0</v>
      </c>
      <c r="DS81" s="1333">
        <v>0</v>
      </c>
      <c r="DT81" s="1334">
        <v>0</v>
      </c>
      <c r="DU81" s="1332">
        <v>0</v>
      </c>
      <c r="DV81" s="1332">
        <v>0</v>
      </c>
      <c r="DW81" s="1332">
        <v>0</v>
      </c>
      <c r="DX81" s="1332">
        <v>0</v>
      </c>
      <c r="DY81" s="1332">
        <v>0</v>
      </c>
      <c r="DZ81" s="1333">
        <v>0</v>
      </c>
      <c r="EA81" s="1333">
        <v>0</v>
      </c>
      <c r="EB81" s="1334">
        <v>0</v>
      </c>
      <c r="EC81" s="1332">
        <v>0</v>
      </c>
      <c r="ED81" s="1332">
        <v>0</v>
      </c>
      <c r="EE81" s="1332">
        <v>0</v>
      </c>
      <c r="EF81" s="1332">
        <v>0</v>
      </c>
      <c r="EG81" s="1332">
        <v>0</v>
      </c>
      <c r="EH81" s="1333">
        <v>0</v>
      </c>
      <c r="EI81" s="1333">
        <v>0</v>
      </c>
      <c r="EJ81" s="1334">
        <v>0</v>
      </c>
      <c r="EK81" s="1332">
        <v>0</v>
      </c>
      <c r="EL81" s="1332">
        <v>0</v>
      </c>
      <c r="EM81" s="1332">
        <v>0</v>
      </c>
      <c r="EN81" s="1332">
        <v>0</v>
      </c>
      <c r="EO81" s="1332">
        <v>0</v>
      </c>
      <c r="EP81" s="1333">
        <v>0</v>
      </c>
      <c r="EQ81" s="1333"/>
      <c r="ER81" s="1334"/>
      <c r="ES81" s="1332">
        <v>0</v>
      </c>
      <c r="ET81" s="1332">
        <v>0</v>
      </c>
      <c r="EU81" s="1332">
        <v>0</v>
      </c>
      <c r="EV81" s="1332">
        <v>0</v>
      </c>
      <c r="EW81" s="1332">
        <v>0</v>
      </c>
      <c r="EX81" s="1333">
        <v>0</v>
      </c>
      <c r="EY81" s="1333">
        <v>0</v>
      </c>
      <c r="EZ81" s="1334">
        <v>0</v>
      </c>
      <c r="FA81" s="1333">
        <v>0</v>
      </c>
      <c r="FB81" s="1332">
        <v>0</v>
      </c>
      <c r="FC81" s="1332">
        <v>0</v>
      </c>
      <c r="FD81" s="1332">
        <v>0</v>
      </c>
      <c r="FE81" s="1332">
        <v>0</v>
      </c>
      <c r="FF81" s="1333">
        <v>0</v>
      </c>
      <c r="FG81" s="1333">
        <v>0</v>
      </c>
      <c r="FH81" s="1334"/>
      <c r="FI81" s="1332">
        <v>0</v>
      </c>
      <c r="FJ81" s="1332">
        <v>0</v>
      </c>
      <c r="FK81" s="1332">
        <v>0</v>
      </c>
      <c r="FL81" s="1332">
        <v>0</v>
      </c>
      <c r="FM81" s="1332">
        <v>0</v>
      </c>
      <c r="FN81" s="1333">
        <v>0</v>
      </c>
      <c r="FO81" s="1333">
        <v>0</v>
      </c>
      <c r="FP81" s="1334">
        <v>0</v>
      </c>
      <c r="FQ81" s="1332">
        <v>0</v>
      </c>
      <c r="FR81" s="1332">
        <v>0</v>
      </c>
      <c r="FS81" s="1332">
        <v>0</v>
      </c>
      <c r="FT81" s="1332">
        <v>0</v>
      </c>
      <c r="FU81" s="1332">
        <v>0</v>
      </c>
      <c r="FV81" s="1333">
        <v>0</v>
      </c>
      <c r="FW81" s="1333">
        <v>0</v>
      </c>
      <c r="FX81" s="1334">
        <v>0</v>
      </c>
      <c r="FY81" s="1332">
        <v>0</v>
      </c>
      <c r="FZ81" s="1332">
        <v>0</v>
      </c>
      <c r="GA81" s="1332">
        <v>0</v>
      </c>
      <c r="GB81" s="1332">
        <v>0</v>
      </c>
      <c r="GC81" s="1332">
        <v>0</v>
      </c>
      <c r="GD81" s="1333">
        <v>0</v>
      </c>
      <c r="GE81" s="1333">
        <v>0</v>
      </c>
      <c r="GF81" s="1334">
        <v>0</v>
      </c>
      <c r="GG81" s="1332">
        <v>0</v>
      </c>
      <c r="GH81" s="1332">
        <v>0</v>
      </c>
      <c r="GI81" s="1332">
        <v>0</v>
      </c>
      <c r="GJ81" s="1332">
        <v>0</v>
      </c>
      <c r="GK81" s="1332">
        <v>0</v>
      </c>
      <c r="GL81" s="1333">
        <v>0</v>
      </c>
      <c r="GM81" s="1333">
        <v>0</v>
      </c>
      <c r="GN81" s="1334">
        <v>0</v>
      </c>
      <c r="GO81" s="1332">
        <v>0</v>
      </c>
      <c r="GP81" s="1332">
        <v>0</v>
      </c>
      <c r="GQ81" s="1332">
        <v>0</v>
      </c>
      <c r="GR81" s="1332">
        <f>GJ81+GB81+FT81+FL81+FD81+EV81+EF81+DX81+DP81+DH81+AD81+CZ81+CR81+CI81+CA81+BS81+EN81+BJ81+BB81+AT81+AL81+V81+N81</f>
        <v>0</v>
      </c>
      <c r="GS81" s="1332">
        <f>O81+W81+AM81+AU81+BC81+BK81+BT81+CB81+CJ81+CS81+DA81+AE81+DI81+DQ81+DY81+EG81+EO81+EW81+FE81+FM81+FU81+GC81+GK81</f>
        <v>0</v>
      </c>
      <c r="GT81" s="1333">
        <v>0</v>
      </c>
      <c r="GU81" s="1333">
        <v>0</v>
      </c>
      <c r="GV81" s="1334">
        <v>0</v>
      </c>
      <c r="GW81" s="1332">
        <v>0</v>
      </c>
      <c r="GX81" s="1332">
        <v>0</v>
      </c>
      <c r="GY81" s="1332">
        <v>0</v>
      </c>
      <c r="GZ81" s="1332">
        <f t="shared" ref="GZ81:HA84" si="15">E81+GR81</f>
        <v>0</v>
      </c>
      <c r="HA81" s="1332">
        <f t="shared" si="15"/>
        <v>0</v>
      </c>
      <c r="HB81" s="1333">
        <v>0</v>
      </c>
      <c r="HC81" s="1335">
        <v>0</v>
      </c>
      <c r="HD81" s="1334">
        <v>0</v>
      </c>
      <c r="HJ81" s="1336"/>
    </row>
    <row r="82" spans="1:218">
      <c r="A82" s="1286" t="s">
        <v>638</v>
      </c>
      <c r="B82" s="1332">
        <v>0</v>
      </c>
      <c r="C82" s="1333">
        <v>0</v>
      </c>
      <c r="D82" s="1333">
        <v>0</v>
      </c>
      <c r="E82" s="1333">
        <v>0</v>
      </c>
      <c r="F82" s="1333">
        <v>0</v>
      </c>
      <c r="G82" s="1333">
        <v>0</v>
      </c>
      <c r="H82" s="1333">
        <v>0</v>
      </c>
      <c r="I82" s="1334">
        <v>0</v>
      </c>
      <c r="J82" s="1334">
        <v>0</v>
      </c>
      <c r="K82" s="1332">
        <v>0</v>
      </c>
      <c r="L82" s="1332">
        <v>0</v>
      </c>
      <c r="M82" s="1332">
        <v>0</v>
      </c>
      <c r="N82" s="1332">
        <v>0</v>
      </c>
      <c r="O82" s="1332">
        <v>0</v>
      </c>
      <c r="P82" s="1333">
        <v>0</v>
      </c>
      <c r="Q82" s="1333">
        <v>0</v>
      </c>
      <c r="R82" s="1334">
        <v>0</v>
      </c>
      <c r="S82" s="1332">
        <v>0</v>
      </c>
      <c r="T82" s="1332">
        <v>0</v>
      </c>
      <c r="U82" s="1332">
        <v>0</v>
      </c>
      <c r="V82" s="1332">
        <v>0</v>
      </c>
      <c r="W82" s="1332">
        <v>0</v>
      </c>
      <c r="X82" s="1333">
        <v>0</v>
      </c>
      <c r="Y82" s="1333">
        <v>0</v>
      </c>
      <c r="Z82" s="1334">
        <v>0</v>
      </c>
      <c r="AA82" s="1332">
        <v>0</v>
      </c>
      <c r="AB82" s="1332">
        <v>0</v>
      </c>
      <c r="AC82" s="1332">
        <v>0</v>
      </c>
      <c r="AD82" s="1332">
        <v>0</v>
      </c>
      <c r="AE82" s="1332">
        <v>0</v>
      </c>
      <c r="AF82" s="1333">
        <v>0</v>
      </c>
      <c r="AG82" s="1333">
        <v>0</v>
      </c>
      <c r="AH82" s="1334"/>
      <c r="AI82" s="1332">
        <v>0</v>
      </c>
      <c r="AJ82" s="1332">
        <v>0</v>
      </c>
      <c r="AK82" s="1332">
        <v>0</v>
      </c>
      <c r="AL82" s="1332">
        <v>0</v>
      </c>
      <c r="AM82" s="1332">
        <v>0</v>
      </c>
      <c r="AN82" s="1333">
        <v>0</v>
      </c>
      <c r="AO82" s="1333">
        <v>0</v>
      </c>
      <c r="AP82" s="1334">
        <v>0</v>
      </c>
      <c r="AQ82" s="1332">
        <v>0</v>
      </c>
      <c r="AR82" s="1332">
        <v>0</v>
      </c>
      <c r="AS82" s="1332">
        <v>0</v>
      </c>
      <c r="AT82" s="1332">
        <v>0</v>
      </c>
      <c r="AU82" s="1332">
        <v>0</v>
      </c>
      <c r="AV82" s="1333">
        <v>0</v>
      </c>
      <c r="AW82" s="1333">
        <v>0</v>
      </c>
      <c r="AX82" s="1334"/>
      <c r="AY82" s="1332">
        <v>0</v>
      </c>
      <c r="AZ82" s="1332">
        <v>0</v>
      </c>
      <c r="BA82" s="1332">
        <v>0</v>
      </c>
      <c r="BB82" s="1332">
        <v>0</v>
      </c>
      <c r="BC82" s="1332">
        <v>0</v>
      </c>
      <c r="BD82" s="1333">
        <v>0</v>
      </c>
      <c r="BE82" s="1333">
        <v>0</v>
      </c>
      <c r="BF82" s="1334">
        <v>0</v>
      </c>
      <c r="BG82" s="1332">
        <v>0</v>
      </c>
      <c r="BH82" s="1332">
        <v>0</v>
      </c>
      <c r="BI82" s="1332">
        <v>0</v>
      </c>
      <c r="BJ82" s="1332">
        <v>0</v>
      </c>
      <c r="BK82" s="1332">
        <v>0</v>
      </c>
      <c r="BL82" s="1333">
        <v>0</v>
      </c>
      <c r="BM82" s="1333">
        <v>0</v>
      </c>
      <c r="BN82" s="1334">
        <v>0</v>
      </c>
      <c r="BO82" s="1334">
        <v>0</v>
      </c>
      <c r="BP82" s="1332">
        <v>0</v>
      </c>
      <c r="BQ82" s="1332">
        <v>0</v>
      </c>
      <c r="BR82" s="1332">
        <v>0</v>
      </c>
      <c r="BS82" s="1332">
        <v>0</v>
      </c>
      <c r="BT82" s="1332">
        <v>0</v>
      </c>
      <c r="BU82" s="1333">
        <v>0</v>
      </c>
      <c r="BV82" s="1333">
        <v>0</v>
      </c>
      <c r="BW82" s="1334">
        <v>0</v>
      </c>
      <c r="BX82" s="1332">
        <v>0</v>
      </c>
      <c r="BY82" s="1332">
        <v>0</v>
      </c>
      <c r="BZ82" s="1332">
        <v>0</v>
      </c>
      <c r="CA82" s="1332">
        <v>0</v>
      </c>
      <c r="CB82" s="1332">
        <v>0</v>
      </c>
      <c r="CC82" s="1333">
        <v>0</v>
      </c>
      <c r="CD82" s="1334" t="s">
        <v>103</v>
      </c>
      <c r="CE82" s="1334">
        <v>0</v>
      </c>
      <c r="CF82" s="1332">
        <v>0</v>
      </c>
      <c r="CG82" s="1332">
        <v>0</v>
      </c>
      <c r="CH82" s="1332">
        <v>0</v>
      </c>
      <c r="CI82" s="1332">
        <v>0</v>
      </c>
      <c r="CJ82" s="1332">
        <v>0</v>
      </c>
      <c r="CK82" s="1333">
        <v>0</v>
      </c>
      <c r="CL82" s="1333">
        <v>0</v>
      </c>
      <c r="CM82" s="1334">
        <v>0</v>
      </c>
      <c r="CN82" s="1334"/>
      <c r="CO82" s="1332">
        <v>0</v>
      </c>
      <c r="CP82" s="1332">
        <v>0</v>
      </c>
      <c r="CQ82" s="1332">
        <v>0</v>
      </c>
      <c r="CR82" s="1332">
        <v>0</v>
      </c>
      <c r="CS82" s="1332">
        <v>0</v>
      </c>
      <c r="CT82" s="1333">
        <v>0</v>
      </c>
      <c r="CU82" s="1333">
        <v>0</v>
      </c>
      <c r="CV82" s="1334">
        <v>0</v>
      </c>
      <c r="CW82" s="1332">
        <v>0</v>
      </c>
      <c r="CX82" s="1332">
        <v>0</v>
      </c>
      <c r="CY82" s="1332">
        <v>0</v>
      </c>
      <c r="CZ82" s="1332">
        <v>0</v>
      </c>
      <c r="DA82" s="1332">
        <v>0</v>
      </c>
      <c r="DB82" s="1333">
        <v>0</v>
      </c>
      <c r="DC82" s="1333">
        <v>0</v>
      </c>
      <c r="DD82" s="1334">
        <v>0</v>
      </c>
      <c r="DE82" s="1332">
        <v>0</v>
      </c>
      <c r="DF82" s="1332">
        <v>0</v>
      </c>
      <c r="DG82" s="1332">
        <v>0</v>
      </c>
      <c r="DH82" s="1332">
        <v>0</v>
      </c>
      <c r="DI82" s="1332">
        <v>0</v>
      </c>
      <c r="DJ82" s="1333">
        <v>0</v>
      </c>
      <c r="DK82" s="1333">
        <v>0</v>
      </c>
      <c r="DL82" s="1334"/>
      <c r="DM82" s="1332">
        <v>0</v>
      </c>
      <c r="DN82" s="1332">
        <v>0</v>
      </c>
      <c r="DO82" s="1332">
        <v>0</v>
      </c>
      <c r="DP82" s="1332">
        <v>0</v>
      </c>
      <c r="DQ82" s="1332">
        <v>0</v>
      </c>
      <c r="DR82" s="1333">
        <v>0</v>
      </c>
      <c r="DS82" s="1333">
        <v>0</v>
      </c>
      <c r="DT82" s="1334">
        <v>0</v>
      </c>
      <c r="DU82" s="1332">
        <v>0</v>
      </c>
      <c r="DV82" s="1332">
        <v>0</v>
      </c>
      <c r="DW82" s="1332">
        <v>0</v>
      </c>
      <c r="DX82" s="1332">
        <v>0</v>
      </c>
      <c r="DY82" s="1332">
        <v>0</v>
      </c>
      <c r="DZ82" s="1333">
        <v>0</v>
      </c>
      <c r="EA82" s="1333">
        <v>0</v>
      </c>
      <c r="EB82" s="1334">
        <v>0</v>
      </c>
      <c r="EC82" s="1332">
        <v>0</v>
      </c>
      <c r="ED82" s="1332">
        <v>0</v>
      </c>
      <c r="EE82" s="1332">
        <v>0</v>
      </c>
      <c r="EF82" s="1332">
        <v>0</v>
      </c>
      <c r="EG82" s="1332">
        <v>0</v>
      </c>
      <c r="EH82" s="1333">
        <v>0</v>
      </c>
      <c r="EI82" s="1333">
        <v>0</v>
      </c>
      <c r="EJ82" s="1334">
        <v>0</v>
      </c>
      <c r="EK82" s="1332">
        <v>0</v>
      </c>
      <c r="EL82" s="1332">
        <v>0</v>
      </c>
      <c r="EM82" s="1332">
        <v>0</v>
      </c>
      <c r="EN82" s="1332">
        <v>0</v>
      </c>
      <c r="EO82" s="1332">
        <v>0</v>
      </c>
      <c r="EP82" s="1333">
        <v>0</v>
      </c>
      <c r="EQ82" s="1333"/>
      <c r="ER82" s="1334"/>
      <c r="ES82" s="1332">
        <v>0</v>
      </c>
      <c r="ET82" s="1332">
        <v>0</v>
      </c>
      <c r="EU82" s="1332">
        <v>0</v>
      </c>
      <c r="EV82" s="1332">
        <v>0</v>
      </c>
      <c r="EW82" s="1332">
        <v>0</v>
      </c>
      <c r="EX82" s="1333">
        <v>0</v>
      </c>
      <c r="EY82" s="1333">
        <v>0</v>
      </c>
      <c r="EZ82" s="1334">
        <v>0</v>
      </c>
      <c r="FA82" s="1333">
        <v>0</v>
      </c>
      <c r="FB82" s="1332">
        <v>0</v>
      </c>
      <c r="FC82" s="1332">
        <v>0</v>
      </c>
      <c r="FD82" s="1332">
        <v>0</v>
      </c>
      <c r="FE82" s="1332">
        <v>0</v>
      </c>
      <c r="FF82" s="1333">
        <v>0</v>
      </c>
      <c r="FG82" s="1333">
        <v>0</v>
      </c>
      <c r="FH82" s="1334"/>
      <c r="FI82" s="1332">
        <v>0</v>
      </c>
      <c r="FJ82" s="1332">
        <v>0</v>
      </c>
      <c r="FK82" s="1332">
        <v>0</v>
      </c>
      <c r="FL82" s="1332">
        <v>0</v>
      </c>
      <c r="FM82" s="1332">
        <v>0</v>
      </c>
      <c r="FN82" s="1333">
        <v>0</v>
      </c>
      <c r="FO82" s="1333">
        <v>0</v>
      </c>
      <c r="FP82" s="1334">
        <v>0</v>
      </c>
      <c r="FQ82" s="1332">
        <v>0</v>
      </c>
      <c r="FR82" s="1332">
        <v>0</v>
      </c>
      <c r="FS82" s="1332">
        <v>0</v>
      </c>
      <c r="FT82" s="1332">
        <v>0</v>
      </c>
      <c r="FU82" s="1332">
        <v>0</v>
      </c>
      <c r="FV82" s="1333">
        <v>0</v>
      </c>
      <c r="FW82" s="1333">
        <v>0</v>
      </c>
      <c r="FX82" s="1334">
        <v>0</v>
      </c>
      <c r="FY82" s="1332">
        <v>0</v>
      </c>
      <c r="FZ82" s="1332">
        <v>0</v>
      </c>
      <c r="GA82" s="1332">
        <v>0</v>
      </c>
      <c r="GB82" s="1332">
        <v>0</v>
      </c>
      <c r="GC82" s="1332">
        <v>0</v>
      </c>
      <c r="GD82" s="1333">
        <v>0</v>
      </c>
      <c r="GE82" s="1333">
        <v>0</v>
      </c>
      <c r="GF82" s="1334">
        <v>0</v>
      </c>
      <c r="GG82" s="1332">
        <v>0</v>
      </c>
      <c r="GH82" s="1332">
        <v>0</v>
      </c>
      <c r="GI82" s="1332">
        <v>0</v>
      </c>
      <c r="GJ82" s="1332">
        <v>0</v>
      </c>
      <c r="GK82" s="1332">
        <v>0</v>
      </c>
      <c r="GL82" s="1333">
        <v>0</v>
      </c>
      <c r="GM82" s="1333">
        <v>0</v>
      </c>
      <c r="GN82" s="1334">
        <v>0</v>
      </c>
      <c r="GO82" s="1332">
        <v>0</v>
      </c>
      <c r="GP82" s="1332">
        <v>0</v>
      </c>
      <c r="GQ82" s="1332">
        <v>0</v>
      </c>
      <c r="GR82" s="1332">
        <f>GJ82+GB82+FT82+FL82+FD82+EV82+EF82+DX82+DP82+DH82+AD82+CZ82+CR82+CI82+CA82+BS82+EN82+BJ82+BB82+AT82+AL82+V82+N82</f>
        <v>0</v>
      </c>
      <c r="GS82" s="1332">
        <f>O82+W82+AM82+AU82+BC82+BK82+BT82+CB82+CJ82+CS82+DA82+AE82+DI82+DQ82+DY82+EG82+EO82+EW82+FE82+FM82+FU82+GC82+GK82</f>
        <v>0</v>
      </c>
      <c r="GT82" s="1333">
        <v>0</v>
      </c>
      <c r="GU82" s="1333">
        <v>0</v>
      </c>
      <c r="GV82" s="1334">
        <v>0</v>
      </c>
      <c r="GW82" s="1332">
        <v>0</v>
      </c>
      <c r="GX82" s="1332">
        <v>0</v>
      </c>
      <c r="GY82" s="1332">
        <v>0</v>
      </c>
      <c r="GZ82" s="1332">
        <f t="shared" si="15"/>
        <v>0</v>
      </c>
      <c r="HA82" s="1332">
        <f t="shared" si="15"/>
        <v>0</v>
      </c>
      <c r="HB82" s="1333">
        <v>0</v>
      </c>
      <c r="HC82" s="1335">
        <v>0</v>
      </c>
      <c r="HD82" s="1334">
        <v>0</v>
      </c>
      <c r="HJ82" s="1336"/>
    </row>
    <row r="83" spans="1:218">
      <c r="A83" s="1286" t="s">
        <v>639</v>
      </c>
      <c r="B83" s="1332">
        <v>0</v>
      </c>
      <c r="C83" s="1333">
        <v>0</v>
      </c>
      <c r="D83" s="1333">
        <v>0</v>
      </c>
      <c r="E83" s="1333">
        <v>0</v>
      </c>
      <c r="F83" s="1333">
        <v>0</v>
      </c>
      <c r="G83" s="1333">
        <v>0</v>
      </c>
      <c r="H83" s="1333">
        <v>0</v>
      </c>
      <c r="I83" s="1334">
        <v>0</v>
      </c>
      <c r="J83" s="1334">
        <v>0</v>
      </c>
      <c r="K83" s="1332">
        <v>0</v>
      </c>
      <c r="L83" s="1332">
        <v>0</v>
      </c>
      <c r="M83" s="1332">
        <v>0</v>
      </c>
      <c r="N83" s="1332">
        <v>0</v>
      </c>
      <c r="O83" s="1332">
        <v>0</v>
      </c>
      <c r="P83" s="1333">
        <v>0</v>
      </c>
      <c r="Q83" s="1333">
        <v>0</v>
      </c>
      <c r="R83" s="1334">
        <v>0</v>
      </c>
      <c r="S83" s="1332">
        <v>0</v>
      </c>
      <c r="T83" s="1332">
        <v>0</v>
      </c>
      <c r="U83" s="1332">
        <v>0</v>
      </c>
      <c r="V83" s="1332">
        <v>0</v>
      </c>
      <c r="W83" s="1332">
        <v>0</v>
      </c>
      <c r="X83" s="1333">
        <v>0</v>
      </c>
      <c r="Y83" s="1333">
        <v>0</v>
      </c>
      <c r="Z83" s="1334">
        <v>0</v>
      </c>
      <c r="AA83" s="1332">
        <v>0</v>
      </c>
      <c r="AB83" s="1332">
        <v>0</v>
      </c>
      <c r="AC83" s="1332">
        <v>0</v>
      </c>
      <c r="AD83" s="1332">
        <v>0</v>
      </c>
      <c r="AE83" s="1332">
        <v>0</v>
      </c>
      <c r="AF83" s="1333">
        <v>0</v>
      </c>
      <c r="AG83" s="1333">
        <v>0</v>
      </c>
      <c r="AH83" s="1334"/>
      <c r="AI83" s="1332">
        <v>0</v>
      </c>
      <c r="AJ83" s="1332">
        <v>0</v>
      </c>
      <c r="AK83" s="1332">
        <v>0</v>
      </c>
      <c r="AL83" s="1332">
        <v>0</v>
      </c>
      <c r="AM83" s="1332">
        <v>0</v>
      </c>
      <c r="AN83" s="1333">
        <v>0</v>
      </c>
      <c r="AO83" s="1333">
        <v>0</v>
      </c>
      <c r="AP83" s="1334">
        <v>0</v>
      </c>
      <c r="AQ83" s="1332">
        <v>0</v>
      </c>
      <c r="AR83" s="1332">
        <v>0</v>
      </c>
      <c r="AS83" s="1332">
        <v>0</v>
      </c>
      <c r="AT83" s="1332">
        <v>0</v>
      </c>
      <c r="AU83" s="1332">
        <v>0</v>
      </c>
      <c r="AV83" s="1333">
        <v>0</v>
      </c>
      <c r="AW83" s="1333">
        <v>0</v>
      </c>
      <c r="AX83" s="1334"/>
      <c r="AY83" s="1332">
        <v>0</v>
      </c>
      <c r="AZ83" s="1332">
        <v>0</v>
      </c>
      <c r="BA83" s="1332">
        <v>0</v>
      </c>
      <c r="BB83" s="1332">
        <v>0</v>
      </c>
      <c r="BC83" s="1332">
        <v>0</v>
      </c>
      <c r="BD83" s="1333">
        <v>0</v>
      </c>
      <c r="BE83" s="1333">
        <v>0</v>
      </c>
      <c r="BF83" s="1334">
        <v>0</v>
      </c>
      <c r="BG83" s="1332">
        <v>0</v>
      </c>
      <c r="BH83" s="1332">
        <v>0</v>
      </c>
      <c r="BI83" s="1332">
        <v>0</v>
      </c>
      <c r="BJ83" s="1332">
        <v>0</v>
      </c>
      <c r="BK83" s="1332">
        <v>0</v>
      </c>
      <c r="BL83" s="1333">
        <v>0</v>
      </c>
      <c r="BM83" s="1333">
        <v>0</v>
      </c>
      <c r="BN83" s="1334">
        <v>0</v>
      </c>
      <c r="BO83" s="1334">
        <v>0</v>
      </c>
      <c r="BP83" s="1332">
        <v>0</v>
      </c>
      <c r="BQ83" s="1332">
        <v>0</v>
      </c>
      <c r="BR83" s="1332">
        <v>0</v>
      </c>
      <c r="BS83" s="1332">
        <v>0</v>
      </c>
      <c r="BT83" s="1332">
        <v>0</v>
      </c>
      <c r="BU83" s="1333">
        <v>0</v>
      </c>
      <c r="BV83" s="1333">
        <v>0</v>
      </c>
      <c r="BW83" s="1334">
        <v>0</v>
      </c>
      <c r="BX83" s="1332">
        <v>0</v>
      </c>
      <c r="BY83" s="1332">
        <v>0</v>
      </c>
      <c r="BZ83" s="1332">
        <v>0</v>
      </c>
      <c r="CA83" s="1332">
        <v>0</v>
      </c>
      <c r="CB83" s="1332">
        <v>0</v>
      </c>
      <c r="CC83" s="1333">
        <v>0</v>
      </c>
      <c r="CD83" s="1334" t="s">
        <v>103</v>
      </c>
      <c r="CE83" s="1334">
        <v>0</v>
      </c>
      <c r="CF83" s="1332">
        <v>0</v>
      </c>
      <c r="CG83" s="1332">
        <v>0</v>
      </c>
      <c r="CH83" s="1332">
        <v>0</v>
      </c>
      <c r="CI83" s="1332">
        <v>0</v>
      </c>
      <c r="CJ83" s="1332">
        <v>0</v>
      </c>
      <c r="CK83" s="1333">
        <v>0</v>
      </c>
      <c r="CL83" s="1333">
        <v>0</v>
      </c>
      <c r="CM83" s="1334">
        <v>0</v>
      </c>
      <c r="CN83" s="1334"/>
      <c r="CO83" s="1332">
        <v>0</v>
      </c>
      <c r="CP83" s="1332">
        <v>0</v>
      </c>
      <c r="CQ83" s="1332">
        <v>0</v>
      </c>
      <c r="CR83" s="1332">
        <v>0</v>
      </c>
      <c r="CS83" s="1332">
        <v>0</v>
      </c>
      <c r="CT83" s="1333">
        <v>0</v>
      </c>
      <c r="CU83" s="1333">
        <v>0</v>
      </c>
      <c r="CV83" s="1334">
        <v>0</v>
      </c>
      <c r="CW83" s="1332">
        <v>0</v>
      </c>
      <c r="CX83" s="1332">
        <v>0</v>
      </c>
      <c r="CY83" s="1332">
        <v>0</v>
      </c>
      <c r="CZ83" s="1332">
        <v>0</v>
      </c>
      <c r="DA83" s="1332">
        <v>0</v>
      </c>
      <c r="DB83" s="1333">
        <v>0</v>
      </c>
      <c r="DC83" s="1333">
        <v>0</v>
      </c>
      <c r="DD83" s="1334">
        <v>0</v>
      </c>
      <c r="DE83" s="1332">
        <v>0</v>
      </c>
      <c r="DF83" s="1332">
        <v>0</v>
      </c>
      <c r="DG83" s="1332">
        <v>0</v>
      </c>
      <c r="DH83" s="1332">
        <v>0</v>
      </c>
      <c r="DI83" s="1332">
        <v>0</v>
      </c>
      <c r="DJ83" s="1333">
        <v>0</v>
      </c>
      <c r="DK83" s="1333">
        <v>0</v>
      </c>
      <c r="DL83" s="1334"/>
      <c r="DM83" s="1332">
        <v>0</v>
      </c>
      <c r="DN83" s="1332">
        <v>0</v>
      </c>
      <c r="DO83" s="1332">
        <v>0</v>
      </c>
      <c r="DP83" s="1332">
        <v>0</v>
      </c>
      <c r="DQ83" s="1332">
        <v>0</v>
      </c>
      <c r="DR83" s="1333">
        <v>0</v>
      </c>
      <c r="DS83" s="1333">
        <v>0</v>
      </c>
      <c r="DT83" s="1334">
        <v>0</v>
      </c>
      <c r="DU83" s="1332">
        <v>0</v>
      </c>
      <c r="DV83" s="1332">
        <v>0</v>
      </c>
      <c r="DW83" s="1332">
        <v>0</v>
      </c>
      <c r="DX83" s="1332">
        <v>0</v>
      </c>
      <c r="DY83" s="1332">
        <v>0</v>
      </c>
      <c r="DZ83" s="1333">
        <v>0</v>
      </c>
      <c r="EA83" s="1333">
        <v>0</v>
      </c>
      <c r="EB83" s="1334">
        <v>0</v>
      </c>
      <c r="EC83" s="1332">
        <v>0</v>
      </c>
      <c r="ED83" s="1332">
        <v>0</v>
      </c>
      <c r="EE83" s="1332">
        <v>0</v>
      </c>
      <c r="EF83" s="1332">
        <v>0</v>
      </c>
      <c r="EG83" s="1332">
        <v>0</v>
      </c>
      <c r="EH83" s="1333">
        <v>0</v>
      </c>
      <c r="EI83" s="1333">
        <v>0</v>
      </c>
      <c r="EJ83" s="1334">
        <v>0</v>
      </c>
      <c r="EK83" s="1332">
        <v>0</v>
      </c>
      <c r="EL83" s="1332">
        <v>0</v>
      </c>
      <c r="EM83" s="1332">
        <v>0</v>
      </c>
      <c r="EN83" s="1332">
        <v>0</v>
      </c>
      <c r="EO83" s="1332">
        <v>0</v>
      </c>
      <c r="EP83" s="1333">
        <v>0</v>
      </c>
      <c r="EQ83" s="1333"/>
      <c r="ER83" s="1334"/>
      <c r="ES83" s="1332">
        <v>0</v>
      </c>
      <c r="ET83" s="1332">
        <v>0</v>
      </c>
      <c r="EU83" s="1332">
        <v>0</v>
      </c>
      <c r="EV83" s="1332">
        <v>0</v>
      </c>
      <c r="EW83" s="1332">
        <v>0</v>
      </c>
      <c r="EX83" s="1333">
        <v>0</v>
      </c>
      <c r="EY83" s="1333">
        <v>0</v>
      </c>
      <c r="EZ83" s="1334">
        <v>0</v>
      </c>
      <c r="FA83" s="1333">
        <v>0</v>
      </c>
      <c r="FB83" s="1332">
        <v>0</v>
      </c>
      <c r="FC83" s="1332">
        <v>0</v>
      </c>
      <c r="FD83" s="1332">
        <v>0</v>
      </c>
      <c r="FE83" s="1332">
        <v>0</v>
      </c>
      <c r="FF83" s="1333">
        <v>0</v>
      </c>
      <c r="FG83" s="1333">
        <v>0</v>
      </c>
      <c r="FH83" s="1334"/>
      <c r="FI83" s="1332">
        <v>0</v>
      </c>
      <c r="FJ83" s="1332">
        <v>0</v>
      </c>
      <c r="FK83" s="1332">
        <v>0</v>
      </c>
      <c r="FL83" s="1332">
        <v>0</v>
      </c>
      <c r="FM83" s="1332">
        <v>0</v>
      </c>
      <c r="FN83" s="1333">
        <v>0</v>
      </c>
      <c r="FO83" s="1333">
        <v>0</v>
      </c>
      <c r="FP83" s="1334">
        <v>0</v>
      </c>
      <c r="FQ83" s="1332">
        <v>0</v>
      </c>
      <c r="FR83" s="1332">
        <v>0</v>
      </c>
      <c r="FS83" s="1332">
        <v>0</v>
      </c>
      <c r="FT83" s="1332">
        <v>0</v>
      </c>
      <c r="FU83" s="1332">
        <v>0</v>
      </c>
      <c r="FV83" s="1333">
        <v>0</v>
      </c>
      <c r="FW83" s="1333">
        <v>0</v>
      </c>
      <c r="FX83" s="1334">
        <v>0</v>
      </c>
      <c r="FY83" s="1332">
        <v>0</v>
      </c>
      <c r="FZ83" s="1332">
        <v>0</v>
      </c>
      <c r="GA83" s="1332">
        <v>0</v>
      </c>
      <c r="GB83" s="1332">
        <v>0</v>
      </c>
      <c r="GC83" s="1332">
        <v>0</v>
      </c>
      <c r="GD83" s="1333">
        <v>0</v>
      </c>
      <c r="GE83" s="1333">
        <v>0</v>
      </c>
      <c r="GF83" s="1334">
        <v>0</v>
      </c>
      <c r="GG83" s="1332">
        <v>0</v>
      </c>
      <c r="GH83" s="1332">
        <v>0</v>
      </c>
      <c r="GI83" s="1332">
        <v>0</v>
      </c>
      <c r="GJ83" s="1332">
        <v>0</v>
      </c>
      <c r="GK83" s="1332">
        <v>0</v>
      </c>
      <c r="GL83" s="1333">
        <v>0</v>
      </c>
      <c r="GM83" s="1333">
        <v>0</v>
      </c>
      <c r="GN83" s="1334">
        <v>0</v>
      </c>
      <c r="GO83" s="1332">
        <v>0</v>
      </c>
      <c r="GP83" s="1332">
        <v>0</v>
      </c>
      <c r="GQ83" s="1332">
        <v>0</v>
      </c>
      <c r="GR83" s="1332">
        <f>GJ83+GB83+FT83+FL83+FD83+EV83+EF83+DX83+DP83+DH83+AD83+CZ83+CR83+CI83+CA83+BS83+EN83+BJ83+BB83+AT83+AL83+V83+N83</f>
        <v>0</v>
      </c>
      <c r="GS83" s="1332">
        <f>O83+W83+AM83+AU83+BC83+BK83+BT83+CB83+CJ83+CS83+DA83+AE83+DI83+DQ83+DY83+EG83+EO83+EW83+FE83+FM83+FU83+GC83+GK83</f>
        <v>0</v>
      </c>
      <c r="GT83" s="1333">
        <v>0</v>
      </c>
      <c r="GU83" s="1333">
        <v>0</v>
      </c>
      <c r="GV83" s="1334">
        <v>0</v>
      </c>
      <c r="GW83" s="1332">
        <v>0</v>
      </c>
      <c r="GX83" s="1332">
        <v>0</v>
      </c>
      <c r="GY83" s="1332">
        <v>0</v>
      </c>
      <c r="GZ83" s="1332">
        <f t="shared" si="15"/>
        <v>0</v>
      </c>
      <c r="HA83" s="1332">
        <f t="shared" si="15"/>
        <v>0</v>
      </c>
      <c r="HB83" s="1333">
        <v>0</v>
      </c>
      <c r="HC83" s="1335">
        <v>0</v>
      </c>
      <c r="HD83" s="1334">
        <v>0</v>
      </c>
      <c r="HJ83" s="1336"/>
    </row>
    <row r="84" spans="1:218">
      <c r="A84" s="1286" t="s">
        <v>670</v>
      </c>
      <c r="B84" s="1332">
        <v>0</v>
      </c>
      <c r="C84" s="1333">
        <v>0</v>
      </c>
      <c r="D84" s="1333">
        <v>0</v>
      </c>
      <c r="E84" s="1333">
        <v>0</v>
      </c>
      <c r="F84" s="1333">
        <v>0</v>
      </c>
      <c r="G84" s="1333">
        <v>0</v>
      </c>
      <c r="H84" s="1333">
        <v>0</v>
      </c>
      <c r="I84" s="1334">
        <v>0</v>
      </c>
      <c r="J84" s="1334">
        <v>0</v>
      </c>
      <c r="K84" s="1332">
        <v>0</v>
      </c>
      <c r="L84" s="1332">
        <v>0</v>
      </c>
      <c r="M84" s="1332">
        <v>0</v>
      </c>
      <c r="N84" s="1332">
        <v>0</v>
      </c>
      <c r="O84" s="1332">
        <v>0</v>
      </c>
      <c r="P84" s="1333">
        <v>0</v>
      </c>
      <c r="Q84" s="1333">
        <v>0</v>
      </c>
      <c r="R84" s="1334">
        <v>0</v>
      </c>
      <c r="S84" s="1332">
        <v>0</v>
      </c>
      <c r="T84" s="1332">
        <v>0</v>
      </c>
      <c r="U84" s="1332">
        <v>0</v>
      </c>
      <c r="V84" s="1332">
        <v>0</v>
      </c>
      <c r="W84" s="1332">
        <v>0</v>
      </c>
      <c r="X84" s="1333">
        <v>0</v>
      </c>
      <c r="Y84" s="1333">
        <v>0</v>
      </c>
      <c r="Z84" s="1334">
        <v>0</v>
      </c>
      <c r="AA84" s="1332">
        <v>0</v>
      </c>
      <c r="AB84" s="1332">
        <v>0</v>
      </c>
      <c r="AC84" s="1332">
        <v>0</v>
      </c>
      <c r="AD84" s="1332">
        <v>0</v>
      </c>
      <c r="AE84" s="1332">
        <v>0</v>
      </c>
      <c r="AF84" s="1333">
        <v>0</v>
      </c>
      <c r="AG84" s="1333">
        <v>0</v>
      </c>
      <c r="AH84" s="1334"/>
      <c r="AI84" s="1332">
        <v>0</v>
      </c>
      <c r="AJ84" s="1332">
        <v>0</v>
      </c>
      <c r="AK84" s="1332">
        <v>0</v>
      </c>
      <c r="AL84" s="1332">
        <v>0</v>
      </c>
      <c r="AM84" s="1332">
        <v>0</v>
      </c>
      <c r="AN84" s="1333">
        <v>0</v>
      </c>
      <c r="AO84" s="1333">
        <v>0</v>
      </c>
      <c r="AP84" s="1334">
        <v>0</v>
      </c>
      <c r="AQ84" s="1332">
        <v>0</v>
      </c>
      <c r="AR84" s="1332">
        <v>0</v>
      </c>
      <c r="AS84" s="1332">
        <v>0</v>
      </c>
      <c r="AT84" s="1332">
        <v>0</v>
      </c>
      <c r="AU84" s="1332">
        <v>0</v>
      </c>
      <c r="AV84" s="1333">
        <v>0</v>
      </c>
      <c r="AW84" s="1333">
        <v>0</v>
      </c>
      <c r="AX84" s="1334"/>
      <c r="AY84" s="1332">
        <v>0</v>
      </c>
      <c r="AZ84" s="1332">
        <v>0</v>
      </c>
      <c r="BA84" s="1332">
        <v>0</v>
      </c>
      <c r="BB84" s="1332">
        <v>0</v>
      </c>
      <c r="BC84" s="1332">
        <v>0</v>
      </c>
      <c r="BD84" s="1333">
        <v>0</v>
      </c>
      <c r="BE84" s="1333">
        <v>0</v>
      </c>
      <c r="BF84" s="1334">
        <v>0</v>
      </c>
      <c r="BG84" s="1332">
        <v>0</v>
      </c>
      <c r="BH84" s="1332">
        <v>0</v>
      </c>
      <c r="BI84" s="1332">
        <v>0</v>
      </c>
      <c r="BJ84" s="1332">
        <v>0</v>
      </c>
      <c r="BK84" s="1332">
        <v>0</v>
      </c>
      <c r="BL84" s="1333">
        <v>0</v>
      </c>
      <c r="BM84" s="1333">
        <v>0</v>
      </c>
      <c r="BN84" s="1334">
        <v>0</v>
      </c>
      <c r="BO84" s="1334">
        <v>0</v>
      </c>
      <c r="BP84" s="1332">
        <v>0</v>
      </c>
      <c r="BQ84" s="1332">
        <v>0</v>
      </c>
      <c r="BR84" s="1332">
        <v>0</v>
      </c>
      <c r="BS84" s="1332">
        <v>0</v>
      </c>
      <c r="BT84" s="1332">
        <v>0</v>
      </c>
      <c r="BU84" s="1333">
        <v>0</v>
      </c>
      <c r="BV84" s="1333">
        <v>0</v>
      </c>
      <c r="BW84" s="1334">
        <v>0</v>
      </c>
      <c r="BX84" s="1332">
        <v>0</v>
      </c>
      <c r="BY84" s="1332">
        <v>0</v>
      </c>
      <c r="BZ84" s="1332">
        <v>0</v>
      </c>
      <c r="CA84" s="1332">
        <v>0</v>
      </c>
      <c r="CB84" s="1332">
        <v>0</v>
      </c>
      <c r="CC84" s="1333">
        <v>0</v>
      </c>
      <c r="CD84" s="1334" t="s">
        <v>103</v>
      </c>
      <c r="CE84" s="1334">
        <v>0</v>
      </c>
      <c r="CF84" s="1332">
        <v>0</v>
      </c>
      <c r="CG84" s="1332">
        <v>0</v>
      </c>
      <c r="CH84" s="1332">
        <v>0</v>
      </c>
      <c r="CI84" s="1332">
        <v>0</v>
      </c>
      <c r="CJ84" s="1332">
        <v>0</v>
      </c>
      <c r="CK84" s="1333">
        <v>0</v>
      </c>
      <c r="CL84" s="1333">
        <v>0</v>
      </c>
      <c r="CM84" s="1334">
        <v>0</v>
      </c>
      <c r="CN84" s="1334"/>
      <c r="CO84" s="1332">
        <v>0</v>
      </c>
      <c r="CP84" s="1332">
        <v>0</v>
      </c>
      <c r="CQ84" s="1332">
        <v>0</v>
      </c>
      <c r="CR84" s="1332">
        <v>0</v>
      </c>
      <c r="CS84" s="1332">
        <v>0</v>
      </c>
      <c r="CT84" s="1333">
        <v>0</v>
      </c>
      <c r="CU84" s="1333">
        <v>0</v>
      </c>
      <c r="CV84" s="1334">
        <v>0</v>
      </c>
      <c r="CW84" s="1332">
        <v>0</v>
      </c>
      <c r="CX84" s="1332">
        <v>0</v>
      </c>
      <c r="CY84" s="1332">
        <v>0</v>
      </c>
      <c r="CZ84" s="1332">
        <v>0</v>
      </c>
      <c r="DA84" s="1332">
        <v>0</v>
      </c>
      <c r="DB84" s="1333">
        <v>0</v>
      </c>
      <c r="DC84" s="1333">
        <v>0</v>
      </c>
      <c r="DD84" s="1334">
        <v>0</v>
      </c>
      <c r="DE84" s="1332">
        <v>0</v>
      </c>
      <c r="DF84" s="1332">
        <v>0</v>
      </c>
      <c r="DG84" s="1332">
        <v>0</v>
      </c>
      <c r="DH84" s="1332">
        <v>0</v>
      </c>
      <c r="DI84" s="1332">
        <v>0</v>
      </c>
      <c r="DJ84" s="1333">
        <v>0</v>
      </c>
      <c r="DK84" s="1333">
        <v>0</v>
      </c>
      <c r="DL84" s="1334"/>
      <c r="DM84" s="1332">
        <v>0</v>
      </c>
      <c r="DN84" s="1332">
        <v>0</v>
      </c>
      <c r="DO84" s="1332">
        <v>0</v>
      </c>
      <c r="DP84" s="1332">
        <v>0</v>
      </c>
      <c r="DQ84" s="1332">
        <v>0</v>
      </c>
      <c r="DR84" s="1333">
        <v>0</v>
      </c>
      <c r="DS84" s="1333">
        <v>0</v>
      </c>
      <c r="DT84" s="1334">
        <v>0</v>
      </c>
      <c r="DU84" s="1332">
        <v>0</v>
      </c>
      <c r="DV84" s="1332">
        <v>0</v>
      </c>
      <c r="DW84" s="1332">
        <v>0</v>
      </c>
      <c r="DX84" s="1332">
        <v>0</v>
      </c>
      <c r="DY84" s="1332">
        <v>0</v>
      </c>
      <c r="DZ84" s="1333">
        <v>0</v>
      </c>
      <c r="EA84" s="1333">
        <v>0</v>
      </c>
      <c r="EB84" s="1334">
        <v>0</v>
      </c>
      <c r="EC84" s="1332">
        <v>0</v>
      </c>
      <c r="ED84" s="1332">
        <v>0</v>
      </c>
      <c r="EE84" s="1332">
        <v>0</v>
      </c>
      <c r="EF84" s="1332">
        <v>0</v>
      </c>
      <c r="EG84" s="1332">
        <v>0</v>
      </c>
      <c r="EH84" s="1333">
        <v>0</v>
      </c>
      <c r="EI84" s="1333">
        <v>0</v>
      </c>
      <c r="EJ84" s="1334">
        <v>0</v>
      </c>
      <c r="EK84" s="1332">
        <v>0</v>
      </c>
      <c r="EL84" s="1332">
        <v>0</v>
      </c>
      <c r="EM84" s="1332">
        <v>0</v>
      </c>
      <c r="EN84" s="1332">
        <v>0</v>
      </c>
      <c r="EO84" s="1332">
        <v>0</v>
      </c>
      <c r="EP84" s="1333">
        <v>0</v>
      </c>
      <c r="EQ84" s="1333"/>
      <c r="ER84" s="1334"/>
      <c r="ES84" s="1332">
        <v>0</v>
      </c>
      <c r="ET84" s="1332">
        <v>0</v>
      </c>
      <c r="EU84" s="1332">
        <v>0</v>
      </c>
      <c r="EV84" s="1332">
        <v>0</v>
      </c>
      <c r="EW84" s="1332">
        <v>0</v>
      </c>
      <c r="EX84" s="1333">
        <v>0</v>
      </c>
      <c r="EY84" s="1333">
        <v>0</v>
      </c>
      <c r="EZ84" s="1334">
        <v>0</v>
      </c>
      <c r="FA84" s="1333">
        <v>0</v>
      </c>
      <c r="FB84" s="1332">
        <v>0</v>
      </c>
      <c r="FC84" s="1332">
        <v>0</v>
      </c>
      <c r="FD84" s="1332">
        <v>0</v>
      </c>
      <c r="FE84" s="1332">
        <v>0</v>
      </c>
      <c r="FF84" s="1333">
        <v>0</v>
      </c>
      <c r="FG84" s="1333">
        <v>0</v>
      </c>
      <c r="FH84" s="1334"/>
      <c r="FI84" s="1332">
        <v>0</v>
      </c>
      <c r="FJ84" s="1332">
        <v>0</v>
      </c>
      <c r="FK84" s="1332">
        <v>0</v>
      </c>
      <c r="FL84" s="1332">
        <v>0</v>
      </c>
      <c r="FM84" s="1332">
        <v>0</v>
      </c>
      <c r="FN84" s="1333">
        <v>0</v>
      </c>
      <c r="FO84" s="1333">
        <v>0</v>
      </c>
      <c r="FP84" s="1334">
        <v>0</v>
      </c>
      <c r="FQ84" s="1332">
        <v>0</v>
      </c>
      <c r="FR84" s="1332">
        <v>0</v>
      </c>
      <c r="FS84" s="1332">
        <v>0</v>
      </c>
      <c r="FT84" s="1332">
        <v>0</v>
      </c>
      <c r="FU84" s="1332">
        <v>0</v>
      </c>
      <c r="FV84" s="1333">
        <v>0</v>
      </c>
      <c r="FW84" s="1333">
        <v>0</v>
      </c>
      <c r="FX84" s="1334">
        <v>0</v>
      </c>
      <c r="FY84" s="1332">
        <v>0</v>
      </c>
      <c r="FZ84" s="1332">
        <v>0</v>
      </c>
      <c r="GA84" s="1332">
        <v>0</v>
      </c>
      <c r="GB84" s="1332">
        <v>0</v>
      </c>
      <c r="GC84" s="1332">
        <v>0</v>
      </c>
      <c r="GD84" s="1333">
        <v>0</v>
      </c>
      <c r="GE84" s="1333">
        <v>0</v>
      </c>
      <c r="GF84" s="1334">
        <v>0</v>
      </c>
      <c r="GG84" s="1332">
        <v>0</v>
      </c>
      <c r="GH84" s="1332">
        <v>0</v>
      </c>
      <c r="GI84" s="1332">
        <v>0</v>
      </c>
      <c r="GJ84" s="1332">
        <v>0</v>
      </c>
      <c r="GK84" s="1332">
        <v>0</v>
      </c>
      <c r="GL84" s="1333">
        <v>0</v>
      </c>
      <c r="GM84" s="1333">
        <v>0</v>
      </c>
      <c r="GN84" s="1334">
        <v>0</v>
      </c>
      <c r="GO84" s="1332">
        <v>0</v>
      </c>
      <c r="GP84" s="1332">
        <v>0</v>
      </c>
      <c r="GQ84" s="1332">
        <v>0</v>
      </c>
      <c r="GR84" s="1332">
        <f>GJ84+GB84+FT84+FL84+FD84+EV84+EF84+DX84+DP84+DH84+AD84+CZ84+CR84+CI84+CA84+BS84+EN84+BJ84+BB84+AT84+AL84+V84+N84</f>
        <v>0</v>
      </c>
      <c r="GS84" s="1332">
        <f>O84+W84+AM84+AU84+BC84+BK84+BT84+CB84+CJ84+CS84+DA84+AE84+DI84+DQ84+DY84+EG84+EO84+EW84+FE84+FM84+FU84+GC84+GK84</f>
        <v>0</v>
      </c>
      <c r="GT84" s="1333">
        <v>0</v>
      </c>
      <c r="GU84" s="1333">
        <v>0</v>
      </c>
      <c r="GV84" s="1334">
        <v>0</v>
      </c>
      <c r="GW84" s="1332">
        <v>0</v>
      </c>
      <c r="GX84" s="1332">
        <v>0</v>
      </c>
      <c r="GY84" s="1332">
        <v>0</v>
      </c>
      <c r="GZ84" s="1332">
        <f t="shared" si="15"/>
        <v>0</v>
      </c>
      <c r="HA84" s="1332">
        <f t="shared" si="15"/>
        <v>0</v>
      </c>
      <c r="HB84" s="1333">
        <v>0</v>
      </c>
      <c r="HC84" s="1335">
        <v>0</v>
      </c>
      <c r="HD84" s="1334">
        <v>0</v>
      </c>
      <c r="HJ84" s="1336"/>
    </row>
    <row r="85" spans="1:218" ht="13">
      <c r="A85" s="1285" t="s">
        <v>101</v>
      </c>
      <c r="B85" s="1332"/>
      <c r="C85" s="1333"/>
      <c r="D85" s="1333"/>
      <c r="E85" s="1333"/>
      <c r="F85" s="1333"/>
      <c r="G85" s="1333"/>
      <c r="H85" s="1333"/>
      <c r="I85" s="1334"/>
      <c r="J85" s="1334"/>
      <c r="K85" s="1337"/>
      <c r="L85" s="1337"/>
      <c r="M85" s="1337"/>
      <c r="N85" s="1337"/>
      <c r="O85" s="1337"/>
      <c r="P85" s="1333"/>
      <c r="Q85" s="1333"/>
      <c r="R85" s="1334"/>
      <c r="S85" s="1332"/>
      <c r="T85" s="1332"/>
      <c r="U85" s="1332"/>
      <c r="V85" s="1332"/>
      <c r="W85" s="1332"/>
      <c r="X85" s="1333"/>
      <c r="Y85" s="1333"/>
      <c r="Z85" s="1334"/>
      <c r="AA85" s="1332"/>
      <c r="AB85" s="1332"/>
      <c r="AC85" s="1332"/>
      <c r="AD85" s="1332"/>
      <c r="AE85" s="1332"/>
      <c r="AF85" s="1333"/>
      <c r="AG85" s="1333"/>
      <c r="AH85" s="1334"/>
      <c r="AI85" s="1332"/>
      <c r="AJ85" s="1332"/>
      <c r="AK85" s="1332"/>
      <c r="AL85" s="1332"/>
      <c r="AM85" s="1332"/>
      <c r="AN85" s="1333"/>
      <c r="AO85" s="1333"/>
      <c r="AP85" s="1334"/>
      <c r="AQ85" s="1332"/>
      <c r="AR85" s="1332"/>
      <c r="AS85" s="1332"/>
      <c r="AT85" s="1332"/>
      <c r="AU85" s="1332"/>
      <c r="AV85" s="1333"/>
      <c r="AW85" s="1333"/>
      <c r="AX85" s="1334"/>
      <c r="AY85" s="1332"/>
      <c r="AZ85" s="1332"/>
      <c r="BA85" s="1332"/>
      <c r="BB85" s="1332"/>
      <c r="BC85" s="1332"/>
      <c r="BD85" s="1333"/>
      <c r="BE85" s="1333"/>
      <c r="BF85" s="1334"/>
      <c r="BG85" s="1332"/>
      <c r="BH85" s="1332"/>
      <c r="BI85" s="1332"/>
      <c r="BJ85" s="1332"/>
      <c r="BK85" s="1332"/>
      <c r="BL85" s="1333"/>
      <c r="BM85" s="1333"/>
      <c r="BN85" s="1334"/>
      <c r="BO85" s="1334"/>
      <c r="BP85" s="1332"/>
      <c r="BQ85" s="1332"/>
      <c r="BR85" s="1332"/>
      <c r="BS85" s="1332"/>
      <c r="BT85" s="1332"/>
      <c r="BU85" s="1333"/>
      <c r="BV85" s="1333"/>
      <c r="BW85" s="1334"/>
      <c r="BX85" s="1332"/>
      <c r="BY85" s="1332"/>
      <c r="BZ85" s="1332"/>
      <c r="CA85" s="1332"/>
      <c r="CB85" s="1332"/>
      <c r="CC85" s="1333"/>
      <c r="CD85" s="1334" t="s">
        <v>103</v>
      </c>
      <c r="CE85" s="1334">
        <v>0</v>
      </c>
      <c r="CF85" s="1332"/>
      <c r="CG85" s="1332"/>
      <c r="CH85" s="1332"/>
      <c r="CI85" s="1332"/>
      <c r="CJ85" s="1332"/>
      <c r="CK85" s="1333"/>
      <c r="CL85" s="1333"/>
      <c r="CM85" s="1334"/>
      <c r="CN85" s="1334"/>
      <c r="CO85" s="1332"/>
      <c r="CP85" s="1332"/>
      <c r="CQ85" s="1332"/>
      <c r="CR85" s="1332"/>
      <c r="CS85" s="1332"/>
      <c r="CT85" s="1333"/>
      <c r="CU85" s="1333"/>
      <c r="CV85" s="1334"/>
      <c r="CW85" s="1332"/>
      <c r="CX85" s="1332"/>
      <c r="CY85" s="1332"/>
      <c r="CZ85" s="1332"/>
      <c r="DA85" s="1332"/>
      <c r="DB85" s="1333"/>
      <c r="DC85" s="1333"/>
      <c r="DD85" s="1334"/>
      <c r="DE85" s="1332"/>
      <c r="DF85" s="1332"/>
      <c r="DG85" s="1332"/>
      <c r="DH85" s="1332"/>
      <c r="DI85" s="1332"/>
      <c r="DJ85" s="1333"/>
      <c r="DK85" s="1333"/>
      <c r="DL85" s="1334"/>
      <c r="DM85" s="1332"/>
      <c r="DN85" s="1332"/>
      <c r="DO85" s="1332"/>
      <c r="DP85" s="1332"/>
      <c r="DQ85" s="1332"/>
      <c r="DR85" s="1333"/>
      <c r="DS85" s="1333"/>
      <c r="DT85" s="1334"/>
      <c r="DU85" s="1332"/>
      <c r="DV85" s="1332"/>
      <c r="DW85" s="1332"/>
      <c r="DX85" s="1332"/>
      <c r="DY85" s="1332"/>
      <c r="DZ85" s="1333"/>
      <c r="EA85" s="1333"/>
      <c r="EB85" s="1334"/>
      <c r="EC85" s="1332"/>
      <c r="ED85" s="1332"/>
      <c r="EE85" s="1332"/>
      <c r="EF85" s="1332"/>
      <c r="EG85" s="1332"/>
      <c r="EH85" s="1333"/>
      <c r="EI85" s="1333"/>
      <c r="EJ85" s="1334"/>
      <c r="EK85" s="1332"/>
      <c r="EL85" s="1332"/>
      <c r="EM85" s="1332"/>
      <c r="EN85" s="1332"/>
      <c r="EO85" s="1332"/>
      <c r="EP85" s="1333"/>
      <c r="EQ85" s="1333"/>
      <c r="ER85" s="1334"/>
      <c r="ES85" s="1332"/>
      <c r="ET85" s="1332"/>
      <c r="EU85" s="1332"/>
      <c r="EV85" s="1332"/>
      <c r="EW85" s="1332"/>
      <c r="EX85" s="1333"/>
      <c r="EY85" s="1333"/>
      <c r="EZ85" s="1334"/>
      <c r="FA85" s="1333"/>
      <c r="FB85" s="1332"/>
      <c r="FC85" s="1332"/>
      <c r="FD85" s="1332"/>
      <c r="FE85" s="1332"/>
      <c r="FF85" s="1333"/>
      <c r="FG85" s="1333"/>
      <c r="FH85" s="1334"/>
      <c r="FI85" s="1332"/>
      <c r="FJ85" s="1332"/>
      <c r="FK85" s="1332"/>
      <c r="FL85" s="1332"/>
      <c r="FM85" s="1332"/>
      <c r="FN85" s="1333"/>
      <c r="FO85" s="1333"/>
      <c r="FP85" s="1334"/>
      <c r="FQ85" s="1332"/>
      <c r="FR85" s="1332"/>
      <c r="FS85" s="1332"/>
      <c r="FT85" s="1332"/>
      <c r="FU85" s="1332"/>
      <c r="FV85" s="1333"/>
      <c r="FW85" s="1333"/>
      <c r="FX85" s="1334"/>
      <c r="FY85" s="1332"/>
      <c r="FZ85" s="1332"/>
      <c r="GA85" s="1332"/>
      <c r="GB85" s="1332"/>
      <c r="GC85" s="1332"/>
      <c r="GD85" s="1333"/>
      <c r="GE85" s="1333"/>
      <c r="GF85" s="1334"/>
      <c r="GG85" s="1332"/>
      <c r="GH85" s="1332"/>
      <c r="GI85" s="1332"/>
      <c r="GJ85" s="1332"/>
      <c r="GK85" s="1332"/>
      <c r="GL85" s="1333"/>
      <c r="GM85" s="1333"/>
      <c r="GN85" s="1334"/>
      <c r="GO85" s="1337"/>
      <c r="GP85" s="1337"/>
      <c r="GQ85" s="1337"/>
      <c r="GR85" s="1337"/>
      <c r="GS85" s="1332"/>
      <c r="GT85" s="1333"/>
      <c r="GU85" s="1333"/>
      <c r="GV85" s="1334"/>
      <c r="GW85" s="1332"/>
      <c r="GX85" s="1337"/>
      <c r="GY85" s="1337"/>
      <c r="GZ85" s="1337"/>
      <c r="HA85" s="1332"/>
      <c r="HB85" s="1333"/>
      <c r="HC85" s="1335"/>
      <c r="HD85" s="1334"/>
      <c r="HJ85" s="1336"/>
    </row>
    <row r="86" spans="1:218" ht="25.5">
      <c r="A86" s="1339" t="s">
        <v>701</v>
      </c>
      <c r="B86" s="1340">
        <v>6551566.8721995763</v>
      </c>
      <c r="C86" s="1341">
        <v>8434828.1319622751</v>
      </c>
      <c r="D86" s="1341">
        <v>9090889.2647999302</v>
      </c>
      <c r="E86" s="1341">
        <v>9732537.2991269007</v>
      </c>
      <c r="F86" s="1341">
        <v>10155658.857378421</v>
      </c>
      <c r="G86" s="1341">
        <v>10725232.506773887</v>
      </c>
      <c r="H86" s="1341">
        <v>11407421.492736474</v>
      </c>
      <c r="I86" s="1342">
        <v>11911653.103524588</v>
      </c>
      <c r="J86" s="1342">
        <v>3030.55</v>
      </c>
      <c r="K86" s="1343">
        <v>169819.00682522787</v>
      </c>
      <c r="L86" s="1343">
        <v>182111.61193634104</v>
      </c>
      <c r="M86" s="1343">
        <v>213204.04150212082</v>
      </c>
      <c r="N86" s="1343">
        <v>240084.14016178341</v>
      </c>
      <c r="O86" s="1343">
        <v>267276.0855001536</v>
      </c>
      <c r="P86" s="1341">
        <v>297887.21542080806</v>
      </c>
      <c r="Q86" s="1341">
        <v>321802.402872101</v>
      </c>
      <c r="R86" s="1342">
        <v>353539.35407946986</v>
      </c>
      <c r="S86" s="1340">
        <v>102494.47188652284</v>
      </c>
      <c r="T86" s="1340">
        <v>135437.32401443121</v>
      </c>
      <c r="U86" s="1340">
        <v>167143.64890987409</v>
      </c>
      <c r="V86" s="1340">
        <v>191636.75326497637</v>
      </c>
      <c r="W86" s="1340">
        <v>204026.37027540227</v>
      </c>
      <c r="X86" s="1341">
        <v>160377.25054257864</v>
      </c>
      <c r="Y86" s="1341">
        <v>151023.07234729518</v>
      </c>
      <c r="Z86" s="1342">
        <v>161755.74364344976</v>
      </c>
      <c r="AA86" s="1340">
        <v>35549.544000000002</v>
      </c>
      <c r="AB86" s="1340">
        <v>41701.93146439916</v>
      </c>
      <c r="AC86" s="1340">
        <v>47705.427119720189</v>
      </c>
      <c r="AD86" s="1340">
        <v>48896.167678521517</v>
      </c>
      <c r="AE86" s="1340">
        <v>49338.880962049996</v>
      </c>
      <c r="AF86" s="1341">
        <v>50669.793478727006</v>
      </c>
      <c r="AG86" s="1341">
        <v>52266.222166107</v>
      </c>
      <c r="AH86" s="1342">
        <v>55173.435655463996</v>
      </c>
      <c r="AI86" s="1340">
        <v>90963.999299200004</v>
      </c>
      <c r="AJ86" s="1340">
        <v>89209.9633703</v>
      </c>
      <c r="AK86" s="1340">
        <v>88438.437651800006</v>
      </c>
      <c r="AL86" s="1340">
        <v>85887.159459400005</v>
      </c>
      <c r="AM86" s="1340">
        <v>84103.586620699978</v>
      </c>
      <c r="AN86" s="1341">
        <v>83789.601765599975</v>
      </c>
      <c r="AO86" s="1341">
        <v>83607.003133800012</v>
      </c>
      <c r="AP86" s="1342">
        <v>84100.379993411392</v>
      </c>
      <c r="AQ86" s="1340">
        <v>125378.24981976705</v>
      </c>
      <c r="AR86" s="1340">
        <v>129642.44815694218</v>
      </c>
      <c r="AS86" s="1340">
        <v>142239.41368854654</v>
      </c>
      <c r="AT86" s="1340">
        <v>152520.37528676511</v>
      </c>
      <c r="AU86" s="1340">
        <v>210018.68524561272</v>
      </c>
      <c r="AV86" s="1341">
        <v>257513.35007185731</v>
      </c>
      <c r="AW86" s="1341">
        <v>363771.14646052249</v>
      </c>
      <c r="AX86" s="1342">
        <v>492784.41322305804</v>
      </c>
      <c r="AY86" s="1340">
        <v>32684.019290125634</v>
      </c>
      <c r="AZ86" s="1340">
        <v>37550.7303287951</v>
      </c>
      <c r="BA86" s="1340">
        <v>43879.400501045027</v>
      </c>
      <c r="BB86" s="1340">
        <v>50480.119615364449</v>
      </c>
      <c r="BC86" s="1340">
        <v>57159.246580064319</v>
      </c>
      <c r="BD86" s="1341">
        <v>68962.776075860194</v>
      </c>
      <c r="BE86" s="1341">
        <v>75885.942092322468</v>
      </c>
      <c r="BF86" s="1342">
        <v>78365.840248270804</v>
      </c>
      <c r="BG86" s="1340">
        <v>29991.712059914003</v>
      </c>
      <c r="BH86" s="1340">
        <v>38820.694494743264</v>
      </c>
      <c r="BI86" s="1340">
        <v>51057.029627070653</v>
      </c>
      <c r="BJ86" s="1340">
        <v>63851.008927057926</v>
      </c>
      <c r="BK86" s="1340">
        <v>80038.220959786529</v>
      </c>
      <c r="BL86" s="1341">
        <v>92424.438234387693</v>
      </c>
      <c r="BM86" s="1341">
        <v>104065.88609572132</v>
      </c>
      <c r="BN86" s="1342">
        <v>119873.46128856503</v>
      </c>
      <c r="BO86" s="1342">
        <v>0</v>
      </c>
      <c r="BP86" s="1340">
        <v>16876.839395156701</v>
      </c>
      <c r="BQ86" s="1340">
        <v>22488.327191149598</v>
      </c>
      <c r="BR86" s="1340">
        <v>33190.493946389601</v>
      </c>
      <c r="BS86" s="1340">
        <v>43834.956751298021</v>
      </c>
      <c r="BT86" s="1340">
        <v>49728.178770304701</v>
      </c>
      <c r="BU86" s="1341">
        <v>56162.709621310314</v>
      </c>
      <c r="BV86" s="1341">
        <v>60413.086799999634</v>
      </c>
      <c r="BW86" s="1342">
        <v>61726.584282736498</v>
      </c>
      <c r="BX86" s="1340">
        <v>37639.660919967078</v>
      </c>
      <c r="BY86" s="1340">
        <v>44851.166978554553</v>
      </c>
      <c r="BZ86" s="1340">
        <v>57383.349813401081</v>
      </c>
      <c r="CA86" s="1340">
        <v>68523.757179106324</v>
      </c>
      <c r="CB86" s="1340">
        <v>75502.667395776632</v>
      </c>
      <c r="CC86" s="1341">
        <v>84073.726796172152</v>
      </c>
      <c r="CD86" s="1342" t="s">
        <v>103</v>
      </c>
      <c r="CE86" s="1342">
        <v>0</v>
      </c>
      <c r="CF86" s="1340">
        <v>12633.478659916496</v>
      </c>
      <c r="CG86" s="1340">
        <v>18609.647211091858</v>
      </c>
      <c r="CH86" s="1340">
        <v>37423.80771710613</v>
      </c>
      <c r="CI86" s="1340">
        <v>27821.100327103406</v>
      </c>
      <c r="CJ86" s="1340">
        <v>28853.591575327398</v>
      </c>
      <c r="CK86" s="1341">
        <v>30026.440249713418</v>
      </c>
      <c r="CL86" s="1341">
        <v>32103.238809132341</v>
      </c>
      <c r="CM86" s="1342">
        <v>34898.91253956643</v>
      </c>
      <c r="CN86" s="1342">
        <v>2.4459795999999998</v>
      </c>
      <c r="CO86" s="1340">
        <v>488560.50339822331</v>
      </c>
      <c r="CP86" s="1340">
        <v>631473.27690671233</v>
      </c>
      <c r="CQ86" s="1340">
        <v>794447.48943378252</v>
      </c>
      <c r="CR86" s="1340">
        <v>961756.93778574013</v>
      </c>
      <c r="CS86" s="1340">
        <v>1124819.2877333174</v>
      </c>
      <c r="CT86" s="1341">
        <v>1302373.589753886</v>
      </c>
      <c r="CU86" s="1341">
        <v>1590500.831998436</v>
      </c>
      <c r="CV86" s="1342">
        <v>1875039.4824975485</v>
      </c>
      <c r="CW86" s="1340">
        <v>575840.78125196858</v>
      </c>
      <c r="CX86" s="1340">
        <v>780914.93638529547</v>
      </c>
      <c r="CY86" s="1340">
        <v>980696.6967282173</v>
      </c>
      <c r="CZ86" s="1340">
        <v>1168882.424933786</v>
      </c>
      <c r="DA86" s="1340">
        <v>1296868.9667404459</v>
      </c>
      <c r="DB86" s="1341">
        <v>1382375.3641261593</v>
      </c>
      <c r="DC86" s="1341">
        <v>1454072.1909626711</v>
      </c>
      <c r="DD86" s="1342">
        <v>1611869.7450686488</v>
      </c>
      <c r="DE86" s="1340">
        <v>16066.19253837</v>
      </c>
      <c r="DF86" s="1340">
        <v>20782.268337721976</v>
      </c>
      <c r="DG86" s="1340">
        <v>24804.891279183968</v>
      </c>
      <c r="DH86" s="1340">
        <v>30064.994368745152</v>
      </c>
      <c r="DI86" s="1340">
        <v>48303.41863757564</v>
      </c>
      <c r="DJ86" s="1341">
        <v>72975.867634628958</v>
      </c>
      <c r="DK86" s="1341">
        <v>91461.124058204936</v>
      </c>
      <c r="DL86" s="1342">
        <v>98900.840830730929</v>
      </c>
      <c r="DM86" s="1340">
        <v>98519.028031679816</v>
      </c>
      <c r="DN86" s="1340">
        <v>127156.54963492921</v>
      </c>
      <c r="DO86" s="1340">
        <v>163138.95042572494</v>
      </c>
      <c r="DP86" s="1340">
        <v>201986.27598195855</v>
      </c>
      <c r="DQ86" s="1340">
        <v>255521.10691889405</v>
      </c>
      <c r="DR86" s="1341">
        <v>296622.87688982679</v>
      </c>
      <c r="DS86" s="1341">
        <v>326200.22932856739</v>
      </c>
      <c r="DT86" s="1342">
        <v>353376.52021689032</v>
      </c>
      <c r="DU86" s="1340">
        <v>324424.53496488102</v>
      </c>
      <c r="DV86" s="1340">
        <v>424247.14215670468</v>
      </c>
      <c r="DW86" s="1340">
        <v>569068.23899621668</v>
      </c>
      <c r="DX86" s="1340">
        <v>688307.00346445187</v>
      </c>
      <c r="DY86" s="1340">
        <v>840332.51785529708</v>
      </c>
      <c r="DZ86" s="1341">
        <v>988246.35439999995</v>
      </c>
      <c r="EA86" s="1341">
        <v>1138020.2404</v>
      </c>
      <c r="EB86" s="1342">
        <v>1357485.2579000001</v>
      </c>
      <c r="EC86" s="1340">
        <v>86326.624784531654</v>
      </c>
      <c r="ED86" s="1340">
        <v>105627.38813367172</v>
      </c>
      <c r="EE86" s="1340">
        <v>130823.32870850508</v>
      </c>
      <c r="EF86" s="1340">
        <v>153931.53102307627</v>
      </c>
      <c r="EG86" s="1340">
        <v>192793.73642405245</v>
      </c>
      <c r="EH86" s="1341">
        <v>216905.30794893464</v>
      </c>
      <c r="EI86" s="1341">
        <v>238036.51776985356</v>
      </c>
      <c r="EJ86" s="1342">
        <v>257079.21710909999</v>
      </c>
      <c r="EK86" s="1340">
        <v>10801.824590895591</v>
      </c>
      <c r="EL86" s="1340">
        <v>14883.335860683896</v>
      </c>
      <c r="EM86" s="1340">
        <v>18133</v>
      </c>
      <c r="EN86" s="1340">
        <v>18525.715511001345</v>
      </c>
      <c r="EO86" s="1340">
        <v>18771.387223575108</v>
      </c>
      <c r="EP86" s="1341">
        <v>19353.165271790465</v>
      </c>
      <c r="EQ86" s="1341">
        <v>20450.457647271636</v>
      </c>
      <c r="ER86" s="1342">
        <v>22452.833298057958</v>
      </c>
      <c r="ES86" s="1340">
        <v>80756.134606099324</v>
      </c>
      <c r="ET86" s="1340">
        <v>83081.237898564388</v>
      </c>
      <c r="EU86" s="1340">
        <v>90906.663098013407</v>
      </c>
      <c r="EV86" s="1340">
        <v>98048.876637688358</v>
      </c>
      <c r="EW86" s="1340">
        <v>107913.44404290039</v>
      </c>
      <c r="EX86" s="1341">
        <v>114296.06315731166</v>
      </c>
      <c r="EY86" s="1341">
        <v>120126.82085235475</v>
      </c>
      <c r="EZ86" s="1342">
        <v>129457.14328075052</v>
      </c>
      <c r="FA86" s="1341">
        <v>2873</v>
      </c>
      <c r="FB86" s="1340">
        <v>2055.9899999999998</v>
      </c>
      <c r="FC86" s="1340">
        <v>2128.1799999999998</v>
      </c>
      <c r="FD86" s="1340">
        <v>1952.4043257141866</v>
      </c>
      <c r="FE86" s="1340">
        <v>1779.97</v>
      </c>
      <c r="FF86" s="1341">
        <v>1569.4228398299019</v>
      </c>
      <c r="FG86" s="1341">
        <v>1298.5789187125788</v>
      </c>
      <c r="FH86" s="1342"/>
      <c r="FI86" s="1340">
        <v>803670.20383560448</v>
      </c>
      <c r="FJ86" s="1340">
        <v>985910.25267571816</v>
      </c>
      <c r="FK86" s="1340">
        <v>1183218.1164574008</v>
      </c>
      <c r="FL86" s="1340">
        <v>1459415.1150729642</v>
      </c>
      <c r="FM86" s="1340">
        <v>1751890.7418026517</v>
      </c>
      <c r="FN86" s="1341">
        <v>1856481.1881319454</v>
      </c>
      <c r="FO86" s="1341">
        <v>939505.06920752395</v>
      </c>
      <c r="FP86" s="1342">
        <v>1083269.757</v>
      </c>
      <c r="FQ86" s="1340">
        <v>21330.136097339942</v>
      </c>
      <c r="FR86" s="1340">
        <v>26641.64758875046</v>
      </c>
      <c r="FS86" s="1340">
        <v>34717.761355383038</v>
      </c>
      <c r="FT86" s="1340">
        <v>40371.527735259544</v>
      </c>
      <c r="FU86" s="1340">
        <v>45612.785178004982</v>
      </c>
      <c r="FV86" s="1341">
        <v>49137.449115941759</v>
      </c>
      <c r="FW86" s="1341">
        <v>53557.901482670146</v>
      </c>
      <c r="FX86" s="1342">
        <v>61174.675643972841</v>
      </c>
      <c r="FY86" s="1340">
        <v>25786.636640499997</v>
      </c>
      <c r="FZ86" s="1340">
        <v>31496.435166285606</v>
      </c>
      <c r="GA86" s="1340">
        <v>35106.528476183135</v>
      </c>
      <c r="GB86" s="1340">
        <v>37149.556384859774</v>
      </c>
      <c r="GC86" s="1340">
        <v>41791.110452297195</v>
      </c>
      <c r="GD86" s="1341">
        <v>48899.181709670323</v>
      </c>
      <c r="GE86" s="1341">
        <v>58836.607616631562</v>
      </c>
      <c r="GF86" s="1342">
        <v>70079.449177256538</v>
      </c>
      <c r="GG86" s="1340">
        <v>104650.08995740801</v>
      </c>
      <c r="GH86" s="1340">
        <v>158420.4549127589</v>
      </c>
      <c r="GI86" s="1340">
        <v>284795.05548750627</v>
      </c>
      <c r="GJ86" s="1340">
        <v>489018.88235406572</v>
      </c>
      <c r="GK86" s="1340">
        <v>582226.34856392571</v>
      </c>
      <c r="GL86" s="1341">
        <v>968181.60362763517</v>
      </c>
      <c r="GM86" s="1341">
        <v>1363659.7537665868</v>
      </c>
      <c r="GN86" s="1342">
        <v>1897339.1046304249</v>
      </c>
      <c r="GO86" s="1340">
        <v>3293636.6728532994</v>
      </c>
      <c r="GP86" s="1340">
        <v>4133114.7608045451</v>
      </c>
      <c r="GQ86" s="1340">
        <v>5193649.9509231914</v>
      </c>
      <c r="GR86" s="1340">
        <f>GJ86+GB86+FT86+FL86+FD86+EV86+EF86+DX86+DP86+DH86+AD86+CZ86+CR86+CI86+CA86+BS86+EN86+BJ86+BB86+AT86+AL86+V86+N86</f>
        <v>6322946.7842306886</v>
      </c>
      <c r="GS86" s="1340">
        <f>O86+W86+AM86+AU86+BC86+BK86+BT86+CB86+CJ86+CS86+DA86+AE86+DI86+DQ86+DY86+EG86+EO86+EW86+FE86+FM86+FU86+GC86+GK86</f>
        <v>7414670.3354581147</v>
      </c>
      <c r="GT86" s="1341">
        <v>8499304.7368645743</v>
      </c>
      <c r="GU86" s="1341">
        <v>8640664.3247864842</v>
      </c>
      <c r="GV86" s="1342">
        <v>10262775.147586972</v>
      </c>
      <c r="GW86" s="1340">
        <v>9845203.5450528748</v>
      </c>
      <c r="GX86" s="1340">
        <v>12567942.89276682</v>
      </c>
      <c r="GY86" s="1340">
        <v>14284539.215723122</v>
      </c>
      <c r="GZ86" s="1340">
        <f>E86+GR86</f>
        <v>16055484.083357589</v>
      </c>
      <c r="HA86" s="1340">
        <f>F86+GS86</f>
        <v>17570329.192836538</v>
      </c>
      <c r="HB86" s="1341">
        <v>19224537.243638463</v>
      </c>
      <c r="HC86" s="1344">
        <v>20048085.817522958</v>
      </c>
      <c r="HD86" s="1342">
        <v>22174428.25111156</v>
      </c>
      <c r="HJ86" s="1336"/>
    </row>
    <row r="87" spans="1:218" ht="13">
      <c r="A87" s="1315" t="s">
        <v>672</v>
      </c>
      <c r="K87" s="1315"/>
      <c r="L87" s="1315"/>
      <c r="M87" s="1315"/>
      <c r="N87" s="1315"/>
      <c r="O87" s="1315"/>
      <c r="GW87" s="1345"/>
      <c r="GX87" s="1345"/>
      <c r="GY87" s="1345"/>
      <c r="GZ87" s="1345"/>
      <c r="HA87" s="1345"/>
      <c r="HB87" s="1345"/>
      <c r="HJ87" s="1336"/>
    </row>
    <row r="88" spans="1:218" ht="13">
      <c r="A88" s="1315" t="s">
        <v>673</v>
      </c>
      <c r="K88" s="1315"/>
      <c r="L88" s="1315"/>
      <c r="M88" s="1315"/>
      <c r="N88" s="1315"/>
      <c r="O88" s="1315"/>
      <c r="GW88" s="1345"/>
      <c r="GX88" s="1345"/>
      <c r="GY88" s="1345"/>
      <c r="GZ88" s="1345"/>
      <c r="HA88" s="1345"/>
      <c r="HB88" s="1345"/>
      <c r="HJ88" s="1336"/>
    </row>
    <row r="89" spans="1:218" ht="13">
      <c r="A89" s="1315" t="s">
        <v>674</v>
      </c>
      <c r="H89" s="1336"/>
      <c r="I89" s="1336"/>
      <c r="J89" s="1336"/>
      <c r="GW89" s="1345"/>
      <c r="GX89" s="1345"/>
      <c r="GY89" s="1345"/>
      <c r="GZ89" s="1345"/>
      <c r="HA89" s="1345"/>
      <c r="HB89" s="1345"/>
    </row>
    <row r="90" spans="1:218" ht="13">
      <c r="A90" s="1315" t="s">
        <v>675</v>
      </c>
    </row>
    <row r="91" spans="1:218">
      <c r="A91" s="1997" t="s">
        <v>376</v>
      </c>
      <c r="B91" s="1997"/>
      <c r="C91" s="1997"/>
      <c r="D91" s="1997"/>
      <c r="E91" s="1997"/>
      <c r="F91" s="1997"/>
      <c r="G91" s="1997"/>
      <c r="H91" s="1997"/>
      <c r="I91" s="1997"/>
      <c r="J91" s="1997"/>
      <c r="K91" s="1997"/>
      <c r="L91" s="1997"/>
      <c r="M91" s="1997"/>
      <c r="N91" s="1997"/>
    </row>
  </sheetData>
  <mergeCells count="29">
    <mergeCell ref="GG3:GN3"/>
    <mergeCell ref="GW3:HD3"/>
    <mergeCell ref="GO3:GV3"/>
    <mergeCell ref="DE3:DL3"/>
    <mergeCell ref="A2:HC2"/>
    <mergeCell ref="A3:A4"/>
    <mergeCell ref="B3:I3"/>
    <mergeCell ref="K3:R3"/>
    <mergeCell ref="S3:Z3"/>
    <mergeCell ref="AA3:AH3"/>
    <mergeCell ref="AI3:AP3"/>
    <mergeCell ref="AQ3:AX3"/>
    <mergeCell ref="AY3:BF3"/>
    <mergeCell ref="BG3:BN3"/>
    <mergeCell ref="BP3:BW3"/>
    <mergeCell ref="BX3:CE3"/>
    <mergeCell ref="ES3:EZ3"/>
    <mergeCell ref="FA3:FH3"/>
    <mergeCell ref="FI3:FP3"/>
    <mergeCell ref="FQ3:FX3"/>
    <mergeCell ref="FY3:GF3"/>
    <mergeCell ref="A91:N91"/>
    <mergeCell ref="DM3:DT3"/>
    <mergeCell ref="DU3:EB3"/>
    <mergeCell ref="EC3:EJ3"/>
    <mergeCell ref="EK3:ER3"/>
    <mergeCell ref="CF3:CM3"/>
    <mergeCell ref="CO3:CV3"/>
    <mergeCell ref="CW3:DD3"/>
  </mergeCells>
  <pageMargins left="0.7" right="0.7" top="0.75" bottom="0.75" header="0.3" footer="0.3"/>
  <pageSetup paperSize="9" scale="52" orientation="portrait" r:id="rId1"/>
  <colBreaks count="2" manualBreakCount="2">
    <brk id="10" max="1048575" man="1"/>
    <brk id="1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W40"/>
  <sheetViews>
    <sheetView zoomScale="96" zoomScaleNormal="96" workbookViewId="0">
      <pane xSplit="2" topLeftCell="Y1" activePane="topRight" state="frozen"/>
      <selection activeCell="A39" sqref="A39:XFD39"/>
      <selection pane="topRight" activeCell="EV7" sqref="EV7"/>
    </sheetView>
  </sheetViews>
  <sheetFormatPr defaultColWidth="9.1796875" defaultRowHeight="12.5"/>
  <cols>
    <col min="1" max="1" width="5.453125" style="984" customWidth="1"/>
    <col min="2" max="2" width="41.7265625" style="982" customWidth="1"/>
    <col min="3" max="3" width="10.453125" style="984" customWidth="1"/>
    <col min="4" max="6" width="10.453125" style="984" bestFit="1" customWidth="1"/>
    <col min="7" max="8" width="11.54296875" style="984" customWidth="1"/>
    <col min="9" max="9" width="10.81640625" style="984" customWidth="1"/>
    <col min="10" max="10" width="11.453125" style="984" customWidth="1"/>
    <col min="11" max="11" width="10.81640625" style="984" customWidth="1"/>
    <col min="12" max="12" width="10.7265625" style="984" bestFit="1" customWidth="1"/>
    <col min="13" max="13" width="9.453125" style="984" bestFit="1" customWidth="1"/>
    <col min="14" max="14" width="10.26953125" style="984" bestFit="1" customWidth="1"/>
    <col min="15" max="17" width="9.453125" style="984" bestFit="1" customWidth="1"/>
    <col min="18" max="18" width="11.26953125" style="984" bestFit="1" customWidth="1"/>
    <col min="19" max="19" width="9.453125" style="984" bestFit="1" customWidth="1"/>
    <col min="20" max="20" width="11" style="984" customWidth="1"/>
    <col min="21" max="21" width="10.81640625" style="984" customWidth="1"/>
    <col min="22" max="22" width="10.7265625" style="984" bestFit="1" customWidth="1"/>
    <col min="23" max="29" width="10.453125" style="984" bestFit="1" customWidth="1"/>
    <col min="30" max="31" width="11.1796875" style="984" customWidth="1"/>
    <col min="32" max="32" width="10.7265625" style="984" bestFit="1" customWidth="1"/>
    <col min="33" max="35" width="10.453125" style="984" bestFit="1" customWidth="1"/>
    <col min="36" max="36" width="11.26953125" style="984" bestFit="1" customWidth="1"/>
    <col min="37" max="39" width="10.453125" style="984" bestFit="1" customWidth="1"/>
    <col min="40" max="40" width="10.7265625" style="984" customWidth="1"/>
    <col min="41" max="41" width="11.1796875" style="984" customWidth="1"/>
    <col min="42" max="42" width="10.7265625" style="984" bestFit="1" customWidth="1"/>
    <col min="43" max="49" width="10.453125" style="1021" bestFit="1" customWidth="1"/>
    <col min="50" max="50" width="12.54296875" style="1021" customWidth="1"/>
    <col min="51" max="51" width="12.1796875" style="1021" customWidth="1"/>
    <col min="52" max="52" width="12.26953125" style="1021" bestFit="1" customWidth="1"/>
    <col min="53" max="59" width="10.453125" style="1021" bestFit="1" customWidth="1"/>
    <col min="60" max="60" width="11.453125" style="1021" customWidth="1"/>
    <col min="61" max="61" width="11.26953125" style="1021" customWidth="1"/>
    <col min="62" max="62" width="10.7265625" style="1021" bestFit="1" customWidth="1"/>
    <col min="63" max="64" width="10.453125" style="1021" bestFit="1" customWidth="1"/>
    <col min="65" max="69" width="12" style="1021" bestFit="1" customWidth="1"/>
    <col min="70" max="70" width="13" style="1021" customWidth="1"/>
    <col min="71" max="71" width="12.54296875" style="1021" customWidth="1"/>
    <col min="72" max="72" width="12.26953125" style="1021" bestFit="1" customWidth="1"/>
    <col min="73" max="79" width="12" style="1021" bestFit="1" customWidth="1"/>
    <col min="80" max="80" width="12.7265625" style="1021" customWidth="1"/>
    <col min="81" max="81" width="13.453125" style="1021" customWidth="1"/>
    <col min="82" max="82" width="12.26953125" style="1021" bestFit="1" customWidth="1"/>
    <col min="83" max="89" width="12" style="1021" bestFit="1" customWidth="1"/>
    <col min="90" max="90" width="12.453125" style="1021" customWidth="1"/>
    <col min="91" max="91" width="13.26953125" style="1021" customWidth="1"/>
    <col min="92" max="92" width="12.26953125" style="1021" bestFit="1" customWidth="1"/>
    <col min="93" max="99" width="12" style="1021" bestFit="1" customWidth="1"/>
    <col min="100" max="100" width="14.1796875" style="1021" customWidth="1"/>
    <col min="101" max="101" width="13.7265625" style="1021" customWidth="1"/>
    <col min="102" max="102" width="12.26953125" style="1021" bestFit="1" customWidth="1"/>
    <col min="103" max="107" width="10.453125" style="1021" bestFit="1" customWidth="1"/>
    <col min="108" max="108" width="12" style="1021" bestFit="1" customWidth="1"/>
    <col min="109" max="109" width="10.453125" style="1021" bestFit="1" customWidth="1"/>
    <col min="110" max="110" width="14.26953125" style="1021" customWidth="1"/>
    <col min="111" max="111" width="13.453125" style="1021" customWidth="1"/>
    <col min="112" max="112" width="12.26953125" style="1021" bestFit="1" customWidth="1"/>
    <col min="113" max="114" width="10.453125" style="1021" bestFit="1" customWidth="1"/>
    <col min="115" max="119" width="12" style="1021" bestFit="1" customWidth="1"/>
    <col min="120" max="120" width="15" style="1021" customWidth="1"/>
    <col min="121" max="121" width="14.54296875" style="1021" customWidth="1"/>
    <col min="122" max="122" width="12.26953125" style="1021" bestFit="1" customWidth="1"/>
    <col min="123" max="129" width="12" style="1021" bestFit="1" customWidth="1"/>
    <col min="130" max="130" width="14.1796875" style="1021" customWidth="1"/>
    <col min="131" max="131" width="13.26953125" style="1021" customWidth="1"/>
    <col min="132" max="132" width="12.26953125" style="1021" bestFit="1" customWidth="1"/>
    <col min="133" max="133" width="11.81640625" style="1021" customWidth="1"/>
    <col min="134" max="140" width="12" style="1021" bestFit="1" customWidth="1"/>
    <col min="141" max="141" width="13.7265625" style="1021" customWidth="1"/>
    <col min="142" max="142" width="12.81640625" style="1021" customWidth="1"/>
    <col min="143" max="143" width="12.26953125" style="1021" bestFit="1" customWidth="1"/>
    <col min="144" max="144" width="12" style="1021" bestFit="1" customWidth="1"/>
    <col min="145" max="145" width="12" style="984" bestFit="1" customWidth="1"/>
    <col min="146" max="146" width="13.453125" style="984" customWidth="1"/>
    <col min="147" max="147" width="14.1796875" style="984" customWidth="1"/>
    <col min="148" max="148" width="14" style="984" customWidth="1"/>
    <col min="149" max="149" width="12" style="984" bestFit="1" customWidth="1"/>
    <col min="150" max="150" width="13.453125" style="984" customWidth="1"/>
    <col min="151" max="151" width="13.81640625" style="984" customWidth="1"/>
    <col min="152" max="152" width="9.1796875" style="984"/>
    <col min="153" max="153" width="12.26953125" style="984" bestFit="1" customWidth="1"/>
    <col min="154" max="16384" width="9.1796875" style="984"/>
  </cols>
  <sheetData>
    <row r="1" spans="1:153" ht="24" customHeight="1">
      <c r="A1" s="981" t="s">
        <v>453</v>
      </c>
      <c r="C1" s="983"/>
      <c r="D1" s="983"/>
      <c r="E1" s="983"/>
      <c r="F1" s="983"/>
      <c r="G1" s="983"/>
      <c r="H1" s="983"/>
      <c r="I1" s="983"/>
      <c r="J1" s="983"/>
      <c r="K1" s="983"/>
      <c r="L1" s="983"/>
      <c r="M1" s="983"/>
      <c r="N1" s="983"/>
      <c r="O1" s="983"/>
      <c r="P1" s="983"/>
      <c r="Q1" s="983"/>
      <c r="R1" s="983"/>
      <c r="S1" s="983"/>
      <c r="T1" s="983"/>
      <c r="U1" s="983"/>
      <c r="V1" s="983"/>
      <c r="W1" s="983"/>
      <c r="X1" s="983"/>
      <c r="Y1" s="983"/>
      <c r="Z1" s="983"/>
      <c r="AA1" s="983"/>
      <c r="AB1" s="983"/>
      <c r="AC1" s="983"/>
      <c r="AD1" s="983"/>
      <c r="AE1" s="983"/>
      <c r="AF1" s="983"/>
      <c r="AG1" s="983"/>
      <c r="AH1" s="983"/>
      <c r="AI1" s="983"/>
      <c r="AJ1" s="983"/>
      <c r="AK1" s="983"/>
      <c r="AL1" s="983"/>
      <c r="AM1" s="983"/>
      <c r="AN1" s="983"/>
      <c r="AO1" s="983"/>
      <c r="AP1" s="983"/>
      <c r="AQ1" s="983"/>
      <c r="AR1" s="983"/>
      <c r="AS1" s="983"/>
      <c r="AT1" s="983"/>
      <c r="AU1" s="983"/>
      <c r="AV1" s="983"/>
      <c r="AW1" s="983"/>
      <c r="AX1" s="983"/>
      <c r="AY1" s="983"/>
      <c r="AZ1" s="983"/>
      <c r="BA1" s="983"/>
      <c r="BB1" s="983"/>
      <c r="BC1" s="983"/>
      <c r="BD1" s="983"/>
      <c r="BE1" s="983"/>
      <c r="BF1" s="983"/>
      <c r="BG1" s="983"/>
      <c r="BH1" s="983"/>
      <c r="BI1" s="983"/>
      <c r="BJ1" s="983"/>
      <c r="BK1" s="983"/>
      <c r="BL1" s="983"/>
      <c r="BM1" s="983"/>
      <c r="BN1" s="983"/>
      <c r="BO1" s="983"/>
      <c r="BP1" s="983"/>
      <c r="BQ1" s="983"/>
      <c r="BR1" s="983"/>
      <c r="BS1" s="983"/>
      <c r="BT1" s="983"/>
      <c r="BU1" s="983"/>
      <c r="BV1" s="983"/>
      <c r="BW1" s="983"/>
      <c r="BX1" s="983"/>
      <c r="BY1" s="983"/>
      <c r="BZ1" s="983"/>
      <c r="CA1" s="983"/>
      <c r="CB1" s="983"/>
      <c r="CC1" s="983"/>
      <c r="CD1" s="983"/>
      <c r="CE1" s="983"/>
      <c r="CF1" s="983"/>
      <c r="CG1" s="983"/>
      <c r="CH1" s="983"/>
      <c r="CI1" s="983"/>
      <c r="CJ1" s="983"/>
      <c r="CK1" s="983"/>
      <c r="CL1" s="983"/>
      <c r="CM1" s="983"/>
      <c r="CN1" s="983"/>
      <c r="CO1" s="983"/>
      <c r="CP1" s="983"/>
      <c r="CQ1" s="983"/>
      <c r="CR1" s="983"/>
      <c r="CS1" s="983"/>
      <c r="CT1" s="983"/>
      <c r="CU1" s="983"/>
      <c r="CV1" s="983"/>
      <c r="CW1" s="983"/>
      <c r="CX1" s="983"/>
      <c r="CY1" s="983"/>
      <c r="CZ1" s="983"/>
      <c r="DA1" s="983"/>
      <c r="DB1" s="983"/>
      <c r="DC1" s="983"/>
      <c r="DD1" s="983"/>
      <c r="DE1" s="983"/>
      <c r="DF1" s="983"/>
      <c r="DG1" s="983"/>
      <c r="DH1" s="983"/>
      <c r="DI1" s="983"/>
      <c r="DJ1" s="983"/>
      <c r="DK1" s="983"/>
      <c r="DL1" s="983"/>
      <c r="DM1" s="983"/>
      <c r="DN1" s="983"/>
      <c r="DO1" s="983"/>
      <c r="DP1" s="983"/>
      <c r="DQ1" s="983"/>
      <c r="DR1" s="983"/>
      <c r="DS1" s="983"/>
      <c r="DT1" s="983"/>
      <c r="DU1" s="983"/>
      <c r="DV1" s="983"/>
      <c r="DW1" s="983"/>
      <c r="DX1" s="983"/>
      <c r="DY1" s="983"/>
      <c r="DZ1" s="983"/>
      <c r="EA1" s="983"/>
      <c r="EB1" s="983"/>
      <c r="EC1" s="983"/>
      <c r="ED1" s="983"/>
      <c r="EE1" s="983"/>
      <c r="EF1" s="983"/>
      <c r="EG1" s="983"/>
      <c r="EH1" s="983"/>
      <c r="EI1" s="983"/>
      <c r="EJ1" s="983"/>
      <c r="EK1" s="983"/>
      <c r="EL1" s="983"/>
      <c r="EM1" s="983"/>
      <c r="EN1" s="983"/>
      <c r="EO1" s="983"/>
      <c r="EP1" s="983"/>
      <c r="EQ1" s="983"/>
      <c r="ER1" s="983"/>
      <c r="ES1" s="983"/>
      <c r="ET1" s="983"/>
    </row>
    <row r="2" spans="1:153" ht="13.5" customHeight="1">
      <c r="A2" s="982" t="s">
        <v>454</v>
      </c>
      <c r="C2" s="982"/>
      <c r="D2" s="982"/>
      <c r="E2" s="982"/>
      <c r="F2" s="982"/>
      <c r="G2" s="982"/>
      <c r="H2" s="982"/>
      <c r="I2" s="982"/>
      <c r="J2" s="982"/>
      <c r="K2" s="982"/>
      <c r="L2" s="982"/>
      <c r="M2" s="982"/>
      <c r="N2" s="982"/>
      <c r="O2" s="982"/>
      <c r="P2" s="982"/>
      <c r="Q2" s="982"/>
      <c r="R2" s="982"/>
      <c r="S2" s="982"/>
      <c r="T2" s="982"/>
      <c r="U2" s="982"/>
      <c r="V2" s="982"/>
      <c r="W2" s="982"/>
      <c r="X2" s="982"/>
      <c r="Y2" s="982"/>
      <c r="Z2" s="982"/>
      <c r="AA2" s="982"/>
      <c r="AB2" s="982"/>
      <c r="AC2" s="982"/>
      <c r="AD2" s="982"/>
      <c r="AE2" s="982"/>
      <c r="AF2" s="982"/>
      <c r="AG2" s="982"/>
      <c r="AH2" s="982"/>
      <c r="AI2" s="982"/>
      <c r="AJ2" s="982"/>
      <c r="AK2" s="982"/>
      <c r="AL2" s="982"/>
      <c r="AM2" s="982"/>
      <c r="AN2" s="982"/>
      <c r="AO2" s="982"/>
      <c r="AP2" s="982"/>
      <c r="AQ2" s="982"/>
      <c r="AR2" s="982"/>
      <c r="AS2" s="982"/>
      <c r="AT2" s="982"/>
      <c r="AU2" s="982"/>
      <c r="AV2" s="982"/>
      <c r="AW2" s="982"/>
      <c r="AX2" s="982"/>
      <c r="AY2" s="982"/>
      <c r="AZ2" s="982"/>
      <c r="BA2" s="982"/>
      <c r="BB2" s="982"/>
      <c r="BC2" s="982"/>
      <c r="BD2" s="982"/>
      <c r="BE2" s="982"/>
      <c r="BF2" s="982"/>
      <c r="BG2" s="982"/>
      <c r="BH2" s="982"/>
      <c r="BI2" s="982"/>
      <c r="BJ2" s="982"/>
      <c r="BK2" s="982"/>
      <c r="BL2" s="982"/>
      <c r="BM2" s="982"/>
      <c r="BN2" s="982"/>
      <c r="BO2" s="982"/>
      <c r="BP2" s="982"/>
      <c r="BQ2" s="982"/>
      <c r="BR2" s="982"/>
      <c r="BS2" s="982"/>
      <c r="BT2" s="982"/>
      <c r="BU2" s="982"/>
      <c r="BV2" s="982"/>
      <c r="BW2" s="982"/>
      <c r="BX2" s="982"/>
      <c r="BY2" s="982"/>
      <c r="BZ2" s="982"/>
      <c r="CA2" s="982"/>
      <c r="CB2" s="982"/>
      <c r="CC2" s="982"/>
      <c r="CD2" s="982"/>
      <c r="CE2" s="982"/>
      <c r="CF2" s="982"/>
      <c r="CG2" s="982"/>
      <c r="CH2" s="982"/>
      <c r="CI2" s="982"/>
      <c r="CJ2" s="982"/>
      <c r="CK2" s="982"/>
      <c r="CL2" s="982"/>
      <c r="CM2" s="982"/>
      <c r="CN2" s="982"/>
      <c r="CO2" s="982"/>
      <c r="CP2" s="982"/>
      <c r="CQ2" s="982"/>
      <c r="CR2" s="982"/>
      <c r="CS2" s="982"/>
      <c r="CT2" s="982"/>
      <c r="CU2" s="982"/>
      <c r="CV2" s="982"/>
      <c r="CW2" s="982"/>
      <c r="CX2" s="982"/>
      <c r="CY2" s="982"/>
      <c r="CZ2" s="982"/>
      <c r="DA2" s="982"/>
      <c r="DB2" s="982"/>
      <c r="DC2" s="982"/>
      <c r="DD2" s="982"/>
      <c r="DE2" s="982"/>
      <c r="DF2" s="982"/>
      <c r="DG2" s="982"/>
      <c r="DH2" s="982"/>
      <c r="DI2" s="982"/>
      <c r="DJ2" s="982"/>
      <c r="DK2" s="982"/>
      <c r="DL2" s="982"/>
      <c r="DM2" s="982"/>
      <c r="DN2" s="982"/>
      <c r="DO2" s="982"/>
      <c r="DP2" s="982"/>
      <c r="DQ2" s="982"/>
      <c r="DR2" s="982"/>
      <c r="DS2" s="982"/>
      <c r="DT2" s="982"/>
      <c r="DU2" s="982"/>
      <c r="DV2" s="982"/>
      <c r="DW2" s="982"/>
      <c r="DX2" s="982"/>
      <c r="DY2" s="982"/>
      <c r="DZ2" s="982"/>
      <c r="EA2" s="982"/>
      <c r="EB2" s="982"/>
      <c r="EC2" s="982"/>
      <c r="ED2" s="982"/>
      <c r="EE2" s="982"/>
      <c r="EF2" s="982"/>
      <c r="EG2" s="982"/>
      <c r="EH2" s="982"/>
      <c r="EI2" s="982"/>
      <c r="EJ2" s="982"/>
      <c r="EK2" s="982"/>
      <c r="EL2" s="982"/>
      <c r="EM2" s="982"/>
      <c r="EN2" s="982"/>
      <c r="EO2" s="982"/>
      <c r="EP2" s="982"/>
      <c r="EQ2" s="982"/>
      <c r="ER2" s="982"/>
      <c r="ES2" s="982"/>
      <c r="ET2" s="982"/>
      <c r="EU2" s="982"/>
      <c r="EV2" s="2057" t="s">
        <v>454</v>
      </c>
      <c r="EW2" s="2057"/>
    </row>
    <row r="3" spans="1:153" ht="15" customHeight="1">
      <c r="A3" s="2058" t="s">
        <v>1</v>
      </c>
      <c r="B3" s="2058" t="s">
        <v>2</v>
      </c>
      <c r="C3" s="2059" t="s">
        <v>455</v>
      </c>
      <c r="D3" s="2060"/>
      <c r="E3" s="2060"/>
      <c r="F3" s="2060"/>
      <c r="G3" s="2060"/>
      <c r="H3" s="2060"/>
      <c r="I3" s="2060"/>
      <c r="J3" s="2060"/>
      <c r="K3" s="2060"/>
      <c r="L3" s="2060"/>
      <c r="M3" s="2060"/>
      <c r="N3" s="2060"/>
      <c r="O3" s="2060"/>
      <c r="P3" s="2060"/>
      <c r="Q3" s="2060"/>
      <c r="R3" s="2060"/>
      <c r="S3" s="2060"/>
      <c r="T3" s="2060"/>
      <c r="U3" s="2060"/>
      <c r="V3" s="2060"/>
      <c r="W3" s="2060"/>
      <c r="X3" s="2060"/>
      <c r="Y3" s="2060"/>
      <c r="Z3" s="2060"/>
      <c r="AA3" s="2060"/>
      <c r="AB3" s="2060"/>
      <c r="AC3" s="2060"/>
      <c r="AD3" s="2060"/>
      <c r="AE3" s="2060"/>
      <c r="AF3" s="2060"/>
      <c r="AG3" s="2060"/>
      <c r="AH3" s="2060"/>
      <c r="AI3" s="2060"/>
      <c r="AJ3" s="2060"/>
      <c r="AK3" s="2060"/>
      <c r="AL3" s="2060"/>
      <c r="AM3" s="2060"/>
      <c r="AN3" s="2060"/>
      <c r="AO3" s="2060"/>
      <c r="AP3" s="2060"/>
      <c r="AQ3" s="2060"/>
      <c r="AR3" s="2060"/>
      <c r="AS3" s="2060"/>
      <c r="AT3" s="2060"/>
      <c r="AU3" s="2060"/>
      <c r="AV3" s="2060"/>
      <c r="AW3" s="2060"/>
      <c r="AX3" s="2060"/>
      <c r="AY3" s="2060"/>
      <c r="AZ3" s="2060"/>
      <c r="BA3" s="2054" t="s">
        <v>456</v>
      </c>
      <c r="BB3" s="2055"/>
      <c r="BC3" s="2055"/>
      <c r="BD3" s="2055"/>
      <c r="BE3" s="2055"/>
      <c r="BF3" s="2055"/>
      <c r="BG3" s="2055"/>
      <c r="BH3" s="2055"/>
      <c r="BI3" s="2055"/>
      <c r="BJ3" s="2055"/>
      <c r="BK3" s="2055"/>
      <c r="BL3" s="2055"/>
      <c r="BM3" s="2055"/>
      <c r="BN3" s="2055"/>
      <c r="BO3" s="2055"/>
      <c r="BP3" s="2055"/>
      <c r="BQ3" s="2055"/>
      <c r="BR3" s="2055"/>
      <c r="BS3" s="2055"/>
      <c r="BT3" s="2055"/>
      <c r="BU3" s="2055"/>
      <c r="BV3" s="2055"/>
      <c r="BW3" s="2055"/>
      <c r="BX3" s="2055"/>
      <c r="BY3" s="2055"/>
      <c r="BZ3" s="2055"/>
      <c r="CA3" s="2055"/>
      <c r="CB3" s="2055"/>
      <c r="CC3" s="2055"/>
      <c r="CD3" s="2055"/>
      <c r="CE3" s="2055"/>
      <c r="CF3" s="2055"/>
      <c r="CG3" s="2055"/>
      <c r="CH3" s="2055"/>
      <c r="CI3" s="2055"/>
      <c r="CJ3" s="2055"/>
      <c r="CK3" s="2055"/>
      <c r="CL3" s="2055"/>
      <c r="CM3" s="2055"/>
      <c r="CN3" s="2055"/>
      <c r="CO3" s="2055"/>
      <c r="CP3" s="2055"/>
      <c r="CQ3" s="2055"/>
      <c r="CR3" s="2055"/>
      <c r="CS3" s="2055"/>
      <c r="CT3" s="2055"/>
      <c r="CU3" s="2055"/>
      <c r="CV3" s="2055"/>
      <c r="CW3" s="2055"/>
      <c r="CX3" s="2055"/>
      <c r="CY3" s="2061" t="s">
        <v>457</v>
      </c>
      <c r="CZ3" s="2062"/>
      <c r="DA3" s="2062"/>
      <c r="DB3" s="2062"/>
      <c r="DC3" s="2062"/>
      <c r="DD3" s="2062"/>
      <c r="DE3" s="2062"/>
      <c r="DF3" s="2062"/>
      <c r="DG3" s="2062"/>
      <c r="DH3" s="2062"/>
      <c r="DI3" s="2062"/>
      <c r="DJ3" s="2062"/>
      <c r="DK3" s="2062"/>
      <c r="DL3" s="2062"/>
      <c r="DM3" s="2062"/>
      <c r="DN3" s="2062"/>
      <c r="DO3" s="2062"/>
      <c r="DP3" s="2062"/>
      <c r="DQ3" s="2062"/>
      <c r="DR3" s="2062"/>
      <c r="DS3" s="2062"/>
      <c r="DT3" s="2062"/>
      <c r="DU3" s="2062"/>
      <c r="DV3" s="2062"/>
      <c r="DW3" s="2062"/>
      <c r="DX3" s="2062"/>
      <c r="DY3" s="2062"/>
      <c r="DZ3" s="2062"/>
      <c r="EA3" s="2062"/>
      <c r="EB3" s="2062"/>
      <c r="EC3" s="2062"/>
      <c r="ED3" s="2062"/>
      <c r="EE3" s="2062"/>
      <c r="EF3" s="2062"/>
      <c r="EG3" s="2062"/>
      <c r="EH3" s="2062"/>
      <c r="EI3" s="2062"/>
      <c r="EJ3" s="2062"/>
      <c r="EK3" s="2062"/>
      <c r="EL3" s="2062"/>
      <c r="EM3" s="2062"/>
      <c r="EN3" s="2062"/>
      <c r="EO3" s="2062"/>
      <c r="EP3" s="2062"/>
      <c r="EQ3" s="2062"/>
      <c r="ER3" s="2062"/>
      <c r="ES3" s="2062"/>
      <c r="ET3" s="2062"/>
      <c r="EU3" s="2062"/>
      <c r="EV3" s="2062"/>
      <c r="EW3" s="2062"/>
    </row>
    <row r="4" spans="1:153" s="983" customFormat="1" ht="15" customHeight="1">
      <c r="A4" s="2058"/>
      <c r="B4" s="2058"/>
      <c r="C4" s="2054" t="s">
        <v>458</v>
      </c>
      <c r="D4" s="2055"/>
      <c r="E4" s="2055"/>
      <c r="F4" s="2055"/>
      <c r="G4" s="2055"/>
      <c r="H4" s="2055"/>
      <c r="I4" s="2055"/>
      <c r="J4" s="2055"/>
      <c r="K4" s="2055"/>
      <c r="L4" s="2056"/>
      <c r="M4" s="2054" t="s">
        <v>459</v>
      </c>
      <c r="N4" s="2055"/>
      <c r="O4" s="2055"/>
      <c r="P4" s="2055"/>
      <c r="Q4" s="2055"/>
      <c r="R4" s="2055"/>
      <c r="S4" s="2055"/>
      <c r="T4" s="2055"/>
      <c r="U4" s="2055"/>
      <c r="V4" s="2056"/>
      <c r="W4" s="2054" t="s">
        <v>460</v>
      </c>
      <c r="X4" s="2055"/>
      <c r="Y4" s="2055"/>
      <c r="Z4" s="2055"/>
      <c r="AA4" s="2055"/>
      <c r="AB4" s="2055"/>
      <c r="AC4" s="2055"/>
      <c r="AD4" s="2055"/>
      <c r="AE4" s="2055"/>
      <c r="AF4" s="2056"/>
      <c r="AG4" s="2054" t="s">
        <v>461</v>
      </c>
      <c r="AH4" s="2055"/>
      <c r="AI4" s="2055"/>
      <c r="AJ4" s="2055"/>
      <c r="AK4" s="2055"/>
      <c r="AL4" s="2055"/>
      <c r="AM4" s="2055"/>
      <c r="AN4" s="2055"/>
      <c r="AO4" s="2055"/>
      <c r="AP4" s="2056"/>
      <c r="AQ4" s="2054" t="s">
        <v>462</v>
      </c>
      <c r="AR4" s="2055"/>
      <c r="AS4" s="2055"/>
      <c r="AT4" s="2055"/>
      <c r="AU4" s="2055"/>
      <c r="AV4" s="2055"/>
      <c r="AW4" s="2055"/>
      <c r="AX4" s="2055"/>
      <c r="AY4" s="2055"/>
      <c r="AZ4" s="2056"/>
      <c r="BA4" s="2054" t="s">
        <v>463</v>
      </c>
      <c r="BB4" s="2055"/>
      <c r="BC4" s="2055"/>
      <c r="BD4" s="2055"/>
      <c r="BE4" s="2055"/>
      <c r="BF4" s="2055"/>
      <c r="BG4" s="2055"/>
      <c r="BH4" s="2055"/>
      <c r="BI4" s="2055"/>
      <c r="BJ4" s="2056"/>
      <c r="BK4" s="2054" t="s">
        <v>459</v>
      </c>
      <c r="BL4" s="2055"/>
      <c r="BM4" s="2055"/>
      <c r="BN4" s="2055"/>
      <c r="BO4" s="2055"/>
      <c r="BP4" s="2055"/>
      <c r="BQ4" s="2055"/>
      <c r="BR4" s="2055"/>
      <c r="BS4" s="2055"/>
      <c r="BT4" s="2056"/>
      <c r="BU4" s="2054" t="s">
        <v>460</v>
      </c>
      <c r="BV4" s="2055"/>
      <c r="BW4" s="2055"/>
      <c r="BX4" s="2055"/>
      <c r="BY4" s="2055"/>
      <c r="BZ4" s="2055"/>
      <c r="CA4" s="2055"/>
      <c r="CB4" s="2055"/>
      <c r="CC4" s="2055"/>
      <c r="CD4" s="2056"/>
      <c r="CE4" s="2054" t="s">
        <v>461</v>
      </c>
      <c r="CF4" s="2055"/>
      <c r="CG4" s="2055"/>
      <c r="CH4" s="2055"/>
      <c r="CI4" s="2055"/>
      <c r="CJ4" s="2055"/>
      <c r="CK4" s="2055"/>
      <c r="CL4" s="2055"/>
      <c r="CM4" s="2055"/>
      <c r="CN4" s="2056"/>
      <c r="CO4" s="2054" t="s">
        <v>462</v>
      </c>
      <c r="CP4" s="2055"/>
      <c r="CQ4" s="2055"/>
      <c r="CR4" s="2055"/>
      <c r="CS4" s="2055"/>
      <c r="CT4" s="2055"/>
      <c r="CU4" s="2055"/>
      <c r="CV4" s="2055"/>
      <c r="CW4" s="2055"/>
      <c r="CX4" s="2056"/>
      <c r="CY4" s="2054" t="s">
        <v>463</v>
      </c>
      <c r="CZ4" s="2055"/>
      <c r="DA4" s="2055"/>
      <c r="DB4" s="2055"/>
      <c r="DC4" s="2055"/>
      <c r="DD4" s="2055"/>
      <c r="DE4" s="2055"/>
      <c r="DF4" s="2055"/>
      <c r="DG4" s="2055"/>
      <c r="DH4" s="2056"/>
      <c r="DI4" s="2054" t="s">
        <v>459</v>
      </c>
      <c r="DJ4" s="2055"/>
      <c r="DK4" s="2055"/>
      <c r="DL4" s="2055"/>
      <c r="DM4" s="2055"/>
      <c r="DN4" s="2055"/>
      <c r="DO4" s="2055"/>
      <c r="DP4" s="2055"/>
      <c r="DQ4" s="2055"/>
      <c r="DR4" s="2056"/>
      <c r="DS4" s="2054" t="s">
        <v>460</v>
      </c>
      <c r="DT4" s="2055"/>
      <c r="DU4" s="2055"/>
      <c r="DV4" s="2055"/>
      <c r="DW4" s="2055"/>
      <c r="DX4" s="2055"/>
      <c r="DY4" s="2055"/>
      <c r="DZ4" s="2055"/>
      <c r="EA4" s="2055"/>
      <c r="EB4" s="2055"/>
      <c r="EC4" s="2056"/>
      <c r="ED4" s="2054" t="s">
        <v>461</v>
      </c>
      <c r="EE4" s="2055"/>
      <c r="EF4" s="2055"/>
      <c r="EG4" s="2055"/>
      <c r="EH4" s="2055"/>
      <c r="EI4" s="2055"/>
      <c r="EJ4" s="2055"/>
      <c r="EK4" s="2055"/>
      <c r="EL4" s="2055"/>
      <c r="EM4" s="2056"/>
      <c r="EN4" s="2054" t="s">
        <v>462</v>
      </c>
      <c r="EO4" s="2055"/>
      <c r="EP4" s="2055"/>
      <c r="EQ4" s="2055"/>
      <c r="ER4" s="2055"/>
      <c r="ES4" s="2055"/>
      <c r="ET4" s="2055"/>
      <c r="EU4" s="2055"/>
      <c r="EV4" s="2055"/>
      <c r="EW4" s="2055"/>
    </row>
    <row r="5" spans="1:153" s="987" customFormat="1" ht="15" customHeight="1">
      <c r="A5" s="2058"/>
      <c r="B5" s="2058"/>
      <c r="C5" s="985" t="s">
        <v>88</v>
      </c>
      <c r="D5" s="985" t="s">
        <v>89</v>
      </c>
      <c r="E5" s="985" t="s">
        <v>90</v>
      </c>
      <c r="F5" s="985" t="s">
        <v>91</v>
      </c>
      <c r="G5" s="985" t="s">
        <v>92</v>
      </c>
      <c r="H5" s="985" t="s">
        <v>93</v>
      </c>
      <c r="I5" s="985" t="s">
        <v>94</v>
      </c>
      <c r="J5" s="985" t="s">
        <v>95</v>
      </c>
      <c r="K5" s="985" t="s">
        <v>102</v>
      </c>
      <c r="L5" s="986" t="s">
        <v>320</v>
      </c>
      <c r="M5" s="985" t="s">
        <v>88</v>
      </c>
      <c r="N5" s="985" t="s">
        <v>89</v>
      </c>
      <c r="O5" s="985" t="s">
        <v>90</v>
      </c>
      <c r="P5" s="985" t="s">
        <v>91</v>
      </c>
      <c r="Q5" s="985" t="s">
        <v>92</v>
      </c>
      <c r="R5" s="985" t="s">
        <v>93</v>
      </c>
      <c r="S5" s="985" t="s">
        <v>94</v>
      </c>
      <c r="T5" s="985" t="s">
        <v>95</v>
      </c>
      <c r="U5" s="985" t="s">
        <v>102</v>
      </c>
      <c r="V5" s="986" t="s">
        <v>320</v>
      </c>
      <c r="W5" s="985" t="s">
        <v>88</v>
      </c>
      <c r="X5" s="985" t="s">
        <v>89</v>
      </c>
      <c r="Y5" s="985" t="s">
        <v>90</v>
      </c>
      <c r="Z5" s="985" t="s">
        <v>91</v>
      </c>
      <c r="AA5" s="985" t="s">
        <v>92</v>
      </c>
      <c r="AB5" s="985" t="s">
        <v>93</v>
      </c>
      <c r="AC5" s="985" t="s">
        <v>94</v>
      </c>
      <c r="AD5" s="985" t="s">
        <v>95</v>
      </c>
      <c r="AE5" s="985" t="s">
        <v>102</v>
      </c>
      <c r="AF5" s="986" t="s">
        <v>320</v>
      </c>
      <c r="AG5" s="985" t="s">
        <v>88</v>
      </c>
      <c r="AH5" s="985" t="s">
        <v>89</v>
      </c>
      <c r="AI5" s="985" t="s">
        <v>90</v>
      </c>
      <c r="AJ5" s="985" t="s">
        <v>91</v>
      </c>
      <c r="AK5" s="985" t="s">
        <v>92</v>
      </c>
      <c r="AL5" s="985" t="s">
        <v>93</v>
      </c>
      <c r="AM5" s="985" t="s">
        <v>94</v>
      </c>
      <c r="AN5" s="985" t="s">
        <v>95</v>
      </c>
      <c r="AO5" s="985" t="s">
        <v>102</v>
      </c>
      <c r="AP5" s="986" t="s">
        <v>320</v>
      </c>
      <c r="AQ5" s="985" t="s">
        <v>88</v>
      </c>
      <c r="AR5" s="985" t="s">
        <v>89</v>
      </c>
      <c r="AS5" s="985" t="s">
        <v>90</v>
      </c>
      <c r="AT5" s="985" t="s">
        <v>91</v>
      </c>
      <c r="AU5" s="985" t="s">
        <v>92</v>
      </c>
      <c r="AV5" s="985" t="s">
        <v>93</v>
      </c>
      <c r="AW5" s="985" t="s">
        <v>94</v>
      </c>
      <c r="AX5" s="985" t="s">
        <v>95</v>
      </c>
      <c r="AY5" s="985" t="s">
        <v>102</v>
      </c>
      <c r="AZ5" s="986" t="s">
        <v>320</v>
      </c>
      <c r="BA5" s="985" t="s">
        <v>88</v>
      </c>
      <c r="BB5" s="985" t="s">
        <v>89</v>
      </c>
      <c r="BC5" s="985" t="s">
        <v>90</v>
      </c>
      <c r="BD5" s="985" t="s">
        <v>91</v>
      </c>
      <c r="BE5" s="985" t="s">
        <v>92</v>
      </c>
      <c r="BF5" s="985" t="s">
        <v>93</v>
      </c>
      <c r="BG5" s="985" t="s">
        <v>94</v>
      </c>
      <c r="BH5" s="985" t="s">
        <v>95</v>
      </c>
      <c r="BI5" s="985" t="s">
        <v>102</v>
      </c>
      <c r="BJ5" s="986" t="s">
        <v>320</v>
      </c>
      <c r="BK5" s="985" t="s">
        <v>88</v>
      </c>
      <c r="BL5" s="985" t="s">
        <v>89</v>
      </c>
      <c r="BM5" s="985" t="s">
        <v>90</v>
      </c>
      <c r="BN5" s="985" t="s">
        <v>91</v>
      </c>
      <c r="BO5" s="985" t="s">
        <v>92</v>
      </c>
      <c r="BP5" s="985" t="s">
        <v>93</v>
      </c>
      <c r="BQ5" s="985" t="s">
        <v>94</v>
      </c>
      <c r="BR5" s="985" t="s">
        <v>95</v>
      </c>
      <c r="BS5" s="985" t="s">
        <v>102</v>
      </c>
      <c r="BT5" s="986" t="s">
        <v>320</v>
      </c>
      <c r="BU5" s="985" t="s">
        <v>88</v>
      </c>
      <c r="BV5" s="985" t="s">
        <v>89</v>
      </c>
      <c r="BW5" s="985" t="s">
        <v>90</v>
      </c>
      <c r="BX5" s="985" t="s">
        <v>91</v>
      </c>
      <c r="BY5" s="985" t="s">
        <v>92</v>
      </c>
      <c r="BZ5" s="985" t="s">
        <v>93</v>
      </c>
      <c r="CA5" s="985" t="s">
        <v>94</v>
      </c>
      <c r="CB5" s="985" t="s">
        <v>95</v>
      </c>
      <c r="CC5" s="985" t="s">
        <v>102</v>
      </c>
      <c r="CD5" s="986" t="s">
        <v>320</v>
      </c>
      <c r="CE5" s="985" t="s">
        <v>88</v>
      </c>
      <c r="CF5" s="985" t="s">
        <v>89</v>
      </c>
      <c r="CG5" s="985" t="s">
        <v>90</v>
      </c>
      <c r="CH5" s="985" t="s">
        <v>91</v>
      </c>
      <c r="CI5" s="985" t="s">
        <v>92</v>
      </c>
      <c r="CJ5" s="985" t="s">
        <v>93</v>
      </c>
      <c r="CK5" s="985" t="s">
        <v>94</v>
      </c>
      <c r="CL5" s="985" t="s">
        <v>95</v>
      </c>
      <c r="CM5" s="985" t="s">
        <v>102</v>
      </c>
      <c r="CN5" s="986" t="s">
        <v>320</v>
      </c>
      <c r="CO5" s="985" t="s">
        <v>88</v>
      </c>
      <c r="CP5" s="985" t="s">
        <v>89</v>
      </c>
      <c r="CQ5" s="985" t="s">
        <v>90</v>
      </c>
      <c r="CR5" s="985" t="s">
        <v>91</v>
      </c>
      <c r="CS5" s="985" t="s">
        <v>92</v>
      </c>
      <c r="CT5" s="985" t="s">
        <v>93</v>
      </c>
      <c r="CU5" s="985" t="s">
        <v>94</v>
      </c>
      <c r="CV5" s="985" t="s">
        <v>95</v>
      </c>
      <c r="CW5" s="985" t="s">
        <v>102</v>
      </c>
      <c r="CX5" s="986" t="s">
        <v>320</v>
      </c>
      <c r="CY5" s="985" t="s">
        <v>88</v>
      </c>
      <c r="CZ5" s="985" t="s">
        <v>89</v>
      </c>
      <c r="DA5" s="985" t="s">
        <v>90</v>
      </c>
      <c r="DB5" s="985" t="s">
        <v>91</v>
      </c>
      <c r="DC5" s="985" t="s">
        <v>92</v>
      </c>
      <c r="DD5" s="985" t="s">
        <v>93</v>
      </c>
      <c r="DE5" s="985" t="s">
        <v>94</v>
      </c>
      <c r="DF5" s="985" t="s">
        <v>95</v>
      </c>
      <c r="DG5" s="985" t="s">
        <v>102</v>
      </c>
      <c r="DH5" s="986" t="s">
        <v>320</v>
      </c>
      <c r="DI5" s="985" t="s">
        <v>88</v>
      </c>
      <c r="DJ5" s="985" t="s">
        <v>89</v>
      </c>
      <c r="DK5" s="985" t="s">
        <v>90</v>
      </c>
      <c r="DL5" s="985" t="s">
        <v>91</v>
      </c>
      <c r="DM5" s="985" t="s">
        <v>92</v>
      </c>
      <c r="DN5" s="985" t="s">
        <v>93</v>
      </c>
      <c r="DO5" s="985" t="s">
        <v>94</v>
      </c>
      <c r="DP5" s="985" t="s">
        <v>95</v>
      </c>
      <c r="DQ5" s="985" t="s">
        <v>102</v>
      </c>
      <c r="DR5" s="986" t="s">
        <v>320</v>
      </c>
      <c r="DS5" s="985" t="s">
        <v>88</v>
      </c>
      <c r="DT5" s="985" t="s">
        <v>89</v>
      </c>
      <c r="DU5" s="985" t="s">
        <v>90</v>
      </c>
      <c r="DV5" s="985" t="s">
        <v>91</v>
      </c>
      <c r="DW5" s="985" t="s">
        <v>92</v>
      </c>
      <c r="DX5" s="985" t="s">
        <v>93</v>
      </c>
      <c r="DY5" s="985" t="s">
        <v>94</v>
      </c>
      <c r="DZ5" s="985" t="s">
        <v>95</v>
      </c>
      <c r="EA5" s="985" t="s">
        <v>102</v>
      </c>
      <c r="EB5" s="986" t="s">
        <v>320</v>
      </c>
      <c r="EC5" s="986" t="s">
        <v>320</v>
      </c>
      <c r="ED5" s="985" t="s">
        <v>88</v>
      </c>
      <c r="EE5" s="985" t="s">
        <v>89</v>
      </c>
      <c r="EF5" s="985" t="s">
        <v>90</v>
      </c>
      <c r="EG5" s="985" t="s">
        <v>91</v>
      </c>
      <c r="EH5" s="985" t="s">
        <v>92</v>
      </c>
      <c r="EI5" s="985" t="s">
        <v>93</v>
      </c>
      <c r="EJ5" s="985" t="s">
        <v>94</v>
      </c>
      <c r="EK5" s="985" t="s">
        <v>95</v>
      </c>
      <c r="EL5" s="985" t="s">
        <v>102</v>
      </c>
      <c r="EM5" s="986" t="s">
        <v>320</v>
      </c>
      <c r="EN5" s="985" t="s">
        <v>88</v>
      </c>
      <c r="EO5" s="985" t="s">
        <v>89</v>
      </c>
      <c r="EP5" s="985" t="s">
        <v>90</v>
      </c>
      <c r="EQ5" s="985" t="s">
        <v>91</v>
      </c>
      <c r="ER5" s="985" t="s">
        <v>92</v>
      </c>
      <c r="ES5" s="985" t="s">
        <v>93</v>
      </c>
      <c r="ET5" s="985" t="s">
        <v>94</v>
      </c>
      <c r="EU5" s="985" t="s">
        <v>95</v>
      </c>
      <c r="EV5" s="1025" t="s">
        <v>102</v>
      </c>
      <c r="EW5" s="986" t="s">
        <v>320</v>
      </c>
    </row>
    <row r="6" spans="1:153" ht="15" customHeight="1">
      <c r="A6" s="988"/>
      <c r="B6" s="981" t="s">
        <v>7</v>
      </c>
      <c r="C6" s="989"/>
      <c r="D6" s="989"/>
      <c r="E6" s="989"/>
      <c r="F6" s="989"/>
      <c r="G6" s="989"/>
      <c r="H6" s="989"/>
      <c r="I6" s="989"/>
      <c r="J6" s="989"/>
      <c r="K6" s="989"/>
      <c r="L6" s="990"/>
      <c r="M6" s="989"/>
      <c r="N6" s="989"/>
      <c r="O6" s="989"/>
      <c r="P6" s="989"/>
      <c r="Q6" s="989"/>
      <c r="R6" s="989"/>
      <c r="S6" s="989"/>
      <c r="T6" s="989"/>
      <c r="U6" s="989"/>
      <c r="V6" s="990"/>
      <c r="W6" s="989"/>
      <c r="X6" s="989"/>
      <c r="Y6" s="989"/>
      <c r="Z6" s="989"/>
      <c r="AA6" s="989"/>
      <c r="AB6" s="989"/>
      <c r="AC6" s="989"/>
      <c r="AD6" s="989"/>
      <c r="AE6" s="989"/>
      <c r="AF6" s="990"/>
      <c r="AG6" s="989"/>
      <c r="AH6" s="989"/>
      <c r="AI6" s="989"/>
      <c r="AJ6" s="989"/>
      <c r="AK6" s="989"/>
      <c r="AL6" s="989"/>
      <c r="AM6" s="989"/>
      <c r="AN6" s="989"/>
      <c r="AO6" s="989"/>
      <c r="AP6" s="990"/>
      <c r="AQ6" s="989"/>
      <c r="AR6" s="989"/>
      <c r="AS6" s="989"/>
      <c r="AT6" s="989"/>
      <c r="AU6" s="989"/>
      <c r="AV6" s="989"/>
      <c r="AW6" s="989"/>
      <c r="AX6" s="989"/>
      <c r="AY6" s="989"/>
      <c r="AZ6" s="989"/>
      <c r="BA6" s="989"/>
      <c r="BB6" s="989"/>
      <c r="BC6" s="989"/>
      <c r="BD6" s="989"/>
      <c r="BE6" s="989"/>
      <c r="BF6" s="989"/>
      <c r="BG6" s="989"/>
      <c r="BH6" s="989"/>
      <c r="BI6" s="989"/>
      <c r="BJ6" s="990"/>
      <c r="BK6" s="989"/>
      <c r="BL6" s="989"/>
      <c r="BM6" s="989"/>
      <c r="BN6" s="989"/>
      <c r="BO6" s="989"/>
      <c r="BP6" s="989"/>
      <c r="BQ6" s="989"/>
      <c r="BR6" s="989"/>
      <c r="BS6" s="989"/>
      <c r="BT6" s="990"/>
      <c r="BU6" s="989"/>
      <c r="BV6" s="989"/>
      <c r="BW6" s="989"/>
      <c r="BX6" s="989"/>
      <c r="BY6" s="989"/>
      <c r="BZ6" s="989"/>
      <c r="CA6" s="989"/>
      <c r="CB6" s="989"/>
      <c r="CC6" s="989"/>
      <c r="CD6" s="990"/>
      <c r="CE6" s="989"/>
      <c r="CF6" s="989"/>
      <c r="CG6" s="989"/>
      <c r="CH6" s="989"/>
      <c r="CI6" s="989"/>
      <c r="CJ6" s="989"/>
      <c r="CK6" s="989"/>
      <c r="CL6" s="989"/>
      <c r="CM6" s="989"/>
      <c r="CN6" s="990"/>
      <c r="CO6" s="989"/>
      <c r="CP6" s="989"/>
      <c r="CQ6" s="989"/>
      <c r="CR6" s="989"/>
      <c r="CS6" s="989"/>
      <c r="CT6" s="989"/>
      <c r="CU6" s="989"/>
      <c r="CV6" s="989"/>
      <c r="CW6" s="989"/>
      <c r="CX6" s="989"/>
      <c r="CY6" s="989"/>
      <c r="CZ6" s="989"/>
      <c r="DA6" s="989"/>
      <c r="DB6" s="989"/>
      <c r="DC6" s="989"/>
      <c r="DD6" s="989"/>
      <c r="DE6" s="989"/>
      <c r="DF6" s="989"/>
      <c r="DG6" s="989"/>
      <c r="DH6" s="990"/>
      <c r="DI6" s="989"/>
      <c r="DJ6" s="989"/>
      <c r="DK6" s="989"/>
      <c r="DL6" s="989"/>
      <c r="DM6" s="989"/>
      <c r="DN6" s="989"/>
      <c r="DO6" s="989"/>
      <c r="DP6" s="989"/>
      <c r="DQ6" s="989"/>
      <c r="DR6" s="990"/>
      <c r="DS6" s="989"/>
      <c r="DT6" s="989"/>
      <c r="DU6" s="989"/>
      <c r="DV6" s="989"/>
      <c r="DW6" s="989"/>
      <c r="DX6" s="989"/>
      <c r="DY6" s="989"/>
      <c r="DZ6" s="989"/>
      <c r="EA6" s="989"/>
      <c r="EB6" s="989"/>
      <c r="EC6" s="990"/>
      <c r="ED6" s="989"/>
      <c r="EE6" s="989"/>
      <c r="EF6" s="989"/>
      <c r="EG6" s="989"/>
      <c r="EH6" s="989"/>
      <c r="EI6" s="989"/>
      <c r="EJ6" s="989"/>
      <c r="EK6" s="989"/>
      <c r="EL6" s="989"/>
      <c r="EM6" s="990"/>
      <c r="EN6" s="989"/>
      <c r="EO6" s="989"/>
      <c r="EP6" s="989"/>
      <c r="EQ6" s="989"/>
      <c r="ER6" s="989"/>
      <c r="ES6" s="989"/>
      <c r="ET6" s="989"/>
      <c r="EU6" s="991"/>
      <c r="EV6" s="991"/>
      <c r="EW6" s="992"/>
    </row>
    <row r="7" spans="1:153" ht="15" customHeight="1">
      <c r="A7" s="993">
        <v>1</v>
      </c>
      <c r="B7" s="982" t="s">
        <v>8</v>
      </c>
      <c r="C7" s="902">
        <v>0.68340000000000001</v>
      </c>
      <c r="D7" s="944">
        <v>29.142399999999999</v>
      </c>
      <c r="E7" s="944">
        <v>21.121300000000002</v>
      </c>
      <c r="F7" s="944">
        <v>59.68</v>
      </c>
      <c r="G7" s="944">
        <v>34.253100000000003</v>
      </c>
      <c r="H7" s="944">
        <v>52.4983</v>
      </c>
      <c r="I7" s="944">
        <v>122.33320000000001</v>
      </c>
      <c r="J7" s="944">
        <v>305.83735460000003</v>
      </c>
      <c r="K7" s="944">
        <v>588.82209999999998</v>
      </c>
      <c r="L7" s="994">
        <v>747.96788019999997</v>
      </c>
      <c r="M7" s="902">
        <v>1.3581000000000001</v>
      </c>
      <c r="N7" s="944">
        <v>1.27</v>
      </c>
      <c r="O7" s="944">
        <v>1.1708000000000001</v>
      </c>
      <c r="P7" s="944">
        <v>1.33</v>
      </c>
      <c r="Q7" s="944">
        <v>3.3359999999999999</v>
      </c>
      <c r="R7" s="944">
        <v>40.7639</v>
      </c>
      <c r="S7" s="944">
        <v>637.48490000000004</v>
      </c>
      <c r="T7" s="944">
        <v>2174.3401024</v>
      </c>
      <c r="U7" s="944">
        <v>3197.6638699999999</v>
      </c>
      <c r="V7" s="994">
        <v>3699.4211703000001</v>
      </c>
      <c r="W7" s="902">
        <v>2.0415000000000001</v>
      </c>
      <c r="X7" s="944">
        <v>30.412399999999998</v>
      </c>
      <c r="Y7" s="944">
        <v>22.292100000000001</v>
      </c>
      <c r="Z7" s="944">
        <v>61.01</v>
      </c>
      <c r="AA7" s="944">
        <v>37.589100000000002</v>
      </c>
      <c r="AB7" s="944">
        <v>93.262200000000007</v>
      </c>
      <c r="AC7" s="944">
        <v>759.81810000000007</v>
      </c>
      <c r="AD7" s="944">
        <v>2480.1774569999998</v>
      </c>
      <c r="AE7" s="944">
        <v>3786.4859699999997</v>
      </c>
      <c r="AF7" s="994">
        <v>4447.3890504999999</v>
      </c>
      <c r="AG7" s="944">
        <v>1875.0099</v>
      </c>
      <c r="AH7" s="944">
        <v>1438.7947999999999</v>
      </c>
      <c r="AI7" s="944">
        <v>989.87860000000001</v>
      </c>
      <c r="AJ7" s="944">
        <v>828.74</v>
      </c>
      <c r="AK7" s="944">
        <v>775.90809999999999</v>
      </c>
      <c r="AL7" s="944">
        <v>668.32050000000004</v>
      </c>
      <c r="AM7" s="944">
        <v>647.34001590000003</v>
      </c>
      <c r="AN7" s="944">
        <v>759.28168259999995</v>
      </c>
      <c r="AO7" s="944">
        <v>1161.9604998</v>
      </c>
      <c r="AP7" s="994">
        <v>2092.1301404000001</v>
      </c>
      <c r="AQ7" s="944">
        <v>1877.0514000000001</v>
      </c>
      <c r="AR7" s="944">
        <v>1469.2071999999998</v>
      </c>
      <c r="AS7" s="944">
        <v>1012.1707</v>
      </c>
      <c r="AT7" s="944">
        <v>889.75</v>
      </c>
      <c r="AU7" s="944">
        <v>813.49720000000002</v>
      </c>
      <c r="AV7" s="902">
        <v>761.58270000000005</v>
      </c>
      <c r="AW7" s="902">
        <v>1407.1581159000002</v>
      </c>
      <c r="AX7" s="902">
        <v>3239.4591395999996</v>
      </c>
      <c r="AY7" s="902">
        <v>4948.4464697999992</v>
      </c>
      <c r="AZ7" s="902">
        <f>AF7+AP7</f>
        <v>6539.5191909000005</v>
      </c>
      <c r="BA7" s="944">
        <v>23111.520700000001</v>
      </c>
      <c r="BB7" s="944">
        <v>23800.2415</v>
      </c>
      <c r="BC7" s="944">
        <v>26279.909200000002</v>
      </c>
      <c r="BD7" s="944">
        <v>28086.7235</v>
      </c>
      <c r="BE7" s="944">
        <v>31291.962299999999</v>
      </c>
      <c r="BF7" s="944">
        <v>57906.2601</v>
      </c>
      <c r="BG7" s="944">
        <v>33808.524429899997</v>
      </c>
      <c r="BH7" s="944">
        <v>36343.511198499997</v>
      </c>
      <c r="BI7" s="944">
        <v>38501.122730499999</v>
      </c>
      <c r="BJ7" s="995">
        <v>38289.980846400002</v>
      </c>
      <c r="BK7" s="944">
        <v>55394.152900000001</v>
      </c>
      <c r="BL7" s="944">
        <v>74060.8557</v>
      </c>
      <c r="BM7" s="944">
        <v>98281.111300000004</v>
      </c>
      <c r="BN7" s="944">
        <v>106523.96249999999</v>
      </c>
      <c r="BO7" s="944">
        <v>111006.4066</v>
      </c>
      <c r="BP7" s="902">
        <v>120276.71639999999</v>
      </c>
      <c r="BQ7" s="902">
        <v>149861.20774889999</v>
      </c>
      <c r="BR7" s="902">
        <v>160108.48667400001</v>
      </c>
      <c r="BS7" s="902">
        <v>189762.99030850001</v>
      </c>
      <c r="BT7" s="996">
        <v>179934.02717290001</v>
      </c>
      <c r="BU7" s="944">
        <v>78505.673600000009</v>
      </c>
      <c r="BV7" s="944">
        <v>97861.097200000004</v>
      </c>
      <c r="BW7" s="944">
        <v>124561.02050000001</v>
      </c>
      <c r="BX7" s="944">
        <v>134610.68599999999</v>
      </c>
      <c r="BY7" s="944">
        <v>142298.3689</v>
      </c>
      <c r="BZ7" s="902">
        <v>178182.97649999999</v>
      </c>
      <c r="CA7" s="902">
        <v>183669.73217879998</v>
      </c>
      <c r="CB7" s="902">
        <v>196451.99787250001</v>
      </c>
      <c r="CC7" s="902">
        <v>228264.11303900002</v>
      </c>
      <c r="CD7" s="995">
        <f>BJ7+BT7</f>
        <v>218224.0080193</v>
      </c>
      <c r="CE7" s="944">
        <v>159284.9264</v>
      </c>
      <c r="CF7" s="944">
        <v>167113.90119999999</v>
      </c>
      <c r="CG7" s="944">
        <v>174914.1686</v>
      </c>
      <c r="CH7" s="944">
        <v>182722.7696</v>
      </c>
      <c r="CI7" s="944">
        <v>194393.20500000002</v>
      </c>
      <c r="CJ7" s="902">
        <v>200445.0398</v>
      </c>
      <c r="CK7" s="902">
        <v>218209.66454639999</v>
      </c>
      <c r="CL7" s="902">
        <v>228333.51442789999</v>
      </c>
      <c r="CM7" s="902">
        <v>241455.576737</v>
      </c>
      <c r="CN7" s="995">
        <v>250988.39</v>
      </c>
      <c r="CO7" s="944">
        <v>237790.6</v>
      </c>
      <c r="CP7" s="944">
        <v>264974.99839999998</v>
      </c>
      <c r="CQ7" s="944">
        <v>299475.18910000002</v>
      </c>
      <c r="CR7" s="944">
        <v>317333.45559999999</v>
      </c>
      <c r="CS7" s="944">
        <v>336691.57390000002</v>
      </c>
      <c r="CT7" s="902">
        <v>378628.01630000002</v>
      </c>
      <c r="CU7" s="902">
        <v>401879.3967252</v>
      </c>
      <c r="CV7" s="902">
        <v>424785.51230040001</v>
      </c>
      <c r="CW7" s="902">
        <v>469719.68977599998</v>
      </c>
      <c r="CX7" s="902">
        <f>CD7+CN7</f>
        <v>469212.39801930002</v>
      </c>
      <c r="CY7" s="944">
        <v>23112.204100000003</v>
      </c>
      <c r="CZ7" s="944">
        <v>23829.383900000001</v>
      </c>
      <c r="DA7" s="944">
        <v>26301.030500000001</v>
      </c>
      <c r="DB7" s="944">
        <v>28146.4035</v>
      </c>
      <c r="DC7" s="944">
        <v>31326.215400000001</v>
      </c>
      <c r="DD7" s="902">
        <v>57958.758399999999</v>
      </c>
      <c r="DE7" s="902">
        <v>33930.857629899998</v>
      </c>
      <c r="DF7" s="902">
        <v>36649.348553099997</v>
      </c>
      <c r="DG7" s="902">
        <v>39089.944830499997</v>
      </c>
      <c r="DH7" s="995">
        <f>L7+BJ7</f>
        <v>39037.9487266</v>
      </c>
      <c r="DI7" s="944">
        <v>55395.510999999999</v>
      </c>
      <c r="DJ7" s="944">
        <v>74062.125700000004</v>
      </c>
      <c r="DK7" s="944">
        <v>98282.282100000011</v>
      </c>
      <c r="DL7" s="944">
        <v>106525.2925</v>
      </c>
      <c r="DM7" s="944">
        <v>111009.7426</v>
      </c>
      <c r="DN7" s="902">
        <v>120317.4803</v>
      </c>
      <c r="DO7" s="902">
        <v>150498.6926489</v>
      </c>
      <c r="DP7" s="902">
        <v>162282.8267764</v>
      </c>
      <c r="DQ7" s="902">
        <v>192960.6541785</v>
      </c>
      <c r="DR7" s="995">
        <f>V7+BT7</f>
        <v>183633.4483432</v>
      </c>
      <c r="DS7" s="944">
        <v>78507.715100000001</v>
      </c>
      <c r="DT7" s="944">
        <v>97891.509600000005</v>
      </c>
      <c r="DU7" s="944">
        <v>124583.3126</v>
      </c>
      <c r="DV7" s="944">
        <v>134671.696</v>
      </c>
      <c r="DW7" s="944">
        <v>142335.95799999998</v>
      </c>
      <c r="DX7" s="902">
        <v>178276.23869999999</v>
      </c>
      <c r="DY7" s="902">
        <v>184429.55027880002</v>
      </c>
      <c r="DZ7" s="902">
        <v>198932.17532949999</v>
      </c>
      <c r="EA7" s="902">
        <v>232050.599009</v>
      </c>
      <c r="EB7" s="902">
        <f>DH7+DR7</f>
        <v>222671.3970698</v>
      </c>
      <c r="EC7" s="997">
        <f>EB7-(DH7+DR7)</f>
        <v>0</v>
      </c>
      <c r="ED7" s="944">
        <v>161159.9363</v>
      </c>
      <c r="EE7" s="944">
        <v>168552.696</v>
      </c>
      <c r="EF7" s="944">
        <v>175904.0472</v>
      </c>
      <c r="EG7" s="944">
        <v>183551.50959999999</v>
      </c>
      <c r="EH7" s="944">
        <v>195169.11310000002</v>
      </c>
      <c r="EI7" s="902">
        <v>201113.3603</v>
      </c>
      <c r="EJ7" s="902">
        <v>218857.00456229999</v>
      </c>
      <c r="EK7" s="902">
        <v>229092.7961105</v>
      </c>
      <c r="EL7" s="902">
        <v>242617.53723680001</v>
      </c>
      <c r="EM7" s="995">
        <f>AP7+CN7</f>
        <v>253080.52014040001</v>
      </c>
      <c r="EN7" s="944">
        <v>239667.6514</v>
      </c>
      <c r="EO7" s="944">
        <v>266444.20559999999</v>
      </c>
      <c r="EP7" s="944">
        <v>300487.35979999998</v>
      </c>
      <c r="EQ7" s="944">
        <v>318223.20559999999</v>
      </c>
      <c r="ER7" s="944">
        <v>337505.0711</v>
      </c>
      <c r="ES7" s="944">
        <v>379389.59899999999</v>
      </c>
      <c r="ET7" s="944">
        <v>403286.55484110001</v>
      </c>
      <c r="EU7" s="998">
        <v>428024.97143999999</v>
      </c>
      <c r="EV7" s="991">
        <v>474668.13624580001</v>
      </c>
      <c r="EW7" s="999">
        <f>EB7+EM7</f>
        <v>475751.91721019999</v>
      </c>
    </row>
    <row r="8" spans="1:153" ht="15" customHeight="1">
      <c r="A8" s="993"/>
      <c r="B8" s="981" t="s">
        <v>12</v>
      </c>
      <c r="C8" s="902"/>
      <c r="D8" s="944"/>
      <c r="E8" s="944"/>
      <c r="F8" s="944"/>
      <c r="G8" s="944"/>
      <c r="H8" s="944"/>
      <c r="I8" s="944"/>
      <c r="J8" s="944"/>
      <c r="K8" s="944"/>
      <c r="L8" s="994"/>
      <c r="M8" s="902"/>
      <c r="N8" s="944"/>
      <c r="O8" s="944"/>
      <c r="P8" s="944"/>
      <c r="Q8" s="944"/>
      <c r="R8" s="944"/>
      <c r="S8" s="944"/>
      <c r="T8" s="944"/>
      <c r="U8" s="944"/>
      <c r="V8" s="994"/>
      <c r="W8" s="902"/>
      <c r="X8" s="944"/>
      <c r="Y8" s="944"/>
      <c r="Z8" s="944"/>
      <c r="AA8" s="944"/>
      <c r="AB8" s="944"/>
      <c r="AC8" s="944"/>
      <c r="AD8" s="944"/>
      <c r="AE8" s="944"/>
      <c r="AF8" s="994"/>
      <c r="AG8" s="944"/>
      <c r="AH8" s="944"/>
      <c r="AI8" s="944"/>
      <c r="AJ8" s="944"/>
      <c r="AK8" s="944"/>
      <c r="AL8" s="944"/>
      <c r="AM8" s="944"/>
      <c r="AN8" s="944"/>
      <c r="AO8" s="944"/>
      <c r="AP8" s="994"/>
      <c r="AQ8" s="944"/>
      <c r="AR8" s="944"/>
      <c r="AS8" s="944"/>
      <c r="AT8" s="944"/>
      <c r="AU8" s="944"/>
      <c r="AV8" s="902"/>
      <c r="AW8" s="902"/>
      <c r="AX8" s="902"/>
      <c r="AY8" s="902"/>
      <c r="AZ8" s="902"/>
      <c r="BA8" s="944"/>
      <c r="BB8" s="944"/>
      <c r="BC8" s="944"/>
      <c r="BD8" s="944"/>
      <c r="BE8" s="944"/>
      <c r="BF8" s="944"/>
      <c r="BG8" s="944"/>
      <c r="BH8" s="944"/>
      <c r="BI8" s="944"/>
      <c r="BJ8" s="995"/>
      <c r="BK8" s="944"/>
      <c r="BL8" s="944"/>
      <c r="BM8" s="944"/>
      <c r="BN8" s="944"/>
      <c r="BO8" s="944"/>
      <c r="BP8" s="902"/>
      <c r="BQ8" s="902"/>
      <c r="BR8" s="902"/>
      <c r="BS8" s="902"/>
      <c r="BT8" s="996"/>
      <c r="BU8" s="944"/>
      <c r="BV8" s="944"/>
      <c r="BW8" s="944"/>
      <c r="BX8" s="944"/>
      <c r="BY8" s="944"/>
      <c r="BZ8" s="902"/>
      <c r="CA8" s="902"/>
      <c r="CB8" s="902"/>
      <c r="CC8" s="902"/>
      <c r="CD8" s="995"/>
      <c r="CE8" s="944"/>
      <c r="CF8" s="944"/>
      <c r="CG8" s="944"/>
      <c r="CH8" s="944"/>
      <c r="CI8" s="944"/>
      <c r="CJ8" s="902"/>
      <c r="CK8" s="902"/>
      <c r="CL8" s="902"/>
      <c r="CM8" s="902"/>
      <c r="CN8" s="995"/>
      <c r="CO8" s="944"/>
      <c r="CP8" s="944"/>
      <c r="CQ8" s="944"/>
      <c r="CR8" s="944"/>
      <c r="CS8" s="944"/>
      <c r="CT8" s="902"/>
      <c r="CU8" s="902"/>
      <c r="CV8" s="902"/>
      <c r="CW8" s="902"/>
      <c r="CX8" s="902"/>
      <c r="CY8" s="944"/>
      <c r="CZ8" s="944"/>
      <c r="DA8" s="944"/>
      <c r="DB8" s="944"/>
      <c r="DC8" s="944"/>
      <c r="DD8" s="902"/>
      <c r="DE8" s="902"/>
      <c r="DF8" s="902"/>
      <c r="DG8" s="902"/>
      <c r="DH8" s="995"/>
      <c r="DI8" s="944"/>
      <c r="DJ8" s="944"/>
      <c r="DK8" s="944"/>
      <c r="DL8" s="944"/>
      <c r="DM8" s="944"/>
      <c r="DN8" s="902"/>
      <c r="DO8" s="902"/>
      <c r="DP8" s="902"/>
      <c r="DQ8" s="902"/>
      <c r="DR8" s="995"/>
      <c r="DS8" s="944"/>
      <c r="DT8" s="944"/>
      <c r="DU8" s="944"/>
      <c r="DV8" s="944"/>
      <c r="DW8" s="944"/>
      <c r="DX8" s="902"/>
      <c r="DY8" s="902"/>
      <c r="DZ8" s="902"/>
      <c r="EA8" s="902"/>
      <c r="EB8" s="902"/>
      <c r="EC8" s="997">
        <f t="shared" ref="EC8:EC36" si="0">EB8-(DH8+DR8)</f>
        <v>0</v>
      </c>
      <c r="ED8" s="944"/>
      <c r="EE8" s="944"/>
      <c r="EF8" s="944"/>
      <c r="EG8" s="944"/>
      <c r="EH8" s="944"/>
      <c r="EI8" s="902"/>
      <c r="EJ8" s="902"/>
      <c r="EK8" s="902"/>
      <c r="EL8" s="902"/>
      <c r="EM8" s="995"/>
      <c r="EN8" s="944"/>
      <c r="EO8" s="944"/>
      <c r="EP8" s="944"/>
      <c r="EQ8" s="944"/>
      <c r="ER8" s="944"/>
      <c r="ES8" s="944"/>
      <c r="ET8" s="944"/>
      <c r="EU8" s="944"/>
      <c r="EV8" s="991"/>
      <c r="EW8" s="992"/>
    </row>
    <row r="9" spans="1:153" ht="15" customHeight="1">
      <c r="A9" s="993">
        <v>2</v>
      </c>
      <c r="B9" s="1000" t="s">
        <v>464</v>
      </c>
      <c r="C9" s="1001">
        <v>0</v>
      </c>
      <c r="D9" s="1001">
        <v>0</v>
      </c>
      <c r="E9" s="1001">
        <v>0</v>
      </c>
      <c r="F9" s="1001">
        <v>0</v>
      </c>
      <c r="G9" s="1001">
        <v>0</v>
      </c>
      <c r="H9" s="1001">
        <v>0</v>
      </c>
      <c r="I9" s="1001">
        <v>0</v>
      </c>
      <c r="J9" s="1001">
        <v>0</v>
      </c>
      <c r="K9" s="1001">
        <v>0</v>
      </c>
      <c r="L9" s="1002">
        <v>0</v>
      </c>
      <c r="M9" s="1001">
        <v>0</v>
      </c>
      <c r="N9" s="1001">
        <v>0</v>
      </c>
      <c r="O9" s="1001">
        <v>0</v>
      </c>
      <c r="P9" s="1001">
        <v>0</v>
      </c>
      <c r="Q9" s="1001">
        <v>0</v>
      </c>
      <c r="R9" s="1001">
        <v>0</v>
      </c>
      <c r="S9" s="1001">
        <v>0</v>
      </c>
      <c r="T9" s="1001">
        <v>0</v>
      </c>
      <c r="U9" s="1001">
        <v>0</v>
      </c>
      <c r="V9" s="1001"/>
      <c r="W9" s="1001">
        <v>0</v>
      </c>
      <c r="X9" s="1001">
        <v>0</v>
      </c>
      <c r="Y9" s="1001">
        <v>0</v>
      </c>
      <c r="Z9" s="1001">
        <v>0</v>
      </c>
      <c r="AA9" s="1001">
        <v>0</v>
      </c>
      <c r="AB9" s="1001">
        <v>0</v>
      </c>
      <c r="AC9" s="1001">
        <v>0</v>
      </c>
      <c r="AD9" s="1001">
        <v>0</v>
      </c>
      <c r="AE9" s="1001">
        <v>0</v>
      </c>
      <c r="AF9" s="1001">
        <v>0</v>
      </c>
      <c r="AG9" s="1001">
        <v>0</v>
      </c>
      <c r="AH9" s="1001">
        <v>0</v>
      </c>
      <c r="AI9" s="1001">
        <v>0</v>
      </c>
      <c r="AJ9" s="1001">
        <v>0</v>
      </c>
      <c r="AK9" s="1001">
        <v>0</v>
      </c>
      <c r="AL9" s="1001">
        <v>0</v>
      </c>
      <c r="AM9" s="1001">
        <v>0</v>
      </c>
      <c r="AN9" s="1001">
        <v>0</v>
      </c>
      <c r="AO9" s="1001">
        <v>0</v>
      </c>
      <c r="AP9" s="1001">
        <v>0</v>
      </c>
      <c r="AQ9" s="1001">
        <v>0</v>
      </c>
      <c r="AR9" s="1001">
        <v>0</v>
      </c>
      <c r="AS9" s="1001">
        <v>0</v>
      </c>
      <c r="AT9" s="1001">
        <v>0</v>
      </c>
      <c r="AU9" s="1001">
        <v>0</v>
      </c>
      <c r="AV9" s="1001">
        <v>0</v>
      </c>
      <c r="AW9" s="1001">
        <v>0</v>
      </c>
      <c r="AX9" s="1001">
        <v>0</v>
      </c>
      <c r="AY9" s="1001">
        <v>0</v>
      </c>
      <c r="AZ9" s="902">
        <f>AF9+AP9</f>
        <v>0</v>
      </c>
      <c r="BA9" s="944">
        <v>0</v>
      </c>
      <c r="BB9" s="944">
        <v>0</v>
      </c>
      <c r="BC9" s="944">
        <v>0</v>
      </c>
      <c r="BD9" s="944">
        <v>0</v>
      </c>
      <c r="BE9" s="944">
        <v>0</v>
      </c>
      <c r="BF9" s="944">
        <v>0</v>
      </c>
      <c r="BG9" s="944">
        <v>0</v>
      </c>
      <c r="BH9" s="944">
        <v>0</v>
      </c>
      <c r="BI9" s="944">
        <v>0</v>
      </c>
      <c r="BJ9" s="995">
        <v>0.37465509400000002</v>
      </c>
      <c r="BK9" s="944">
        <v>0</v>
      </c>
      <c r="BL9" s="944">
        <v>0</v>
      </c>
      <c r="BM9" s="944">
        <v>0</v>
      </c>
      <c r="BN9" s="944">
        <v>0</v>
      </c>
      <c r="BO9" s="944">
        <v>0</v>
      </c>
      <c r="BP9" s="944">
        <v>0</v>
      </c>
      <c r="BQ9" s="944">
        <v>0</v>
      </c>
      <c r="BR9" s="944">
        <v>0</v>
      </c>
      <c r="BS9" s="944">
        <v>0</v>
      </c>
      <c r="BT9" s="996">
        <v>36.144567182000003</v>
      </c>
      <c r="BU9" s="944">
        <v>0</v>
      </c>
      <c r="BV9" s="944">
        <v>0</v>
      </c>
      <c r="BW9" s="944">
        <v>0</v>
      </c>
      <c r="BX9" s="944">
        <v>0</v>
      </c>
      <c r="BY9" s="944">
        <v>0</v>
      </c>
      <c r="BZ9" s="944">
        <v>0</v>
      </c>
      <c r="CA9" s="944">
        <v>0</v>
      </c>
      <c r="CB9" s="944">
        <v>0</v>
      </c>
      <c r="CC9" s="944">
        <v>0</v>
      </c>
      <c r="CD9" s="995">
        <f>BJ9+BT9</f>
        <v>36.519222276000001</v>
      </c>
      <c r="CE9" s="944">
        <v>0</v>
      </c>
      <c r="CF9" s="944">
        <v>0</v>
      </c>
      <c r="CG9" s="944">
        <v>0</v>
      </c>
      <c r="CH9" s="944">
        <v>0</v>
      </c>
      <c r="CI9" s="944">
        <v>0</v>
      </c>
      <c r="CJ9" s="944">
        <v>0</v>
      </c>
      <c r="CK9" s="944">
        <v>0</v>
      </c>
      <c r="CL9" s="944">
        <v>0</v>
      </c>
      <c r="CM9" s="944">
        <v>0</v>
      </c>
      <c r="CN9" s="995">
        <v>0</v>
      </c>
      <c r="CO9" s="944">
        <v>0</v>
      </c>
      <c r="CP9" s="944">
        <v>0</v>
      </c>
      <c r="CQ9" s="944">
        <v>0</v>
      </c>
      <c r="CR9" s="944">
        <v>0</v>
      </c>
      <c r="CS9" s="944">
        <v>0</v>
      </c>
      <c r="CT9" s="944">
        <v>0</v>
      </c>
      <c r="CU9" s="944">
        <v>0</v>
      </c>
      <c r="CV9" s="944">
        <v>0</v>
      </c>
      <c r="CW9" s="944">
        <v>0</v>
      </c>
      <c r="CX9" s="902">
        <f>CD9+CN9</f>
        <v>36.519222276000001</v>
      </c>
      <c r="CY9" s="944">
        <v>0</v>
      </c>
      <c r="CZ9" s="944">
        <v>0</v>
      </c>
      <c r="DA9" s="944">
        <v>0</v>
      </c>
      <c r="DB9" s="944">
        <v>0</v>
      </c>
      <c r="DC9" s="944">
        <v>0</v>
      </c>
      <c r="DD9" s="944">
        <v>0</v>
      </c>
      <c r="DE9" s="944">
        <v>0</v>
      </c>
      <c r="DF9" s="944">
        <v>0</v>
      </c>
      <c r="DG9" s="944">
        <v>0</v>
      </c>
      <c r="DH9" s="995">
        <f t="shared" ref="DH9:DH34" si="1">L9+BJ9</f>
        <v>0.37465509400000002</v>
      </c>
      <c r="DI9" s="944">
        <v>0</v>
      </c>
      <c r="DJ9" s="944">
        <v>0</v>
      </c>
      <c r="DK9" s="944">
        <v>0</v>
      </c>
      <c r="DL9" s="944">
        <v>0</v>
      </c>
      <c r="DM9" s="944">
        <v>0</v>
      </c>
      <c r="DN9" s="944">
        <v>0</v>
      </c>
      <c r="DO9" s="944">
        <v>0</v>
      </c>
      <c r="DP9" s="944">
        <v>0</v>
      </c>
      <c r="DQ9" s="944">
        <v>0</v>
      </c>
      <c r="DR9" s="995">
        <f t="shared" ref="DR9:DR34" si="2">V9+BT9</f>
        <v>36.144567182000003</v>
      </c>
      <c r="DS9" s="944">
        <v>0</v>
      </c>
      <c r="DT9" s="944">
        <v>0</v>
      </c>
      <c r="DU9" s="944">
        <v>0</v>
      </c>
      <c r="DV9" s="944">
        <v>0</v>
      </c>
      <c r="DW9" s="944">
        <v>0</v>
      </c>
      <c r="DX9" s="944">
        <v>0</v>
      </c>
      <c r="DY9" s="944">
        <v>0</v>
      </c>
      <c r="DZ9" s="944">
        <v>0</v>
      </c>
      <c r="EA9" s="944">
        <v>0</v>
      </c>
      <c r="EB9" s="902">
        <f>DH9+DR9</f>
        <v>36.519222276000001</v>
      </c>
      <c r="EC9" s="997">
        <f t="shared" si="0"/>
        <v>0</v>
      </c>
      <c r="ED9" s="944">
        <v>0</v>
      </c>
      <c r="EE9" s="944">
        <v>0</v>
      </c>
      <c r="EF9" s="944">
        <v>0</v>
      </c>
      <c r="EG9" s="944">
        <v>0</v>
      </c>
      <c r="EH9" s="944">
        <v>0</v>
      </c>
      <c r="EI9" s="944">
        <v>0</v>
      </c>
      <c r="EJ9" s="944">
        <v>0</v>
      </c>
      <c r="EK9" s="944">
        <v>0</v>
      </c>
      <c r="EL9" s="944">
        <v>0</v>
      </c>
      <c r="EM9" s="995">
        <f t="shared" ref="EM9:EM34" si="3">AP9+CN9</f>
        <v>0</v>
      </c>
      <c r="EN9" s="944">
        <v>0</v>
      </c>
      <c r="EO9" s="944">
        <v>0</v>
      </c>
      <c r="EP9" s="944">
        <v>0</v>
      </c>
      <c r="EQ9" s="944">
        <v>0</v>
      </c>
      <c r="ER9" s="944">
        <v>0</v>
      </c>
      <c r="ES9" s="944">
        <v>0</v>
      </c>
      <c r="ET9" s="944">
        <v>0</v>
      </c>
      <c r="EU9" s="944">
        <v>0</v>
      </c>
      <c r="EV9" s="944">
        <v>0</v>
      </c>
      <c r="EW9" s="999">
        <f>EB9+EM9</f>
        <v>36.519222276000001</v>
      </c>
    </row>
    <row r="10" spans="1:153" ht="15" customHeight="1">
      <c r="A10" s="993">
        <v>3</v>
      </c>
      <c r="B10" s="982" t="s">
        <v>13</v>
      </c>
      <c r="C10" s="902">
        <v>665.12790000000007</v>
      </c>
      <c r="D10" s="944">
        <v>1048.5439999999999</v>
      </c>
      <c r="E10" s="944">
        <v>926.96010000000001</v>
      </c>
      <c r="F10" s="1003">
        <v>426.38920000000002</v>
      </c>
      <c r="G10" s="1003">
        <v>624.43970000000002</v>
      </c>
      <c r="H10" s="1003">
        <v>548.05910000000006</v>
      </c>
      <c r="I10" s="1003">
        <v>578.93039999999996</v>
      </c>
      <c r="J10" s="1003">
        <v>762.101</v>
      </c>
      <c r="K10" s="1003">
        <v>523.58609999999999</v>
      </c>
      <c r="L10" s="1004">
        <v>760.07</v>
      </c>
      <c r="M10" s="902">
        <v>12.568999999999999</v>
      </c>
      <c r="N10" s="944">
        <v>18.571899999999999</v>
      </c>
      <c r="O10" s="944">
        <v>27.742100000000001</v>
      </c>
      <c r="P10" s="1003">
        <v>739.27230000000009</v>
      </c>
      <c r="Q10" s="1003">
        <v>878.11830000000009</v>
      </c>
      <c r="R10" s="944">
        <v>1051.5608999999999</v>
      </c>
      <c r="S10" s="944">
        <v>936.07190000000003</v>
      </c>
      <c r="T10" s="944">
        <v>1310.6978999999999</v>
      </c>
      <c r="U10" s="944">
        <v>1367.2584999999999</v>
      </c>
      <c r="V10" s="992">
        <v>1570.76</v>
      </c>
      <c r="W10" s="902">
        <v>677.69690000000003</v>
      </c>
      <c r="X10" s="944">
        <v>1067.1158999999998</v>
      </c>
      <c r="Y10" s="944">
        <v>954.70220000000006</v>
      </c>
      <c r="Z10" s="944">
        <v>1165.6615000000002</v>
      </c>
      <c r="AA10" s="944">
        <v>1502.558</v>
      </c>
      <c r="AB10" s="944">
        <v>1599.62</v>
      </c>
      <c r="AC10" s="944">
        <v>1515.0023000000001</v>
      </c>
      <c r="AD10" s="944">
        <v>2072.7988999999998</v>
      </c>
      <c r="AE10" s="944">
        <v>1890.8445999999999</v>
      </c>
      <c r="AF10" s="994">
        <v>2330.83</v>
      </c>
      <c r="AG10" s="902">
        <v>2322.4246000000003</v>
      </c>
      <c r="AH10" s="944">
        <v>2168.4056999999993</v>
      </c>
      <c r="AI10" s="944">
        <v>1734.5917999999999</v>
      </c>
      <c r="AJ10" s="1003">
        <v>1447.8046999999999</v>
      </c>
      <c r="AK10" s="1003">
        <v>1417.9892</v>
      </c>
      <c r="AL10" s="944">
        <v>1513.8353999999999</v>
      </c>
      <c r="AM10" s="944">
        <v>1680.2553</v>
      </c>
      <c r="AN10" s="944">
        <v>1787.9382000000001</v>
      </c>
      <c r="AO10" s="944">
        <v>1944.9458</v>
      </c>
      <c r="AP10" s="994">
        <v>1879.99</v>
      </c>
      <c r="AQ10" s="902">
        <v>3000.1215000000002</v>
      </c>
      <c r="AR10" s="944">
        <v>3235.5215999999991</v>
      </c>
      <c r="AS10" s="944">
        <v>2689.2939999999999</v>
      </c>
      <c r="AT10" s="944">
        <v>2613.4661999999998</v>
      </c>
      <c r="AU10" s="944">
        <v>2920.5472</v>
      </c>
      <c r="AV10" s="902">
        <v>3113.4553999999998</v>
      </c>
      <c r="AW10" s="902">
        <v>3195.2575999999999</v>
      </c>
      <c r="AX10" s="902">
        <v>3860.7370999999998</v>
      </c>
      <c r="AY10" s="902">
        <v>3835.7903999999999</v>
      </c>
      <c r="AZ10" s="902">
        <f t="shared" ref="AZ10:AZ34" si="4">AF10+AP10</f>
        <v>4210.82</v>
      </c>
      <c r="BA10" s="944">
        <v>1231.2406000000001</v>
      </c>
      <c r="BB10" s="944">
        <v>1124.8887</v>
      </c>
      <c r="BC10" s="944">
        <v>1537.8716000000002</v>
      </c>
      <c r="BD10" s="944">
        <v>830.80219999999986</v>
      </c>
      <c r="BE10" s="944">
        <v>1179.4247</v>
      </c>
      <c r="BF10" s="944">
        <v>1242.4715999999999</v>
      </c>
      <c r="BG10" s="944">
        <v>1475.8427999999999</v>
      </c>
      <c r="BH10" s="944">
        <v>1630.8576</v>
      </c>
      <c r="BI10" s="944">
        <v>2712.3890000000001</v>
      </c>
      <c r="BJ10" s="995">
        <v>2517.6750000000002</v>
      </c>
      <c r="BK10" s="944">
        <v>29.004999999999999</v>
      </c>
      <c r="BL10" s="944">
        <v>28.302500000000002</v>
      </c>
      <c r="BM10" s="944">
        <v>41.681199999999997</v>
      </c>
      <c r="BN10" s="944">
        <v>666.33929999999987</v>
      </c>
      <c r="BO10" s="944">
        <v>1235.0870999999997</v>
      </c>
      <c r="BP10" s="902">
        <v>815.12419999999997</v>
      </c>
      <c r="BQ10" s="902">
        <v>1572.8388</v>
      </c>
      <c r="BR10" s="902">
        <v>1961.2906</v>
      </c>
      <c r="BS10" s="902">
        <v>3069.5079999999998</v>
      </c>
      <c r="BT10" s="996">
        <v>3251.17</v>
      </c>
      <c r="BU10" s="944">
        <v>1260.2456000000002</v>
      </c>
      <c r="BV10" s="944">
        <v>1153.1912</v>
      </c>
      <c r="BW10" s="944">
        <v>1579.5528000000002</v>
      </c>
      <c r="BX10" s="944">
        <v>1497.1414999999997</v>
      </c>
      <c r="BY10" s="944">
        <v>2414.5117999999998</v>
      </c>
      <c r="BZ10" s="902">
        <v>2057.5958000000001</v>
      </c>
      <c r="CA10" s="902">
        <v>3048.6815999999999</v>
      </c>
      <c r="CB10" s="902">
        <v>3592.1482000000001</v>
      </c>
      <c r="CC10" s="902">
        <v>5781.8969999999999</v>
      </c>
      <c r="CD10" s="995">
        <f t="shared" ref="CD10:CD34" si="5">BJ10+BT10</f>
        <v>5768.8450000000003</v>
      </c>
      <c r="CE10" s="944">
        <v>972.85749999999962</v>
      </c>
      <c r="CF10" s="944">
        <v>1190.9997000000008</v>
      </c>
      <c r="CG10" s="944">
        <v>1455.1083000000001</v>
      </c>
      <c r="CH10" s="944">
        <v>1792.3956000000001</v>
      </c>
      <c r="CI10" s="944">
        <v>2176.2022000000002</v>
      </c>
      <c r="CJ10" s="902">
        <v>2838.9228000000003</v>
      </c>
      <c r="CK10" s="902">
        <v>3531.2849999999999</v>
      </c>
      <c r="CL10" s="902">
        <v>4687.3429999999998</v>
      </c>
      <c r="CM10" s="902">
        <v>5451.9979999999996</v>
      </c>
      <c r="CN10" s="995">
        <v>7280.45</v>
      </c>
      <c r="CO10" s="944">
        <v>2233.1030999999998</v>
      </c>
      <c r="CP10" s="944">
        <v>2344.1909000000005</v>
      </c>
      <c r="CQ10" s="944">
        <v>3034.6611000000003</v>
      </c>
      <c r="CR10" s="944">
        <v>3289.5370999999996</v>
      </c>
      <c r="CS10" s="944">
        <v>4590.7139999999999</v>
      </c>
      <c r="CT10" s="902">
        <v>4896.5186000000003</v>
      </c>
      <c r="CU10" s="902">
        <v>6579.9665999999997</v>
      </c>
      <c r="CV10" s="902">
        <v>8279.4912000000004</v>
      </c>
      <c r="CW10" s="902">
        <v>11233.895</v>
      </c>
      <c r="CX10" s="902">
        <f t="shared" ref="CX10:CX34" si="6">CD10+CN10</f>
        <v>13049.295</v>
      </c>
      <c r="CY10" s="944">
        <v>1896.3685</v>
      </c>
      <c r="CZ10" s="944">
        <v>2173.4326999999998</v>
      </c>
      <c r="DA10" s="1005">
        <v>2464.8317000000002</v>
      </c>
      <c r="DB10" s="1005">
        <v>1257.1913999999999</v>
      </c>
      <c r="DC10" s="1005">
        <v>1803.8643999999999</v>
      </c>
      <c r="DD10" s="902">
        <v>1790.5307</v>
      </c>
      <c r="DE10" s="902">
        <v>2054.7732000000001</v>
      </c>
      <c r="DF10" s="902">
        <v>2392.9585999999999</v>
      </c>
      <c r="DG10" s="902">
        <v>3235.9751000000001</v>
      </c>
      <c r="DH10" s="995">
        <f t="shared" si="1"/>
        <v>3277.7450000000003</v>
      </c>
      <c r="DI10" s="944">
        <v>41.573999999999998</v>
      </c>
      <c r="DJ10" s="944">
        <v>46.874400000000001</v>
      </c>
      <c r="DK10" s="944">
        <v>69.423299999999998</v>
      </c>
      <c r="DL10" s="944">
        <v>1405.6116</v>
      </c>
      <c r="DM10" s="944">
        <v>2113.2053999999998</v>
      </c>
      <c r="DN10" s="902">
        <v>1866.6850999999999</v>
      </c>
      <c r="DO10" s="902">
        <v>2508.9106999999999</v>
      </c>
      <c r="DP10" s="902">
        <v>3271.9884999999999</v>
      </c>
      <c r="DQ10" s="902">
        <v>4436.7664999999997</v>
      </c>
      <c r="DR10" s="995">
        <f t="shared" si="2"/>
        <v>4821.93</v>
      </c>
      <c r="DS10" s="944">
        <v>1937.9425000000001</v>
      </c>
      <c r="DT10" s="944">
        <v>2220.3071</v>
      </c>
      <c r="DU10" s="944">
        <v>2534.2550000000001</v>
      </c>
      <c r="DV10" s="944">
        <v>2662.8029999999999</v>
      </c>
      <c r="DW10" s="944">
        <v>3917.0697999999998</v>
      </c>
      <c r="DX10" s="902">
        <v>3657.2157999999999</v>
      </c>
      <c r="DY10" s="902">
        <v>4563.6839</v>
      </c>
      <c r="DZ10" s="902">
        <v>5664.9470999999994</v>
      </c>
      <c r="EA10" s="902">
        <v>7672.7415999999994</v>
      </c>
      <c r="EB10" s="902">
        <f t="shared" ref="EB10:EB34" si="7">DH10+DR10</f>
        <v>8099.6750000000011</v>
      </c>
      <c r="EC10" s="997">
        <f t="shared" si="0"/>
        <v>0</v>
      </c>
      <c r="ED10" s="944">
        <v>3295.2820999999999</v>
      </c>
      <c r="EE10" s="944">
        <v>3359.4054000000001</v>
      </c>
      <c r="EF10" s="944">
        <v>3189.7001</v>
      </c>
      <c r="EG10" s="944">
        <v>3240.2003</v>
      </c>
      <c r="EH10" s="944">
        <v>3594.1914000000002</v>
      </c>
      <c r="EI10" s="902">
        <v>4352.7582000000002</v>
      </c>
      <c r="EJ10" s="902">
        <v>5211.5402999999997</v>
      </c>
      <c r="EK10" s="902">
        <v>6475.2811999999994</v>
      </c>
      <c r="EL10" s="902">
        <v>7396.9437999999991</v>
      </c>
      <c r="EM10" s="995">
        <f t="shared" si="3"/>
        <v>9160.44</v>
      </c>
      <c r="EN10" s="944">
        <v>5233.2245999999996</v>
      </c>
      <c r="EO10" s="944">
        <v>5579.7124999999996</v>
      </c>
      <c r="EP10" s="944">
        <v>5723.9551000000001</v>
      </c>
      <c r="EQ10" s="944">
        <v>5903.0033000000003</v>
      </c>
      <c r="ER10" s="944">
        <v>7511.2611999999999</v>
      </c>
      <c r="ES10" s="944">
        <v>8009.9740000000002</v>
      </c>
      <c r="ET10" s="944">
        <v>9775.2242000000006</v>
      </c>
      <c r="EU10" s="944">
        <v>12140.228299999999</v>
      </c>
      <c r="EV10" s="991">
        <v>15069.685399999998</v>
      </c>
      <c r="EW10" s="999">
        <f t="shared" ref="EW10:EW34" si="8">EB10+EM10</f>
        <v>17260.115000000002</v>
      </c>
    </row>
    <row r="11" spans="1:153" ht="15" customHeight="1">
      <c r="A11" s="993">
        <v>4</v>
      </c>
      <c r="B11" s="982" t="s">
        <v>421</v>
      </c>
      <c r="C11" s="902">
        <v>32.953400000000002</v>
      </c>
      <c r="D11" s="944">
        <v>31.1312</v>
      </c>
      <c r="E11" s="944">
        <v>36.123875300000002</v>
      </c>
      <c r="F11" s="1003">
        <v>59.892699999999998</v>
      </c>
      <c r="G11" s="1003">
        <v>43.060600000000001</v>
      </c>
      <c r="H11" s="1003">
        <v>21.540700000000001</v>
      </c>
      <c r="I11" s="1003">
        <v>3.8723576</v>
      </c>
      <c r="J11" s="1003">
        <v>0.18528990000000001</v>
      </c>
      <c r="K11" s="1003">
        <v>4.2608600000000003E-2</v>
      </c>
      <c r="L11" s="1004">
        <v>0.10348010000000001</v>
      </c>
      <c r="M11" s="902">
        <v>0.45139999999999997</v>
      </c>
      <c r="N11" s="944">
        <v>0.66959999999999997</v>
      </c>
      <c r="O11" s="944">
        <v>9.3171610999999999</v>
      </c>
      <c r="P11" s="1003">
        <v>10.604700000000001</v>
      </c>
      <c r="Q11" s="1003">
        <v>4.7031000000000001</v>
      </c>
      <c r="R11" s="944">
        <v>1.7336</v>
      </c>
      <c r="S11" s="944">
        <v>5.3244286000000001</v>
      </c>
      <c r="T11" s="944">
        <v>9.3539999999999998E-2</v>
      </c>
      <c r="U11" s="944">
        <v>2.5000000000000001E-2</v>
      </c>
      <c r="V11" s="994">
        <v>0.24778520000000001</v>
      </c>
      <c r="W11" s="902">
        <v>33.404800000000002</v>
      </c>
      <c r="X11" s="944">
        <v>31.800799999999999</v>
      </c>
      <c r="Y11" s="944">
        <v>45.441036400000002</v>
      </c>
      <c r="Z11" s="944">
        <v>70.497399999999999</v>
      </c>
      <c r="AA11" s="944">
        <v>47.7637</v>
      </c>
      <c r="AB11" s="944">
        <v>23.2743</v>
      </c>
      <c r="AC11" s="944">
        <v>9.1967862</v>
      </c>
      <c r="AD11" s="944">
        <v>0.27882990000000002</v>
      </c>
      <c r="AE11" s="944">
        <v>6.7608600000000005E-2</v>
      </c>
      <c r="AF11" s="994">
        <v>0.3512653</v>
      </c>
      <c r="AG11" s="902">
        <v>160.48490000000001</v>
      </c>
      <c r="AH11" s="944">
        <v>133.3261</v>
      </c>
      <c r="AI11" s="944">
        <v>103.4518831</v>
      </c>
      <c r="AJ11" s="1003">
        <v>106.25280000000001</v>
      </c>
      <c r="AK11" s="1003">
        <v>122.80110000000001</v>
      </c>
      <c r="AL11" s="944">
        <v>129.64250000000001</v>
      </c>
      <c r="AM11" s="944">
        <v>120.4308158</v>
      </c>
      <c r="AN11" s="944">
        <v>93.395688899999996</v>
      </c>
      <c r="AO11" s="944">
        <v>71.936331199999998</v>
      </c>
      <c r="AP11" s="994">
        <v>55.623929099999998</v>
      </c>
      <c r="AQ11" s="902">
        <v>193.8897</v>
      </c>
      <c r="AR11" s="944">
        <v>165.12690000000001</v>
      </c>
      <c r="AS11" s="944">
        <v>148.8929195</v>
      </c>
      <c r="AT11" s="944">
        <v>176.75020000000001</v>
      </c>
      <c r="AU11" s="944">
        <v>170.56479999999999</v>
      </c>
      <c r="AV11" s="902">
        <v>152.91680000000002</v>
      </c>
      <c r="AW11" s="902">
        <v>129.627602</v>
      </c>
      <c r="AX11" s="902">
        <v>93.674518800000001</v>
      </c>
      <c r="AY11" s="902">
        <v>72.003939799999998</v>
      </c>
      <c r="AZ11" s="902">
        <f t="shared" si="4"/>
        <v>55.975194399999999</v>
      </c>
      <c r="BA11" s="944">
        <v>173.32799999999997</v>
      </c>
      <c r="BB11" s="944">
        <v>102.79</v>
      </c>
      <c r="BC11" s="944">
        <v>52.948723100000002</v>
      </c>
      <c r="BD11" s="944">
        <v>75.656000000000006</v>
      </c>
      <c r="BE11" s="944">
        <v>69.127800000000008</v>
      </c>
      <c r="BF11" s="944">
        <v>66.691100000000006</v>
      </c>
      <c r="BG11" s="944">
        <v>51.757012600000003</v>
      </c>
      <c r="BH11" s="944">
        <v>16.0685699</v>
      </c>
      <c r="BI11" s="944">
        <v>1.7033813</v>
      </c>
      <c r="BJ11" s="995">
        <v>13.258547800000001</v>
      </c>
      <c r="BK11" s="944">
        <v>0.77210000000000001</v>
      </c>
      <c r="BL11" s="944">
        <v>1.7343000000000002</v>
      </c>
      <c r="BM11" s="944">
        <v>1.1804760999999999</v>
      </c>
      <c r="BN11" s="944">
        <v>0.8946999999999985</v>
      </c>
      <c r="BO11" s="944">
        <v>0.74209999999999976</v>
      </c>
      <c r="BP11" s="902">
        <v>1.7669000000000001</v>
      </c>
      <c r="BQ11" s="902">
        <v>0.82176190000000005</v>
      </c>
      <c r="BR11" s="902">
        <v>0.32392379999999998</v>
      </c>
      <c r="BS11" s="902">
        <v>9.6800833999999991</v>
      </c>
      <c r="BT11" s="996">
        <v>104.0204468</v>
      </c>
      <c r="BU11" s="944">
        <v>174.10009999999997</v>
      </c>
      <c r="BV11" s="944">
        <v>104.5271</v>
      </c>
      <c r="BW11" s="944">
        <v>54.129199200000002</v>
      </c>
      <c r="BX11" s="944">
        <v>76.550700000000006</v>
      </c>
      <c r="BY11" s="944">
        <v>69.869900000000001</v>
      </c>
      <c r="BZ11" s="902">
        <v>68.458000000000013</v>
      </c>
      <c r="CA11" s="902">
        <v>52.578774500000002</v>
      </c>
      <c r="CB11" s="902">
        <v>16.392493699999999</v>
      </c>
      <c r="CC11" s="902">
        <v>11.383464699999999</v>
      </c>
      <c r="CD11" s="995">
        <f t="shared" si="5"/>
        <v>117.2789946</v>
      </c>
      <c r="CE11" s="944">
        <v>191.2098</v>
      </c>
      <c r="CF11" s="944">
        <v>231.94850000000002</v>
      </c>
      <c r="CG11" s="944">
        <v>247.69703009999998</v>
      </c>
      <c r="CH11" s="944">
        <v>277.9058</v>
      </c>
      <c r="CI11" s="944">
        <v>328.44719999999995</v>
      </c>
      <c r="CJ11" s="902">
        <v>354.36189999999999</v>
      </c>
      <c r="CK11" s="902">
        <v>343.86519470000002</v>
      </c>
      <c r="CL11" s="902">
        <v>306.39517910000001</v>
      </c>
      <c r="CM11" s="902">
        <v>286.56055520000001</v>
      </c>
      <c r="CN11" s="995">
        <v>257.65825269999999</v>
      </c>
      <c r="CO11" s="944">
        <v>365.30989999999997</v>
      </c>
      <c r="CP11" s="944">
        <v>336.47560000000004</v>
      </c>
      <c r="CQ11" s="944">
        <v>301.82622929999997</v>
      </c>
      <c r="CR11" s="944">
        <v>354.45650000000001</v>
      </c>
      <c r="CS11" s="944">
        <v>398.31709999999998</v>
      </c>
      <c r="CT11" s="902">
        <v>422.81990000000002</v>
      </c>
      <c r="CU11" s="902">
        <v>396.44396920000003</v>
      </c>
      <c r="CV11" s="902">
        <v>322.7876728</v>
      </c>
      <c r="CW11" s="902">
        <v>297.9440199</v>
      </c>
      <c r="CX11" s="902">
        <f t="shared" si="6"/>
        <v>374.93724729999997</v>
      </c>
      <c r="CY11" s="944">
        <v>206.28139999999999</v>
      </c>
      <c r="CZ11" s="944">
        <v>133.92400000000001</v>
      </c>
      <c r="DA11" s="1005">
        <v>89.072598400000004</v>
      </c>
      <c r="DB11" s="1005">
        <v>135.5487</v>
      </c>
      <c r="DC11" s="1005">
        <v>112.1884</v>
      </c>
      <c r="DD11" s="902">
        <v>88.231800000000007</v>
      </c>
      <c r="DE11" s="902">
        <v>55.629370199999997</v>
      </c>
      <c r="DF11" s="902">
        <v>16.253859800000001</v>
      </c>
      <c r="DG11" s="902">
        <v>1.7459899000000001</v>
      </c>
      <c r="DH11" s="995">
        <f t="shared" si="1"/>
        <v>13.362027900000001</v>
      </c>
      <c r="DI11" s="944">
        <v>1.2235</v>
      </c>
      <c r="DJ11" s="944">
        <v>2.4039000000000001</v>
      </c>
      <c r="DK11" s="944">
        <v>10.4976372</v>
      </c>
      <c r="DL11" s="944">
        <v>11.4994</v>
      </c>
      <c r="DM11" s="944">
        <v>5.4451999999999998</v>
      </c>
      <c r="DN11" s="902">
        <v>3.5005000000000002</v>
      </c>
      <c r="DO11" s="902">
        <v>6.1461905000000003</v>
      </c>
      <c r="DP11" s="902">
        <v>0.4174638</v>
      </c>
      <c r="DQ11" s="902">
        <v>9.7050833999999995</v>
      </c>
      <c r="DR11" s="995">
        <f t="shared" si="2"/>
        <v>104.268232</v>
      </c>
      <c r="DS11" s="944">
        <v>207.50489999999999</v>
      </c>
      <c r="DT11" s="944">
        <v>136.3279</v>
      </c>
      <c r="DU11" s="944">
        <v>99.570235600000004</v>
      </c>
      <c r="DV11" s="944">
        <v>147.04810000000001</v>
      </c>
      <c r="DW11" s="944">
        <v>117.6336</v>
      </c>
      <c r="DX11" s="902">
        <v>91.732300000000009</v>
      </c>
      <c r="DY11" s="902">
        <v>61.7755607</v>
      </c>
      <c r="DZ11" s="902">
        <v>16.671323600000001</v>
      </c>
      <c r="EA11" s="902">
        <v>11.451073299999999</v>
      </c>
      <c r="EB11" s="902">
        <f t="shared" si="7"/>
        <v>117.6302599</v>
      </c>
      <c r="EC11" s="997">
        <f t="shared" si="0"/>
        <v>0</v>
      </c>
      <c r="ED11" s="944">
        <v>351.69470000000001</v>
      </c>
      <c r="EE11" s="944">
        <v>365.27460000000002</v>
      </c>
      <c r="EF11" s="944">
        <v>351.14891319999998</v>
      </c>
      <c r="EG11" s="944">
        <v>384.15859999999998</v>
      </c>
      <c r="EH11" s="944">
        <v>451.24829999999997</v>
      </c>
      <c r="EI11" s="902">
        <v>484.00439999999998</v>
      </c>
      <c r="EJ11" s="902">
        <v>464.29601050000002</v>
      </c>
      <c r="EK11" s="902">
        <v>399.79086799999999</v>
      </c>
      <c r="EL11" s="902">
        <v>358.49688639999999</v>
      </c>
      <c r="EM11" s="995">
        <f t="shared" si="3"/>
        <v>313.28218179999999</v>
      </c>
      <c r="EN11" s="944">
        <v>559.19960000000003</v>
      </c>
      <c r="EO11" s="944">
        <v>501.60250000000002</v>
      </c>
      <c r="EP11" s="944">
        <v>450.71914879999997</v>
      </c>
      <c r="EQ11" s="944">
        <v>531.20669999999996</v>
      </c>
      <c r="ER11" s="944">
        <v>568.88189999999997</v>
      </c>
      <c r="ES11" s="944">
        <v>575.73669999999993</v>
      </c>
      <c r="ET11" s="944">
        <v>526.07157119999999</v>
      </c>
      <c r="EU11" s="944">
        <v>416.46219159999998</v>
      </c>
      <c r="EV11" s="991">
        <v>369.94795970000001</v>
      </c>
      <c r="EW11" s="999">
        <f t="shared" si="8"/>
        <v>430.91244169999999</v>
      </c>
    </row>
    <row r="12" spans="1:153" ht="15" customHeight="1">
      <c r="A12" s="993">
        <v>5</v>
      </c>
      <c r="B12" s="982" t="s">
        <v>20</v>
      </c>
      <c r="C12" s="902">
        <v>17.297000000000001</v>
      </c>
      <c r="D12" s="944">
        <v>50.178699999999999</v>
      </c>
      <c r="E12" s="944">
        <v>69.311086799999998</v>
      </c>
      <c r="F12" s="1003">
        <v>160.95939999999999</v>
      </c>
      <c r="G12" s="1003">
        <v>131.0932</v>
      </c>
      <c r="H12" s="1003">
        <v>62.785299999999999</v>
      </c>
      <c r="I12" s="1003">
        <v>107.73220550000001</v>
      </c>
      <c r="J12" s="1003">
        <v>149.03581439999999</v>
      </c>
      <c r="K12" s="1003">
        <v>111.923782</v>
      </c>
      <c r="L12" s="1004">
        <v>195.8158688</v>
      </c>
      <c r="M12" s="902">
        <v>105.24250000000001</v>
      </c>
      <c r="N12" s="944">
        <v>183.65300000000002</v>
      </c>
      <c r="O12" s="944">
        <v>241.75318010000001</v>
      </c>
      <c r="P12" s="1003">
        <v>328.11720000000003</v>
      </c>
      <c r="Q12" s="1003">
        <v>230.23860000000002</v>
      </c>
      <c r="R12" s="944">
        <v>141.65309999999999</v>
      </c>
      <c r="S12" s="944">
        <v>211.2484469</v>
      </c>
      <c r="T12" s="944">
        <v>239.8255265</v>
      </c>
      <c r="U12" s="944">
        <v>206.79322780000001</v>
      </c>
      <c r="V12" s="994">
        <v>299.87896039999998</v>
      </c>
      <c r="W12" s="902">
        <v>122.5395</v>
      </c>
      <c r="X12" s="944">
        <v>233.83170000000001</v>
      </c>
      <c r="Y12" s="944">
        <v>311.06426690000001</v>
      </c>
      <c r="Z12" s="944">
        <v>489.07659999999998</v>
      </c>
      <c r="AA12" s="944">
        <v>361.33180000000004</v>
      </c>
      <c r="AB12" s="944">
        <v>204.4384</v>
      </c>
      <c r="AC12" s="944">
        <v>318.9806524</v>
      </c>
      <c r="AD12" s="944">
        <v>388.86134089999996</v>
      </c>
      <c r="AE12" s="944">
        <v>318.71700980000003</v>
      </c>
      <c r="AF12" s="994">
        <v>495.69482919999996</v>
      </c>
      <c r="AG12" s="902">
        <v>84.566000000000003</v>
      </c>
      <c r="AH12" s="944">
        <v>56.3048</v>
      </c>
      <c r="AI12" s="944">
        <v>73.231419599999995</v>
      </c>
      <c r="AJ12" s="1003">
        <v>110.6251</v>
      </c>
      <c r="AK12" s="1003">
        <v>229.33099999999999</v>
      </c>
      <c r="AL12" s="944">
        <v>303.25889999999998</v>
      </c>
      <c r="AM12" s="944">
        <v>309.67723460000002</v>
      </c>
      <c r="AN12" s="944">
        <v>343.23177329999999</v>
      </c>
      <c r="AO12" s="944">
        <v>337.9096831</v>
      </c>
      <c r="AP12" s="994">
        <v>327.96090079999999</v>
      </c>
      <c r="AQ12" s="902">
        <v>207.10550000000001</v>
      </c>
      <c r="AR12" s="944">
        <v>290.13650000000001</v>
      </c>
      <c r="AS12" s="944">
        <v>384.29568649999999</v>
      </c>
      <c r="AT12" s="944">
        <v>599.70169999999996</v>
      </c>
      <c r="AU12" s="944">
        <v>590.66280000000006</v>
      </c>
      <c r="AV12" s="902">
        <v>507.69729999999998</v>
      </c>
      <c r="AW12" s="902">
        <v>628.65788699999996</v>
      </c>
      <c r="AX12" s="902">
        <v>732.09311419999995</v>
      </c>
      <c r="AY12" s="902">
        <v>656.62669290000008</v>
      </c>
      <c r="AZ12" s="902">
        <f t="shared" si="4"/>
        <v>823.65572999999995</v>
      </c>
      <c r="BA12" s="944">
        <v>240.3391</v>
      </c>
      <c r="BB12" s="944">
        <v>260.13740000000001</v>
      </c>
      <c r="BC12" s="944">
        <v>324.84281900000002</v>
      </c>
      <c r="BD12" s="944">
        <v>255.6371</v>
      </c>
      <c r="BE12" s="944">
        <v>294.64580000000001</v>
      </c>
      <c r="BF12" s="944">
        <v>205.68829999999997</v>
      </c>
      <c r="BG12" s="944">
        <v>159.2843173</v>
      </c>
      <c r="BH12" s="944">
        <v>218.43558179999999</v>
      </c>
      <c r="BI12" s="944">
        <v>338.15697060000002</v>
      </c>
      <c r="BJ12" s="995">
        <v>378.66889429999998</v>
      </c>
      <c r="BK12" s="944">
        <v>121.62029999999999</v>
      </c>
      <c r="BL12" s="944">
        <v>94.427799999999991</v>
      </c>
      <c r="BM12" s="944">
        <v>157.6437904</v>
      </c>
      <c r="BN12" s="944">
        <v>88.312199999999962</v>
      </c>
      <c r="BO12" s="944">
        <v>150.64279999999997</v>
      </c>
      <c r="BP12" s="902">
        <v>150.37569999999999</v>
      </c>
      <c r="BQ12" s="902">
        <v>153.47269929999999</v>
      </c>
      <c r="BR12" s="902">
        <v>209.13136230000001</v>
      </c>
      <c r="BS12" s="902">
        <v>254.52554960000001</v>
      </c>
      <c r="BT12" s="996">
        <v>326.20828979999999</v>
      </c>
      <c r="BU12" s="944">
        <v>361.95939999999996</v>
      </c>
      <c r="BV12" s="944">
        <v>354.5652</v>
      </c>
      <c r="BW12" s="944">
        <v>482.48660940000002</v>
      </c>
      <c r="BX12" s="944">
        <v>343.94929999999999</v>
      </c>
      <c r="BY12" s="944">
        <v>445.28859999999997</v>
      </c>
      <c r="BZ12" s="902">
        <v>356.06399999999996</v>
      </c>
      <c r="CA12" s="902">
        <v>312.75701659999999</v>
      </c>
      <c r="CB12" s="902">
        <v>427.5669441</v>
      </c>
      <c r="CC12" s="902">
        <v>592.6825202</v>
      </c>
      <c r="CD12" s="995">
        <f t="shared" si="5"/>
        <v>704.87718410000002</v>
      </c>
      <c r="CE12" s="944">
        <v>500.55709999999999</v>
      </c>
      <c r="CF12" s="944">
        <v>594.96400000000006</v>
      </c>
      <c r="CG12" s="944">
        <v>698.40401229999998</v>
      </c>
      <c r="CH12" s="944">
        <v>839.58969999999999</v>
      </c>
      <c r="CI12" s="944">
        <v>896.56530000000009</v>
      </c>
      <c r="CJ12" s="902">
        <v>978.75319999999988</v>
      </c>
      <c r="CK12" s="902">
        <v>1017.2224618</v>
      </c>
      <c r="CL12" s="902">
        <v>1047.6409209999999</v>
      </c>
      <c r="CM12" s="902">
        <v>1039.6875461</v>
      </c>
      <c r="CN12" s="995">
        <v>1168.8350591000001</v>
      </c>
      <c r="CO12" s="944">
        <v>862.51649999999995</v>
      </c>
      <c r="CP12" s="944">
        <v>949.52920000000006</v>
      </c>
      <c r="CQ12" s="944">
        <v>1180.8906216999999</v>
      </c>
      <c r="CR12" s="944">
        <v>1183.539</v>
      </c>
      <c r="CS12" s="944">
        <v>1341.8539000000001</v>
      </c>
      <c r="CT12" s="902">
        <v>1334.8172</v>
      </c>
      <c r="CU12" s="902">
        <v>1329.9794784000001</v>
      </c>
      <c r="CV12" s="902">
        <v>1475.2078650999999</v>
      </c>
      <c r="CW12" s="902">
        <v>1632.3700663</v>
      </c>
      <c r="CX12" s="902">
        <f t="shared" si="6"/>
        <v>1873.7122432000001</v>
      </c>
      <c r="CY12" s="944">
        <v>257.6361</v>
      </c>
      <c r="CZ12" s="944">
        <v>310.31610000000001</v>
      </c>
      <c r="DA12" s="1005">
        <v>394.15390580000002</v>
      </c>
      <c r="DB12" s="1005">
        <v>416.59649999999999</v>
      </c>
      <c r="DC12" s="1005">
        <v>425.73899999999998</v>
      </c>
      <c r="DD12" s="902">
        <v>268.47359999999998</v>
      </c>
      <c r="DE12" s="902">
        <v>267.01652280000002</v>
      </c>
      <c r="DF12" s="902">
        <v>367.47139619999996</v>
      </c>
      <c r="DG12" s="902">
        <v>450.08075260000004</v>
      </c>
      <c r="DH12" s="995">
        <f t="shared" si="1"/>
        <v>574.48476310000001</v>
      </c>
      <c r="DI12" s="944">
        <v>226.86279999999999</v>
      </c>
      <c r="DJ12" s="944">
        <v>278.08080000000001</v>
      </c>
      <c r="DK12" s="944">
        <v>399.39697050000001</v>
      </c>
      <c r="DL12" s="944">
        <v>416.42939999999999</v>
      </c>
      <c r="DM12" s="944">
        <v>380.88139999999999</v>
      </c>
      <c r="DN12" s="902">
        <v>292.02879999999999</v>
      </c>
      <c r="DO12" s="902">
        <v>364.72114620000002</v>
      </c>
      <c r="DP12" s="902">
        <v>448.9568888</v>
      </c>
      <c r="DQ12" s="902">
        <v>461.31877740000004</v>
      </c>
      <c r="DR12" s="995">
        <f t="shared" si="2"/>
        <v>626.08725019999997</v>
      </c>
      <c r="DS12" s="944">
        <v>484.49889999999999</v>
      </c>
      <c r="DT12" s="944">
        <v>588.39689999999996</v>
      </c>
      <c r="DU12" s="944">
        <v>793.55087630000003</v>
      </c>
      <c r="DV12" s="944">
        <v>833.02589999999998</v>
      </c>
      <c r="DW12" s="944">
        <v>806.62040000000002</v>
      </c>
      <c r="DX12" s="902">
        <v>560.50239999999997</v>
      </c>
      <c r="DY12" s="902">
        <v>631.7376690000001</v>
      </c>
      <c r="DZ12" s="902">
        <v>816.42828499999996</v>
      </c>
      <c r="EA12" s="902">
        <v>911.39953000000014</v>
      </c>
      <c r="EB12" s="902">
        <f t="shared" si="7"/>
        <v>1200.5720133</v>
      </c>
      <c r="EC12" s="997">
        <f t="shared" si="0"/>
        <v>0</v>
      </c>
      <c r="ED12" s="944">
        <v>585.12310000000002</v>
      </c>
      <c r="EE12" s="944">
        <v>651.26880000000006</v>
      </c>
      <c r="EF12" s="944">
        <v>771.63543189999996</v>
      </c>
      <c r="EG12" s="944">
        <v>950.21479999999997</v>
      </c>
      <c r="EH12" s="944">
        <v>1125.8963000000001</v>
      </c>
      <c r="EI12" s="902">
        <v>1282.0120999999999</v>
      </c>
      <c r="EJ12" s="902">
        <v>1326.8996964</v>
      </c>
      <c r="EK12" s="902">
        <v>1390.8726942999999</v>
      </c>
      <c r="EL12" s="902">
        <v>1377.5972291999999</v>
      </c>
      <c r="EM12" s="995">
        <f t="shared" si="3"/>
        <v>1496.7959599000001</v>
      </c>
      <c r="EN12" s="944">
        <v>1069.6220000000001</v>
      </c>
      <c r="EO12" s="944">
        <v>1239.6657</v>
      </c>
      <c r="EP12" s="944">
        <v>1565.1863082</v>
      </c>
      <c r="EQ12" s="944">
        <v>1783.2406999999998</v>
      </c>
      <c r="ER12" s="944">
        <v>1932.5167000000001</v>
      </c>
      <c r="ES12" s="944">
        <v>1842.5144999999998</v>
      </c>
      <c r="ET12" s="944">
        <v>1958.6373653999999</v>
      </c>
      <c r="EU12" s="944">
        <v>2207.3009793000001</v>
      </c>
      <c r="EV12" s="991">
        <v>2288.9967592000003</v>
      </c>
      <c r="EW12" s="999">
        <f t="shared" si="8"/>
        <v>2697.3679732000001</v>
      </c>
    </row>
    <row r="13" spans="1:153" ht="15" customHeight="1">
      <c r="A13" s="993">
        <v>6</v>
      </c>
      <c r="B13" s="982" t="s">
        <v>24</v>
      </c>
      <c r="C13" s="902">
        <v>113.5299</v>
      </c>
      <c r="D13" s="944">
        <v>162.33580000000001</v>
      </c>
      <c r="E13" s="944">
        <v>127.0408442</v>
      </c>
      <c r="F13" s="1003">
        <v>172.9281</v>
      </c>
      <c r="G13" s="1003">
        <v>98.232200000000006</v>
      </c>
      <c r="H13" s="1003">
        <v>46.572299999999998</v>
      </c>
      <c r="I13" s="1003">
        <v>66.346637799999996</v>
      </c>
      <c r="J13" s="1003">
        <v>109.99698359999999</v>
      </c>
      <c r="K13" s="1003">
        <v>129.1513018</v>
      </c>
      <c r="L13" s="1004">
        <v>169.6538788</v>
      </c>
      <c r="M13" s="902">
        <v>4.7130999999999998</v>
      </c>
      <c r="N13" s="944">
        <v>3.8582999999999998</v>
      </c>
      <c r="O13" s="944">
        <v>4.4226511000000004</v>
      </c>
      <c r="P13" s="1003">
        <v>3.9944000000000006</v>
      </c>
      <c r="Q13" s="1003">
        <v>1.3192000000000002</v>
      </c>
      <c r="R13" s="944">
        <v>0.96709999999999996</v>
      </c>
      <c r="S13" s="944">
        <v>0.18467620000000001</v>
      </c>
      <c r="T13" s="944">
        <v>2.6180131000000002</v>
      </c>
      <c r="U13" s="944">
        <v>5.4913366999999997</v>
      </c>
      <c r="V13" s="994">
        <v>9.2865842999999995</v>
      </c>
      <c r="W13" s="902">
        <v>118.24299999999999</v>
      </c>
      <c r="X13" s="944">
        <v>166.19409999999999</v>
      </c>
      <c r="Y13" s="944">
        <v>131.46349530000001</v>
      </c>
      <c r="Z13" s="944">
        <v>176.92250000000001</v>
      </c>
      <c r="AA13" s="944">
        <v>99.551400000000001</v>
      </c>
      <c r="AB13" s="944">
        <v>47.539400000000001</v>
      </c>
      <c r="AC13" s="944">
        <v>66.531313999999995</v>
      </c>
      <c r="AD13" s="944">
        <v>112.61499669999999</v>
      </c>
      <c r="AE13" s="944">
        <v>134.6426385</v>
      </c>
      <c r="AF13" s="994">
        <v>178.94046309999999</v>
      </c>
      <c r="AG13" s="902">
        <v>615.39179999999999</v>
      </c>
      <c r="AH13" s="944">
        <v>444.40729999999996</v>
      </c>
      <c r="AI13" s="944">
        <v>354.01835949999997</v>
      </c>
      <c r="AJ13" s="1003">
        <v>296.3377000000001</v>
      </c>
      <c r="AK13" s="1003">
        <v>268.77569999999997</v>
      </c>
      <c r="AL13" s="944">
        <v>240.74219999999997</v>
      </c>
      <c r="AM13" s="944">
        <v>232.57919129999999</v>
      </c>
      <c r="AN13" s="944">
        <v>214.08980639999999</v>
      </c>
      <c r="AO13" s="944">
        <v>224.6586891</v>
      </c>
      <c r="AP13" s="994">
        <v>247.17146740000001</v>
      </c>
      <c r="AQ13" s="902">
        <v>733.63480000000004</v>
      </c>
      <c r="AR13" s="944">
        <v>610.60140000000001</v>
      </c>
      <c r="AS13" s="944">
        <v>485.48185479999995</v>
      </c>
      <c r="AT13" s="944">
        <v>473.26020000000011</v>
      </c>
      <c r="AU13" s="944">
        <v>368.32709999999997</v>
      </c>
      <c r="AV13" s="902">
        <v>288.28159999999997</v>
      </c>
      <c r="AW13" s="902">
        <v>299.1105053</v>
      </c>
      <c r="AX13" s="902">
        <v>326.70480309999999</v>
      </c>
      <c r="AY13" s="902">
        <v>359.30132760000004</v>
      </c>
      <c r="AZ13" s="902">
        <f t="shared" si="4"/>
        <v>426.11193049999997</v>
      </c>
      <c r="BA13" s="944">
        <v>432.50649999999996</v>
      </c>
      <c r="BB13" s="944">
        <v>149.85419999999999</v>
      </c>
      <c r="BC13" s="944">
        <v>109.01298470000002</v>
      </c>
      <c r="BD13" s="944">
        <v>133.8792</v>
      </c>
      <c r="BE13" s="944">
        <v>174.24030000000002</v>
      </c>
      <c r="BF13" s="944">
        <v>159.61040000000003</v>
      </c>
      <c r="BG13" s="944">
        <v>139.70797590000001</v>
      </c>
      <c r="BH13" s="944">
        <v>17.095297299999999</v>
      </c>
      <c r="BI13" s="944">
        <v>170.07151719999999</v>
      </c>
      <c r="BJ13" s="995">
        <v>147.43647970000001</v>
      </c>
      <c r="BK13" s="944">
        <v>6.1450000000000005</v>
      </c>
      <c r="BL13" s="944">
        <v>4.7563999999999993</v>
      </c>
      <c r="BM13" s="944">
        <v>3.4368457999999995</v>
      </c>
      <c r="BN13" s="944">
        <v>14.7689</v>
      </c>
      <c r="BO13" s="944">
        <v>10.024099999999999</v>
      </c>
      <c r="BP13" s="902">
        <v>10.438499999999999</v>
      </c>
      <c r="BQ13" s="902">
        <v>13.8734904</v>
      </c>
      <c r="BR13" s="902">
        <v>162.96465069999999</v>
      </c>
      <c r="BS13" s="902">
        <v>34.347478000000002</v>
      </c>
      <c r="BT13" s="996">
        <v>31.475332699999999</v>
      </c>
      <c r="BU13" s="944">
        <v>438.65149999999994</v>
      </c>
      <c r="BV13" s="944">
        <v>154.61059999999998</v>
      </c>
      <c r="BW13" s="944">
        <v>112.44983050000002</v>
      </c>
      <c r="BX13" s="944">
        <v>148.6481</v>
      </c>
      <c r="BY13" s="944">
        <v>184.26440000000002</v>
      </c>
      <c r="BZ13" s="902">
        <v>170.04890000000003</v>
      </c>
      <c r="CA13" s="902">
        <v>153.58146630000002</v>
      </c>
      <c r="CB13" s="902">
        <v>180.05994799999999</v>
      </c>
      <c r="CC13" s="902">
        <v>204.41899519999998</v>
      </c>
      <c r="CD13" s="995">
        <f t="shared" si="5"/>
        <v>178.9118124</v>
      </c>
      <c r="CE13" s="944">
        <v>623.96500000000003</v>
      </c>
      <c r="CF13" s="944">
        <v>727.93430000000001</v>
      </c>
      <c r="CG13" s="944">
        <v>738.57463040000005</v>
      </c>
      <c r="CH13" s="944">
        <v>722.30799999999999</v>
      </c>
      <c r="CI13" s="944">
        <v>712.34570000000008</v>
      </c>
      <c r="CJ13" s="902">
        <v>735.30690000000004</v>
      </c>
      <c r="CK13" s="902">
        <v>712.56297480000001</v>
      </c>
      <c r="CL13" s="902">
        <v>761.383646</v>
      </c>
      <c r="CM13" s="902">
        <v>753.7325677</v>
      </c>
      <c r="CN13" s="995">
        <v>741.83545089999996</v>
      </c>
      <c r="CO13" s="944">
        <v>1062.6165000000001</v>
      </c>
      <c r="CP13" s="944">
        <v>882.54489999999998</v>
      </c>
      <c r="CQ13" s="944">
        <v>851.02446090000012</v>
      </c>
      <c r="CR13" s="944">
        <v>870.95609999999999</v>
      </c>
      <c r="CS13" s="944">
        <v>896.6101000000001</v>
      </c>
      <c r="CT13" s="902">
        <v>905.35580000000004</v>
      </c>
      <c r="CU13" s="902">
        <v>866.14444109999999</v>
      </c>
      <c r="CV13" s="902">
        <v>941.44359399999996</v>
      </c>
      <c r="CW13" s="902">
        <v>958.15156290000004</v>
      </c>
      <c r="CX13" s="902">
        <f t="shared" si="6"/>
        <v>920.74726329999999</v>
      </c>
      <c r="CY13" s="944">
        <v>546.03639999999996</v>
      </c>
      <c r="CZ13" s="944">
        <v>312.19</v>
      </c>
      <c r="DA13" s="1005">
        <v>236.05382890000001</v>
      </c>
      <c r="DB13" s="1005">
        <v>306.8073</v>
      </c>
      <c r="DC13" s="1005">
        <v>272.47250000000003</v>
      </c>
      <c r="DD13" s="902">
        <v>206.18270000000001</v>
      </c>
      <c r="DE13" s="902">
        <v>206.0546137</v>
      </c>
      <c r="DF13" s="902">
        <v>127.09228089999999</v>
      </c>
      <c r="DG13" s="902">
        <v>299.22281899999996</v>
      </c>
      <c r="DH13" s="995">
        <f t="shared" si="1"/>
        <v>317.09035849999998</v>
      </c>
      <c r="DI13" s="944">
        <v>10.8581</v>
      </c>
      <c r="DJ13" s="944">
        <v>8.6146999999999991</v>
      </c>
      <c r="DK13" s="944">
        <v>7.8594968999999999</v>
      </c>
      <c r="DL13" s="944">
        <v>18.763300000000001</v>
      </c>
      <c r="DM13" s="944">
        <v>11.343299999999999</v>
      </c>
      <c r="DN13" s="902">
        <v>11.4056</v>
      </c>
      <c r="DO13" s="902">
        <v>14.0581666</v>
      </c>
      <c r="DP13" s="902">
        <v>165.58266380000001</v>
      </c>
      <c r="DQ13" s="902">
        <v>39.8388147</v>
      </c>
      <c r="DR13" s="995">
        <f t="shared" si="2"/>
        <v>40.761916999999997</v>
      </c>
      <c r="DS13" s="944">
        <v>556.89449999999999</v>
      </c>
      <c r="DT13" s="944">
        <v>320.80470000000003</v>
      </c>
      <c r="DU13" s="944">
        <v>243.91332580000002</v>
      </c>
      <c r="DV13" s="944">
        <v>325.57060000000001</v>
      </c>
      <c r="DW13" s="944">
        <v>283.81580000000002</v>
      </c>
      <c r="DX13" s="902">
        <v>217.5883</v>
      </c>
      <c r="DY13" s="902">
        <v>220.1127803</v>
      </c>
      <c r="DZ13" s="902">
        <v>292.67494469999997</v>
      </c>
      <c r="EA13" s="902">
        <v>339.06163369999996</v>
      </c>
      <c r="EB13" s="902">
        <f t="shared" si="7"/>
        <v>357.85227549999996</v>
      </c>
      <c r="EC13" s="997">
        <f t="shared" si="0"/>
        <v>0</v>
      </c>
      <c r="ED13" s="944">
        <v>1239.3568</v>
      </c>
      <c r="EE13" s="944">
        <v>1172.3416</v>
      </c>
      <c r="EF13" s="944">
        <v>1092.5929899</v>
      </c>
      <c r="EG13" s="944">
        <v>1018.6457</v>
      </c>
      <c r="EH13" s="944">
        <v>981.12139999999999</v>
      </c>
      <c r="EI13" s="902">
        <v>976.04909999999995</v>
      </c>
      <c r="EJ13" s="902">
        <v>945.14216610000005</v>
      </c>
      <c r="EK13" s="902">
        <v>975.47345240000004</v>
      </c>
      <c r="EL13" s="902">
        <v>978.39125680000006</v>
      </c>
      <c r="EM13" s="995">
        <f t="shared" si="3"/>
        <v>989.00691829999994</v>
      </c>
      <c r="EN13" s="944">
        <v>1796.2512999999999</v>
      </c>
      <c r="EO13" s="944">
        <v>1493.1463000000001</v>
      </c>
      <c r="EP13" s="944">
        <v>1336.5063157</v>
      </c>
      <c r="EQ13" s="944">
        <v>1344.2163</v>
      </c>
      <c r="ER13" s="944">
        <v>1264.9372000000001</v>
      </c>
      <c r="ES13" s="944">
        <v>1193.6374000000001</v>
      </c>
      <c r="ET13" s="944">
        <v>1165.2549464000001</v>
      </c>
      <c r="EU13" s="944">
        <v>1268.1483971</v>
      </c>
      <c r="EV13" s="991">
        <v>1317.4528905</v>
      </c>
      <c r="EW13" s="999">
        <f t="shared" si="8"/>
        <v>1346.8591938</v>
      </c>
    </row>
    <row r="14" spans="1:153" ht="15" customHeight="1">
      <c r="A14" s="993">
        <v>7</v>
      </c>
      <c r="B14" s="982" t="s">
        <v>28</v>
      </c>
      <c r="C14" s="902">
        <v>331.2747</v>
      </c>
      <c r="D14" s="944">
        <v>381.28109999999998</v>
      </c>
      <c r="E14" s="944">
        <v>778.73085949999995</v>
      </c>
      <c r="F14" s="1003">
        <v>997.49289999999996</v>
      </c>
      <c r="G14" s="1003">
        <v>1046.8637000000001</v>
      </c>
      <c r="H14" s="1003">
        <v>966.67189999999994</v>
      </c>
      <c r="I14" s="1003">
        <v>1012.1248162000001</v>
      </c>
      <c r="J14" s="1003">
        <v>1426.4761252000001</v>
      </c>
      <c r="K14" s="1003">
        <v>1613.7707278</v>
      </c>
      <c r="L14" s="1004">
        <v>2438.8903749000001</v>
      </c>
      <c r="M14" s="902">
        <v>643.56970000000001</v>
      </c>
      <c r="N14" s="944">
        <v>618.9932</v>
      </c>
      <c r="O14" s="944">
        <v>594.03645879999999</v>
      </c>
      <c r="P14" s="1003">
        <v>743.26650000000006</v>
      </c>
      <c r="Q14" s="1003">
        <v>435.25120000000004</v>
      </c>
      <c r="R14" s="944">
        <v>591.45479999999998</v>
      </c>
      <c r="S14" s="944">
        <v>469.01192329999998</v>
      </c>
      <c r="T14" s="944">
        <v>464.5263731</v>
      </c>
      <c r="U14" s="944">
        <v>572.94563870000002</v>
      </c>
      <c r="V14" s="994">
        <v>524.88701500000002</v>
      </c>
      <c r="W14" s="902">
        <v>974.84439999999995</v>
      </c>
      <c r="X14" s="944">
        <v>1000.2743</v>
      </c>
      <c r="Y14" s="944">
        <v>1372.7673182999999</v>
      </c>
      <c r="Z14" s="944">
        <v>1740.7593999999999</v>
      </c>
      <c r="AA14" s="944">
        <v>1482.1149</v>
      </c>
      <c r="AB14" s="944">
        <v>1558.1266999999998</v>
      </c>
      <c r="AC14" s="944">
        <v>1481.1367395</v>
      </c>
      <c r="AD14" s="944">
        <v>1891.0024983000001</v>
      </c>
      <c r="AE14" s="944">
        <v>2186.7163664999998</v>
      </c>
      <c r="AF14" s="994">
        <v>2963.7773899000003</v>
      </c>
      <c r="AG14" s="902">
        <v>771.03089999999997</v>
      </c>
      <c r="AH14" s="944">
        <v>731.09550000000002</v>
      </c>
      <c r="AI14" s="944">
        <v>786.92389009999999</v>
      </c>
      <c r="AJ14" s="1003">
        <v>1210.1211000000001</v>
      </c>
      <c r="AK14" s="1003">
        <v>1886.3956000000003</v>
      </c>
      <c r="AL14" s="944">
        <v>2279.2724999999996</v>
      </c>
      <c r="AM14" s="944">
        <v>2894.0624572000002</v>
      </c>
      <c r="AN14" s="944">
        <v>3194.9984549000001</v>
      </c>
      <c r="AO14" s="944">
        <v>3500.6897204000002</v>
      </c>
      <c r="AP14" s="994">
        <v>4075.4288992000002</v>
      </c>
      <c r="AQ14" s="902">
        <v>1745.8752999999999</v>
      </c>
      <c r="AR14" s="944">
        <v>1731.3697999999999</v>
      </c>
      <c r="AS14" s="944">
        <v>2159.6912084000001</v>
      </c>
      <c r="AT14" s="944">
        <v>2950.8805000000002</v>
      </c>
      <c r="AU14" s="944">
        <v>3368.5105000000003</v>
      </c>
      <c r="AV14" s="902">
        <v>3837.3991999999994</v>
      </c>
      <c r="AW14" s="902">
        <v>4375.1991967000004</v>
      </c>
      <c r="AX14" s="902">
        <v>5086.0009532000004</v>
      </c>
      <c r="AY14" s="902">
        <v>5687.4060869000004</v>
      </c>
      <c r="AZ14" s="902">
        <f t="shared" si="4"/>
        <v>7039.2062891000005</v>
      </c>
      <c r="BA14" s="944">
        <v>1169.7461000000001</v>
      </c>
      <c r="BB14" s="944">
        <v>1012.5235</v>
      </c>
      <c r="BC14" s="944">
        <v>1222.4831712</v>
      </c>
      <c r="BD14" s="944">
        <v>398.89679999999998</v>
      </c>
      <c r="BE14" s="944">
        <v>690.09179999999992</v>
      </c>
      <c r="BF14" s="944">
        <v>952.38690000000008</v>
      </c>
      <c r="BG14" s="944">
        <v>1448.4569838</v>
      </c>
      <c r="BH14" s="944">
        <v>5016.3691676999997</v>
      </c>
      <c r="BI14" s="944">
        <v>3544.3900438000001</v>
      </c>
      <c r="BJ14" s="995">
        <v>3829.3048296000002</v>
      </c>
      <c r="BK14" s="944">
        <v>557.50479999999993</v>
      </c>
      <c r="BL14" s="944">
        <v>871.72159999999997</v>
      </c>
      <c r="BM14" s="944">
        <v>695.0112666</v>
      </c>
      <c r="BN14" s="944">
        <v>2151.4824999999996</v>
      </c>
      <c r="BO14" s="944">
        <v>2750.6243999999997</v>
      </c>
      <c r="BP14" s="902">
        <v>2668.4938999999999</v>
      </c>
      <c r="BQ14" s="902">
        <v>3383.6401741</v>
      </c>
      <c r="BR14" s="902">
        <v>2229.0689690999998</v>
      </c>
      <c r="BS14" s="902">
        <v>5006.6815366999999</v>
      </c>
      <c r="BT14" s="996">
        <v>4700.7636607000004</v>
      </c>
      <c r="BU14" s="944">
        <v>1727.2509</v>
      </c>
      <c r="BV14" s="944">
        <v>1884.2451000000001</v>
      </c>
      <c r="BW14" s="944">
        <v>1917.4944378</v>
      </c>
      <c r="BX14" s="944">
        <v>2550.3792999999996</v>
      </c>
      <c r="BY14" s="944">
        <v>3440.7161999999998</v>
      </c>
      <c r="BZ14" s="902">
        <v>3620.8807999999999</v>
      </c>
      <c r="CA14" s="902">
        <v>4832.0971578999997</v>
      </c>
      <c r="CB14" s="902">
        <v>7245.4381367999995</v>
      </c>
      <c r="CC14" s="902">
        <v>8551.0715805</v>
      </c>
      <c r="CD14" s="995">
        <f t="shared" si="5"/>
        <v>8530.0684903000001</v>
      </c>
      <c r="CE14" s="944">
        <v>2544.1732000000002</v>
      </c>
      <c r="CF14" s="944">
        <v>2281.6972000000001</v>
      </c>
      <c r="CG14" s="944">
        <v>2106.1359126000002</v>
      </c>
      <c r="CH14" s="944">
        <v>2077.1148000000003</v>
      </c>
      <c r="CI14" s="944">
        <v>2047.9359999999997</v>
      </c>
      <c r="CJ14" s="902">
        <v>2294.2477000000003</v>
      </c>
      <c r="CK14" s="902">
        <v>2817.5450815999998</v>
      </c>
      <c r="CL14" s="902">
        <v>3795.614677</v>
      </c>
      <c r="CM14" s="902">
        <v>5222.9557375000004</v>
      </c>
      <c r="CN14" s="995">
        <v>7473.7699105000002</v>
      </c>
      <c r="CO14" s="944">
        <v>4271.4241000000002</v>
      </c>
      <c r="CP14" s="944">
        <v>4165.9423000000006</v>
      </c>
      <c r="CQ14" s="944">
        <v>4023.6303504000002</v>
      </c>
      <c r="CR14" s="944">
        <v>4627.4940999999999</v>
      </c>
      <c r="CS14" s="944">
        <v>5488.6521999999995</v>
      </c>
      <c r="CT14" s="902">
        <v>5915.1285000000007</v>
      </c>
      <c r="CU14" s="902">
        <v>7649.6422395</v>
      </c>
      <c r="CV14" s="902">
        <v>11041.052813799999</v>
      </c>
      <c r="CW14" s="902">
        <v>13774.027318</v>
      </c>
      <c r="CX14" s="902">
        <f t="shared" si="6"/>
        <v>16003.838400799999</v>
      </c>
      <c r="CY14" s="944">
        <v>1501.0208</v>
      </c>
      <c r="CZ14" s="944">
        <v>1393.8045999999999</v>
      </c>
      <c r="DA14" s="1005">
        <v>2001.2140307</v>
      </c>
      <c r="DB14" s="1005">
        <v>1396.3896999999999</v>
      </c>
      <c r="DC14" s="1005">
        <v>1736.9555</v>
      </c>
      <c r="DD14" s="902">
        <v>1919.0588</v>
      </c>
      <c r="DE14" s="902">
        <v>2460.5817999999999</v>
      </c>
      <c r="DF14" s="902">
        <v>6442.8452928999995</v>
      </c>
      <c r="DG14" s="902">
        <v>5158.1607715999999</v>
      </c>
      <c r="DH14" s="995">
        <f t="shared" si="1"/>
        <v>6268.1952044999998</v>
      </c>
      <c r="DI14" s="944">
        <v>1201.0744999999999</v>
      </c>
      <c r="DJ14" s="944">
        <v>1490.7148</v>
      </c>
      <c r="DK14" s="944">
        <v>1289.0477254</v>
      </c>
      <c r="DL14" s="944">
        <v>2894.7489999999998</v>
      </c>
      <c r="DM14" s="944">
        <v>3185.8755999999998</v>
      </c>
      <c r="DN14" s="902">
        <v>3259.9486999999999</v>
      </c>
      <c r="DO14" s="902">
        <v>3852.6520974</v>
      </c>
      <c r="DP14" s="902">
        <v>2693.5953421999998</v>
      </c>
      <c r="DQ14" s="902">
        <v>5579.6271753999999</v>
      </c>
      <c r="DR14" s="995">
        <f t="shared" si="2"/>
        <v>5225.6506757000006</v>
      </c>
      <c r="DS14" s="944">
        <v>2702.0953</v>
      </c>
      <c r="DT14" s="944">
        <v>2884.5194000000001</v>
      </c>
      <c r="DU14" s="944">
        <v>3290.2617560999997</v>
      </c>
      <c r="DV14" s="944">
        <v>4291.1386999999995</v>
      </c>
      <c r="DW14" s="944">
        <v>4922.8310999999994</v>
      </c>
      <c r="DX14" s="902">
        <v>5179.0074999999997</v>
      </c>
      <c r="DY14" s="902">
        <v>6313.2338973999995</v>
      </c>
      <c r="DZ14" s="902">
        <v>9136.4406350999998</v>
      </c>
      <c r="EA14" s="902">
        <v>10737.787947000001</v>
      </c>
      <c r="EB14" s="902">
        <f t="shared" si="7"/>
        <v>11493.8458802</v>
      </c>
      <c r="EC14" s="997">
        <f t="shared" si="0"/>
        <v>0</v>
      </c>
      <c r="ED14" s="944">
        <v>3315.2040999999999</v>
      </c>
      <c r="EE14" s="944">
        <v>3012.7927</v>
      </c>
      <c r="EF14" s="944">
        <v>2893.0598027000001</v>
      </c>
      <c r="EG14" s="944">
        <v>3287.2359000000001</v>
      </c>
      <c r="EH14" s="944">
        <v>3934.3316</v>
      </c>
      <c r="EI14" s="902">
        <v>4573.5201999999999</v>
      </c>
      <c r="EJ14" s="902">
        <v>5711.6075387999999</v>
      </c>
      <c r="EK14" s="902">
        <v>6990.6131318999996</v>
      </c>
      <c r="EL14" s="902">
        <v>8723.6454579000001</v>
      </c>
      <c r="EM14" s="995">
        <f t="shared" si="3"/>
        <v>11549.198809699999</v>
      </c>
      <c r="EN14" s="944">
        <v>6017.2993999999999</v>
      </c>
      <c r="EO14" s="944">
        <v>5897.3121000000001</v>
      </c>
      <c r="EP14" s="944">
        <v>6183.3215588000003</v>
      </c>
      <c r="EQ14" s="944">
        <v>7578.3745999999992</v>
      </c>
      <c r="ER14" s="944">
        <v>8857.1626999999989</v>
      </c>
      <c r="ES14" s="944">
        <v>9752.5276999999987</v>
      </c>
      <c r="ET14" s="944">
        <v>12024.8414362</v>
      </c>
      <c r="EU14" s="944">
        <v>16127.053766999999</v>
      </c>
      <c r="EV14" s="991">
        <v>19461.433404900003</v>
      </c>
      <c r="EW14" s="999">
        <f t="shared" si="8"/>
        <v>23043.044689900002</v>
      </c>
    </row>
    <row r="15" spans="1:153" ht="15" customHeight="1">
      <c r="A15" s="993">
        <v>8</v>
      </c>
      <c r="B15" s="982" t="s">
        <v>32</v>
      </c>
      <c r="C15" s="902">
        <v>6.1008000000000004</v>
      </c>
      <c r="D15" s="944">
        <v>4.5109999999999992</v>
      </c>
      <c r="E15" s="944">
        <v>4.2007079999999997</v>
      </c>
      <c r="F15" s="1003">
        <v>14.121</v>
      </c>
      <c r="G15" s="1003">
        <v>23.9666</v>
      </c>
      <c r="H15" s="1003">
        <v>51.963099999999997</v>
      </c>
      <c r="I15" s="1003">
        <v>59.296323100000002</v>
      </c>
      <c r="J15" s="1003">
        <v>73.510228400000003</v>
      </c>
      <c r="K15" s="1003">
        <v>66.342427700000002</v>
      </c>
      <c r="L15" s="1004">
        <v>98.279224999999997</v>
      </c>
      <c r="M15" s="902">
        <v>1.9228000000000001</v>
      </c>
      <c r="N15" s="944">
        <v>3.3704000000000001</v>
      </c>
      <c r="O15" s="944">
        <v>15.4741055</v>
      </c>
      <c r="P15" s="1003">
        <v>46.2744</v>
      </c>
      <c r="Q15" s="1003">
        <v>68.829800000000006</v>
      </c>
      <c r="R15" s="944">
        <v>47.815899999999999</v>
      </c>
      <c r="S15" s="944">
        <v>93.887101900000005</v>
      </c>
      <c r="T15" s="944">
        <v>55.404075800000001</v>
      </c>
      <c r="U15" s="944">
        <v>38.600480400000002</v>
      </c>
      <c r="V15" s="994">
        <v>16.1091041</v>
      </c>
      <c r="W15" s="902">
        <v>8.0236000000000001</v>
      </c>
      <c r="X15" s="944">
        <v>7.8813999999999993</v>
      </c>
      <c r="Y15" s="944">
        <v>19.674813499999999</v>
      </c>
      <c r="Z15" s="944">
        <v>60.395400000000002</v>
      </c>
      <c r="AA15" s="944">
        <v>92.796400000000006</v>
      </c>
      <c r="AB15" s="944">
        <v>99.778999999999996</v>
      </c>
      <c r="AC15" s="944">
        <v>153.183425</v>
      </c>
      <c r="AD15" s="944">
        <v>128.9143042</v>
      </c>
      <c r="AE15" s="944">
        <v>104.94290810000001</v>
      </c>
      <c r="AF15" s="994">
        <v>114.38832909999999</v>
      </c>
      <c r="AG15" s="902">
        <v>236.21690000000001</v>
      </c>
      <c r="AH15" s="944">
        <v>157.5788</v>
      </c>
      <c r="AI15" s="944">
        <v>102.151853</v>
      </c>
      <c r="AJ15" s="1003">
        <v>70.832999999999998</v>
      </c>
      <c r="AK15" s="1003">
        <v>65.590400000000002</v>
      </c>
      <c r="AL15" s="944">
        <v>74.075299999999999</v>
      </c>
      <c r="AM15" s="944">
        <v>105.1801715</v>
      </c>
      <c r="AN15" s="944">
        <v>143.88431080000001</v>
      </c>
      <c r="AO15" s="944">
        <v>177.42842189999999</v>
      </c>
      <c r="AP15" s="994">
        <v>188.8512609</v>
      </c>
      <c r="AQ15" s="902">
        <v>244.2405</v>
      </c>
      <c r="AR15" s="944">
        <v>165.46019999999999</v>
      </c>
      <c r="AS15" s="944">
        <v>121.8266665</v>
      </c>
      <c r="AT15" s="944">
        <v>131.22839999999999</v>
      </c>
      <c r="AU15" s="944">
        <v>158.38679999999999</v>
      </c>
      <c r="AV15" s="902">
        <v>173.85429999999999</v>
      </c>
      <c r="AW15" s="902">
        <v>258.36359650000003</v>
      </c>
      <c r="AX15" s="902">
        <v>272.79861500000004</v>
      </c>
      <c r="AY15" s="902">
        <v>282.37133</v>
      </c>
      <c r="AZ15" s="902">
        <f t="shared" si="4"/>
        <v>303.23959000000002</v>
      </c>
      <c r="BA15" s="944">
        <v>344.37430000000001</v>
      </c>
      <c r="BB15" s="944">
        <v>354.31379999999996</v>
      </c>
      <c r="BC15" s="944">
        <v>383.027872</v>
      </c>
      <c r="BD15" s="944">
        <v>421.88480000000004</v>
      </c>
      <c r="BE15" s="944">
        <v>553.68740000000003</v>
      </c>
      <c r="BF15" s="944">
        <v>536.88740000000007</v>
      </c>
      <c r="BG15" s="944">
        <v>500.21507830000002</v>
      </c>
      <c r="BH15" s="944">
        <v>173.00999569999999</v>
      </c>
      <c r="BI15" s="944">
        <v>696.05122170000004</v>
      </c>
      <c r="BJ15" s="995">
        <v>524.76906759999997</v>
      </c>
      <c r="BK15" s="944">
        <v>121.80340000000001</v>
      </c>
      <c r="BL15" s="944">
        <v>177.2971</v>
      </c>
      <c r="BM15" s="944">
        <v>205.90655699999999</v>
      </c>
      <c r="BN15" s="944">
        <v>248.5829</v>
      </c>
      <c r="BO15" s="944">
        <v>264.53210000000001</v>
      </c>
      <c r="BP15" s="902">
        <v>191.89529999999999</v>
      </c>
      <c r="BQ15" s="902">
        <v>129.44648960000001</v>
      </c>
      <c r="BR15" s="902">
        <v>633.30987709999999</v>
      </c>
      <c r="BS15" s="902">
        <v>215.2946718</v>
      </c>
      <c r="BT15" s="996">
        <v>141.57410340000001</v>
      </c>
      <c r="BU15" s="944">
        <v>466.17770000000002</v>
      </c>
      <c r="BV15" s="944">
        <v>531.6108999999999</v>
      </c>
      <c r="BW15" s="944">
        <v>588.93442900000002</v>
      </c>
      <c r="BX15" s="944">
        <v>670.46770000000004</v>
      </c>
      <c r="BY15" s="944">
        <v>818.21950000000004</v>
      </c>
      <c r="BZ15" s="902">
        <v>728.78270000000009</v>
      </c>
      <c r="CA15" s="902">
        <v>629.66156790000002</v>
      </c>
      <c r="CB15" s="902">
        <v>806.31987279999998</v>
      </c>
      <c r="CC15" s="902">
        <v>911.3458935000001</v>
      </c>
      <c r="CD15" s="995">
        <f t="shared" si="5"/>
        <v>666.34317099999998</v>
      </c>
      <c r="CE15" s="944">
        <v>342.89879999999994</v>
      </c>
      <c r="CF15" s="944">
        <v>511.26310000000001</v>
      </c>
      <c r="CG15" s="944">
        <v>685.74092310000003</v>
      </c>
      <c r="CH15" s="944">
        <v>882.69529999999997</v>
      </c>
      <c r="CI15" s="944">
        <v>1098.8957</v>
      </c>
      <c r="CJ15" s="902">
        <v>1284.6215999999999</v>
      </c>
      <c r="CK15" s="902">
        <v>1392.7964718999999</v>
      </c>
      <c r="CL15" s="902">
        <v>1522.4378208000001</v>
      </c>
      <c r="CM15" s="902">
        <v>1726.8617254000001</v>
      </c>
      <c r="CN15" s="995">
        <v>1938.7197974999999</v>
      </c>
      <c r="CO15" s="944">
        <v>809.0764999999999</v>
      </c>
      <c r="CP15" s="944">
        <v>1042.8739999999998</v>
      </c>
      <c r="CQ15" s="944">
        <v>1274.6753521000001</v>
      </c>
      <c r="CR15" s="944">
        <v>1553.163</v>
      </c>
      <c r="CS15" s="944">
        <v>1917.1152000000002</v>
      </c>
      <c r="CT15" s="902">
        <v>2013.4043000000001</v>
      </c>
      <c r="CU15" s="902">
        <v>2022.4580398000001</v>
      </c>
      <c r="CV15" s="902">
        <v>2328.7576936</v>
      </c>
      <c r="CW15" s="902">
        <v>2638.2076188999999</v>
      </c>
      <c r="CX15" s="902">
        <f t="shared" si="6"/>
        <v>2605.0629684999999</v>
      </c>
      <c r="CY15" s="944">
        <v>350.4751</v>
      </c>
      <c r="CZ15" s="944">
        <v>358.82479999999998</v>
      </c>
      <c r="DA15" s="1005">
        <v>387.22858000000002</v>
      </c>
      <c r="DB15" s="1005">
        <v>436.00580000000002</v>
      </c>
      <c r="DC15" s="1005">
        <v>577.654</v>
      </c>
      <c r="DD15" s="902">
        <v>588.85050000000001</v>
      </c>
      <c r="DE15" s="902">
        <v>559.51140139999995</v>
      </c>
      <c r="DF15" s="902">
        <v>246.52022410000001</v>
      </c>
      <c r="DG15" s="902">
        <v>762.39364940000007</v>
      </c>
      <c r="DH15" s="995">
        <f t="shared" si="1"/>
        <v>623.04829259999997</v>
      </c>
      <c r="DI15" s="944">
        <v>123.72620000000001</v>
      </c>
      <c r="DJ15" s="944">
        <v>180.66749999999999</v>
      </c>
      <c r="DK15" s="944">
        <v>221.3806625</v>
      </c>
      <c r="DL15" s="944">
        <v>294.85730000000001</v>
      </c>
      <c r="DM15" s="944">
        <v>333.36189999999999</v>
      </c>
      <c r="DN15" s="902">
        <v>239.71119999999999</v>
      </c>
      <c r="DO15" s="902">
        <v>223.33359150000001</v>
      </c>
      <c r="DP15" s="902">
        <v>688.71395289999998</v>
      </c>
      <c r="DQ15" s="902">
        <v>253.89515220000001</v>
      </c>
      <c r="DR15" s="995">
        <f t="shared" si="2"/>
        <v>157.68320750000001</v>
      </c>
      <c r="DS15" s="944">
        <v>474.2013</v>
      </c>
      <c r="DT15" s="944">
        <v>539.4923</v>
      </c>
      <c r="DU15" s="944">
        <v>608.60924250000005</v>
      </c>
      <c r="DV15" s="944">
        <v>730.86310000000003</v>
      </c>
      <c r="DW15" s="944">
        <v>911.01589999999999</v>
      </c>
      <c r="DX15" s="902">
        <v>828.56169999999997</v>
      </c>
      <c r="DY15" s="902">
        <v>782.84499289999997</v>
      </c>
      <c r="DZ15" s="902">
        <v>935.23417700000005</v>
      </c>
      <c r="EA15" s="902">
        <v>1016.2888016000001</v>
      </c>
      <c r="EB15" s="902">
        <f t="shared" si="7"/>
        <v>780.73150009999995</v>
      </c>
      <c r="EC15" s="997">
        <f t="shared" si="0"/>
        <v>0</v>
      </c>
      <c r="ED15" s="944">
        <v>579.11569999999995</v>
      </c>
      <c r="EE15" s="944">
        <v>668.84190000000001</v>
      </c>
      <c r="EF15" s="944">
        <v>787.89277609999999</v>
      </c>
      <c r="EG15" s="944">
        <v>953.52829999999994</v>
      </c>
      <c r="EH15" s="944">
        <v>1164.4861000000001</v>
      </c>
      <c r="EI15" s="902">
        <v>1358.6968999999999</v>
      </c>
      <c r="EJ15" s="902">
        <v>1497.9766434000001</v>
      </c>
      <c r="EK15" s="902">
        <v>1666.3221316000001</v>
      </c>
      <c r="EL15" s="902">
        <v>1904.2901473000002</v>
      </c>
      <c r="EM15" s="995">
        <f t="shared" si="3"/>
        <v>2127.5710583999999</v>
      </c>
      <c r="EN15" s="944">
        <v>1053.317</v>
      </c>
      <c r="EO15" s="944">
        <v>1208.3342</v>
      </c>
      <c r="EP15" s="944">
        <v>1396.5020186000002</v>
      </c>
      <c r="EQ15" s="944">
        <v>1684.3914</v>
      </c>
      <c r="ER15" s="944">
        <v>2075.502</v>
      </c>
      <c r="ES15" s="944">
        <v>2187.2586000000001</v>
      </c>
      <c r="ET15" s="944">
        <v>2280.8216363000001</v>
      </c>
      <c r="EU15" s="944">
        <v>2601.5563086000002</v>
      </c>
      <c r="EV15" s="991">
        <v>2920.5789489000003</v>
      </c>
      <c r="EW15" s="999">
        <f t="shared" si="8"/>
        <v>2908.3025584999996</v>
      </c>
    </row>
    <row r="16" spans="1:153" ht="15" customHeight="1">
      <c r="A16" s="993">
        <v>9</v>
      </c>
      <c r="B16" s="982" t="s">
        <v>96</v>
      </c>
      <c r="C16" s="902">
        <v>249.21789999999999</v>
      </c>
      <c r="D16" s="944">
        <v>348.64089999999999</v>
      </c>
      <c r="E16" s="944">
        <v>476.0107926</v>
      </c>
      <c r="F16" s="1003">
        <v>402.76619999999997</v>
      </c>
      <c r="G16" s="1003">
        <v>384.58539999999999</v>
      </c>
      <c r="H16" s="1003">
        <v>397.6293</v>
      </c>
      <c r="I16" s="1003">
        <v>314.97889750000002</v>
      </c>
      <c r="J16" s="1003">
        <v>513.95994940000003</v>
      </c>
      <c r="K16" s="1003">
        <v>649.01147149999997</v>
      </c>
      <c r="L16" s="1004">
        <v>652.16364680000004</v>
      </c>
      <c r="M16" s="902">
        <v>4.8993000000000002</v>
      </c>
      <c r="N16" s="944">
        <v>18.951699999999999</v>
      </c>
      <c r="O16" s="944">
        <v>7.93825</v>
      </c>
      <c r="P16" s="1003">
        <v>13.8696</v>
      </c>
      <c r="Q16" s="1003">
        <v>11.9694</v>
      </c>
      <c r="R16" s="944">
        <v>10.6113</v>
      </c>
      <c r="S16" s="944">
        <v>21.0321</v>
      </c>
      <c r="T16" s="944">
        <v>56.482231599999999</v>
      </c>
      <c r="U16" s="944">
        <v>26.506788199999999</v>
      </c>
      <c r="V16" s="994">
        <v>15.6041863</v>
      </c>
      <c r="W16" s="902">
        <v>254.1172</v>
      </c>
      <c r="X16" s="944">
        <v>367.5926</v>
      </c>
      <c r="Y16" s="944">
        <v>483.94904259999998</v>
      </c>
      <c r="Z16" s="944">
        <v>416.63579999999996</v>
      </c>
      <c r="AA16" s="944">
        <v>396.5548</v>
      </c>
      <c r="AB16" s="944">
        <v>408.24059999999997</v>
      </c>
      <c r="AC16" s="944">
        <v>336.01099750000003</v>
      </c>
      <c r="AD16" s="944">
        <v>570.44218100000001</v>
      </c>
      <c r="AE16" s="944">
        <v>675.51825969999993</v>
      </c>
      <c r="AF16" s="994">
        <v>667.76783310000008</v>
      </c>
      <c r="AG16" s="902">
        <v>964.07630000000006</v>
      </c>
      <c r="AH16" s="944">
        <v>958.75940000000003</v>
      </c>
      <c r="AI16" s="944">
        <v>1013.7958989</v>
      </c>
      <c r="AJ16" s="1003">
        <v>1175.3864000000001</v>
      </c>
      <c r="AK16" s="1003">
        <v>1360.2132000000001</v>
      </c>
      <c r="AL16" s="944">
        <v>1389.2061000000001</v>
      </c>
      <c r="AM16" s="944">
        <v>1432.9379939</v>
      </c>
      <c r="AN16" s="944">
        <v>1307.5346247</v>
      </c>
      <c r="AO16" s="944">
        <v>1301.0604295000001</v>
      </c>
      <c r="AP16" s="994">
        <v>1515.3038948000001</v>
      </c>
      <c r="AQ16" s="902">
        <v>1218.1935000000001</v>
      </c>
      <c r="AR16" s="944">
        <v>1326.3520000000001</v>
      </c>
      <c r="AS16" s="944">
        <v>1497.7449415000001</v>
      </c>
      <c r="AT16" s="944">
        <v>1592.0222000000001</v>
      </c>
      <c r="AU16" s="944">
        <v>1756.768</v>
      </c>
      <c r="AV16" s="902">
        <v>1797.4467</v>
      </c>
      <c r="AW16" s="902">
        <v>1768.9489914000001</v>
      </c>
      <c r="AX16" s="902">
        <v>1877.9768057000001</v>
      </c>
      <c r="AY16" s="902">
        <v>1976.5786892000001</v>
      </c>
      <c r="AZ16" s="902">
        <f t="shared" si="4"/>
        <v>2183.0717279</v>
      </c>
      <c r="BA16" s="944">
        <v>87.13050000000004</v>
      </c>
      <c r="BB16" s="944">
        <v>89.145800000000008</v>
      </c>
      <c r="BC16" s="944">
        <v>138.46124260000005</v>
      </c>
      <c r="BD16" s="944">
        <v>418.96179999999998</v>
      </c>
      <c r="BE16" s="944">
        <v>531.70450000000005</v>
      </c>
      <c r="BF16" s="944">
        <v>571.23399999999992</v>
      </c>
      <c r="BG16" s="944">
        <v>691.91645640000002</v>
      </c>
      <c r="BH16" s="944">
        <v>1403.1286124999999</v>
      </c>
      <c r="BI16" s="944">
        <v>988.43865319999998</v>
      </c>
      <c r="BJ16" s="995">
        <v>1041.7110244</v>
      </c>
      <c r="BK16" s="944">
        <v>135.73239999999998</v>
      </c>
      <c r="BL16" s="944">
        <v>402.44419999999997</v>
      </c>
      <c r="BM16" s="944">
        <v>360.55911430000003</v>
      </c>
      <c r="BN16" s="944">
        <v>392.1472</v>
      </c>
      <c r="BO16" s="944">
        <v>532.2283000000001</v>
      </c>
      <c r="BP16" s="902">
        <v>548.26249999999993</v>
      </c>
      <c r="BQ16" s="902">
        <v>1273.3236879000001</v>
      </c>
      <c r="BR16" s="902">
        <v>822.16318320000005</v>
      </c>
      <c r="BS16" s="902">
        <v>2052.6803767000001</v>
      </c>
      <c r="BT16" s="996">
        <v>1191.6029513999999</v>
      </c>
      <c r="BU16" s="944">
        <v>222.86290000000002</v>
      </c>
      <c r="BV16" s="944">
        <v>491.59</v>
      </c>
      <c r="BW16" s="944">
        <v>499.02035690000008</v>
      </c>
      <c r="BX16" s="944">
        <v>811.10899999999992</v>
      </c>
      <c r="BY16" s="944">
        <v>1063.9328</v>
      </c>
      <c r="BZ16" s="902">
        <v>1119.4964999999997</v>
      </c>
      <c r="CA16" s="902">
        <v>1965.2401443000001</v>
      </c>
      <c r="CB16" s="902">
        <v>2225.2917957</v>
      </c>
      <c r="CC16" s="902">
        <v>3041.1190299</v>
      </c>
      <c r="CD16" s="995">
        <f t="shared" si="5"/>
        <v>2233.3139757999998</v>
      </c>
      <c r="CE16" s="944">
        <v>215.9591999999999</v>
      </c>
      <c r="CF16" s="944">
        <v>242.01920000000007</v>
      </c>
      <c r="CG16" s="944">
        <v>297.94001270000001</v>
      </c>
      <c r="CH16" s="944">
        <v>377.92570000000001</v>
      </c>
      <c r="CI16" s="944">
        <v>670.04399999999987</v>
      </c>
      <c r="CJ16" s="902">
        <v>1025.8792999999998</v>
      </c>
      <c r="CK16" s="902">
        <v>1381.8406075</v>
      </c>
      <c r="CL16" s="902">
        <v>1786.6540996000001</v>
      </c>
      <c r="CM16" s="902">
        <v>2179.6854804</v>
      </c>
      <c r="CN16" s="995">
        <v>2712.3154361000002</v>
      </c>
      <c r="CO16" s="944">
        <v>438.82209999999992</v>
      </c>
      <c r="CP16" s="944">
        <v>733.6092000000001</v>
      </c>
      <c r="CQ16" s="944">
        <v>796.96036960000015</v>
      </c>
      <c r="CR16" s="944">
        <v>1189.0346999999999</v>
      </c>
      <c r="CS16" s="944">
        <v>1733.9767999999999</v>
      </c>
      <c r="CT16" s="902">
        <v>2145.3757999999998</v>
      </c>
      <c r="CU16" s="902">
        <v>3347.0807518000001</v>
      </c>
      <c r="CV16" s="902">
        <v>4011.9458953000003</v>
      </c>
      <c r="CW16" s="902">
        <v>5220.8045103000004</v>
      </c>
      <c r="CX16" s="902">
        <f t="shared" si="6"/>
        <v>4945.6294118999995</v>
      </c>
      <c r="CY16" s="944">
        <v>336.34840000000003</v>
      </c>
      <c r="CZ16" s="944">
        <v>437.7867</v>
      </c>
      <c r="DA16" s="1005">
        <v>614.47203520000005</v>
      </c>
      <c r="DB16" s="1005">
        <v>821.72799999999995</v>
      </c>
      <c r="DC16" s="1005">
        <v>916.28989999999999</v>
      </c>
      <c r="DD16" s="902">
        <v>968.86329999999998</v>
      </c>
      <c r="DE16" s="902">
        <v>1006.8953539</v>
      </c>
      <c r="DF16" s="902">
        <v>1917.0885619000001</v>
      </c>
      <c r="DG16" s="902">
        <v>1637.4501246999998</v>
      </c>
      <c r="DH16" s="995">
        <f t="shared" si="1"/>
        <v>1693.8746712000002</v>
      </c>
      <c r="DI16" s="944">
        <v>140.6317</v>
      </c>
      <c r="DJ16" s="944">
        <v>421.39589999999998</v>
      </c>
      <c r="DK16" s="944">
        <v>368.49736430000002</v>
      </c>
      <c r="DL16" s="944">
        <v>406.01679999999999</v>
      </c>
      <c r="DM16" s="944">
        <v>544.19770000000005</v>
      </c>
      <c r="DN16" s="902">
        <v>558.87379999999996</v>
      </c>
      <c r="DO16" s="902">
        <v>1294.3557879</v>
      </c>
      <c r="DP16" s="902">
        <v>878.64541480000003</v>
      </c>
      <c r="DQ16" s="902">
        <v>2079.1871649</v>
      </c>
      <c r="DR16" s="995">
        <f t="shared" si="2"/>
        <v>1207.2071377</v>
      </c>
      <c r="DS16" s="944">
        <v>476.98009999999999</v>
      </c>
      <c r="DT16" s="944">
        <v>859.18270000000007</v>
      </c>
      <c r="DU16" s="944">
        <v>982.96939950000001</v>
      </c>
      <c r="DV16" s="944">
        <v>1227.7447999999999</v>
      </c>
      <c r="DW16" s="944">
        <v>1460.4875999999999</v>
      </c>
      <c r="DX16" s="902">
        <v>1527.7370999999998</v>
      </c>
      <c r="DY16" s="902">
        <v>2301.2511417999999</v>
      </c>
      <c r="DZ16" s="902">
        <v>2795.7339767000003</v>
      </c>
      <c r="EA16" s="902">
        <v>3716.6372895999998</v>
      </c>
      <c r="EB16" s="902">
        <f t="shared" si="7"/>
        <v>2901.0818089000004</v>
      </c>
      <c r="EC16" s="997">
        <f t="shared" si="0"/>
        <v>0</v>
      </c>
      <c r="ED16" s="944">
        <v>1180.0355</v>
      </c>
      <c r="EE16" s="944">
        <v>1200.7786000000001</v>
      </c>
      <c r="EF16" s="944">
        <v>1311.7359116</v>
      </c>
      <c r="EG16" s="944">
        <v>1553.3121000000001</v>
      </c>
      <c r="EH16" s="944">
        <v>2030.2572</v>
      </c>
      <c r="EI16" s="902">
        <v>2415.0853999999999</v>
      </c>
      <c r="EJ16" s="902">
        <v>2814.7786013999998</v>
      </c>
      <c r="EK16" s="902">
        <v>3094.1887243000001</v>
      </c>
      <c r="EL16" s="902">
        <v>3480.7459098999998</v>
      </c>
      <c r="EM16" s="995">
        <f t="shared" si="3"/>
        <v>4227.6193309</v>
      </c>
      <c r="EN16" s="944">
        <v>1657.0155999999999</v>
      </c>
      <c r="EO16" s="944">
        <v>2059.9612999999999</v>
      </c>
      <c r="EP16" s="944">
        <v>2294.7053111</v>
      </c>
      <c r="EQ16" s="944">
        <v>2781.0569</v>
      </c>
      <c r="ER16" s="944">
        <v>3490.7447999999999</v>
      </c>
      <c r="ES16" s="944">
        <v>3942.8224999999998</v>
      </c>
      <c r="ET16" s="944">
        <v>5116.0297431999998</v>
      </c>
      <c r="EU16" s="944">
        <v>5889.9227010000004</v>
      </c>
      <c r="EV16" s="991">
        <v>7197.3831995</v>
      </c>
      <c r="EW16" s="999">
        <f t="shared" si="8"/>
        <v>7128.7011398000004</v>
      </c>
    </row>
    <row r="17" spans="1:153" ht="15" customHeight="1">
      <c r="A17" s="993">
        <v>10</v>
      </c>
      <c r="B17" s="1006" t="s">
        <v>465</v>
      </c>
      <c r="C17" s="1001">
        <v>0</v>
      </c>
      <c r="D17" s="1001">
        <v>0</v>
      </c>
      <c r="E17" s="1001">
        <v>0</v>
      </c>
      <c r="F17" s="1001">
        <v>0</v>
      </c>
      <c r="G17" s="1001">
        <v>0</v>
      </c>
      <c r="H17" s="1001">
        <v>0</v>
      </c>
      <c r="I17" s="1001">
        <v>0</v>
      </c>
      <c r="J17" s="1001">
        <v>0</v>
      </c>
      <c r="K17" s="1001">
        <v>0</v>
      </c>
      <c r="L17" s="1007">
        <v>0</v>
      </c>
      <c r="M17" s="1008">
        <v>0</v>
      </c>
      <c r="N17" s="1008">
        <v>0</v>
      </c>
      <c r="O17" s="1008">
        <v>0</v>
      </c>
      <c r="P17" s="1008">
        <v>0</v>
      </c>
      <c r="Q17" s="1008">
        <v>0</v>
      </c>
      <c r="R17" s="1008">
        <v>0</v>
      </c>
      <c r="S17" s="1008">
        <v>0</v>
      </c>
      <c r="T17" s="1008">
        <v>0</v>
      </c>
      <c r="U17" s="1008">
        <v>0</v>
      </c>
      <c r="V17" s="994">
        <v>0</v>
      </c>
      <c r="W17" s="1008">
        <v>0</v>
      </c>
      <c r="X17" s="1008">
        <v>0</v>
      </c>
      <c r="Y17" s="1008">
        <v>0</v>
      </c>
      <c r="Z17" s="1008">
        <v>0</v>
      </c>
      <c r="AA17" s="1008">
        <v>0</v>
      </c>
      <c r="AB17" s="1008">
        <v>0</v>
      </c>
      <c r="AC17" s="1008">
        <v>0</v>
      </c>
      <c r="AD17" s="1008">
        <v>0</v>
      </c>
      <c r="AE17" s="1008">
        <v>0</v>
      </c>
      <c r="AF17" s="994"/>
      <c r="AG17" s="998">
        <v>0</v>
      </c>
      <c r="AH17" s="998">
        <v>0</v>
      </c>
      <c r="AI17" s="998">
        <v>0</v>
      </c>
      <c r="AJ17" s="998">
        <v>0</v>
      </c>
      <c r="AK17" s="998">
        <v>0</v>
      </c>
      <c r="AL17" s="998">
        <v>0</v>
      </c>
      <c r="AM17" s="998">
        <v>0</v>
      </c>
      <c r="AN17" s="998">
        <v>0</v>
      </c>
      <c r="AO17" s="998">
        <v>0</v>
      </c>
      <c r="AP17" s="994"/>
      <c r="AQ17" s="998">
        <v>0</v>
      </c>
      <c r="AR17" s="998">
        <v>0</v>
      </c>
      <c r="AS17" s="998">
        <v>0</v>
      </c>
      <c r="AT17" s="998">
        <v>0</v>
      </c>
      <c r="AU17" s="998">
        <v>0</v>
      </c>
      <c r="AV17" s="998">
        <v>0</v>
      </c>
      <c r="AW17" s="998">
        <v>0</v>
      </c>
      <c r="AX17" s="998">
        <v>0</v>
      </c>
      <c r="AY17" s="998">
        <v>0</v>
      </c>
      <c r="AZ17" s="902">
        <f t="shared" si="4"/>
        <v>0</v>
      </c>
      <c r="BA17" s="944">
        <v>0</v>
      </c>
      <c r="BB17" s="944">
        <v>0</v>
      </c>
      <c r="BC17" s="944">
        <v>0</v>
      </c>
      <c r="BD17" s="944">
        <v>0</v>
      </c>
      <c r="BE17" s="944">
        <v>0</v>
      </c>
      <c r="BF17" s="944">
        <v>0</v>
      </c>
      <c r="BG17" s="944">
        <v>0</v>
      </c>
      <c r="BH17" s="944">
        <v>0</v>
      </c>
      <c r="BI17" s="944">
        <v>0</v>
      </c>
      <c r="BJ17" s="994"/>
      <c r="BK17" s="944">
        <v>0</v>
      </c>
      <c r="BL17" s="944">
        <v>0</v>
      </c>
      <c r="BM17" s="944">
        <v>0</v>
      </c>
      <c r="BN17" s="944">
        <v>0</v>
      </c>
      <c r="BO17" s="944">
        <v>0</v>
      </c>
      <c r="BP17" s="944">
        <v>0</v>
      </c>
      <c r="BQ17" s="944">
        <v>0</v>
      </c>
      <c r="BR17" s="944">
        <v>0</v>
      </c>
      <c r="BS17" s="944">
        <v>0</v>
      </c>
      <c r="BT17" s="995">
        <v>96.997799999999998</v>
      </c>
      <c r="BU17" s="944">
        <v>0</v>
      </c>
      <c r="BV17" s="944">
        <v>0</v>
      </c>
      <c r="BW17" s="944">
        <v>0</v>
      </c>
      <c r="BX17" s="944">
        <v>0</v>
      </c>
      <c r="BY17" s="944">
        <v>0</v>
      </c>
      <c r="BZ17" s="944">
        <v>0</v>
      </c>
      <c r="CA17" s="944">
        <v>0</v>
      </c>
      <c r="CB17" s="944">
        <v>0</v>
      </c>
      <c r="CC17" s="944">
        <v>0</v>
      </c>
      <c r="CD17" s="995">
        <f t="shared" si="5"/>
        <v>96.997799999999998</v>
      </c>
      <c r="CE17" s="944">
        <v>0</v>
      </c>
      <c r="CF17" s="944">
        <v>0</v>
      </c>
      <c r="CG17" s="944">
        <v>0</v>
      </c>
      <c r="CH17" s="944">
        <v>0</v>
      </c>
      <c r="CI17" s="944">
        <v>0</v>
      </c>
      <c r="CJ17" s="944">
        <v>0</v>
      </c>
      <c r="CK17" s="944">
        <v>0</v>
      </c>
      <c r="CL17" s="944">
        <v>0</v>
      </c>
      <c r="CM17" s="944">
        <v>0</v>
      </c>
      <c r="CN17" s="995">
        <v>0</v>
      </c>
      <c r="CO17" s="944">
        <v>0</v>
      </c>
      <c r="CP17" s="944">
        <v>0</v>
      </c>
      <c r="CQ17" s="944">
        <v>0</v>
      </c>
      <c r="CR17" s="944">
        <v>0</v>
      </c>
      <c r="CS17" s="944">
        <v>0</v>
      </c>
      <c r="CT17" s="944">
        <v>0</v>
      </c>
      <c r="CU17" s="944">
        <v>0</v>
      </c>
      <c r="CV17" s="944">
        <v>0</v>
      </c>
      <c r="CW17" s="944">
        <v>0</v>
      </c>
      <c r="CX17" s="902">
        <f t="shared" si="6"/>
        <v>96.997799999999998</v>
      </c>
      <c r="CY17" s="944">
        <v>0</v>
      </c>
      <c r="CZ17" s="944">
        <v>0</v>
      </c>
      <c r="DA17" s="944">
        <v>0</v>
      </c>
      <c r="DB17" s="944">
        <v>0</v>
      </c>
      <c r="DC17" s="944">
        <v>0</v>
      </c>
      <c r="DD17" s="944">
        <v>0</v>
      </c>
      <c r="DE17" s="944">
        <v>0</v>
      </c>
      <c r="DF17" s="944">
        <v>0</v>
      </c>
      <c r="DG17" s="944">
        <v>0</v>
      </c>
      <c r="DH17" s="995">
        <f t="shared" si="1"/>
        <v>0</v>
      </c>
      <c r="DI17" s="944">
        <v>0</v>
      </c>
      <c r="DJ17" s="944">
        <v>0</v>
      </c>
      <c r="DK17" s="944">
        <v>0</v>
      </c>
      <c r="DL17" s="944">
        <v>0</v>
      </c>
      <c r="DM17" s="944">
        <v>0</v>
      </c>
      <c r="DN17" s="944">
        <v>0</v>
      </c>
      <c r="DO17" s="944">
        <v>0</v>
      </c>
      <c r="DP17" s="944">
        <v>0</v>
      </c>
      <c r="DQ17" s="944">
        <v>0</v>
      </c>
      <c r="DR17" s="995">
        <f t="shared" si="2"/>
        <v>96.997799999999998</v>
      </c>
      <c r="DS17" s="944">
        <v>0</v>
      </c>
      <c r="DT17" s="944">
        <v>0</v>
      </c>
      <c r="DU17" s="944">
        <v>0</v>
      </c>
      <c r="DV17" s="944">
        <v>0</v>
      </c>
      <c r="DW17" s="944">
        <v>0</v>
      </c>
      <c r="DX17" s="944">
        <v>0</v>
      </c>
      <c r="DY17" s="944">
        <v>0</v>
      </c>
      <c r="DZ17" s="944">
        <v>0</v>
      </c>
      <c r="EA17" s="944">
        <v>0</v>
      </c>
      <c r="EB17" s="902">
        <f t="shared" si="7"/>
        <v>96.997799999999998</v>
      </c>
      <c r="EC17" s="997">
        <f t="shared" si="0"/>
        <v>0</v>
      </c>
      <c r="ED17" s="944">
        <v>0</v>
      </c>
      <c r="EE17" s="944">
        <v>0</v>
      </c>
      <c r="EF17" s="944">
        <v>0</v>
      </c>
      <c r="EG17" s="944">
        <v>0</v>
      </c>
      <c r="EH17" s="944">
        <v>0</v>
      </c>
      <c r="EI17" s="944">
        <v>0</v>
      </c>
      <c r="EJ17" s="944">
        <v>0</v>
      </c>
      <c r="EK17" s="944">
        <v>0</v>
      </c>
      <c r="EL17" s="944">
        <v>0</v>
      </c>
      <c r="EM17" s="995">
        <f t="shared" si="3"/>
        <v>0</v>
      </c>
      <c r="EN17" s="944">
        <v>0</v>
      </c>
      <c r="EO17" s="944">
        <v>0</v>
      </c>
      <c r="EP17" s="944">
        <v>0</v>
      </c>
      <c r="EQ17" s="944">
        <v>0</v>
      </c>
      <c r="ER17" s="944">
        <v>0</v>
      </c>
      <c r="ES17" s="944">
        <v>0</v>
      </c>
      <c r="ET17" s="944">
        <v>0</v>
      </c>
      <c r="EU17" s="944">
        <v>0</v>
      </c>
      <c r="EV17" s="944">
        <v>0</v>
      </c>
      <c r="EW17" s="999">
        <f t="shared" si="8"/>
        <v>96.997799999999998</v>
      </c>
    </row>
    <row r="18" spans="1:153" ht="15" customHeight="1">
      <c r="A18" s="993">
        <v>11</v>
      </c>
      <c r="B18" s="982" t="s">
        <v>39</v>
      </c>
      <c r="C18" s="902">
        <v>17.635000000000002</v>
      </c>
      <c r="D18" s="944">
        <v>29.043000000000003</v>
      </c>
      <c r="E18" s="944">
        <v>56.215070517999997</v>
      </c>
      <c r="F18" s="1003">
        <v>103.79519999999999</v>
      </c>
      <c r="G18" s="1003">
        <v>130.45009999999999</v>
      </c>
      <c r="H18" s="1003">
        <v>94.334400000000002</v>
      </c>
      <c r="I18" s="1003">
        <v>73.921177157000002</v>
      </c>
      <c r="J18" s="1003">
        <v>68.925032031000001</v>
      </c>
      <c r="K18" s="1003">
        <v>57.445217399000001</v>
      </c>
      <c r="L18" s="1004">
        <v>92.236093988999997</v>
      </c>
      <c r="M18" s="902">
        <v>4.9485000000000001</v>
      </c>
      <c r="N18" s="944">
        <v>15.5847</v>
      </c>
      <c r="O18" s="944">
        <v>6.7205773999999998</v>
      </c>
      <c r="P18" s="1003">
        <v>9.0565999999999995</v>
      </c>
      <c r="Q18" s="1003">
        <v>6.5482000000000005</v>
      </c>
      <c r="R18" s="944">
        <v>2.6541999999999999</v>
      </c>
      <c r="S18" s="944">
        <v>0.30560999999999999</v>
      </c>
      <c r="T18" s="944">
        <v>7.3318222000000004</v>
      </c>
      <c r="U18" s="944">
        <v>13.9092444</v>
      </c>
      <c r="V18" s="994">
        <v>42.163902999999998</v>
      </c>
      <c r="W18" s="902">
        <v>22.583500000000001</v>
      </c>
      <c r="X18" s="944">
        <v>44.627700000000004</v>
      </c>
      <c r="Y18" s="944">
        <v>62.935647918000001</v>
      </c>
      <c r="Z18" s="944">
        <v>112.8518</v>
      </c>
      <c r="AA18" s="944">
        <v>136.9983</v>
      </c>
      <c r="AB18" s="944">
        <v>96.988600000000005</v>
      </c>
      <c r="AC18" s="944">
        <v>74.226787157000004</v>
      </c>
      <c r="AD18" s="944">
        <v>76.256854231000005</v>
      </c>
      <c r="AE18" s="944">
        <v>71.354461799000006</v>
      </c>
      <c r="AF18" s="994">
        <v>134.39999698899999</v>
      </c>
      <c r="AG18" s="902">
        <v>5.1036000000000001</v>
      </c>
      <c r="AH18" s="944">
        <v>14.117100000000001</v>
      </c>
      <c r="AI18" s="944">
        <v>34.877504266999999</v>
      </c>
      <c r="AJ18" s="1003">
        <v>66.587000000000003</v>
      </c>
      <c r="AK18" s="1003">
        <v>134.33199999999999</v>
      </c>
      <c r="AL18" s="944">
        <v>196.1788</v>
      </c>
      <c r="AM18" s="944">
        <v>242.442674455</v>
      </c>
      <c r="AN18" s="944">
        <v>259.38023383299998</v>
      </c>
      <c r="AO18" s="944">
        <v>256.54462887699998</v>
      </c>
      <c r="AP18" s="994">
        <v>235.666685497</v>
      </c>
      <c r="AQ18" s="902">
        <v>27.687100000000001</v>
      </c>
      <c r="AR18" s="944">
        <v>58.744800000000005</v>
      </c>
      <c r="AS18" s="944">
        <v>97.813152185000007</v>
      </c>
      <c r="AT18" s="944">
        <v>179.43880000000001</v>
      </c>
      <c r="AU18" s="944">
        <v>271.33029999999997</v>
      </c>
      <c r="AV18" s="902">
        <v>293.16739999999999</v>
      </c>
      <c r="AW18" s="902">
        <v>316.66946161200002</v>
      </c>
      <c r="AX18" s="902">
        <v>335.63708806399995</v>
      </c>
      <c r="AY18" s="902">
        <v>327.89909067600001</v>
      </c>
      <c r="AZ18" s="902">
        <f t="shared" si="4"/>
        <v>370.06668248599999</v>
      </c>
      <c r="BA18" s="944">
        <v>87.660899999999998</v>
      </c>
      <c r="BB18" s="944">
        <v>120.99949999999998</v>
      </c>
      <c r="BC18" s="944">
        <v>133.56232708799999</v>
      </c>
      <c r="BD18" s="944">
        <v>178.19379999999998</v>
      </c>
      <c r="BE18" s="944">
        <v>259.70920000000001</v>
      </c>
      <c r="BF18" s="944">
        <v>257.54570000000001</v>
      </c>
      <c r="BG18" s="944">
        <v>358.43385691100002</v>
      </c>
      <c r="BH18" s="944">
        <v>49.269118214999999</v>
      </c>
      <c r="BI18" s="944">
        <v>443.96315472700002</v>
      </c>
      <c r="BJ18" s="994">
        <v>418.766154357</v>
      </c>
      <c r="BK18" s="944">
        <v>12.174099999999999</v>
      </c>
      <c r="BL18" s="944">
        <v>17.963999999999999</v>
      </c>
      <c r="BM18" s="944">
        <v>31.494066241000002</v>
      </c>
      <c r="BN18" s="944">
        <v>51.416399999999996</v>
      </c>
      <c r="BO18" s="944">
        <v>59.167700000000004</v>
      </c>
      <c r="BP18" s="902">
        <v>28.5932</v>
      </c>
      <c r="BQ18" s="902">
        <v>22.765104242</v>
      </c>
      <c r="BR18" s="902">
        <v>354.92541863299999</v>
      </c>
      <c r="BS18" s="902">
        <v>28.270397542000001</v>
      </c>
      <c r="BT18" s="995">
        <v>25.213720544000001</v>
      </c>
      <c r="BU18" s="944">
        <v>99.834999999999994</v>
      </c>
      <c r="BV18" s="944">
        <v>138.96349999999998</v>
      </c>
      <c r="BW18" s="944">
        <v>165.056393329</v>
      </c>
      <c r="BX18" s="944">
        <v>229.61019999999996</v>
      </c>
      <c r="BY18" s="944">
        <v>318.87690000000003</v>
      </c>
      <c r="BZ18" s="902">
        <v>286.13890000000004</v>
      </c>
      <c r="CA18" s="902">
        <v>381.19896115300003</v>
      </c>
      <c r="CB18" s="902">
        <v>404.19453684799998</v>
      </c>
      <c r="CC18" s="902">
        <v>472.23355226900003</v>
      </c>
      <c r="CD18" s="995">
        <f t="shared" si="5"/>
        <v>443.97987490100002</v>
      </c>
      <c r="CE18" s="944">
        <v>65.560100000000006</v>
      </c>
      <c r="CF18" s="944">
        <v>112.35769999999999</v>
      </c>
      <c r="CG18" s="944">
        <v>178.46356711999999</v>
      </c>
      <c r="CH18" s="944">
        <v>229.2106</v>
      </c>
      <c r="CI18" s="944">
        <v>329.10379999999998</v>
      </c>
      <c r="CJ18" s="902">
        <v>469.17840000000001</v>
      </c>
      <c r="CK18" s="902">
        <v>550.37003287000005</v>
      </c>
      <c r="CL18" s="902">
        <v>724.37250979399994</v>
      </c>
      <c r="CM18" s="902">
        <v>890.338300602</v>
      </c>
      <c r="CN18" s="995">
        <v>1118.044501289</v>
      </c>
      <c r="CO18" s="944">
        <v>165.39510000000001</v>
      </c>
      <c r="CP18" s="944">
        <v>251.32119999999998</v>
      </c>
      <c r="CQ18" s="944">
        <v>343.519960449</v>
      </c>
      <c r="CR18" s="944">
        <v>458.82079999999996</v>
      </c>
      <c r="CS18" s="944">
        <v>647.98070000000007</v>
      </c>
      <c r="CT18" s="902">
        <v>755.31730000000005</v>
      </c>
      <c r="CU18" s="902">
        <v>931.56899402299996</v>
      </c>
      <c r="CV18" s="902">
        <v>1128.5670466419999</v>
      </c>
      <c r="CW18" s="902">
        <v>1362.5718528709999</v>
      </c>
      <c r="CX18" s="902">
        <f t="shared" si="6"/>
        <v>1562.0243761900001</v>
      </c>
      <c r="CY18" s="944">
        <v>105.2959</v>
      </c>
      <c r="CZ18" s="944">
        <v>150.04249999999999</v>
      </c>
      <c r="DA18" s="1005">
        <v>189.77739760599999</v>
      </c>
      <c r="DB18" s="1005">
        <v>281.98899999999998</v>
      </c>
      <c r="DC18" s="1005">
        <v>390.15929999999997</v>
      </c>
      <c r="DD18" s="902">
        <v>351.88010000000003</v>
      </c>
      <c r="DE18" s="902">
        <v>432.35503406800001</v>
      </c>
      <c r="DF18" s="902">
        <v>118.19415024599999</v>
      </c>
      <c r="DG18" s="902">
        <v>501.40837212600002</v>
      </c>
      <c r="DH18" s="995">
        <f t="shared" si="1"/>
        <v>511.00224834599999</v>
      </c>
      <c r="DI18" s="944">
        <v>17.122599999999998</v>
      </c>
      <c r="DJ18" s="944">
        <v>33.548699999999997</v>
      </c>
      <c r="DK18" s="944">
        <v>38.214643641000002</v>
      </c>
      <c r="DL18" s="944">
        <v>60.472999999999999</v>
      </c>
      <c r="DM18" s="944">
        <v>65.715900000000005</v>
      </c>
      <c r="DN18" s="902">
        <v>31.247399999999999</v>
      </c>
      <c r="DO18" s="902">
        <v>23.070714242000001</v>
      </c>
      <c r="DP18" s="902">
        <v>362.25724083299997</v>
      </c>
      <c r="DQ18" s="902">
        <v>42.179641942000003</v>
      </c>
      <c r="DR18" s="995">
        <f t="shared" si="2"/>
        <v>67.377623544000002</v>
      </c>
      <c r="DS18" s="944">
        <v>122.41849999999999</v>
      </c>
      <c r="DT18" s="944">
        <v>183.59119999999999</v>
      </c>
      <c r="DU18" s="944">
        <v>227.992041247</v>
      </c>
      <c r="DV18" s="944">
        <v>342.46199999999999</v>
      </c>
      <c r="DW18" s="944">
        <v>455.87519999999995</v>
      </c>
      <c r="DX18" s="902">
        <v>383.12750000000005</v>
      </c>
      <c r="DY18" s="902">
        <v>455.42574831000002</v>
      </c>
      <c r="DZ18" s="902">
        <v>480.45139107899996</v>
      </c>
      <c r="EA18" s="902">
        <v>543.58801406800001</v>
      </c>
      <c r="EB18" s="902">
        <f t="shared" si="7"/>
        <v>578.37987189</v>
      </c>
      <c r="EC18" s="997">
        <f t="shared" si="0"/>
        <v>0</v>
      </c>
      <c r="ED18" s="944">
        <v>70.663700000000006</v>
      </c>
      <c r="EE18" s="944">
        <v>126.4748</v>
      </c>
      <c r="EF18" s="944">
        <v>213.341071387</v>
      </c>
      <c r="EG18" s="944">
        <v>295.79759999999999</v>
      </c>
      <c r="EH18" s="944">
        <v>463.43579999999997</v>
      </c>
      <c r="EI18" s="902">
        <v>665.35720000000003</v>
      </c>
      <c r="EJ18" s="902">
        <v>792.81270732500002</v>
      </c>
      <c r="EK18" s="902">
        <v>983.75274362699997</v>
      </c>
      <c r="EL18" s="902">
        <v>1146.882929479</v>
      </c>
      <c r="EM18" s="995">
        <f t="shared" si="3"/>
        <v>1353.7111867859999</v>
      </c>
      <c r="EN18" s="944">
        <v>193.0822</v>
      </c>
      <c r="EO18" s="944">
        <v>310.06599999999997</v>
      </c>
      <c r="EP18" s="944">
        <v>441.33311263400003</v>
      </c>
      <c r="EQ18" s="944">
        <v>638.25959999999998</v>
      </c>
      <c r="ER18" s="944">
        <v>919.31099999999992</v>
      </c>
      <c r="ES18" s="944">
        <v>1048.4847</v>
      </c>
      <c r="ET18" s="944">
        <v>1248.238455635</v>
      </c>
      <c r="EU18" s="944">
        <v>1464.2041347059999</v>
      </c>
      <c r="EV18" s="991">
        <v>1690.4709435469999</v>
      </c>
      <c r="EW18" s="999">
        <f t="shared" si="8"/>
        <v>1932.0910586759999</v>
      </c>
    </row>
    <row r="19" spans="1:153" ht="15" customHeight="1">
      <c r="A19" s="993">
        <v>12</v>
      </c>
      <c r="B19" s="982" t="s">
        <v>180</v>
      </c>
      <c r="C19" s="902">
        <v>20.936699999999998</v>
      </c>
      <c r="D19" s="944">
        <v>73.55</v>
      </c>
      <c r="E19" s="944">
        <v>51.963829400000002</v>
      </c>
      <c r="F19" s="1003">
        <v>125.4186</v>
      </c>
      <c r="G19" s="1003">
        <v>47.138013299999997</v>
      </c>
      <c r="H19" s="1003">
        <v>36.411700000000003</v>
      </c>
      <c r="I19" s="1003">
        <v>56.854692399999998</v>
      </c>
      <c r="J19" s="1003">
        <v>87.545882500000005</v>
      </c>
      <c r="K19" s="1003">
        <v>0</v>
      </c>
      <c r="L19" s="1004"/>
      <c r="M19" s="902">
        <v>9.3082999999999991</v>
      </c>
      <c r="N19" s="944">
        <v>18.13</v>
      </c>
      <c r="O19" s="944">
        <v>7.6125166999999996</v>
      </c>
      <c r="P19" s="1003">
        <v>8.2264999999999997</v>
      </c>
      <c r="Q19" s="1003">
        <v>17.286937999999999</v>
      </c>
      <c r="R19" s="944">
        <v>40.234499999999997</v>
      </c>
      <c r="S19" s="944">
        <v>26.7487718</v>
      </c>
      <c r="T19" s="944">
        <v>77.717617599999997</v>
      </c>
      <c r="U19" s="944">
        <v>0</v>
      </c>
      <c r="V19" s="994"/>
      <c r="W19" s="902">
        <v>30.244999999999997</v>
      </c>
      <c r="X19" s="944">
        <v>91.68</v>
      </c>
      <c r="Y19" s="944">
        <v>59.576346100000002</v>
      </c>
      <c r="Z19" s="944">
        <v>133.64509999999999</v>
      </c>
      <c r="AA19" s="944">
        <v>64.424951300000004</v>
      </c>
      <c r="AB19" s="944">
        <v>76.646199999999993</v>
      </c>
      <c r="AC19" s="944">
        <v>83.603464199999991</v>
      </c>
      <c r="AD19" s="944">
        <v>165.26350009999999</v>
      </c>
      <c r="AE19" s="944">
        <v>0</v>
      </c>
      <c r="AF19" s="994"/>
      <c r="AG19" s="902">
        <v>181.9547</v>
      </c>
      <c r="AH19" s="944">
        <v>138.52000000000001</v>
      </c>
      <c r="AI19" s="944">
        <v>160.28326319999999</v>
      </c>
      <c r="AJ19" s="1003">
        <v>132.59610000000001</v>
      </c>
      <c r="AK19" s="1003">
        <v>166.24526729999999</v>
      </c>
      <c r="AL19" s="944">
        <v>153.80949999999999</v>
      </c>
      <c r="AM19" s="944">
        <v>143.5581799</v>
      </c>
      <c r="AN19" s="944">
        <v>128.2656629</v>
      </c>
      <c r="AO19" s="944">
        <v>0</v>
      </c>
      <c r="AP19" s="994"/>
      <c r="AQ19" s="902">
        <v>212.19970000000001</v>
      </c>
      <c r="AR19" s="944">
        <v>230.2</v>
      </c>
      <c r="AS19" s="944">
        <v>219.85960929999999</v>
      </c>
      <c r="AT19" s="944">
        <v>266.24119999999999</v>
      </c>
      <c r="AU19" s="944">
        <v>230.6702186</v>
      </c>
      <c r="AV19" s="902">
        <v>230.45569999999998</v>
      </c>
      <c r="AW19" s="902">
        <v>227.16164409999999</v>
      </c>
      <c r="AX19" s="902">
        <v>293.52916299999998</v>
      </c>
      <c r="AY19" s="902">
        <v>0</v>
      </c>
      <c r="AZ19" s="902">
        <f t="shared" si="4"/>
        <v>0</v>
      </c>
      <c r="BA19" s="944">
        <v>408.14860000000004</v>
      </c>
      <c r="BB19" s="944">
        <v>492.27</v>
      </c>
      <c r="BC19" s="944">
        <v>585.71205910000003</v>
      </c>
      <c r="BD19" s="944">
        <v>602.37580000000003</v>
      </c>
      <c r="BE19" s="944">
        <v>697.03148669999996</v>
      </c>
      <c r="BF19" s="944">
        <v>738.27620000000002</v>
      </c>
      <c r="BG19" s="944">
        <v>630.69644719999997</v>
      </c>
      <c r="BH19" s="944">
        <v>65.464319700000004</v>
      </c>
      <c r="BI19" s="944">
        <v>0</v>
      </c>
      <c r="BJ19" s="994"/>
      <c r="BK19" s="944">
        <v>206.35829999999999</v>
      </c>
      <c r="BL19" s="944">
        <v>48.91</v>
      </c>
      <c r="BM19" s="944">
        <v>217.47572250000002</v>
      </c>
      <c r="BN19" s="944">
        <v>23.879899999999999</v>
      </c>
      <c r="BO19" s="944">
        <v>40.741861999999998</v>
      </c>
      <c r="BP19" s="902">
        <v>73.960800000000006</v>
      </c>
      <c r="BQ19" s="902">
        <v>66.748395599999995</v>
      </c>
      <c r="BR19" s="902">
        <v>771.36514820000002</v>
      </c>
      <c r="BS19" s="902">
        <v>0</v>
      </c>
      <c r="BT19" s="995"/>
      <c r="BU19" s="944">
        <v>614.50690000000009</v>
      </c>
      <c r="BV19" s="944">
        <v>541.16999999999996</v>
      </c>
      <c r="BW19" s="944">
        <v>803.18778160000011</v>
      </c>
      <c r="BX19" s="944">
        <v>626.25570000000005</v>
      </c>
      <c r="BY19" s="944">
        <v>737.77334869999993</v>
      </c>
      <c r="BZ19" s="902">
        <v>812.23700000000008</v>
      </c>
      <c r="CA19" s="902">
        <v>697.44484279999995</v>
      </c>
      <c r="CB19" s="902">
        <v>836.82946790000005</v>
      </c>
      <c r="CC19" s="902">
        <v>0</v>
      </c>
      <c r="CD19" s="995">
        <f t="shared" si="5"/>
        <v>0</v>
      </c>
      <c r="CE19" s="944">
        <v>1200.7686000000001</v>
      </c>
      <c r="CF19" s="944">
        <v>1275.6199999999999</v>
      </c>
      <c r="CG19" s="944">
        <v>1385.5320827</v>
      </c>
      <c r="CH19" s="944">
        <v>1639.3896999999999</v>
      </c>
      <c r="CI19" s="944">
        <v>1917.7535326999998</v>
      </c>
      <c r="CJ19" s="902">
        <v>2176.8929000000003</v>
      </c>
      <c r="CK19" s="902">
        <v>2400.1430099999998</v>
      </c>
      <c r="CL19" s="902">
        <v>2637.6053256999999</v>
      </c>
      <c r="CM19" s="902">
        <v>0</v>
      </c>
      <c r="CN19" s="995"/>
      <c r="CO19" s="944">
        <v>1815.2755000000002</v>
      </c>
      <c r="CP19" s="944">
        <v>1816.79</v>
      </c>
      <c r="CQ19" s="944">
        <v>2188.7198643000002</v>
      </c>
      <c r="CR19" s="944">
        <v>2265.6453999999999</v>
      </c>
      <c r="CS19" s="944">
        <v>2655.5268813999996</v>
      </c>
      <c r="CT19" s="902">
        <v>2989.1299000000004</v>
      </c>
      <c r="CU19" s="902">
        <v>3097.5878527999998</v>
      </c>
      <c r="CV19" s="902">
        <v>3474.4347935999999</v>
      </c>
      <c r="CW19" s="902">
        <v>0</v>
      </c>
      <c r="CX19" s="902">
        <f t="shared" si="6"/>
        <v>0</v>
      </c>
      <c r="CY19" s="944">
        <v>429.08530000000002</v>
      </c>
      <c r="CZ19" s="944">
        <v>565.81510000000003</v>
      </c>
      <c r="DA19" s="1005">
        <v>637.67588850000004</v>
      </c>
      <c r="DB19" s="1005">
        <v>727.7944</v>
      </c>
      <c r="DC19" s="1005">
        <v>744.16949999999997</v>
      </c>
      <c r="DD19" s="902">
        <v>774.68790000000001</v>
      </c>
      <c r="DE19" s="902">
        <v>687.55113960000006</v>
      </c>
      <c r="DF19" s="902">
        <v>153.01020220000001</v>
      </c>
      <c r="DG19" s="902">
        <v>0</v>
      </c>
      <c r="DH19" s="995">
        <f t="shared" si="1"/>
        <v>0</v>
      </c>
      <c r="DI19" s="944">
        <v>215.66659999999999</v>
      </c>
      <c r="DJ19" s="944">
        <v>67.037099999999995</v>
      </c>
      <c r="DK19" s="944">
        <v>225.0882392</v>
      </c>
      <c r="DL19" s="944">
        <v>32.106400000000001</v>
      </c>
      <c r="DM19" s="944">
        <v>58.028799999999997</v>
      </c>
      <c r="DN19" s="902">
        <v>114.1953</v>
      </c>
      <c r="DO19" s="902">
        <v>93.497167399999995</v>
      </c>
      <c r="DP19" s="902">
        <v>849.08276580000006</v>
      </c>
      <c r="DQ19" s="902">
        <v>0</v>
      </c>
      <c r="DR19" s="995">
        <f t="shared" si="2"/>
        <v>0</v>
      </c>
      <c r="DS19" s="944">
        <v>644.75189999999998</v>
      </c>
      <c r="DT19" s="944">
        <v>632.85220000000004</v>
      </c>
      <c r="DU19" s="944">
        <v>862.76412770000002</v>
      </c>
      <c r="DV19" s="944">
        <v>759.9008</v>
      </c>
      <c r="DW19" s="944">
        <v>802.19830000000002</v>
      </c>
      <c r="DX19" s="902">
        <v>888.88319999999999</v>
      </c>
      <c r="DY19" s="902">
        <v>781.04830700000002</v>
      </c>
      <c r="DZ19" s="902">
        <v>1002.092968</v>
      </c>
      <c r="EA19" s="902">
        <v>0</v>
      </c>
      <c r="EB19" s="902">
        <f t="shared" si="7"/>
        <v>0</v>
      </c>
      <c r="EC19" s="997">
        <f t="shared" si="0"/>
        <v>0</v>
      </c>
      <c r="ED19" s="944">
        <v>1382.7233000000001</v>
      </c>
      <c r="EE19" s="944">
        <v>1414.1394</v>
      </c>
      <c r="EF19" s="944">
        <v>1545.8153459</v>
      </c>
      <c r="EG19" s="944">
        <v>1771.9857999999999</v>
      </c>
      <c r="EH19" s="944">
        <v>2083.9987999999998</v>
      </c>
      <c r="EI19" s="902">
        <v>2330.7024000000001</v>
      </c>
      <c r="EJ19" s="902">
        <v>2543.7011898999999</v>
      </c>
      <c r="EK19" s="902">
        <v>2765.8709885999997</v>
      </c>
      <c r="EL19" s="902">
        <v>0</v>
      </c>
      <c r="EM19" s="995">
        <f t="shared" si="3"/>
        <v>0</v>
      </c>
      <c r="EN19" s="944">
        <v>2027.4752000000001</v>
      </c>
      <c r="EO19" s="944">
        <v>2046.9916000000001</v>
      </c>
      <c r="EP19" s="944">
        <v>2408.5794735999998</v>
      </c>
      <c r="EQ19" s="944">
        <v>2531.8865999999998</v>
      </c>
      <c r="ER19" s="944">
        <v>2886.1970999999999</v>
      </c>
      <c r="ES19" s="944">
        <v>3219.5856000000003</v>
      </c>
      <c r="ET19" s="944">
        <v>3324.7494968999999</v>
      </c>
      <c r="EU19" s="944">
        <v>3767.9639565999996</v>
      </c>
      <c r="EV19" s="991">
        <v>0</v>
      </c>
      <c r="EW19" s="999">
        <f t="shared" si="8"/>
        <v>0</v>
      </c>
    </row>
    <row r="20" spans="1:153" ht="15" customHeight="1">
      <c r="A20" s="993">
        <v>13</v>
      </c>
      <c r="B20" s="982" t="s">
        <v>43</v>
      </c>
      <c r="C20" s="902">
        <v>21.798499999999997</v>
      </c>
      <c r="D20" s="944">
        <v>20.796299999999999</v>
      </c>
      <c r="E20" s="944">
        <v>32.819626</v>
      </c>
      <c r="F20" s="1003">
        <v>45.230200000000004</v>
      </c>
      <c r="G20" s="1003">
        <v>66.795500000000004</v>
      </c>
      <c r="H20" s="1003">
        <v>62.844299999999997</v>
      </c>
      <c r="I20" s="1003">
        <v>30.731696599999999</v>
      </c>
      <c r="J20" s="1003">
        <v>30.0648935</v>
      </c>
      <c r="K20" s="1003">
        <v>23.3724737</v>
      </c>
      <c r="L20" s="1004">
        <v>61.591058099999998</v>
      </c>
      <c r="M20" s="902">
        <v>4.3212000000000002</v>
      </c>
      <c r="N20" s="944">
        <v>2.9849999999999999</v>
      </c>
      <c r="O20" s="944">
        <v>4.9938912999999996</v>
      </c>
      <c r="P20" s="1003">
        <v>6.1645000000000003</v>
      </c>
      <c r="Q20" s="1003">
        <v>4.5995999999999997</v>
      </c>
      <c r="R20" s="944">
        <v>3.1840000000000002</v>
      </c>
      <c r="S20" s="944">
        <v>1.29</v>
      </c>
      <c r="T20" s="944">
        <v>2.0368808</v>
      </c>
      <c r="U20" s="944">
        <v>3.6203599999999998</v>
      </c>
      <c r="V20" s="994">
        <v>3.4606499999999998</v>
      </c>
      <c r="W20" s="902">
        <v>26.119699999999998</v>
      </c>
      <c r="X20" s="944">
        <v>23.781299999999998</v>
      </c>
      <c r="Y20" s="944">
        <v>37.813517300000001</v>
      </c>
      <c r="Z20" s="944">
        <v>51.3947</v>
      </c>
      <c r="AA20" s="944">
        <v>71.395099999999999</v>
      </c>
      <c r="AB20" s="944">
        <v>66.028300000000002</v>
      </c>
      <c r="AC20" s="944">
        <v>32.021696599999999</v>
      </c>
      <c r="AD20" s="944">
        <v>32.101774300000002</v>
      </c>
      <c r="AE20" s="944">
        <v>26.992833699999998</v>
      </c>
      <c r="AF20" s="994">
        <v>65.051708099999999</v>
      </c>
      <c r="AG20" s="902">
        <v>69.724299999999999</v>
      </c>
      <c r="AH20" s="944">
        <v>59.111400000000003</v>
      </c>
      <c r="AI20" s="944">
        <v>50.662210285999997</v>
      </c>
      <c r="AJ20" s="1003">
        <v>58.6462</v>
      </c>
      <c r="AK20" s="1003">
        <v>70.102099999999993</v>
      </c>
      <c r="AL20" s="944">
        <v>78.773799999999994</v>
      </c>
      <c r="AM20" s="944">
        <v>89.791612799999996</v>
      </c>
      <c r="AN20" s="944">
        <v>80.8655957</v>
      </c>
      <c r="AO20" s="944">
        <v>69.597087099999996</v>
      </c>
      <c r="AP20" s="994">
        <v>64.240983900000003</v>
      </c>
      <c r="AQ20" s="902">
        <v>95.843999999999994</v>
      </c>
      <c r="AR20" s="944">
        <v>82.892700000000005</v>
      </c>
      <c r="AS20" s="944">
        <v>88.475727586000005</v>
      </c>
      <c r="AT20" s="944">
        <v>110.04089999999999</v>
      </c>
      <c r="AU20" s="944">
        <v>141.49719999999999</v>
      </c>
      <c r="AV20" s="902">
        <v>144.8021</v>
      </c>
      <c r="AW20" s="902">
        <v>121.81330939999999</v>
      </c>
      <c r="AX20" s="902">
        <v>112.96737</v>
      </c>
      <c r="AY20" s="902">
        <v>96.589920799999987</v>
      </c>
      <c r="AZ20" s="902">
        <f t="shared" si="4"/>
        <v>129.29269199999999</v>
      </c>
      <c r="BA20" s="944">
        <v>224.09140000000002</v>
      </c>
      <c r="BB20" s="944">
        <v>228.25809999999998</v>
      </c>
      <c r="BC20" s="944">
        <v>339.35108151500003</v>
      </c>
      <c r="BD20" s="944">
        <v>472.37319999999994</v>
      </c>
      <c r="BE20" s="944">
        <v>573.45280000000002</v>
      </c>
      <c r="BF20" s="944">
        <v>621.74419999999998</v>
      </c>
      <c r="BG20" s="944">
        <v>409.95374320000002</v>
      </c>
      <c r="BH20" s="944">
        <v>24.994439700000001</v>
      </c>
      <c r="BI20" s="944">
        <v>652.86673359999998</v>
      </c>
      <c r="BJ20" s="994">
        <v>533.41103999999996</v>
      </c>
      <c r="BK20" s="944">
        <v>2.1966999999999999</v>
      </c>
      <c r="BL20" s="944">
        <v>3.5480000000000005</v>
      </c>
      <c r="BM20" s="944">
        <v>22.709046835000002</v>
      </c>
      <c r="BN20" s="944">
        <v>58.581299999999999</v>
      </c>
      <c r="BO20" s="944">
        <v>70.090900000000005</v>
      </c>
      <c r="BP20" s="902">
        <v>79.725800000000007</v>
      </c>
      <c r="BQ20" s="902">
        <v>80.901943299999999</v>
      </c>
      <c r="BR20" s="902">
        <v>399.87139400000001</v>
      </c>
      <c r="BS20" s="902">
        <v>19.2080372</v>
      </c>
      <c r="BT20" s="995">
        <v>10.7202032</v>
      </c>
      <c r="BU20" s="944">
        <v>226.28810000000001</v>
      </c>
      <c r="BV20" s="944">
        <v>231.80609999999999</v>
      </c>
      <c r="BW20" s="944">
        <v>362.06012835000001</v>
      </c>
      <c r="BX20" s="944">
        <v>530.95449999999994</v>
      </c>
      <c r="BY20" s="944">
        <v>643.54370000000006</v>
      </c>
      <c r="BZ20" s="902">
        <v>701.47</v>
      </c>
      <c r="CA20" s="902">
        <v>490.85568650000005</v>
      </c>
      <c r="CB20" s="902">
        <v>424.8658337</v>
      </c>
      <c r="CC20" s="902">
        <v>672.07477080000001</v>
      </c>
      <c r="CD20" s="995">
        <f t="shared" si="5"/>
        <v>544.13124319999997</v>
      </c>
      <c r="CE20" s="944">
        <v>282.11410000000001</v>
      </c>
      <c r="CF20" s="944">
        <v>277.8005</v>
      </c>
      <c r="CG20" s="944">
        <v>289.31133321599998</v>
      </c>
      <c r="CH20" s="944">
        <v>351.29789999999997</v>
      </c>
      <c r="CI20" s="944">
        <v>458.12380000000002</v>
      </c>
      <c r="CJ20" s="902">
        <v>633.97520000000009</v>
      </c>
      <c r="CK20" s="902">
        <v>709.52546670000004</v>
      </c>
      <c r="CL20" s="902">
        <v>895.70311849999996</v>
      </c>
      <c r="CM20" s="902">
        <v>989.34951650000005</v>
      </c>
      <c r="CN20" s="995">
        <v>1137.1139252</v>
      </c>
      <c r="CO20" s="944">
        <v>508.40219999999999</v>
      </c>
      <c r="CP20" s="944">
        <v>509.60659999999996</v>
      </c>
      <c r="CQ20" s="944">
        <v>651.37146156599999</v>
      </c>
      <c r="CR20" s="944">
        <v>882.25239999999985</v>
      </c>
      <c r="CS20" s="944">
        <v>1101.6675</v>
      </c>
      <c r="CT20" s="902">
        <v>1335.4452000000001</v>
      </c>
      <c r="CU20" s="902">
        <v>1200.3811532</v>
      </c>
      <c r="CV20" s="902">
        <v>1320.5689522</v>
      </c>
      <c r="CW20" s="902">
        <v>1661.4242873000001</v>
      </c>
      <c r="CX20" s="902">
        <f t="shared" si="6"/>
        <v>1681.2451684</v>
      </c>
      <c r="CY20" s="944">
        <v>245.88990000000001</v>
      </c>
      <c r="CZ20" s="944">
        <v>249.05439999999999</v>
      </c>
      <c r="DA20" s="1005">
        <v>372.170707515</v>
      </c>
      <c r="DB20" s="1005">
        <v>517.60339999999997</v>
      </c>
      <c r="DC20" s="1005">
        <v>640.24829999999997</v>
      </c>
      <c r="DD20" s="902">
        <v>684.58849999999995</v>
      </c>
      <c r="DE20" s="902">
        <v>440.68543979999998</v>
      </c>
      <c r="DF20" s="902">
        <v>55.059333199999998</v>
      </c>
      <c r="DG20" s="902">
        <v>676.23920729999998</v>
      </c>
      <c r="DH20" s="995">
        <f t="shared" si="1"/>
        <v>595.00209810000001</v>
      </c>
      <c r="DI20" s="944">
        <v>6.5179</v>
      </c>
      <c r="DJ20" s="944">
        <v>6.5330000000000004</v>
      </c>
      <c r="DK20" s="944">
        <v>27.702938135</v>
      </c>
      <c r="DL20" s="944">
        <v>64.745800000000003</v>
      </c>
      <c r="DM20" s="944">
        <v>74.6905</v>
      </c>
      <c r="DN20" s="902">
        <v>82.909800000000004</v>
      </c>
      <c r="DO20" s="902">
        <v>82.191943300000005</v>
      </c>
      <c r="DP20" s="902">
        <v>401.90827480000002</v>
      </c>
      <c r="DQ20" s="902">
        <v>22.828397199999998</v>
      </c>
      <c r="DR20" s="995">
        <f t="shared" si="2"/>
        <v>14.1808532</v>
      </c>
      <c r="DS20" s="944">
        <v>252.40780000000001</v>
      </c>
      <c r="DT20" s="944">
        <v>255.58739999999997</v>
      </c>
      <c r="DU20" s="944">
        <v>399.87364565000001</v>
      </c>
      <c r="DV20" s="944">
        <v>582.3492</v>
      </c>
      <c r="DW20" s="944">
        <v>714.93880000000001</v>
      </c>
      <c r="DX20" s="902">
        <v>767.49829999999997</v>
      </c>
      <c r="DY20" s="902">
        <v>522.87738309999997</v>
      </c>
      <c r="DZ20" s="902">
        <v>456.96760800000004</v>
      </c>
      <c r="EA20" s="902">
        <v>699.06760450000002</v>
      </c>
      <c r="EB20" s="902">
        <f t="shared" si="7"/>
        <v>609.18295130000001</v>
      </c>
      <c r="EC20" s="997">
        <f t="shared" si="0"/>
        <v>0</v>
      </c>
      <c r="ED20" s="944">
        <v>351.83839999999998</v>
      </c>
      <c r="EE20" s="944">
        <v>336.9119</v>
      </c>
      <c r="EF20" s="944">
        <v>339.97354350199998</v>
      </c>
      <c r="EG20" s="944">
        <v>409.94409999999999</v>
      </c>
      <c r="EH20" s="944">
        <v>528.22590000000002</v>
      </c>
      <c r="EI20" s="902">
        <v>712.74900000000002</v>
      </c>
      <c r="EJ20" s="902">
        <v>799.31707949999998</v>
      </c>
      <c r="EK20" s="902">
        <v>976.56871419999993</v>
      </c>
      <c r="EL20" s="902">
        <v>1058.9466036000001</v>
      </c>
      <c r="EM20" s="995">
        <f t="shared" si="3"/>
        <v>1201.3549091</v>
      </c>
      <c r="EN20" s="944">
        <v>604.24620000000004</v>
      </c>
      <c r="EO20" s="944">
        <v>592.49929999999995</v>
      </c>
      <c r="EP20" s="944">
        <v>739.84718915200006</v>
      </c>
      <c r="EQ20" s="944">
        <v>992.29330000000004</v>
      </c>
      <c r="ER20" s="944">
        <v>1243.1647</v>
      </c>
      <c r="ES20" s="944">
        <v>1480.2473</v>
      </c>
      <c r="ET20" s="944">
        <v>1322.1944626</v>
      </c>
      <c r="EU20" s="944">
        <v>1433.5363222000001</v>
      </c>
      <c r="EV20" s="991">
        <v>1758.0142081000001</v>
      </c>
      <c r="EW20" s="999">
        <f t="shared" si="8"/>
        <v>1810.5378604</v>
      </c>
    </row>
    <row r="21" spans="1:153" ht="15" customHeight="1">
      <c r="A21" s="993">
        <v>14</v>
      </c>
      <c r="B21" s="982" t="s">
        <v>466</v>
      </c>
      <c r="C21" s="902"/>
      <c r="D21" s="944"/>
      <c r="E21" s="944"/>
      <c r="F21" s="1003"/>
      <c r="G21" s="1003"/>
      <c r="H21" s="1003"/>
      <c r="I21" s="1003"/>
      <c r="J21" s="1003"/>
      <c r="K21" s="1003"/>
      <c r="L21" s="1004"/>
      <c r="M21" s="902"/>
      <c r="N21" s="944"/>
      <c r="O21" s="944"/>
      <c r="P21" s="1003"/>
      <c r="Q21" s="1003"/>
      <c r="R21" s="944"/>
      <c r="S21" s="944"/>
      <c r="T21" s="944"/>
      <c r="U21" s="944"/>
      <c r="V21" s="994"/>
      <c r="W21" s="902"/>
      <c r="X21" s="944"/>
      <c r="Y21" s="944"/>
      <c r="Z21" s="944"/>
      <c r="AA21" s="944"/>
      <c r="AB21" s="944"/>
      <c r="AC21" s="944"/>
      <c r="AD21" s="944"/>
      <c r="AE21" s="944"/>
      <c r="AF21" s="994"/>
      <c r="AG21" s="902"/>
      <c r="AH21" s="944"/>
      <c r="AI21" s="944"/>
      <c r="AJ21" s="1003"/>
      <c r="AK21" s="1003"/>
      <c r="AL21" s="944"/>
      <c r="AM21" s="944"/>
      <c r="AN21" s="944"/>
      <c r="AO21" s="944"/>
      <c r="AP21" s="994"/>
      <c r="AQ21" s="902"/>
      <c r="AR21" s="944"/>
      <c r="AS21" s="944"/>
      <c r="AT21" s="944"/>
      <c r="AU21" s="944"/>
      <c r="AV21" s="902"/>
      <c r="AW21" s="902"/>
      <c r="AX21" s="902"/>
      <c r="AY21" s="902"/>
      <c r="AZ21" s="902">
        <f t="shared" si="4"/>
        <v>0</v>
      </c>
      <c r="BA21" s="944"/>
      <c r="BB21" s="944"/>
      <c r="BC21" s="944"/>
      <c r="BD21" s="944"/>
      <c r="BE21" s="944"/>
      <c r="BF21" s="944"/>
      <c r="BG21" s="944"/>
      <c r="BH21" s="944"/>
      <c r="BI21" s="944"/>
      <c r="BJ21" s="994">
        <v>6.0395260999999998</v>
      </c>
      <c r="BK21" s="944"/>
      <c r="BL21" s="944"/>
      <c r="BM21" s="944"/>
      <c r="BN21" s="944"/>
      <c r="BO21" s="944"/>
      <c r="BP21" s="902"/>
      <c r="BQ21" s="902"/>
      <c r="BR21" s="902"/>
      <c r="BS21" s="902"/>
      <c r="BT21" s="995">
        <v>420.31912720000003</v>
      </c>
      <c r="BU21" s="944"/>
      <c r="BV21" s="944"/>
      <c r="BW21" s="944"/>
      <c r="BX21" s="944"/>
      <c r="BY21" s="944"/>
      <c r="BZ21" s="902"/>
      <c r="CA21" s="902"/>
      <c r="CB21" s="902"/>
      <c r="CC21" s="902"/>
      <c r="CD21" s="995">
        <f t="shared" si="5"/>
        <v>426.35865330000001</v>
      </c>
      <c r="CE21" s="944"/>
      <c r="CF21" s="944"/>
      <c r="CG21" s="944"/>
      <c r="CH21" s="944"/>
      <c r="CI21" s="944"/>
      <c r="CJ21" s="902"/>
      <c r="CK21" s="902"/>
      <c r="CL21" s="902"/>
      <c r="CM21" s="902"/>
      <c r="CN21" s="995"/>
      <c r="CO21" s="944"/>
      <c r="CP21" s="944"/>
      <c r="CQ21" s="944"/>
      <c r="CR21" s="944"/>
      <c r="CS21" s="944"/>
      <c r="CT21" s="902"/>
      <c r="CU21" s="902"/>
      <c r="CV21" s="902"/>
      <c r="CW21" s="902"/>
      <c r="CX21" s="902">
        <f t="shared" si="6"/>
        <v>426.35865330000001</v>
      </c>
      <c r="CY21" s="944"/>
      <c r="CZ21" s="944"/>
      <c r="DA21" s="1005"/>
      <c r="DB21" s="1005"/>
      <c r="DC21" s="1005"/>
      <c r="DD21" s="902"/>
      <c r="DE21" s="902"/>
      <c r="DF21" s="902"/>
      <c r="DG21" s="902"/>
      <c r="DH21" s="995">
        <f t="shared" si="1"/>
        <v>6.0395260999999998</v>
      </c>
      <c r="DI21" s="944"/>
      <c r="DJ21" s="944"/>
      <c r="DK21" s="944"/>
      <c r="DL21" s="944"/>
      <c r="DM21" s="944"/>
      <c r="DN21" s="902"/>
      <c r="DO21" s="902"/>
      <c r="DP21" s="902"/>
      <c r="DQ21" s="902"/>
      <c r="DR21" s="995">
        <f t="shared" si="2"/>
        <v>420.31912720000003</v>
      </c>
      <c r="DS21" s="944"/>
      <c r="DT21" s="944"/>
      <c r="DU21" s="944"/>
      <c r="DV21" s="944"/>
      <c r="DW21" s="944"/>
      <c r="DX21" s="902"/>
      <c r="DY21" s="902"/>
      <c r="DZ21" s="902"/>
      <c r="EA21" s="902"/>
      <c r="EB21" s="902">
        <f t="shared" si="7"/>
        <v>426.35865330000001</v>
      </c>
      <c r="EC21" s="997">
        <f t="shared" si="0"/>
        <v>0</v>
      </c>
      <c r="ED21" s="944"/>
      <c r="EE21" s="944"/>
      <c r="EF21" s="944"/>
      <c r="EG21" s="944"/>
      <c r="EH21" s="944"/>
      <c r="EI21" s="902"/>
      <c r="EJ21" s="902"/>
      <c r="EK21" s="902"/>
      <c r="EL21" s="902"/>
      <c r="EM21" s="995">
        <f t="shared" si="3"/>
        <v>0</v>
      </c>
      <c r="EN21" s="944"/>
      <c r="EO21" s="944"/>
      <c r="EP21" s="944"/>
      <c r="EQ21" s="944"/>
      <c r="ER21" s="944"/>
      <c r="ES21" s="944"/>
      <c r="ET21" s="944"/>
      <c r="EU21" s="944"/>
      <c r="EV21" s="991"/>
      <c r="EW21" s="999">
        <f t="shared" si="8"/>
        <v>426.35865330000001</v>
      </c>
    </row>
    <row r="22" spans="1:153" ht="15" customHeight="1">
      <c r="A22" s="993">
        <v>15</v>
      </c>
      <c r="B22" s="982" t="s">
        <v>46</v>
      </c>
      <c r="C22" s="902">
        <v>1845.3567</v>
      </c>
      <c r="D22" s="944">
        <v>1882.0984000000001</v>
      </c>
      <c r="E22" s="944">
        <v>1899.7350968999999</v>
      </c>
      <c r="F22" s="1003">
        <v>2719.8735000000001</v>
      </c>
      <c r="G22" s="1003">
        <v>2756.3395</v>
      </c>
      <c r="H22" s="1003">
        <v>1644.9191000000001</v>
      </c>
      <c r="I22" s="1003">
        <v>1634.9422603</v>
      </c>
      <c r="J22" s="1003">
        <v>2098.8800431</v>
      </c>
      <c r="K22" s="1003">
        <v>2067.6421999999998</v>
      </c>
      <c r="L22" s="1004">
        <v>3844.58</v>
      </c>
      <c r="M22" s="902">
        <v>530.6825</v>
      </c>
      <c r="N22" s="944">
        <v>954.84849999999994</v>
      </c>
      <c r="O22" s="944">
        <v>1164.7878691999999</v>
      </c>
      <c r="P22" s="1003">
        <v>1173.8705</v>
      </c>
      <c r="Q22" s="1003">
        <v>934.70939999999996</v>
      </c>
      <c r="R22" s="944">
        <v>1133.8612000000001</v>
      </c>
      <c r="S22" s="944">
        <v>1076.6024417000001</v>
      </c>
      <c r="T22" s="944">
        <v>1378.8839213000001</v>
      </c>
      <c r="U22" s="944">
        <v>1524.2266</v>
      </c>
      <c r="V22" s="994">
        <v>2369.59</v>
      </c>
      <c r="W22" s="902">
        <v>2376.0392000000002</v>
      </c>
      <c r="X22" s="944">
        <v>2836.9468999999999</v>
      </c>
      <c r="Y22" s="944">
        <v>3064.5229660999998</v>
      </c>
      <c r="Z22" s="944">
        <v>3893.7440000000001</v>
      </c>
      <c r="AA22" s="944">
        <v>3691.0488999999998</v>
      </c>
      <c r="AB22" s="944">
        <v>2778.7803000000004</v>
      </c>
      <c r="AC22" s="944">
        <v>2711.5447020000001</v>
      </c>
      <c r="AD22" s="944">
        <v>3477.7639644000001</v>
      </c>
      <c r="AE22" s="944">
        <v>3591.8687999999997</v>
      </c>
      <c r="AF22" s="994">
        <v>6214.17</v>
      </c>
      <c r="AG22" s="902">
        <v>5950.9205000000002</v>
      </c>
      <c r="AH22" s="944">
        <v>5771.4466000000002</v>
      </c>
      <c r="AI22" s="944">
        <v>6023.5763528999996</v>
      </c>
      <c r="AJ22" s="1003">
        <v>6374.1652000000004</v>
      </c>
      <c r="AK22" s="1003">
        <v>7630.6139999999996</v>
      </c>
      <c r="AL22" s="944">
        <v>8413.7111999999997</v>
      </c>
      <c r="AM22" s="944">
        <v>8530.6804066999994</v>
      </c>
      <c r="AN22" s="944">
        <v>8550.3469951999996</v>
      </c>
      <c r="AO22" s="944">
        <v>8807.7278999999999</v>
      </c>
      <c r="AP22" s="994">
        <v>8518.7900000000009</v>
      </c>
      <c r="AQ22" s="902">
        <v>8326.9596999999994</v>
      </c>
      <c r="AR22" s="944">
        <v>8608.3935000000001</v>
      </c>
      <c r="AS22" s="944">
        <v>9088.099318999999</v>
      </c>
      <c r="AT22" s="944">
        <v>10267.9092</v>
      </c>
      <c r="AU22" s="944">
        <v>11321.662899999999</v>
      </c>
      <c r="AV22" s="902">
        <v>11192.4915</v>
      </c>
      <c r="AW22" s="902">
        <v>11242.2251087</v>
      </c>
      <c r="AX22" s="902">
        <v>12028.110959599999</v>
      </c>
      <c r="AY22" s="902">
        <v>12399.5967</v>
      </c>
      <c r="AZ22" s="902">
        <f t="shared" si="4"/>
        <v>14732.960000000001</v>
      </c>
      <c r="BA22" s="944">
        <v>1082.5431999999998</v>
      </c>
      <c r="BB22" s="944">
        <v>1414.3958999999998</v>
      </c>
      <c r="BC22" s="944">
        <v>1673.1369036000001</v>
      </c>
      <c r="BD22" s="944">
        <v>2018.5828999999999</v>
      </c>
      <c r="BE22" s="944">
        <v>2301.7687999999998</v>
      </c>
      <c r="BF22" s="944">
        <v>4399.3536000000004</v>
      </c>
      <c r="BG22" s="944">
        <v>5223.4847572999997</v>
      </c>
      <c r="BH22" s="944">
        <v>14721.566903999999</v>
      </c>
      <c r="BI22" s="944">
        <v>9256.2842000000001</v>
      </c>
      <c r="BJ22" s="994">
        <v>7266.2438999999995</v>
      </c>
      <c r="BK22" s="944">
        <v>2033.5140000000001</v>
      </c>
      <c r="BL22" s="944">
        <v>2235.8788</v>
      </c>
      <c r="BM22" s="944">
        <v>3958.6954479000001</v>
      </c>
      <c r="BN22" s="944">
        <v>5437.2824000000001</v>
      </c>
      <c r="BO22" s="944">
        <v>8978.6341000000011</v>
      </c>
      <c r="BP22" s="902">
        <v>10060.316700000001</v>
      </c>
      <c r="BQ22" s="902">
        <v>12171.596452899999</v>
      </c>
      <c r="BR22" s="902">
        <v>5955.4874522999999</v>
      </c>
      <c r="BS22" s="902">
        <v>16236.988500000001</v>
      </c>
      <c r="BT22" s="995">
        <v>16150.946</v>
      </c>
      <c r="BU22" s="944">
        <v>3116.0572000000002</v>
      </c>
      <c r="BV22" s="944">
        <v>3650.2746999999999</v>
      </c>
      <c r="BW22" s="944">
        <v>5631.8323515000002</v>
      </c>
      <c r="BX22" s="944">
        <v>7455.8652999999995</v>
      </c>
      <c r="BY22" s="944">
        <v>11280.402900000001</v>
      </c>
      <c r="BZ22" s="902">
        <v>14459.670300000002</v>
      </c>
      <c r="CA22" s="902">
        <v>17395.081210199998</v>
      </c>
      <c r="CB22" s="902">
        <v>20677.054356299999</v>
      </c>
      <c r="CC22" s="902">
        <v>25493.272700000001</v>
      </c>
      <c r="CD22" s="995">
        <f t="shared" si="5"/>
        <v>23417.189899999998</v>
      </c>
      <c r="CE22" s="944">
        <v>3386.880799999999</v>
      </c>
      <c r="CF22" s="944">
        <v>4054.3093999999992</v>
      </c>
      <c r="CG22" s="944">
        <v>4725.5541434000006</v>
      </c>
      <c r="CH22" s="944">
        <v>5840.6387999999997</v>
      </c>
      <c r="CI22" s="944">
        <v>6583.9583000000002</v>
      </c>
      <c r="CJ22" s="902">
        <v>7054.732</v>
      </c>
      <c r="CK22" s="902">
        <v>9946.1869642999991</v>
      </c>
      <c r="CL22" s="902">
        <v>13257.662487600001</v>
      </c>
      <c r="CM22" s="902">
        <v>19640.555099999998</v>
      </c>
      <c r="CN22" s="995">
        <v>24926.332700000003</v>
      </c>
      <c r="CO22" s="944">
        <v>6502.9379999999992</v>
      </c>
      <c r="CP22" s="944">
        <v>7704.5840999999991</v>
      </c>
      <c r="CQ22" s="944">
        <v>10357.386494900002</v>
      </c>
      <c r="CR22" s="944">
        <v>13296.504099999998</v>
      </c>
      <c r="CS22" s="944">
        <v>17864.361199999999</v>
      </c>
      <c r="CT22" s="902">
        <v>21514.402300000002</v>
      </c>
      <c r="CU22" s="902">
        <v>27341.268174500001</v>
      </c>
      <c r="CV22" s="902">
        <v>33934.716843900002</v>
      </c>
      <c r="CW22" s="902">
        <v>45133.827799999999</v>
      </c>
      <c r="CX22" s="902">
        <f t="shared" si="6"/>
        <v>48343.522599999997</v>
      </c>
      <c r="CY22" s="944">
        <v>2927.8998999999999</v>
      </c>
      <c r="CZ22" s="944">
        <v>3296.4942999999998</v>
      </c>
      <c r="DA22" s="1005">
        <v>3572.8720005</v>
      </c>
      <c r="DB22" s="1005">
        <v>4738.4564</v>
      </c>
      <c r="DC22" s="1005">
        <v>5058.1082999999999</v>
      </c>
      <c r="DD22" s="902">
        <v>6044.2727000000004</v>
      </c>
      <c r="DE22" s="902">
        <v>6858.4270176</v>
      </c>
      <c r="DF22" s="902">
        <v>16820.446947099997</v>
      </c>
      <c r="DG22" s="902">
        <v>11323.9264</v>
      </c>
      <c r="DH22" s="995">
        <f t="shared" si="1"/>
        <v>11110.823899999999</v>
      </c>
      <c r="DI22" s="944">
        <v>2564.1965</v>
      </c>
      <c r="DJ22" s="944">
        <v>3190.7273</v>
      </c>
      <c r="DK22" s="944">
        <v>5123.4833171</v>
      </c>
      <c r="DL22" s="944">
        <v>6611.1529</v>
      </c>
      <c r="DM22" s="944">
        <v>9913.3435000000009</v>
      </c>
      <c r="DN22" s="902">
        <v>11194.177900000001</v>
      </c>
      <c r="DO22" s="902">
        <v>13248.1988946</v>
      </c>
      <c r="DP22" s="902">
        <v>7334.3713736</v>
      </c>
      <c r="DQ22" s="902">
        <v>17761.215100000001</v>
      </c>
      <c r="DR22" s="995">
        <f t="shared" si="2"/>
        <v>18520.536</v>
      </c>
      <c r="DS22" s="944">
        <v>5492.0964000000004</v>
      </c>
      <c r="DT22" s="944">
        <v>6487.2215999999999</v>
      </c>
      <c r="DU22" s="944">
        <v>8696.3553176000005</v>
      </c>
      <c r="DV22" s="944">
        <v>11349.6093</v>
      </c>
      <c r="DW22" s="944">
        <v>14971.451800000001</v>
      </c>
      <c r="DX22" s="902">
        <v>17238.4506</v>
      </c>
      <c r="DY22" s="902">
        <v>20106.625912200001</v>
      </c>
      <c r="DZ22" s="902">
        <v>24154.818320699997</v>
      </c>
      <c r="EA22" s="902">
        <v>29085.141500000002</v>
      </c>
      <c r="EB22" s="902">
        <f t="shared" si="7"/>
        <v>29631.359899999999</v>
      </c>
      <c r="EC22" s="997">
        <f t="shared" si="0"/>
        <v>0</v>
      </c>
      <c r="ED22" s="944">
        <v>9337.8012999999992</v>
      </c>
      <c r="EE22" s="944">
        <v>9825.7559999999994</v>
      </c>
      <c r="EF22" s="944">
        <v>10749.1304963</v>
      </c>
      <c r="EG22" s="944">
        <v>12214.804</v>
      </c>
      <c r="EH22" s="944">
        <v>14214.5723</v>
      </c>
      <c r="EI22" s="902">
        <v>15468.4432</v>
      </c>
      <c r="EJ22" s="902">
        <v>18476.867371</v>
      </c>
      <c r="EK22" s="902">
        <v>21808.0094828</v>
      </c>
      <c r="EL22" s="902">
        <v>28448.282999999996</v>
      </c>
      <c r="EM22" s="995">
        <f t="shared" si="3"/>
        <v>33445.122700000007</v>
      </c>
      <c r="EN22" s="944">
        <v>14829.8977</v>
      </c>
      <c r="EO22" s="944">
        <v>16312.9776</v>
      </c>
      <c r="EP22" s="944">
        <v>19445.485813899999</v>
      </c>
      <c r="EQ22" s="944">
        <v>23564.4133</v>
      </c>
      <c r="ER22" s="944">
        <v>29186.024100000002</v>
      </c>
      <c r="ES22" s="944">
        <v>32706.893799999998</v>
      </c>
      <c r="ET22" s="944">
        <v>38583.493283199998</v>
      </c>
      <c r="EU22" s="944">
        <v>45962.827803499997</v>
      </c>
      <c r="EV22" s="991">
        <v>57533.424499999994</v>
      </c>
      <c r="EW22" s="999">
        <f t="shared" si="8"/>
        <v>63076.482600000003</v>
      </c>
    </row>
    <row r="23" spans="1:153" ht="15" customHeight="1">
      <c r="A23" s="993">
        <v>16</v>
      </c>
      <c r="B23" s="982" t="s">
        <v>49</v>
      </c>
      <c r="C23" s="902">
        <v>3884.8973999999998</v>
      </c>
      <c r="D23" s="944">
        <v>4116.433</v>
      </c>
      <c r="E23" s="944">
        <v>5482.7543446999998</v>
      </c>
      <c r="F23" s="1003">
        <v>6287.2260999999999</v>
      </c>
      <c r="G23" s="1003">
        <v>5911.8290999999999</v>
      </c>
      <c r="H23" s="1003">
        <v>4677.7891</v>
      </c>
      <c r="I23" s="1003">
        <v>2861.2851563999998</v>
      </c>
      <c r="J23" s="1003">
        <v>3524.5289168999998</v>
      </c>
      <c r="K23" s="1003">
        <v>2834.8782983000001</v>
      </c>
      <c r="L23" s="1004">
        <v>3528.6395099000001</v>
      </c>
      <c r="M23" s="902">
        <v>480.2482</v>
      </c>
      <c r="N23" s="944">
        <v>1450.3469</v>
      </c>
      <c r="O23" s="944">
        <v>739.53748480000002</v>
      </c>
      <c r="P23" s="1003">
        <v>746.07830000000001</v>
      </c>
      <c r="Q23" s="1003">
        <v>862.05050000000006</v>
      </c>
      <c r="R23" s="944">
        <v>2220.8748999999998</v>
      </c>
      <c r="S23" s="944">
        <v>2833.1418063000001</v>
      </c>
      <c r="T23" s="944">
        <v>1810.1305428999999</v>
      </c>
      <c r="U23" s="944">
        <v>1431.0285246000001</v>
      </c>
      <c r="V23" s="994">
        <v>2081.2861016000002</v>
      </c>
      <c r="W23" s="902">
        <v>4365.1455999999998</v>
      </c>
      <c r="X23" s="944">
        <v>5566.7798999999995</v>
      </c>
      <c r="Y23" s="944">
        <v>6222.2918294999999</v>
      </c>
      <c r="Z23" s="944">
        <v>7033.3044</v>
      </c>
      <c r="AA23" s="944">
        <v>6773.8796000000002</v>
      </c>
      <c r="AB23" s="944">
        <v>6898.6639999999998</v>
      </c>
      <c r="AC23" s="944">
        <v>5694.4269626999994</v>
      </c>
      <c r="AD23" s="944">
        <v>5334.6594597999992</v>
      </c>
      <c r="AE23" s="944">
        <v>4265.9068229000004</v>
      </c>
      <c r="AF23" s="994">
        <v>5609.9256115000007</v>
      </c>
      <c r="AG23" s="902">
        <v>6799.2091999999993</v>
      </c>
      <c r="AH23" s="944">
        <v>8815.1592000000001</v>
      </c>
      <c r="AI23" s="944">
        <v>10415.4323245</v>
      </c>
      <c r="AJ23" s="1003">
        <v>13354.182699999999</v>
      </c>
      <c r="AK23" s="1003">
        <v>15944.265899999999</v>
      </c>
      <c r="AL23" s="944">
        <v>16451.9002</v>
      </c>
      <c r="AM23" s="944">
        <v>16971.171359399999</v>
      </c>
      <c r="AN23" s="944">
        <v>14897.1536739</v>
      </c>
      <c r="AO23" s="944">
        <v>14368.6733895</v>
      </c>
      <c r="AP23" s="994">
        <v>13980.912149100001</v>
      </c>
      <c r="AQ23" s="902">
        <v>11164.354799999999</v>
      </c>
      <c r="AR23" s="944">
        <v>14381.9391</v>
      </c>
      <c r="AS23" s="944">
        <v>16637.724154</v>
      </c>
      <c r="AT23" s="944">
        <v>20387.487099999998</v>
      </c>
      <c r="AU23" s="944">
        <v>22718.145499999999</v>
      </c>
      <c r="AV23" s="902">
        <v>23350.564200000001</v>
      </c>
      <c r="AW23" s="902">
        <v>22665.598322099999</v>
      </c>
      <c r="AX23" s="902">
        <v>20231.813133700001</v>
      </c>
      <c r="AY23" s="902">
        <v>18634.5802124</v>
      </c>
      <c r="AZ23" s="902">
        <f t="shared" si="4"/>
        <v>19590.837760599999</v>
      </c>
      <c r="BA23" s="944">
        <v>688.27450000000044</v>
      </c>
      <c r="BB23" s="944">
        <v>807.94610000000011</v>
      </c>
      <c r="BC23" s="944">
        <v>861.87396439999975</v>
      </c>
      <c r="BD23" s="944">
        <v>1068.9645</v>
      </c>
      <c r="BE23" s="944">
        <v>1066.7049999999999</v>
      </c>
      <c r="BF23" s="944">
        <v>1829.9984999999997</v>
      </c>
      <c r="BG23" s="944">
        <v>2325.9148866999999</v>
      </c>
      <c r="BH23" s="944">
        <v>7726.6084618000004</v>
      </c>
      <c r="BI23" s="944">
        <v>3658.9528436999999</v>
      </c>
      <c r="BJ23" s="994">
        <v>3502.9030022000002</v>
      </c>
      <c r="BK23" s="944">
        <v>278.70780000000002</v>
      </c>
      <c r="BL23" s="944">
        <v>391.02479999999991</v>
      </c>
      <c r="BM23" s="944">
        <v>779.13592019999999</v>
      </c>
      <c r="BN23" s="944">
        <v>1109.4821999999999</v>
      </c>
      <c r="BO23" s="944">
        <v>2523.7708000000002</v>
      </c>
      <c r="BP23" s="902">
        <v>3758.8579</v>
      </c>
      <c r="BQ23" s="902">
        <v>5205.7214688000004</v>
      </c>
      <c r="BR23" s="902">
        <v>2440.9767381000001</v>
      </c>
      <c r="BS23" s="902">
        <v>9487.6605192000006</v>
      </c>
      <c r="BT23" s="995">
        <v>9565.9956719999991</v>
      </c>
      <c r="BU23" s="944">
        <v>966.98230000000046</v>
      </c>
      <c r="BV23" s="944">
        <v>1198.9709</v>
      </c>
      <c r="BW23" s="944">
        <v>1641.0098845999996</v>
      </c>
      <c r="BX23" s="944">
        <v>2178.4467</v>
      </c>
      <c r="BY23" s="944">
        <v>3590.4758000000002</v>
      </c>
      <c r="BZ23" s="902">
        <v>5588.8563999999997</v>
      </c>
      <c r="CA23" s="902">
        <v>7531.6363555000007</v>
      </c>
      <c r="CB23" s="902">
        <v>10167.585199900001</v>
      </c>
      <c r="CC23" s="902">
        <v>13146.6133629</v>
      </c>
      <c r="CD23" s="995">
        <f t="shared" si="5"/>
        <v>13068.8986742</v>
      </c>
      <c r="CE23" s="944">
        <v>3175.2804000000015</v>
      </c>
      <c r="CF23" s="944">
        <v>3583.4809000000005</v>
      </c>
      <c r="CG23" s="944">
        <v>4075.2680474999997</v>
      </c>
      <c r="CH23" s="944">
        <v>4502.8354000000018</v>
      </c>
      <c r="CI23" s="944">
        <v>4621.152900000001</v>
      </c>
      <c r="CJ23" s="902">
        <v>4491.2832000000017</v>
      </c>
      <c r="CK23" s="902">
        <v>5535.5897800000002</v>
      </c>
      <c r="CL23" s="902">
        <v>7058.5950672999998</v>
      </c>
      <c r="CM23" s="902">
        <v>8151.5871084</v>
      </c>
      <c r="CN23" s="995">
        <v>10575.907260100001</v>
      </c>
      <c r="CO23" s="944">
        <v>4142.262700000002</v>
      </c>
      <c r="CP23" s="944">
        <v>4782.4518000000007</v>
      </c>
      <c r="CQ23" s="944">
        <v>5716.2779320999998</v>
      </c>
      <c r="CR23" s="944">
        <v>6681.2821000000022</v>
      </c>
      <c r="CS23" s="944">
        <v>8211.6287000000011</v>
      </c>
      <c r="CT23" s="902">
        <v>10080.139600000002</v>
      </c>
      <c r="CU23" s="902">
        <v>13067.226135499999</v>
      </c>
      <c r="CV23" s="902">
        <v>17226.180267200001</v>
      </c>
      <c r="CW23" s="902">
        <v>21298.200471299999</v>
      </c>
      <c r="CX23" s="902">
        <f t="shared" si="6"/>
        <v>23644.805934299999</v>
      </c>
      <c r="CY23" s="944">
        <v>4573.1719000000003</v>
      </c>
      <c r="CZ23" s="944">
        <v>4924.3791000000001</v>
      </c>
      <c r="DA23" s="1005">
        <v>6344.6283090999996</v>
      </c>
      <c r="DB23" s="1005">
        <v>7356.1905999999999</v>
      </c>
      <c r="DC23" s="1005">
        <v>6978.5340999999999</v>
      </c>
      <c r="DD23" s="902">
        <v>6507.7875999999997</v>
      </c>
      <c r="DE23" s="902">
        <v>5187.2000430999997</v>
      </c>
      <c r="DF23" s="902">
        <v>11251.137378700001</v>
      </c>
      <c r="DG23" s="902">
        <v>6493.831142</v>
      </c>
      <c r="DH23" s="995">
        <f t="shared" si="1"/>
        <v>7031.5425121000007</v>
      </c>
      <c r="DI23" s="944">
        <v>758.95600000000002</v>
      </c>
      <c r="DJ23" s="944">
        <v>1841.3716999999999</v>
      </c>
      <c r="DK23" s="944">
        <v>1518.673405</v>
      </c>
      <c r="DL23" s="944">
        <v>1855.5605</v>
      </c>
      <c r="DM23" s="944">
        <v>3385.8213000000001</v>
      </c>
      <c r="DN23" s="902">
        <v>5979.7327999999998</v>
      </c>
      <c r="DO23" s="902">
        <v>8038.8632750999996</v>
      </c>
      <c r="DP23" s="902">
        <v>4251.1072810000005</v>
      </c>
      <c r="DQ23" s="902">
        <v>10918.689043800001</v>
      </c>
      <c r="DR23" s="995">
        <f t="shared" si="2"/>
        <v>11647.2817736</v>
      </c>
      <c r="DS23" s="944">
        <v>5332.1279000000004</v>
      </c>
      <c r="DT23" s="944">
        <v>6765.7507999999998</v>
      </c>
      <c r="DU23" s="944">
        <v>7863.3017141</v>
      </c>
      <c r="DV23" s="944">
        <v>9211.7510999999995</v>
      </c>
      <c r="DW23" s="944">
        <v>10364.3554</v>
      </c>
      <c r="DX23" s="902">
        <v>12487.520399999999</v>
      </c>
      <c r="DY23" s="902">
        <v>13226.063318199998</v>
      </c>
      <c r="DZ23" s="902">
        <v>15502.244659700002</v>
      </c>
      <c r="EA23" s="902">
        <v>17412.5201858</v>
      </c>
      <c r="EB23" s="902">
        <f t="shared" si="7"/>
        <v>18678.8242857</v>
      </c>
      <c r="EC23" s="997">
        <f t="shared" si="0"/>
        <v>0</v>
      </c>
      <c r="ED23" s="944">
        <v>9974.4896000000008</v>
      </c>
      <c r="EE23" s="944">
        <v>12398.640100000001</v>
      </c>
      <c r="EF23" s="944">
        <v>14490.700371999999</v>
      </c>
      <c r="EG23" s="944">
        <v>17857.018100000001</v>
      </c>
      <c r="EH23" s="944">
        <v>20565.418799999999</v>
      </c>
      <c r="EI23" s="902">
        <v>20943.183400000002</v>
      </c>
      <c r="EJ23" s="902">
        <v>22506.761139400001</v>
      </c>
      <c r="EK23" s="902">
        <v>21955.748741200001</v>
      </c>
      <c r="EL23" s="902">
        <v>22520.260497899999</v>
      </c>
      <c r="EM23" s="995">
        <f t="shared" si="3"/>
        <v>24556.819409200001</v>
      </c>
      <c r="EN23" s="944">
        <v>15306.6175</v>
      </c>
      <c r="EO23" s="944">
        <v>19164.390899999999</v>
      </c>
      <c r="EP23" s="944">
        <v>22354.002086100001</v>
      </c>
      <c r="EQ23" s="944">
        <v>27068.769200000002</v>
      </c>
      <c r="ER23" s="944">
        <v>30929.7742</v>
      </c>
      <c r="ES23" s="944">
        <v>33430.703800000003</v>
      </c>
      <c r="ET23" s="944">
        <v>35732.8244576</v>
      </c>
      <c r="EU23" s="944">
        <v>37457.993400899999</v>
      </c>
      <c r="EV23" s="991">
        <v>39932.780683699995</v>
      </c>
      <c r="EW23" s="999">
        <f t="shared" si="8"/>
        <v>43235.643694900005</v>
      </c>
    </row>
    <row r="24" spans="1:153" ht="15" customHeight="1">
      <c r="A24" s="993">
        <v>17</v>
      </c>
      <c r="B24" s="982" t="s">
        <v>52</v>
      </c>
      <c r="C24" s="902">
        <v>91.741662000000005</v>
      </c>
      <c r="D24" s="944">
        <v>92.401430000000005</v>
      </c>
      <c r="E24" s="944">
        <v>141.627689796</v>
      </c>
      <c r="F24" s="1003">
        <v>237.56409099999999</v>
      </c>
      <c r="G24" s="1003">
        <v>299.405057</v>
      </c>
      <c r="H24" s="1003">
        <v>258.92430000000002</v>
      </c>
      <c r="I24" s="1003">
        <v>256.3106295</v>
      </c>
      <c r="J24" s="1003">
        <v>376.0553385</v>
      </c>
      <c r="K24" s="1003">
        <v>424.91149089999999</v>
      </c>
      <c r="L24" s="1004">
        <v>294.12654509999999</v>
      </c>
      <c r="M24" s="902">
        <v>76.240343999999993</v>
      </c>
      <c r="N24" s="944">
        <v>46.461331999999999</v>
      </c>
      <c r="O24" s="944">
        <v>18.890887964000001</v>
      </c>
      <c r="P24" s="1003">
        <v>48.562172000000004</v>
      </c>
      <c r="Q24" s="1003">
        <v>36.94905</v>
      </c>
      <c r="R24" s="944">
        <v>46.423300000000005</v>
      </c>
      <c r="S24" s="944">
        <v>30.557416597</v>
      </c>
      <c r="T24" s="944">
        <v>74.744644799</v>
      </c>
      <c r="U24" s="944">
        <v>95.096159809</v>
      </c>
      <c r="V24" s="994">
        <v>87.831527020999999</v>
      </c>
      <c r="W24" s="902">
        <v>167.98200600000001</v>
      </c>
      <c r="X24" s="944">
        <v>138.862762</v>
      </c>
      <c r="Y24" s="944">
        <v>160.51857776</v>
      </c>
      <c r="Z24" s="944">
        <v>286.12626299999999</v>
      </c>
      <c r="AA24" s="944">
        <v>336.354107</v>
      </c>
      <c r="AB24" s="944">
        <v>305.3476</v>
      </c>
      <c r="AC24" s="944">
        <v>286.86804609699999</v>
      </c>
      <c r="AD24" s="944">
        <v>450.79998329900002</v>
      </c>
      <c r="AE24" s="944">
        <v>520.00765070900002</v>
      </c>
      <c r="AF24" s="994">
        <v>381.95807212099999</v>
      </c>
      <c r="AG24" s="902">
        <v>444.98239899999999</v>
      </c>
      <c r="AH24" s="944">
        <v>403.51036900000003</v>
      </c>
      <c r="AI24" s="944">
        <v>420.83556008300002</v>
      </c>
      <c r="AJ24" s="1003">
        <v>458.27775099999997</v>
      </c>
      <c r="AK24" s="1003">
        <v>584.13982899999996</v>
      </c>
      <c r="AL24" s="944">
        <v>705.13980000000004</v>
      </c>
      <c r="AM24" s="944">
        <v>848.18735171699996</v>
      </c>
      <c r="AN24" s="944">
        <v>900.89156125699992</v>
      </c>
      <c r="AO24" s="944">
        <v>1018.1854154930001</v>
      </c>
      <c r="AP24" s="994">
        <v>1152.2908633239999</v>
      </c>
      <c r="AQ24" s="902">
        <v>612.96440499999994</v>
      </c>
      <c r="AR24" s="944">
        <v>542.37313100000006</v>
      </c>
      <c r="AS24" s="944">
        <v>581.35413784299999</v>
      </c>
      <c r="AT24" s="944">
        <v>744.40401399999996</v>
      </c>
      <c r="AU24" s="944">
        <v>920.49393599999996</v>
      </c>
      <c r="AV24" s="902">
        <v>1010.4874</v>
      </c>
      <c r="AW24" s="902">
        <v>1135.0553978139999</v>
      </c>
      <c r="AX24" s="902">
        <v>1351.6915445559998</v>
      </c>
      <c r="AY24" s="902">
        <v>1538.193066202</v>
      </c>
      <c r="AZ24" s="902">
        <f t="shared" si="4"/>
        <v>1534.2489354449999</v>
      </c>
      <c r="BA24" s="944">
        <v>63.925093999999987</v>
      </c>
      <c r="BB24" s="944">
        <v>126.38926999999998</v>
      </c>
      <c r="BC24" s="944">
        <v>259.92105769399996</v>
      </c>
      <c r="BD24" s="944">
        <v>334.31283700000006</v>
      </c>
      <c r="BE24" s="944">
        <v>379.28015099999999</v>
      </c>
      <c r="BF24" s="944">
        <v>589.65265599999998</v>
      </c>
      <c r="BG24" s="944">
        <v>635.13932906699995</v>
      </c>
      <c r="BH24" s="944">
        <v>1355.214911973</v>
      </c>
      <c r="BI24" s="944">
        <v>1277.7854818599999</v>
      </c>
      <c r="BJ24" s="994">
        <v>1033.1987310930001</v>
      </c>
      <c r="BK24" s="944">
        <v>1306.767143</v>
      </c>
      <c r="BL24" s="944">
        <v>1212.8456679999999</v>
      </c>
      <c r="BM24" s="944">
        <v>1250.414166907</v>
      </c>
      <c r="BN24" s="944">
        <v>876.53426200000001</v>
      </c>
      <c r="BO24" s="944">
        <v>1357.0080780000001</v>
      </c>
      <c r="BP24" s="902">
        <v>971.78796</v>
      </c>
      <c r="BQ24" s="902">
        <v>1128.562467295</v>
      </c>
      <c r="BR24" s="902">
        <v>960.19801153200001</v>
      </c>
      <c r="BS24" s="902">
        <v>1160.884798948</v>
      </c>
      <c r="BT24" s="995">
        <v>1559.8550666159999</v>
      </c>
      <c r="BU24" s="944">
        <v>1370.692237</v>
      </c>
      <c r="BV24" s="944">
        <v>1339.2349379999998</v>
      </c>
      <c r="BW24" s="944">
        <v>1510.3352246009999</v>
      </c>
      <c r="BX24" s="944">
        <v>1210.8470990000001</v>
      </c>
      <c r="BY24" s="944">
        <v>1736.288229</v>
      </c>
      <c r="BZ24" s="902">
        <v>1561.4406159999999</v>
      </c>
      <c r="CA24" s="902">
        <v>1763.7017963620001</v>
      </c>
      <c r="CB24" s="902">
        <v>2315.412923505</v>
      </c>
      <c r="CC24" s="902">
        <v>2438.6702808079999</v>
      </c>
      <c r="CD24" s="995">
        <f t="shared" si="5"/>
        <v>2593.0537977089998</v>
      </c>
      <c r="CE24" s="944">
        <v>50.450756000000013</v>
      </c>
      <c r="CF24" s="944">
        <v>85.791831000000002</v>
      </c>
      <c r="CG24" s="944">
        <v>173.48530473300002</v>
      </c>
      <c r="CH24" s="944">
        <v>353.75847399999998</v>
      </c>
      <c r="CI24" s="944">
        <v>555.77002700000003</v>
      </c>
      <c r="CJ24" s="902">
        <v>788.5084129999999</v>
      </c>
      <c r="CK24" s="902">
        <v>1156.7450608500001</v>
      </c>
      <c r="CL24" s="902">
        <v>1519.4599426030002</v>
      </c>
      <c r="CM24" s="902">
        <v>2097.67079195</v>
      </c>
      <c r="CN24" s="995">
        <v>2846.5226115310002</v>
      </c>
      <c r="CO24" s="944">
        <v>1421.1429929999999</v>
      </c>
      <c r="CP24" s="944">
        <v>1425.0267689999998</v>
      </c>
      <c r="CQ24" s="944">
        <v>1683.820529334</v>
      </c>
      <c r="CR24" s="944">
        <v>1564.605573</v>
      </c>
      <c r="CS24" s="944">
        <v>2292.0582560000003</v>
      </c>
      <c r="CT24" s="902">
        <v>2349.9490289999999</v>
      </c>
      <c r="CU24" s="902">
        <v>2920.4468572119999</v>
      </c>
      <c r="CV24" s="902">
        <v>3834.8728661080004</v>
      </c>
      <c r="CW24" s="902">
        <v>4536.3410727579994</v>
      </c>
      <c r="CX24" s="902">
        <f t="shared" si="6"/>
        <v>5439.5764092400004</v>
      </c>
      <c r="CY24" s="944">
        <v>155.66675599999999</v>
      </c>
      <c r="CZ24" s="944">
        <v>218.79069999999999</v>
      </c>
      <c r="DA24" s="1005">
        <v>401.54874748999998</v>
      </c>
      <c r="DB24" s="1005">
        <v>571.87692800000002</v>
      </c>
      <c r="DC24" s="1005">
        <v>678.68520799999999</v>
      </c>
      <c r="DD24" s="902">
        <v>848.576956</v>
      </c>
      <c r="DE24" s="902">
        <v>891.44995856699995</v>
      </c>
      <c r="DF24" s="902">
        <v>1731.270250473</v>
      </c>
      <c r="DG24" s="902">
        <v>1702.6969727599999</v>
      </c>
      <c r="DH24" s="995">
        <f t="shared" si="1"/>
        <v>1327.325276193</v>
      </c>
      <c r="DI24" s="944">
        <v>1383.0074870000001</v>
      </c>
      <c r="DJ24" s="944">
        <v>1259.307</v>
      </c>
      <c r="DK24" s="944">
        <v>1269.305054871</v>
      </c>
      <c r="DL24" s="944">
        <v>925.09643400000004</v>
      </c>
      <c r="DM24" s="944">
        <v>1393.957128</v>
      </c>
      <c r="DN24" s="902">
        <v>1018.21126</v>
      </c>
      <c r="DO24" s="902">
        <v>1159.119883892</v>
      </c>
      <c r="DP24" s="902">
        <v>1034.9426563310001</v>
      </c>
      <c r="DQ24" s="902">
        <v>1255.9809587570001</v>
      </c>
      <c r="DR24" s="995">
        <f t="shared" si="2"/>
        <v>1647.686593637</v>
      </c>
      <c r="DS24" s="944">
        <v>1538.6742430000002</v>
      </c>
      <c r="DT24" s="944">
        <v>1478.098027</v>
      </c>
      <c r="DU24" s="944">
        <v>1670.8538023609999</v>
      </c>
      <c r="DV24" s="944">
        <v>1496.9733620000002</v>
      </c>
      <c r="DW24" s="944">
        <v>2072.6423359999999</v>
      </c>
      <c r="DX24" s="902">
        <v>1866.7882159999999</v>
      </c>
      <c r="DY24" s="902">
        <v>2050.569842459</v>
      </c>
      <c r="DZ24" s="902">
        <v>2766.2129068040003</v>
      </c>
      <c r="EA24" s="902">
        <v>2958.6779315169997</v>
      </c>
      <c r="EB24" s="902">
        <f t="shared" si="7"/>
        <v>2975.0118698300003</v>
      </c>
      <c r="EC24" s="997">
        <f t="shared" si="0"/>
        <v>0</v>
      </c>
      <c r="ED24" s="944">
        <v>495.433155</v>
      </c>
      <c r="EE24" s="944">
        <v>489.30220000000003</v>
      </c>
      <c r="EF24" s="944">
        <v>594.32086481600004</v>
      </c>
      <c r="EG24" s="944">
        <v>812.03622499999994</v>
      </c>
      <c r="EH24" s="944">
        <v>1139.909856</v>
      </c>
      <c r="EI24" s="902">
        <v>1493.6482129999999</v>
      </c>
      <c r="EJ24" s="902">
        <v>2004.932412567</v>
      </c>
      <c r="EK24" s="902">
        <v>2420.3515038599999</v>
      </c>
      <c r="EL24" s="902">
        <v>3115.8562074430001</v>
      </c>
      <c r="EM24" s="995">
        <f t="shared" si="3"/>
        <v>3998.8134748550001</v>
      </c>
      <c r="EN24" s="944">
        <v>2034.1073980000001</v>
      </c>
      <c r="EO24" s="944">
        <v>1967.3999550000001</v>
      </c>
      <c r="EP24" s="944">
        <v>2265.1746671769997</v>
      </c>
      <c r="EQ24" s="944">
        <v>2309.009587</v>
      </c>
      <c r="ER24" s="944">
        <v>3212.5521920000001</v>
      </c>
      <c r="ES24" s="944">
        <v>3360.4364289999999</v>
      </c>
      <c r="ET24" s="944">
        <v>4055.5022550260001</v>
      </c>
      <c r="EU24" s="944">
        <v>5186.5644106640002</v>
      </c>
      <c r="EV24" s="991">
        <v>6074.5341389599998</v>
      </c>
      <c r="EW24" s="999">
        <f t="shared" si="8"/>
        <v>6973.8253446850003</v>
      </c>
    </row>
    <row r="25" spans="1:153" ht="15" customHeight="1">
      <c r="A25" s="993">
        <v>18</v>
      </c>
      <c r="B25" s="982" t="s">
        <v>56</v>
      </c>
      <c r="C25" s="902">
        <v>269.02300000000002</v>
      </c>
      <c r="D25" s="944">
        <v>586.92939999999999</v>
      </c>
      <c r="E25" s="944">
        <v>926.57258200000001</v>
      </c>
      <c r="F25" s="1003">
        <v>1101.2402</v>
      </c>
      <c r="G25" s="1003">
        <v>896.5773999999999</v>
      </c>
      <c r="H25" s="1003">
        <v>1160.8142</v>
      </c>
      <c r="I25" s="1003">
        <v>1258.6614549999999</v>
      </c>
      <c r="J25" s="1003">
        <v>1474.4468535000001</v>
      </c>
      <c r="K25" s="1003">
        <v>1162.0558641</v>
      </c>
      <c r="L25" s="1004">
        <v>1821.4703515589999</v>
      </c>
      <c r="M25" s="902">
        <v>137.95329999999998</v>
      </c>
      <c r="N25" s="944">
        <v>125.5591</v>
      </c>
      <c r="O25" s="944">
        <v>231.9646951</v>
      </c>
      <c r="P25" s="1003">
        <v>401.28429999999997</v>
      </c>
      <c r="Q25" s="1003">
        <v>437.49919999999997</v>
      </c>
      <c r="R25" s="944">
        <v>556.82380000000001</v>
      </c>
      <c r="S25" s="944">
        <v>965.2553322</v>
      </c>
      <c r="T25" s="944">
        <v>930.37973450000004</v>
      </c>
      <c r="U25" s="944">
        <v>798.61603339999999</v>
      </c>
      <c r="V25" s="994">
        <v>1083.3285684</v>
      </c>
      <c r="W25" s="902">
        <v>406.97630000000004</v>
      </c>
      <c r="X25" s="944">
        <v>712.48849999999993</v>
      </c>
      <c r="Y25" s="944">
        <v>1158.5372771</v>
      </c>
      <c r="Z25" s="944">
        <v>1502.5245</v>
      </c>
      <c r="AA25" s="944">
        <v>1334.0765999999999</v>
      </c>
      <c r="AB25" s="944">
        <v>1717.6379999999999</v>
      </c>
      <c r="AC25" s="944">
        <v>2223.9167871999998</v>
      </c>
      <c r="AD25" s="944">
        <v>2404.8265879999999</v>
      </c>
      <c r="AE25" s="944">
        <v>1960.6718974999999</v>
      </c>
      <c r="AF25" s="994">
        <v>2904.7989199590002</v>
      </c>
      <c r="AG25" s="902">
        <v>622.47120000000007</v>
      </c>
      <c r="AH25" s="944">
        <v>585.41430000000003</v>
      </c>
      <c r="AI25" s="944">
        <v>641.64393419999999</v>
      </c>
      <c r="AJ25" s="1003">
        <v>806.7423</v>
      </c>
      <c r="AK25" s="1003">
        <v>1118.8277</v>
      </c>
      <c r="AL25" s="944">
        <v>1264.1441</v>
      </c>
      <c r="AM25" s="944">
        <v>1326.3580451</v>
      </c>
      <c r="AN25" s="944">
        <v>1359.0583529</v>
      </c>
      <c r="AO25" s="944">
        <v>1394.6884943</v>
      </c>
      <c r="AP25" s="994">
        <v>1433.465659644</v>
      </c>
      <c r="AQ25" s="902">
        <v>1029.4475000000002</v>
      </c>
      <c r="AR25" s="944">
        <v>1297.9027999999998</v>
      </c>
      <c r="AS25" s="944">
        <v>1800.1812113000001</v>
      </c>
      <c r="AT25" s="944">
        <v>2309.2667999999999</v>
      </c>
      <c r="AU25" s="944">
        <v>2452.9043000000001</v>
      </c>
      <c r="AV25" s="902">
        <v>2981.7820999999999</v>
      </c>
      <c r="AW25" s="902">
        <v>3550.2748323000001</v>
      </c>
      <c r="AX25" s="902">
        <v>3763.8849408999999</v>
      </c>
      <c r="AY25" s="902">
        <v>3355.3603917999999</v>
      </c>
      <c r="AZ25" s="902">
        <f t="shared" si="4"/>
        <v>4338.2645796030001</v>
      </c>
      <c r="BA25" s="944">
        <v>792.39710000000002</v>
      </c>
      <c r="BB25" s="944">
        <v>1059.7555</v>
      </c>
      <c r="BC25" s="944">
        <v>1155.9622384000002</v>
      </c>
      <c r="BD25" s="944">
        <v>1213.4417999999998</v>
      </c>
      <c r="BE25" s="944">
        <v>1637.4923000000001</v>
      </c>
      <c r="BF25" s="944">
        <v>1948.3480000000002</v>
      </c>
      <c r="BG25" s="944">
        <v>1719.7279501</v>
      </c>
      <c r="BH25" s="944">
        <v>2023.3592638</v>
      </c>
      <c r="BI25" s="944">
        <v>2561.1391063000001</v>
      </c>
      <c r="BJ25" s="994">
        <v>2540.4507169399999</v>
      </c>
      <c r="BK25" s="944">
        <v>340.80370000000005</v>
      </c>
      <c r="BL25" s="944">
        <v>437.41919999999999</v>
      </c>
      <c r="BM25" s="944">
        <v>535.24389010000004</v>
      </c>
      <c r="BN25" s="944">
        <v>688.24739999999997</v>
      </c>
      <c r="BO25" s="944">
        <v>1005.5455999999999</v>
      </c>
      <c r="BP25" s="902">
        <v>1439.7842999999998</v>
      </c>
      <c r="BQ25" s="902">
        <v>1312.8696207999999</v>
      </c>
      <c r="BR25" s="902">
        <v>1714.5796465000001</v>
      </c>
      <c r="BS25" s="902">
        <v>3146.8600424000001</v>
      </c>
      <c r="BT25" s="995">
        <v>3211.6022995120002</v>
      </c>
      <c r="BU25" s="944">
        <v>1133.2008000000001</v>
      </c>
      <c r="BV25" s="944">
        <v>1497.1747</v>
      </c>
      <c r="BW25" s="944">
        <v>1691.2061285000002</v>
      </c>
      <c r="BX25" s="944">
        <v>1901.6891999999998</v>
      </c>
      <c r="BY25" s="944">
        <v>2643.0379000000003</v>
      </c>
      <c r="BZ25" s="902">
        <v>3388.1323000000002</v>
      </c>
      <c r="CA25" s="902">
        <v>3032.5975708999999</v>
      </c>
      <c r="CB25" s="902">
        <v>3737.9389103000003</v>
      </c>
      <c r="CC25" s="902">
        <v>5707.9991487000007</v>
      </c>
      <c r="CD25" s="995">
        <f t="shared" si="5"/>
        <v>5752.0530164520005</v>
      </c>
      <c r="CE25" s="944">
        <v>875.40659999999991</v>
      </c>
      <c r="CF25" s="944">
        <v>1176.6044000000002</v>
      </c>
      <c r="CG25" s="944">
        <v>1648.1607877000001</v>
      </c>
      <c r="CH25" s="944">
        <v>2387.7162000000003</v>
      </c>
      <c r="CI25" s="944">
        <v>3072.3481000000002</v>
      </c>
      <c r="CJ25" s="902">
        <v>3970.1641999999997</v>
      </c>
      <c r="CK25" s="902">
        <v>4517.3486260999998</v>
      </c>
      <c r="CL25" s="902">
        <v>5513.2909471000003</v>
      </c>
      <c r="CM25" s="902">
        <v>6257.0997009000002</v>
      </c>
      <c r="CN25" s="995">
        <v>7618.0650802560003</v>
      </c>
      <c r="CO25" s="944">
        <v>2008.6073999999999</v>
      </c>
      <c r="CP25" s="944">
        <v>2673.7791000000002</v>
      </c>
      <c r="CQ25" s="944">
        <v>3339.3669162000006</v>
      </c>
      <c r="CR25" s="944">
        <v>4289.4053999999996</v>
      </c>
      <c r="CS25" s="944">
        <v>5715.3860000000004</v>
      </c>
      <c r="CT25" s="902">
        <v>7358.2965000000004</v>
      </c>
      <c r="CU25" s="902">
        <v>7549.9461970000002</v>
      </c>
      <c r="CV25" s="902">
        <v>9251.2298574000015</v>
      </c>
      <c r="CW25" s="902">
        <v>11965.098849600001</v>
      </c>
      <c r="CX25" s="902">
        <f t="shared" si="6"/>
        <v>13370.118096708</v>
      </c>
      <c r="CY25" s="944">
        <v>1061.4201</v>
      </c>
      <c r="CZ25" s="944">
        <v>1646.6849</v>
      </c>
      <c r="DA25" s="1005">
        <v>2082.5348204000002</v>
      </c>
      <c r="DB25" s="1005">
        <v>2314.6819999999998</v>
      </c>
      <c r="DC25" s="1005">
        <v>2534.0697</v>
      </c>
      <c r="DD25" s="902">
        <v>3109.1622000000002</v>
      </c>
      <c r="DE25" s="902">
        <v>2978.3894051000002</v>
      </c>
      <c r="DF25" s="902">
        <v>3497.8061173000001</v>
      </c>
      <c r="DG25" s="902">
        <v>3723.1949703999999</v>
      </c>
      <c r="DH25" s="995">
        <f t="shared" si="1"/>
        <v>4361.9210684989994</v>
      </c>
      <c r="DI25" s="944">
        <v>478.75700000000001</v>
      </c>
      <c r="DJ25" s="944">
        <v>562.97829999999999</v>
      </c>
      <c r="DK25" s="944">
        <v>767.20858520000002</v>
      </c>
      <c r="DL25" s="944">
        <v>1089.5317</v>
      </c>
      <c r="DM25" s="944">
        <v>1443.0447999999999</v>
      </c>
      <c r="DN25" s="902">
        <v>1996.6080999999999</v>
      </c>
      <c r="DO25" s="902">
        <v>2278.124953</v>
      </c>
      <c r="DP25" s="902">
        <v>2644.9593810000001</v>
      </c>
      <c r="DQ25" s="902">
        <v>3945.4760758000002</v>
      </c>
      <c r="DR25" s="995">
        <f t="shared" si="2"/>
        <v>4294.9308679120004</v>
      </c>
      <c r="DS25" s="944">
        <v>1540.1771000000001</v>
      </c>
      <c r="DT25" s="944">
        <v>2209.6632</v>
      </c>
      <c r="DU25" s="944">
        <v>2849.7434056000002</v>
      </c>
      <c r="DV25" s="944">
        <v>3404.2136999999998</v>
      </c>
      <c r="DW25" s="944">
        <v>3977.1144999999997</v>
      </c>
      <c r="DX25" s="902">
        <v>5105.7703000000001</v>
      </c>
      <c r="DY25" s="902">
        <v>5256.5143581000002</v>
      </c>
      <c r="DZ25" s="902">
        <v>6142.7654983000002</v>
      </c>
      <c r="EA25" s="902">
        <v>7668.6710462000001</v>
      </c>
      <c r="EB25" s="902">
        <f t="shared" si="7"/>
        <v>8656.8519364109998</v>
      </c>
      <c r="EC25" s="997">
        <f t="shared" si="0"/>
        <v>0</v>
      </c>
      <c r="ED25" s="944">
        <v>1497.8778</v>
      </c>
      <c r="EE25" s="944">
        <v>1762.0187000000001</v>
      </c>
      <c r="EF25" s="944">
        <v>2289.8047219</v>
      </c>
      <c r="EG25" s="944">
        <v>3194.4585000000002</v>
      </c>
      <c r="EH25" s="944">
        <v>4191.1758</v>
      </c>
      <c r="EI25" s="902">
        <v>5234.3082999999997</v>
      </c>
      <c r="EJ25" s="902">
        <v>5843.7066711999996</v>
      </c>
      <c r="EK25" s="902">
        <v>6872.3492999999999</v>
      </c>
      <c r="EL25" s="902">
        <v>7651.7881952000007</v>
      </c>
      <c r="EM25" s="995">
        <f t="shared" si="3"/>
        <v>9051.5307399000012</v>
      </c>
      <c r="EN25" s="944">
        <v>3038.0549000000001</v>
      </c>
      <c r="EO25" s="944">
        <v>3971.6817999999998</v>
      </c>
      <c r="EP25" s="944">
        <v>5139.5481275000002</v>
      </c>
      <c r="EQ25" s="944">
        <v>6598.6722</v>
      </c>
      <c r="ER25" s="944">
        <v>8168.2902999999997</v>
      </c>
      <c r="ES25" s="944">
        <v>10340.078600000001</v>
      </c>
      <c r="ET25" s="944">
        <v>11100.221029300001</v>
      </c>
      <c r="EU25" s="944">
        <v>13015.114798300001</v>
      </c>
      <c r="EV25" s="991">
        <v>15320.4592414</v>
      </c>
      <c r="EW25" s="999">
        <f t="shared" si="8"/>
        <v>17708.382676311001</v>
      </c>
    </row>
    <row r="26" spans="1:153" ht="15" customHeight="1">
      <c r="A26" s="993">
        <v>19</v>
      </c>
      <c r="B26" s="982" t="s">
        <v>97</v>
      </c>
      <c r="C26" s="902">
        <v>521.51880000000006</v>
      </c>
      <c r="D26" s="944">
        <v>576.4828</v>
      </c>
      <c r="E26" s="944">
        <v>862.69098469999994</v>
      </c>
      <c r="F26" s="1003">
        <v>1362.8922</v>
      </c>
      <c r="G26" s="1003">
        <v>1686.9766</v>
      </c>
      <c r="H26" s="1003">
        <v>1613.5364999999999</v>
      </c>
      <c r="I26" s="1003">
        <v>1891.5799658000001</v>
      </c>
      <c r="J26" s="1003">
        <v>2169.0861866999999</v>
      </c>
      <c r="K26" s="1003">
        <v>1724.810305</v>
      </c>
      <c r="L26" s="1004">
        <v>2469.0569089999999</v>
      </c>
      <c r="M26" s="902">
        <v>38.694699999999997</v>
      </c>
      <c r="N26" s="944">
        <v>32.846699999999998</v>
      </c>
      <c r="O26" s="944">
        <v>32.794586799999998</v>
      </c>
      <c r="P26" s="1003">
        <v>58.421700000000001</v>
      </c>
      <c r="Q26" s="1003">
        <v>30.389099999999999</v>
      </c>
      <c r="R26" s="944">
        <v>43.932000000000002</v>
      </c>
      <c r="S26" s="944">
        <v>47.371261199999999</v>
      </c>
      <c r="T26" s="944">
        <v>40.7135654</v>
      </c>
      <c r="U26" s="944">
        <v>57.966202299999999</v>
      </c>
      <c r="V26" s="994">
        <v>69.142510999999999</v>
      </c>
      <c r="W26" s="902">
        <v>560.21350000000007</v>
      </c>
      <c r="X26" s="944">
        <v>609.32950000000005</v>
      </c>
      <c r="Y26" s="944">
        <v>895.48557149999999</v>
      </c>
      <c r="Z26" s="944">
        <v>1421.3139000000001</v>
      </c>
      <c r="AA26" s="944">
        <v>1717.3657000000001</v>
      </c>
      <c r="AB26" s="944">
        <v>1657.4684999999999</v>
      </c>
      <c r="AC26" s="944">
        <v>1938.951227</v>
      </c>
      <c r="AD26" s="944">
        <v>2209.7997520999998</v>
      </c>
      <c r="AE26" s="944">
        <v>1782.7765073</v>
      </c>
      <c r="AF26" s="994">
        <v>2538.1994199999999</v>
      </c>
      <c r="AG26" s="902">
        <v>1553.9645</v>
      </c>
      <c r="AH26" s="944">
        <v>1637.9481000000001</v>
      </c>
      <c r="AI26" s="944">
        <v>1793.5873360999999</v>
      </c>
      <c r="AJ26" s="1003">
        <v>2141.1623999999997</v>
      </c>
      <c r="AK26" s="1003">
        <v>2876.8699000000001</v>
      </c>
      <c r="AL26" s="944">
        <v>3390.1851000000001</v>
      </c>
      <c r="AM26" s="944">
        <v>3943.2456751999998</v>
      </c>
      <c r="AN26" s="944">
        <v>4383.8586138999999</v>
      </c>
      <c r="AO26" s="944">
        <v>4742.4013034</v>
      </c>
      <c r="AP26" s="994">
        <v>4646.4743490000001</v>
      </c>
      <c r="AQ26" s="902">
        <v>2114.1779999999999</v>
      </c>
      <c r="AR26" s="944">
        <v>2247.2776000000003</v>
      </c>
      <c r="AS26" s="944">
        <v>2689.0729075999998</v>
      </c>
      <c r="AT26" s="944">
        <v>3562.4762999999998</v>
      </c>
      <c r="AU26" s="944">
        <v>4594.2356</v>
      </c>
      <c r="AV26" s="902">
        <v>5047.6535999999996</v>
      </c>
      <c r="AW26" s="902">
        <v>5882.1969022000003</v>
      </c>
      <c r="AX26" s="902">
        <v>6593.6583659999997</v>
      </c>
      <c r="AY26" s="902">
        <v>6525.1778107</v>
      </c>
      <c r="AZ26" s="902">
        <f t="shared" si="4"/>
        <v>7184.673769</v>
      </c>
      <c r="BA26" s="944">
        <v>1403.2614999999998</v>
      </c>
      <c r="BB26" s="944">
        <v>1506.3089000000002</v>
      </c>
      <c r="BC26" s="944">
        <v>1783.7995564999999</v>
      </c>
      <c r="BD26" s="944">
        <v>1828.6184000000001</v>
      </c>
      <c r="BE26" s="944">
        <v>2186.1467000000002</v>
      </c>
      <c r="BF26" s="944">
        <v>2474.9629999999997</v>
      </c>
      <c r="BG26" s="944">
        <v>2941.7923645999999</v>
      </c>
      <c r="BH26" s="944">
        <v>2546.7130406000001</v>
      </c>
      <c r="BI26" s="944">
        <v>4174.7714898000004</v>
      </c>
      <c r="BJ26" s="994">
        <v>4420.3418770999997</v>
      </c>
      <c r="BK26" s="944">
        <v>609.12509999999997</v>
      </c>
      <c r="BL26" s="944">
        <v>766.07320000000004</v>
      </c>
      <c r="BM26" s="944">
        <v>987.06977999999992</v>
      </c>
      <c r="BN26" s="944">
        <v>1098.6582999999998</v>
      </c>
      <c r="BO26" s="944">
        <v>1256.8945999999999</v>
      </c>
      <c r="BP26" s="902">
        <v>1451.0481</v>
      </c>
      <c r="BQ26" s="902">
        <v>1945.4809054</v>
      </c>
      <c r="BR26" s="902">
        <v>3148.4075361999999</v>
      </c>
      <c r="BS26" s="902">
        <v>3002.0504274999998</v>
      </c>
      <c r="BT26" s="995">
        <v>4064.5635932</v>
      </c>
      <c r="BU26" s="944">
        <v>2012.3865999999998</v>
      </c>
      <c r="BV26" s="944">
        <v>2272.3821000000003</v>
      </c>
      <c r="BW26" s="944">
        <v>2770.8693364999999</v>
      </c>
      <c r="BX26" s="944">
        <v>2927.2766999999999</v>
      </c>
      <c r="BY26" s="944">
        <v>3443.0412999999999</v>
      </c>
      <c r="BZ26" s="902">
        <v>3926.0110999999997</v>
      </c>
      <c r="CA26" s="902">
        <v>4887.2732699999997</v>
      </c>
      <c r="CB26" s="902">
        <v>5695.1205768</v>
      </c>
      <c r="CC26" s="902">
        <v>7176.8219172999998</v>
      </c>
      <c r="CD26" s="995">
        <f t="shared" si="5"/>
        <v>8484.9054703000002</v>
      </c>
      <c r="CE26" s="944">
        <v>4045.0523999999996</v>
      </c>
      <c r="CF26" s="944">
        <v>4696.5044999999991</v>
      </c>
      <c r="CG26" s="944">
        <v>5320.4600585000007</v>
      </c>
      <c r="CH26" s="944">
        <v>6011.139000000001</v>
      </c>
      <c r="CI26" s="944">
        <v>6537.9523000000008</v>
      </c>
      <c r="CJ26" s="902">
        <v>7209.9822999999997</v>
      </c>
      <c r="CK26" s="902">
        <v>8248.4289723999991</v>
      </c>
      <c r="CL26" s="902">
        <v>10125.3898359</v>
      </c>
      <c r="CM26" s="902">
        <v>11639.9122061</v>
      </c>
      <c r="CN26" s="995">
        <v>13859.395116600001</v>
      </c>
      <c r="CO26" s="944">
        <v>6057.4389999999994</v>
      </c>
      <c r="CP26" s="944">
        <v>6968.8865999999998</v>
      </c>
      <c r="CQ26" s="944">
        <v>8091.3293950000007</v>
      </c>
      <c r="CR26" s="944">
        <v>8938.4157000000014</v>
      </c>
      <c r="CS26" s="944">
        <v>9980.9936000000016</v>
      </c>
      <c r="CT26" s="902">
        <v>11135.993399999999</v>
      </c>
      <c r="CU26" s="902">
        <v>13135.702242400001</v>
      </c>
      <c r="CV26" s="902">
        <v>15820.5104127</v>
      </c>
      <c r="CW26" s="902">
        <v>18816.734123399998</v>
      </c>
      <c r="CX26" s="902">
        <f t="shared" si="6"/>
        <v>22344.300586900001</v>
      </c>
      <c r="CY26" s="944">
        <v>1924.7802999999999</v>
      </c>
      <c r="CZ26" s="944">
        <v>2082.7917000000002</v>
      </c>
      <c r="DA26" s="1005">
        <v>2646.4905411999998</v>
      </c>
      <c r="DB26" s="1005">
        <v>3191.5106000000001</v>
      </c>
      <c r="DC26" s="1005">
        <v>3873.1233000000002</v>
      </c>
      <c r="DD26" s="902">
        <v>4088.4994999999999</v>
      </c>
      <c r="DE26" s="902">
        <v>4833.3723303999996</v>
      </c>
      <c r="DF26" s="902">
        <v>4715.7992273</v>
      </c>
      <c r="DG26" s="902">
        <v>5899.5817948000004</v>
      </c>
      <c r="DH26" s="995">
        <f t="shared" si="1"/>
        <v>6889.3987860999996</v>
      </c>
      <c r="DI26" s="944">
        <v>647.81979999999999</v>
      </c>
      <c r="DJ26" s="944">
        <v>798.91989999999998</v>
      </c>
      <c r="DK26" s="944">
        <v>1019.8643668</v>
      </c>
      <c r="DL26" s="944">
        <v>1157.08</v>
      </c>
      <c r="DM26" s="944">
        <v>1287.2837</v>
      </c>
      <c r="DN26" s="902">
        <v>1494.9801</v>
      </c>
      <c r="DO26" s="902">
        <v>1992.8521665999999</v>
      </c>
      <c r="DP26" s="902">
        <v>3189.1211015999997</v>
      </c>
      <c r="DQ26" s="902">
        <v>3060.0166297999999</v>
      </c>
      <c r="DR26" s="995">
        <f t="shared" si="2"/>
        <v>4133.7061041999996</v>
      </c>
      <c r="DS26" s="944">
        <v>2572.6000999999997</v>
      </c>
      <c r="DT26" s="944">
        <v>2881.7116000000001</v>
      </c>
      <c r="DU26" s="944">
        <v>3666.3549079999998</v>
      </c>
      <c r="DV26" s="944">
        <v>4348.5905999999995</v>
      </c>
      <c r="DW26" s="944">
        <v>5160.4070000000002</v>
      </c>
      <c r="DX26" s="902">
        <v>5583.4795999999997</v>
      </c>
      <c r="DY26" s="902">
        <v>6826.2244969999992</v>
      </c>
      <c r="DZ26" s="902">
        <v>7904.9203288999997</v>
      </c>
      <c r="EA26" s="902">
        <v>8959.5984246000007</v>
      </c>
      <c r="EB26" s="902">
        <f t="shared" si="7"/>
        <v>11023.104890299999</v>
      </c>
      <c r="EC26" s="997">
        <f t="shared" si="0"/>
        <v>0</v>
      </c>
      <c r="ED26" s="944">
        <v>5599.0168999999996</v>
      </c>
      <c r="EE26" s="944">
        <v>6334.4525999999996</v>
      </c>
      <c r="EF26" s="944">
        <v>7114.0473946000002</v>
      </c>
      <c r="EG26" s="944">
        <v>8152.3014000000003</v>
      </c>
      <c r="EH26" s="944">
        <v>9414.8222000000005</v>
      </c>
      <c r="EI26" s="902">
        <v>10600.1674</v>
      </c>
      <c r="EJ26" s="902">
        <v>12191.674647600001</v>
      </c>
      <c r="EK26" s="902">
        <v>14509.248449799999</v>
      </c>
      <c r="EL26" s="902">
        <v>16382.3135095</v>
      </c>
      <c r="EM26" s="995">
        <f t="shared" si="3"/>
        <v>18505.869465600001</v>
      </c>
      <c r="EN26" s="944">
        <v>8171.6169999999993</v>
      </c>
      <c r="EO26" s="944">
        <v>9216.1641999999993</v>
      </c>
      <c r="EP26" s="944">
        <v>10780.4023026</v>
      </c>
      <c r="EQ26" s="944">
        <v>12500.892</v>
      </c>
      <c r="ER26" s="944">
        <v>14575.229200000002</v>
      </c>
      <c r="ES26" s="944">
        <v>16183.647000000001</v>
      </c>
      <c r="ET26" s="944">
        <v>19017.8991446</v>
      </c>
      <c r="EU26" s="944">
        <v>22414.168778699997</v>
      </c>
      <c r="EV26" s="991">
        <v>25341.911934100001</v>
      </c>
      <c r="EW26" s="999">
        <f t="shared" si="8"/>
        <v>29528.974355899998</v>
      </c>
    </row>
    <row r="27" spans="1:153" ht="15" customHeight="1">
      <c r="A27" s="993">
        <v>20</v>
      </c>
      <c r="B27" s="982" t="s">
        <v>61</v>
      </c>
      <c r="C27" s="902">
        <v>307.22220000000004</v>
      </c>
      <c r="D27" s="944">
        <v>266.83820000000003</v>
      </c>
      <c r="E27" s="944">
        <v>92.293973500000007</v>
      </c>
      <c r="F27" s="1003">
        <v>220.63330000000002</v>
      </c>
      <c r="G27" s="1003">
        <v>470.69620000000003</v>
      </c>
      <c r="H27" s="1003">
        <v>434.01859999999999</v>
      </c>
      <c r="I27" s="1003">
        <v>372.18543099999999</v>
      </c>
      <c r="J27" s="1003">
        <v>429.72759589999998</v>
      </c>
      <c r="K27" s="1003">
        <v>554.90951270000005</v>
      </c>
      <c r="L27" s="1004">
        <v>764.13340000000005</v>
      </c>
      <c r="M27" s="902">
        <v>9.5275999999999996</v>
      </c>
      <c r="N27" s="944">
        <v>8.8078000000000003</v>
      </c>
      <c r="O27" s="944">
        <v>10.1087582</v>
      </c>
      <c r="P27" s="1003">
        <v>38.922800000000002</v>
      </c>
      <c r="Q27" s="1003">
        <v>86.328599999999994</v>
      </c>
      <c r="R27" s="944">
        <v>18.6769</v>
      </c>
      <c r="S27" s="944">
        <v>30.1658665</v>
      </c>
      <c r="T27" s="944">
        <v>53.7762064</v>
      </c>
      <c r="U27" s="944">
        <v>63.105661300000001</v>
      </c>
      <c r="V27" s="994">
        <v>124.1614569</v>
      </c>
      <c r="W27" s="902">
        <v>316.74980000000005</v>
      </c>
      <c r="X27" s="944">
        <v>275.64600000000002</v>
      </c>
      <c r="Y27" s="944">
        <v>102.4027317</v>
      </c>
      <c r="Z27" s="944">
        <v>259.55610000000001</v>
      </c>
      <c r="AA27" s="944">
        <v>557.02480000000003</v>
      </c>
      <c r="AB27" s="944">
        <v>452.69549999999998</v>
      </c>
      <c r="AC27" s="944">
        <v>402.35129749999999</v>
      </c>
      <c r="AD27" s="944">
        <v>483.50380229999996</v>
      </c>
      <c r="AE27" s="944">
        <v>618.015174</v>
      </c>
      <c r="AF27" s="994">
        <v>888.29485690000001</v>
      </c>
      <c r="AG27" s="902">
        <v>674.91560000000004</v>
      </c>
      <c r="AH27" s="944">
        <v>646.93359999999996</v>
      </c>
      <c r="AI27" s="944">
        <v>643.01837090000004</v>
      </c>
      <c r="AJ27" s="1003">
        <v>561.38920000000007</v>
      </c>
      <c r="AK27" s="1003">
        <v>561.38750000000005</v>
      </c>
      <c r="AL27" s="944">
        <v>737.12159999999994</v>
      </c>
      <c r="AM27" s="944">
        <v>735.24108939999996</v>
      </c>
      <c r="AN27" s="944">
        <v>896.87304089999998</v>
      </c>
      <c r="AO27" s="944">
        <v>1010.8508664</v>
      </c>
      <c r="AP27" s="994">
        <v>1137.1848565</v>
      </c>
      <c r="AQ27" s="902">
        <v>991.66540000000009</v>
      </c>
      <c r="AR27" s="944">
        <v>922.57960000000003</v>
      </c>
      <c r="AS27" s="944">
        <v>745.42110260000004</v>
      </c>
      <c r="AT27" s="944">
        <v>820.94530000000009</v>
      </c>
      <c r="AU27" s="944">
        <v>1118.4123</v>
      </c>
      <c r="AV27" s="902">
        <v>1189.8171</v>
      </c>
      <c r="AW27" s="902">
        <v>1137.5923869000001</v>
      </c>
      <c r="AX27" s="902">
        <v>1380.3768431999999</v>
      </c>
      <c r="AY27" s="902">
        <v>1628.8660404</v>
      </c>
      <c r="AZ27" s="902">
        <f t="shared" si="4"/>
        <v>2025.4797134</v>
      </c>
      <c r="BA27" s="944">
        <v>505.67789999999991</v>
      </c>
      <c r="BB27" s="944">
        <v>691.31319999999994</v>
      </c>
      <c r="BC27" s="944">
        <v>973.52256510000007</v>
      </c>
      <c r="BD27" s="944">
        <v>1040.4674</v>
      </c>
      <c r="BE27" s="944">
        <v>949.74549999999999</v>
      </c>
      <c r="BF27" s="944">
        <v>920.64109999999994</v>
      </c>
      <c r="BG27" s="944">
        <v>1139.0872199999999</v>
      </c>
      <c r="BH27" s="944">
        <v>537.47490130000006</v>
      </c>
      <c r="BI27" s="944">
        <v>1758.6467451999999</v>
      </c>
      <c r="BJ27" s="994">
        <v>1649.0489379000001</v>
      </c>
      <c r="BK27" s="944">
        <v>6.6344999999999992</v>
      </c>
      <c r="BL27" s="944">
        <v>36.207500000000003</v>
      </c>
      <c r="BM27" s="944">
        <v>72.859140300000007</v>
      </c>
      <c r="BN27" s="944">
        <v>127.05709999999999</v>
      </c>
      <c r="BO27" s="944">
        <v>175.12860000000001</v>
      </c>
      <c r="BP27" s="902">
        <v>405.30779999999999</v>
      </c>
      <c r="BQ27" s="902">
        <v>454.88118650000001</v>
      </c>
      <c r="BR27" s="902">
        <v>1447.1177035000001</v>
      </c>
      <c r="BS27" s="902">
        <v>842.75399059999995</v>
      </c>
      <c r="BT27" s="995">
        <v>872.65857010000002</v>
      </c>
      <c r="BU27" s="944">
        <v>512.31239999999991</v>
      </c>
      <c r="BV27" s="944">
        <v>727.52069999999992</v>
      </c>
      <c r="BW27" s="944">
        <v>1046.3817054000001</v>
      </c>
      <c r="BX27" s="944">
        <v>1167.5245</v>
      </c>
      <c r="BY27" s="944">
        <v>1124.8741</v>
      </c>
      <c r="BZ27" s="902">
        <v>1325.9488999999999</v>
      </c>
      <c r="CA27" s="902">
        <v>1593.9684064999999</v>
      </c>
      <c r="CB27" s="902">
        <v>1984.5926048000001</v>
      </c>
      <c r="CC27" s="902">
        <v>2601.4007357999999</v>
      </c>
      <c r="CD27" s="995">
        <f t="shared" si="5"/>
        <v>2521.707508</v>
      </c>
      <c r="CE27" s="944">
        <v>957.20799999999986</v>
      </c>
      <c r="CF27" s="944">
        <v>1177.7343000000001</v>
      </c>
      <c r="CG27" s="944">
        <v>1444.2771520999997</v>
      </c>
      <c r="CH27" s="944">
        <v>1965.0409999999997</v>
      </c>
      <c r="CI27" s="944">
        <v>2533.9102000000003</v>
      </c>
      <c r="CJ27" s="902">
        <v>2991.1892000000003</v>
      </c>
      <c r="CK27" s="902">
        <v>3301.2577780000001</v>
      </c>
      <c r="CL27" s="902">
        <v>3983.2947064999998</v>
      </c>
      <c r="CM27" s="902">
        <v>4554.9387555000003</v>
      </c>
      <c r="CN27" s="995">
        <v>5185.0933996000003</v>
      </c>
      <c r="CO27" s="944">
        <v>1469.5203999999999</v>
      </c>
      <c r="CP27" s="944">
        <v>1905.2550000000001</v>
      </c>
      <c r="CQ27" s="944">
        <v>2490.6588574999996</v>
      </c>
      <c r="CR27" s="944">
        <v>3132.5654999999997</v>
      </c>
      <c r="CS27" s="944">
        <v>3658.7843000000003</v>
      </c>
      <c r="CT27" s="902">
        <v>4317.1381000000001</v>
      </c>
      <c r="CU27" s="902">
        <v>4895.2261845000003</v>
      </c>
      <c r="CV27" s="902">
        <v>5967.8873113</v>
      </c>
      <c r="CW27" s="902">
        <v>7156.3394913000002</v>
      </c>
      <c r="CX27" s="902">
        <f t="shared" si="6"/>
        <v>7706.8009075999998</v>
      </c>
      <c r="CY27" s="944">
        <v>812.90009999999995</v>
      </c>
      <c r="CZ27" s="944">
        <v>958.15139999999997</v>
      </c>
      <c r="DA27" s="1005">
        <v>1065.8165386000001</v>
      </c>
      <c r="DB27" s="1005">
        <v>1261.1007</v>
      </c>
      <c r="DC27" s="1005">
        <v>1420.4417000000001</v>
      </c>
      <c r="DD27" s="902">
        <v>1354.6596999999999</v>
      </c>
      <c r="DE27" s="902">
        <v>1511.272651</v>
      </c>
      <c r="DF27" s="902">
        <v>967.20249720000004</v>
      </c>
      <c r="DG27" s="902">
        <v>2313.5562578999998</v>
      </c>
      <c r="DH27" s="995">
        <f t="shared" si="1"/>
        <v>2413.1823379000002</v>
      </c>
      <c r="DI27" s="944">
        <v>16.162099999999999</v>
      </c>
      <c r="DJ27" s="944">
        <v>45.015300000000003</v>
      </c>
      <c r="DK27" s="944">
        <v>82.967898500000004</v>
      </c>
      <c r="DL27" s="944">
        <v>165.97989999999999</v>
      </c>
      <c r="DM27" s="944">
        <v>261.4572</v>
      </c>
      <c r="DN27" s="902">
        <v>423.98469999999998</v>
      </c>
      <c r="DO27" s="902">
        <v>485.04705300000001</v>
      </c>
      <c r="DP27" s="902">
        <v>1500.8939099000002</v>
      </c>
      <c r="DQ27" s="902">
        <v>905.8596518999999</v>
      </c>
      <c r="DR27" s="995">
        <f t="shared" si="2"/>
        <v>996.82002699999998</v>
      </c>
      <c r="DS27" s="944">
        <v>829.06219999999996</v>
      </c>
      <c r="DT27" s="944">
        <v>1003.1667</v>
      </c>
      <c r="DU27" s="944">
        <v>1148.7844371000001</v>
      </c>
      <c r="DV27" s="944">
        <v>1427.0806</v>
      </c>
      <c r="DW27" s="944">
        <v>1681.8989000000001</v>
      </c>
      <c r="DX27" s="902">
        <v>1778.6443999999999</v>
      </c>
      <c r="DY27" s="902">
        <v>1996.319704</v>
      </c>
      <c r="DZ27" s="902">
        <v>2468.0964071000003</v>
      </c>
      <c r="EA27" s="902">
        <v>3219.4159097999996</v>
      </c>
      <c r="EB27" s="902">
        <f t="shared" si="7"/>
        <v>3410.0023649000004</v>
      </c>
      <c r="EC27" s="997">
        <f t="shared" si="0"/>
        <v>0</v>
      </c>
      <c r="ED27" s="944">
        <v>1632.1235999999999</v>
      </c>
      <c r="EE27" s="944">
        <v>1824.6678999999999</v>
      </c>
      <c r="EF27" s="944">
        <v>2087.2955229999998</v>
      </c>
      <c r="EG27" s="944">
        <v>2526.4301999999998</v>
      </c>
      <c r="EH27" s="944">
        <v>3095.2977000000001</v>
      </c>
      <c r="EI27" s="902">
        <v>3728.3108000000002</v>
      </c>
      <c r="EJ27" s="902">
        <v>4036.4988674000001</v>
      </c>
      <c r="EK27" s="902">
        <v>4880.1677473999998</v>
      </c>
      <c r="EL27" s="902">
        <v>5565.7896219000004</v>
      </c>
      <c r="EM27" s="995">
        <f t="shared" si="3"/>
        <v>6322.2782561000004</v>
      </c>
      <c r="EN27" s="944">
        <v>2461.1857999999997</v>
      </c>
      <c r="EO27" s="944">
        <v>2827.8346000000001</v>
      </c>
      <c r="EP27" s="944">
        <v>3236.0799600999999</v>
      </c>
      <c r="EQ27" s="944">
        <v>3953.5108</v>
      </c>
      <c r="ER27" s="944">
        <v>4777.1966000000002</v>
      </c>
      <c r="ES27" s="944">
        <v>5506.9552000000003</v>
      </c>
      <c r="ET27" s="944">
        <v>6032.8185714000001</v>
      </c>
      <c r="EU27" s="944">
        <v>7348.2641545000006</v>
      </c>
      <c r="EV27" s="991">
        <v>8785.2055316999995</v>
      </c>
      <c r="EW27" s="999">
        <f t="shared" si="8"/>
        <v>9732.2806210000017</v>
      </c>
    </row>
    <row r="28" spans="1:153" ht="15" customHeight="1">
      <c r="A28" s="993">
        <v>21</v>
      </c>
      <c r="B28" s="982" t="s">
        <v>64</v>
      </c>
      <c r="C28" s="902">
        <v>8.5381999999999998</v>
      </c>
      <c r="D28" s="944">
        <v>10.0419</v>
      </c>
      <c r="E28" s="944">
        <v>10.05307</v>
      </c>
      <c r="F28" s="1003">
        <v>24.713999999999999</v>
      </c>
      <c r="G28" s="1003">
        <v>22.1708</v>
      </c>
      <c r="H28" s="1003">
        <v>3.1875</v>
      </c>
      <c r="I28" s="1003">
        <v>6.83</v>
      </c>
      <c r="J28" s="1003">
        <v>8.1568866</v>
      </c>
      <c r="K28" s="1003">
        <v>11.360307300000001</v>
      </c>
      <c r="L28" s="1004">
        <v>19.190196700000001</v>
      </c>
      <c r="M28" s="902">
        <v>0.22739999999999999</v>
      </c>
      <c r="N28" s="944">
        <v>30.2209</v>
      </c>
      <c r="O28" s="944">
        <v>39.602945599999998</v>
      </c>
      <c r="P28" s="1003">
        <v>43.616199999999999</v>
      </c>
      <c r="Q28" s="1003">
        <v>17.7577</v>
      </c>
      <c r="R28" s="944">
        <v>8.0178999999999991</v>
      </c>
      <c r="S28" s="944">
        <v>2.3824000000000001</v>
      </c>
      <c r="T28" s="944">
        <v>6.1491056999999998</v>
      </c>
      <c r="U28" s="944">
        <v>6.2811702</v>
      </c>
      <c r="V28" s="994">
        <v>1.4724429000000001</v>
      </c>
      <c r="W28" s="902">
        <v>8.7655999999999992</v>
      </c>
      <c r="X28" s="944">
        <v>40.262799999999999</v>
      </c>
      <c r="Y28" s="944">
        <v>49.656015599999996</v>
      </c>
      <c r="Z28" s="944">
        <v>68.330199999999991</v>
      </c>
      <c r="AA28" s="944">
        <v>39.9285</v>
      </c>
      <c r="AB28" s="944">
        <v>11.205399999999999</v>
      </c>
      <c r="AC28" s="944">
        <v>9.2124000000000006</v>
      </c>
      <c r="AD28" s="944">
        <v>14.3059923</v>
      </c>
      <c r="AE28" s="944">
        <v>17.641477500000001</v>
      </c>
      <c r="AF28" s="994">
        <v>20.662639600000002</v>
      </c>
      <c r="AG28" s="902">
        <v>30.382400000000001</v>
      </c>
      <c r="AH28" s="944">
        <v>21.9024</v>
      </c>
      <c r="AI28" s="944">
        <v>20.536558800000002</v>
      </c>
      <c r="AJ28" s="1003">
        <v>22.170200000000001</v>
      </c>
      <c r="AK28" s="1003">
        <v>29.671299999999999</v>
      </c>
      <c r="AL28" s="944">
        <v>30.091200000000001</v>
      </c>
      <c r="AM28" s="944">
        <v>26.212199999999999</v>
      </c>
      <c r="AN28" s="944">
        <v>25.166696900000002</v>
      </c>
      <c r="AO28" s="944">
        <v>24.210514499999999</v>
      </c>
      <c r="AP28" s="994">
        <v>24.132460500000001</v>
      </c>
      <c r="AQ28" s="902">
        <v>39.147999999999996</v>
      </c>
      <c r="AR28" s="944">
        <v>62.165199999999999</v>
      </c>
      <c r="AS28" s="944">
        <v>70.192574399999998</v>
      </c>
      <c r="AT28" s="944">
        <v>90.500399999999985</v>
      </c>
      <c r="AU28" s="944">
        <v>69.599800000000002</v>
      </c>
      <c r="AV28" s="902">
        <v>41.296599999999998</v>
      </c>
      <c r="AW28" s="902">
        <v>35.424599999999998</v>
      </c>
      <c r="AX28" s="902">
        <v>39.472689200000005</v>
      </c>
      <c r="AY28" s="902">
        <v>41.851991999999996</v>
      </c>
      <c r="AZ28" s="902">
        <f t="shared" si="4"/>
        <v>44.795100099999999</v>
      </c>
      <c r="BA28" s="944">
        <v>131.67430000000002</v>
      </c>
      <c r="BB28" s="944">
        <v>138.8057</v>
      </c>
      <c r="BC28" s="944">
        <v>164.19852280000001</v>
      </c>
      <c r="BD28" s="944">
        <v>297.00099999999998</v>
      </c>
      <c r="BE28" s="944">
        <v>275.21300000000002</v>
      </c>
      <c r="BF28" s="944">
        <v>151.40979999999999</v>
      </c>
      <c r="BG28" s="944">
        <v>103.58329999999999</v>
      </c>
      <c r="BH28" s="944">
        <v>184.21360540000001</v>
      </c>
      <c r="BI28" s="944">
        <v>142.11743440000001</v>
      </c>
      <c r="BJ28" s="994">
        <v>169.304281</v>
      </c>
      <c r="BK28" s="944">
        <v>439.14870000000002</v>
      </c>
      <c r="BL28" s="944">
        <v>547.94809999999995</v>
      </c>
      <c r="BM28" s="944">
        <v>660.07865930000003</v>
      </c>
      <c r="BN28" s="944">
        <v>1090.3497</v>
      </c>
      <c r="BO28" s="944">
        <v>905.91880000000003</v>
      </c>
      <c r="BP28" s="902">
        <v>349.15140000000002</v>
      </c>
      <c r="BQ28" s="902">
        <v>114.20878</v>
      </c>
      <c r="BR28" s="902">
        <v>106.3496225</v>
      </c>
      <c r="BS28" s="902">
        <v>538.64656930000001</v>
      </c>
      <c r="BT28" s="995">
        <v>915.84729460000005</v>
      </c>
      <c r="BU28" s="944">
        <v>570.82300000000009</v>
      </c>
      <c r="BV28" s="944">
        <v>686.75379999999996</v>
      </c>
      <c r="BW28" s="944">
        <v>824.2771821</v>
      </c>
      <c r="BX28" s="944">
        <v>1387.3507</v>
      </c>
      <c r="BY28" s="944">
        <v>1181.1318000000001</v>
      </c>
      <c r="BZ28" s="902">
        <v>500.56119999999999</v>
      </c>
      <c r="CA28" s="902">
        <v>217.79208</v>
      </c>
      <c r="CB28" s="902">
        <v>290.56322790000002</v>
      </c>
      <c r="CC28" s="902">
        <v>680.76400369999999</v>
      </c>
      <c r="CD28" s="995">
        <f t="shared" si="5"/>
        <v>1085.1515756000001</v>
      </c>
      <c r="CE28" s="944">
        <v>125.12560000000001</v>
      </c>
      <c r="CF28" s="944">
        <v>171.29079999999999</v>
      </c>
      <c r="CG28" s="944">
        <v>247.63297050000003</v>
      </c>
      <c r="CH28" s="944">
        <v>366.608</v>
      </c>
      <c r="CI28" s="944">
        <v>566.12869999999998</v>
      </c>
      <c r="CJ28" s="902">
        <v>686.20450000000005</v>
      </c>
      <c r="CK28" s="902">
        <v>740.38347499999998</v>
      </c>
      <c r="CL28" s="902">
        <v>768.73920280000004</v>
      </c>
      <c r="CM28" s="902">
        <v>772.77624449999996</v>
      </c>
      <c r="CN28" s="995">
        <v>789.4329348</v>
      </c>
      <c r="CO28" s="944">
        <v>695.94860000000006</v>
      </c>
      <c r="CP28" s="944">
        <v>858.04459999999995</v>
      </c>
      <c r="CQ28" s="944">
        <v>1071.9101525999999</v>
      </c>
      <c r="CR28" s="944">
        <v>1753.9586999999999</v>
      </c>
      <c r="CS28" s="944">
        <v>1747.2605000000001</v>
      </c>
      <c r="CT28" s="902">
        <v>1186.7656999999999</v>
      </c>
      <c r="CU28" s="902">
        <v>958.17555500000003</v>
      </c>
      <c r="CV28" s="902">
        <v>1059.3024307000001</v>
      </c>
      <c r="CW28" s="902">
        <v>1453.5402482</v>
      </c>
      <c r="CX28" s="902">
        <f t="shared" si="6"/>
        <v>1874.5845104</v>
      </c>
      <c r="CY28" s="944">
        <v>140.21250000000001</v>
      </c>
      <c r="CZ28" s="944">
        <v>148.8476</v>
      </c>
      <c r="DA28" s="1005">
        <v>174.2515928</v>
      </c>
      <c r="DB28" s="1005">
        <v>321.71499999999997</v>
      </c>
      <c r="DC28" s="1005">
        <v>297.38380000000001</v>
      </c>
      <c r="DD28" s="902">
        <v>154.59729999999999</v>
      </c>
      <c r="DE28" s="902">
        <v>110.41329999999999</v>
      </c>
      <c r="DF28" s="902">
        <v>192.37049200000001</v>
      </c>
      <c r="DG28" s="902">
        <v>153.4777417</v>
      </c>
      <c r="DH28" s="995">
        <f t="shared" si="1"/>
        <v>188.4944777</v>
      </c>
      <c r="DI28" s="944">
        <v>439.37610000000001</v>
      </c>
      <c r="DJ28" s="944">
        <v>578.16899999999998</v>
      </c>
      <c r="DK28" s="944">
        <v>699.68160490000002</v>
      </c>
      <c r="DL28" s="944">
        <v>1133.9658999999999</v>
      </c>
      <c r="DM28" s="944">
        <v>923.67650000000003</v>
      </c>
      <c r="DN28" s="902">
        <v>357.16930000000002</v>
      </c>
      <c r="DO28" s="902">
        <v>116.59118000000001</v>
      </c>
      <c r="DP28" s="902">
        <v>112.49872819999999</v>
      </c>
      <c r="DQ28" s="902">
        <v>544.92773950000003</v>
      </c>
      <c r="DR28" s="995">
        <f t="shared" si="2"/>
        <v>917.31973750000009</v>
      </c>
      <c r="DS28" s="944">
        <v>579.58860000000004</v>
      </c>
      <c r="DT28" s="944">
        <v>727.01659999999993</v>
      </c>
      <c r="DU28" s="944">
        <v>873.93319770000005</v>
      </c>
      <c r="DV28" s="944">
        <v>1455.6808999999998</v>
      </c>
      <c r="DW28" s="944">
        <v>1221.0603000000001</v>
      </c>
      <c r="DX28" s="902">
        <v>511.76660000000004</v>
      </c>
      <c r="DY28" s="902">
        <v>227.00448</v>
      </c>
      <c r="DZ28" s="902">
        <v>304.86922019999997</v>
      </c>
      <c r="EA28" s="902">
        <v>698.40548120000005</v>
      </c>
      <c r="EB28" s="902">
        <f t="shared" si="7"/>
        <v>1105.8142152</v>
      </c>
      <c r="EC28" s="997">
        <f t="shared" si="0"/>
        <v>0</v>
      </c>
      <c r="ED28" s="944">
        <v>155.50800000000001</v>
      </c>
      <c r="EE28" s="944">
        <v>193.19319999999999</v>
      </c>
      <c r="EF28" s="944">
        <v>268.16952930000002</v>
      </c>
      <c r="EG28" s="944">
        <v>388.77820000000003</v>
      </c>
      <c r="EH28" s="944">
        <v>595.79999999999995</v>
      </c>
      <c r="EI28" s="902">
        <v>716.29570000000001</v>
      </c>
      <c r="EJ28" s="902">
        <v>766.59567500000003</v>
      </c>
      <c r="EK28" s="902">
        <v>793.90589970000008</v>
      </c>
      <c r="EL28" s="902">
        <v>796.98675900000001</v>
      </c>
      <c r="EM28" s="995">
        <f t="shared" si="3"/>
        <v>813.56539529999998</v>
      </c>
      <c r="EN28" s="944">
        <v>735.09660000000008</v>
      </c>
      <c r="EO28" s="944">
        <v>920.20979999999997</v>
      </c>
      <c r="EP28" s="944">
        <v>1142.102727</v>
      </c>
      <c r="EQ28" s="944">
        <v>1844.4590999999998</v>
      </c>
      <c r="ER28" s="944">
        <v>1816.8603000000001</v>
      </c>
      <c r="ES28" s="944">
        <v>1228.0623000000001</v>
      </c>
      <c r="ET28" s="944">
        <v>993.60015500000009</v>
      </c>
      <c r="EU28" s="944">
        <v>1098.7751198999999</v>
      </c>
      <c r="EV28" s="991">
        <v>1495.3922402000001</v>
      </c>
      <c r="EW28" s="999">
        <f t="shared" si="8"/>
        <v>1919.3796105000001</v>
      </c>
    </row>
    <row r="29" spans="1:153" ht="15" customHeight="1">
      <c r="A29" s="993">
        <v>22</v>
      </c>
      <c r="B29" s="982" t="s">
        <v>98</v>
      </c>
      <c r="C29" s="902">
        <v>505.52379999999994</v>
      </c>
      <c r="D29" s="944">
        <v>689.92349999999999</v>
      </c>
      <c r="E29" s="944">
        <v>377.4535611</v>
      </c>
      <c r="F29" s="1003">
        <v>278.32060000000001</v>
      </c>
      <c r="G29" s="1003">
        <v>380.41050000000001</v>
      </c>
      <c r="H29" s="1003">
        <v>312.26170000000002</v>
      </c>
      <c r="I29" s="1003">
        <v>520.127745</v>
      </c>
      <c r="J29" s="1003">
        <v>514.68002379999996</v>
      </c>
      <c r="K29" s="1003">
        <v>248.2365187</v>
      </c>
      <c r="L29" s="1004">
        <v>262.87994550000002</v>
      </c>
      <c r="M29" s="902">
        <v>21.735900000000001</v>
      </c>
      <c r="N29" s="944">
        <v>17.142299999999999</v>
      </c>
      <c r="O29" s="944">
        <v>18.481280000000002</v>
      </c>
      <c r="P29" s="1003">
        <v>15.0501</v>
      </c>
      <c r="Q29" s="1003">
        <v>14.090900000000001</v>
      </c>
      <c r="R29" s="944">
        <v>11.582000000000001</v>
      </c>
      <c r="S29" s="944">
        <v>17.956945699999999</v>
      </c>
      <c r="T29" s="944">
        <v>13.7557606</v>
      </c>
      <c r="U29" s="944">
        <v>7.6514688</v>
      </c>
      <c r="V29" s="994">
        <v>9.8256405999999998</v>
      </c>
      <c r="W29" s="902">
        <v>527.25969999999995</v>
      </c>
      <c r="X29" s="944">
        <v>707.06579999999997</v>
      </c>
      <c r="Y29" s="944">
        <v>395.93484110000003</v>
      </c>
      <c r="Z29" s="944">
        <v>293.3707</v>
      </c>
      <c r="AA29" s="944">
        <v>394.50139999999999</v>
      </c>
      <c r="AB29" s="944">
        <v>323.84370000000001</v>
      </c>
      <c r="AC29" s="944">
        <v>538.08469070000001</v>
      </c>
      <c r="AD29" s="944">
        <v>528.43578439999999</v>
      </c>
      <c r="AE29" s="944">
        <v>255.88798750000001</v>
      </c>
      <c r="AF29" s="994">
        <v>272.7055861</v>
      </c>
      <c r="AG29" s="902">
        <v>668.46209999999996</v>
      </c>
      <c r="AH29" s="944">
        <v>621.41480000000001</v>
      </c>
      <c r="AI29" s="944">
        <v>580.16729339999995</v>
      </c>
      <c r="AJ29" s="944">
        <v>552.88620000000003</v>
      </c>
      <c r="AK29" s="944">
        <v>573.31529999999998</v>
      </c>
      <c r="AL29" s="944">
        <v>594.44970000000001</v>
      </c>
      <c r="AM29" s="944">
        <v>666.24491160000002</v>
      </c>
      <c r="AN29" s="944">
        <v>761.63390949999996</v>
      </c>
      <c r="AO29" s="944">
        <v>787.56098789999999</v>
      </c>
      <c r="AP29" s="994">
        <v>770.45366669999999</v>
      </c>
      <c r="AQ29" s="902">
        <v>1195.7217999999998</v>
      </c>
      <c r="AR29" s="944">
        <v>1328.4805999999999</v>
      </c>
      <c r="AS29" s="944">
        <v>976.10213449999992</v>
      </c>
      <c r="AT29" s="944">
        <v>846.25690000000009</v>
      </c>
      <c r="AU29" s="944">
        <v>967.81669999999997</v>
      </c>
      <c r="AV29" s="902">
        <v>918.29340000000002</v>
      </c>
      <c r="AW29" s="902">
        <v>1204.3296023</v>
      </c>
      <c r="AX29" s="902">
        <v>1290.0696938999999</v>
      </c>
      <c r="AY29" s="902">
        <v>1043.4489754000001</v>
      </c>
      <c r="AZ29" s="902">
        <f t="shared" si="4"/>
        <v>1043.1592528000001</v>
      </c>
      <c r="BA29" s="944">
        <v>1465.5686000000001</v>
      </c>
      <c r="BB29" s="944">
        <v>756.77329999999995</v>
      </c>
      <c r="BC29" s="944">
        <v>579.8143546</v>
      </c>
      <c r="BD29" s="944">
        <v>560.2713</v>
      </c>
      <c r="BE29" s="944">
        <v>617.93939999999998</v>
      </c>
      <c r="BF29" s="944">
        <v>625.06819999999993</v>
      </c>
      <c r="BG29" s="944">
        <v>545.00871459999996</v>
      </c>
      <c r="BH29" s="944">
        <v>55.862079600000001</v>
      </c>
      <c r="BI29" s="944">
        <v>833.49949400000003</v>
      </c>
      <c r="BJ29" s="994">
        <v>918.3124742</v>
      </c>
      <c r="BK29" s="944">
        <v>76.857100000000003</v>
      </c>
      <c r="BL29" s="944">
        <v>94.489900000000006</v>
      </c>
      <c r="BM29" s="944">
        <v>75.8306951</v>
      </c>
      <c r="BN29" s="944">
        <v>61.977599999999995</v>
      </c>
      <c r="BO29" s="944">
        <v>54.561999999999998</v>
      </c>
      <c r="BP29" s="902">
        <v>57.202999999999996</v>
      </c>
      <c r="BQ29" s="902">
        <v>51.9083307</v>
      </c>
      <c r="BR29" s="902">
        <v>698.01928450000003</v>
      </c>
      <c r="BS29" s="902">
        <v>36.116114199999998</v>
      </c>
      <c r="BT29" s="995">
        <v>39.3664117</v>
      </c>
      <c r="BU29" s="944">
        <v>1542.4257</v>
      </c>
      <c r="BV29" s="944">
        <v>851.26319999999998</v>
      </c>
      <c r="BW29" s="944">
        <v>655.64504969999996</v>
      </c>
      <c r="BX29" s="944">
        <v>622.24890000000005</v>
      </c>
      <c r="BY29" s="944">
        <v>672.50139999999999</v>
      </c>
      <c r="BZ29" s="902">
        <v>682.27119999999991</v>
      </c>
      <c r="CA29" s="902">
        <v>596.91704529999993</v>
      </c>
      <c r="CB29" s="902">
        <v>753.88136410000004</v>
      </c>
      <c r="CC29" s="902">
        <v>869.6156082</v>
      </c>
      <c r="CD29" s="995">
        <f t="shared" si="5"/>
        <v>957.67888589999995</v>
      </c>
      <c r="CE29" s="944">
        <v>1882.9341000000002</v>
      </c>
      <c r="CF29" s="944">
        <v>2218.3735999999999</v>
      </c>
      <c r="CG29" s="944">
        <v>2395.0741398</v>
      </c>
      <c r="CH29" s="944">
        <v>2600.8649</v>
      </c>
      <c r="CI29" s="944">
        <v>2717.6086999999998</v>
      </c>
      <c r="CJ29" s="902">
        <v>2840.3748000000001</v>
      </c>
      <c r="CK29" s="902">
        <v>2935.2038435999998</v>
      </c>
      <c r="CL29" s="902">
        <v>2992.6229999000002</v>
      </c>
      <c r="CM29" s="902">
        <v>3209.0346589000001</v>
      </c>
      <c r="CN29" s="995">
        <v>3536.0595612000002</v>
      </c>
      <c r="CO29" s="944">
        <v>3425.3598000000002</v>
      </c>
      <c r="CP29" s="944">
        <v>3069.6367999999998</v>
      </c>
      <c r="CQ29" s="944">
        <v>3050.7191895000001</v>
      </c>
      <c r="CR29" s="944">
        <v>3223.1138000000001</v>
      </c>
      <c r="CS29" s="944">
        <v>3390.1100999999999</v>
      </c>
      <c r="CT29" s="902">
        <v>3522.6459999999997</v>
      </c>
      <c r="CU29" s="902">
        <v>3532.1208889</v>
      </c>
      <c r="CV29" s="902">
        <v>3746.5043640000004</v>
      </c>
      <c r="CW29" s="902">
        <v>4078.6502670999998</v>
      </c>
      <c r="CX29" s="902">
        <f t="shared" si="6"/>
        <v>4493.7384471000005</v>
      </c>
      <c r="CY29" s="944">
        <v>1971.0924</v>
      </c>
      <c r="CZ29" s="944">
        <v>1446.6967999999999</v>
      </c>
      <c r="DA29" s="1005">
        <v>957.2679157</v>
      </c>
      <c r="DB29" s="1005">
        <v>838.59190000000001</v>
      </c>
      <c r="DC29" s="1005">
        <v>998.34990000000005</v>
      </c>
      <c r="DD29" s="902">
        <v>937.32989999999995</v>
      </c>
      <c r="DE29" s="902">
        <v>1065.1364596000001</v>
      </c>
      <c r="DF29" s="902">
        <v>570.54210339999997</v>
      </c>
      <c r="DG29" s="902">
        <v>1081.7360126999999</v>
      </c>
      <c r="DH29" s="995">
        <f t="shared" si="1"/>
        <v>1181.1924197000001</v>
      </c>
      <c r="DI29" s="944">
        <v>98.593000000000004</v>
      </c>
      <c r="DJ29" s="944">
        <v>111.6322</v>
      </c>
      <c r="DK29" s="944">
        <v>94.311975099999998</v>
      </c>
      <c r="DL29" s="944">
        <v>77.027699999999996</v>
      </c>
      <c r="DM29" s="944">
        <v>68.652900000000002</v>
      </c>
      <c r="DN29" s="902">
        <v>68.784999999999997</v>
      </c>
      <c r="DO29" s="902">
        <v>69.865276399999999</v>
      </c>
      <c r="DP29" s="902">
        <v>711.77504510000006</v>
      </c>
      <c r="DQ29" s="902">
        <v>43.767583000000002</v>
      </c>
      <c r="DR29" s="995">
        <f t="shared" si="2"/>
        <v>49.1920523</v>
      </c>
      <c r="DS29" s="944">
        <v>2069.6853999999998</v>
      </c>
      <c r="DT29" s="944">
        <v>1558.329</v>
      </c>
      <c r="DU29" s="944">
        <v>1051.5798907999999</v>
      </c>
      <c r="DV29" s="944">
        <v>915.61959999999999</v>
      </c>
      <c r="DW29" s="944">
        <v>1067.0028</v>
      </c>
      <c r="DX29" s="902">
        <v>1006.1148999999999</v>
      </c>
      <c r="DY29" s="902">
        <v>1135.0017360000002</v>
      </c>
      <c r="DZ29" s="902">
        <v>1282.3171485</v>
      </c>
      <c r="EA29" s="902">
        <v>1125.5035957</v>
      </c>
      <c r="EB29" s="902">
        <f t="shared" si="7"/>
        <v>1230.3844720000002</v>
      </c>
      <c r="EC29" s="997">
        <f t="shared" si="0"/>
        <v>0</v>
      </c>
      <c r="ED29" s="944">
        <v>2551.3962000000001</v>
      </c>
      <c r="EE29" s="944">
        <v>2839.7883999999999</v>
      </c>
      <c r="EF29" s="944">
        <v>2975.2414331999998</v>
      </c>
      <c r="EG29" s="944">
        <v>3153.7511</v>
      </c>
      <c r="EH29" s="944">
        <v>3290.924</v>
      </c>
      <c r="EI29" s="902">
        <v>3434.8245000000002</v>
      </c>
      <c r="EJ29" s="902">
        <v>3601.4487552000001</v>
      </c>
      <c r="EK29" s="902">
        <v>3754.2569094</v>
      </c>
      <c r="EL29" s="902">
        <v>3996.5956467999999</v>
      </c>
      <c r="EM29" s="995">
        <f t="shared" si="3"/>
        <v>4306.5132278999999</v>
      </c>
      <c r="EN29" s="944">
        <v>4621.0815999999995</v>
      </c>
      <c r="EO29" s="944">
        <v>4398.1174000000001</v>
      </c>
      <c r="EP29" s="944">
        <v>4026.8213239999995</v>
      </c>
      <c r="EQ29" s="944">
        <v>4069.3706999999999</v>
      </c>
      <c r="ER29" s="944">
        <v>4357.9268000000002</v>
      </c>
      <c r="ES29" s="944">
        <v>4440.9394000000002</v>
      </c>
      <c r="ET29" s="944">
        <v>4736.4504912000002</v>
      </c>
      <c r="EU29" s="944">
        <v>5036.5740579000003</v>
      </c>
      <c r="EV29" s="991">
        <v>5122.0992425000004</v>
      </c>
      <c r="EW29" s="999">
        <f t="shared" si="8"/>
        <v>5536.8976999000006</v>
      </c>
    </row>
    <row r="30" spans="1:153" ht="15" customHeight="1">
      <c r="A30" s="993">
        <v>23</v>
      </c>
      <c r="B30" s="982" t="s">
        <v>99</v>
      </c>
      <c r="C30" s="902">
        <v>0.10390000000000001</v>
      </c>
      <c r="D30" s="944">
        <v>0.1145</v>
      </c>
      <c r="E30" s="944">
        <v>0.13489999999999999</v>
      </c>
      <c r="F30" s="1003">
        <v>1.83E-2</v>
      </c>
      <c r="G30" s="1003">
        <v>0</v>
      </c>
      <c r="H30" s="1003">
        <v>0</v>
      </c>
      <c r="I30" s="1003">
        <v>0</v>
      </c>
      <c r="J30" s="1003">
        <v>0</v>
      </c>
      <c r="K30" s="1003">
        <v>0</v>
      </c>
      <c r="L30" s="1004"/>
      <c r="M30" s="902">
        <v>2.891</v>
      </c>
      <c r="N30" s="944">
        <v>3.1947000000000001</v>
      </c>
      <c r="O30" s="944">
        <v>2.4199000000000002</v>
      </c>
      <c r="P30" s="1003">
        <v>0.13519999999999999</v>
      </c>
      <c r="Q30" s="1003">
        <v>0</v>
      </c>
      <c r="R30" s="944">
        <v>0</v>
      </c>
      <c r="S30" s="944">
        <v>0</v>
      </c>
      <c r="T30" s="944">
        <v>0</v>
      </c>
      <c r="U30" s="944">
        <v>0</v>
      </c>
      <c r="V30" s="994"/>
      <c r="W30" s="902">
        <v>2.9948999999999999</v>
      </c>
      <c r="X30" s="944">
        <v>3.3092000000000001</v>
      </c>
      <c r="Y30" s="944">
        <v>2.5548000000000002</v>
      </c>
      <c r="Z30" s="944">
        <v>0.1535</v>
      </c>
      <c r="AA30" s="944">
        <v>0</v>
      </c>
      <c r="AB30" s="944">
        <v>0</v>
      </c>
      <c r="AC30" s="944">
        <v>0</v>
      </c>
      <c r="AD30" s="944">
        <v>0</v>
      </c>
      <c r="AE30" s="944">
        <v>0</v>
      </c>
      <c r="AF30" s="994">
        <v>0</v>
      </c>
      <c r="AG30" s="902">
        <v>13.9918</v>
      </c>
      <c r="AH30" s="944">
        <v>8.0721000000000007</v>
      </c>
      <c r="AI30" s="944">
        <v>5.2632000000000003</v>
      </c>
      <c r="AJ30" s="1003">
        <v>3.7705000000000002</v>
      </c>
      <c r="AK30" s="1003">
        <v>3.1345999999999998</v>
      </c>
      <c r="AL30" s="944">
        <v>2.2863000000000002</v>
      </c>
      <c r="AM30" s="944">
        <v>2.0354999999999999</v>
      </c>
      <c r="AN30" s="944">
        <v>1.5196000000000001</v>
      </c>
      <c r="AO30" s="944">
        <v>1.1094449</v>
      </c>
      <c r="AP30" s="994"/>
      <c r="AQ30" s="902">
        <v>16.986699999999999</v>
      </c>
      <c r="AR30" s="944">
        <v>11.381300000000001</v>
      </c>
      <c r="AS30" s="944">
        <v>7.8180000000000005</v>
      </c>
      <c r="AT30" s="944">
        <v>3.9240000000000004</v>
      </c>
      <c r="AU30" s="944">
        <v>3.1345999999999998</v>
      </c>
      <c r="AV30" s="902">
        <v>2.2863000000000002</v>
      </c>
      <c r="AW30" s="902">
        <v>2.0354999999999999</v>
      </c>
      <c r="AX30" s="902">
        <v>1.5196000000000001</v>
      </c>
      <c r="AY30" s="902">
        <v>1.1094449</v>
      </c>
      <c r="AZ30" s="902">
        <f t="shared" si="4"/>
        <v>0</v>
      </c>
      <c r="BA30" s="944">
        <v>10.241800000000001</v>
      </c>
      <c r="BB30" s="944">
        <v>12.337200000000001</v>
      </c>
      <c r="BC30" s="944">
        <v>12.0913</v>
      </c>
      <c r="BD30" s="944">
        <v>2.2503000000000002</v>
      </c>
      <c r="BE30" s="944">
        <v>6.8400000000000002E-2</v>
      </c>
      <c r="BF30" s="944">
        <v>1.17E-2</v>
      </c>
      <c r="BG30" s="944">
        <v>2.5999999999999999E-3</v>
      </c>
      <c r="BH30" s="944">
        <v>0</v>
      </c>
      <c r="BI30" s="944">
        <v>2.0489999999999999E-4</v>
      </c>
      <c r="BJ30" s="994"/>
      <c r="BK30" s="944">
        <v>25.207700000000003</v>
      </c>
      <c r="BL30" s="944">
        <v>27.786099999999998</v>
      </c>
      <c r="BM30" s="944">
        <v>29.998200000000004</v>
      </c>
      <c r="BN30" s="944">
        <v>1.7665</v>
      </c>
      <c r="BO30" s="944">
        <v>0</v>
      </c>
      <c r="BP30" s="902">
        <v>0</v>
      </c>
      <c r="BQ30" s="902">
        <v>0</v>
      </c>
      <c r="BR30" s="902">
        <v>1.197E-4</v>
      </c>
      <c r="BS30" s="902">
        <v>0</v>
      </c>
      <c r="BT30" s="995"/>
      <c r="BU30" s="944">
        <v>35.4495</v>
      </c>
      <c r="BV30" s="944">
        <v>40.1233</v>
      </c>
      <c r="BW30" s="944">
        <v>42.089500000000001</v>
      </c>
      <c r="BX30" s="944">
        <v>4.0167999999999999</v>
      </c>
      <c r="BY30" s="944">
        <v>6.8400000000000002E-2</v>
      </c>
      <c r="BZ30" s="902">
        <v>1.17E-2</v>
      </c>
      <c r="CA30" s="902">
        <v>2.5999999999999999E-3</v>
      </c>
      <c r="CB30" s="902">
        <v>1.197E-4</v>
      </c>
      <c r="CC30" s="902">
        <v>2.0489999999999999E-4</v>
      </c>
      <c r="CD30" s="995">
        <f t="shared" si="5"/>
        <v>0</v>
      </c>
      <c r="CE30" s="944">
        <v>114.4217</v>
      </c>
      <c r="CF30" s="944">
        <v>105.5496</v>
      </c>
      <c r="CG30" s="944">
        <v>104.0331</v>
      </c>
      <c r="CH30" s="944">
        <v>104.0849</v>
      </c>
      <c r="CI30" s="944">
        <v>97.505899999999997</v>
      </c>
      <c r="CJ30" s="902">
        <v>85.133300000000006</v>
      </c>
      <c r="CK30" s="902">
        <v>71.16449999999999</v>
      </c>
      <c r="CL30" s="902">
        <v>59.923300000000005</v>
      </c>
      <c r="CM30" s="902">
        <v>43.082538661999997</v>
      </c>
      <c r="CN30" s="995"/>
      <c r="CO30" s="944">
        <v>149.87119999999999</v>
      </c>
      <c r="CP30" s="944">
        <v>145.6729</v>
      </c>
      <c r="CQ30" s="944">
        <v>146.12260000000001</v>
      </c>
      <c r="CR30" s="944">
        <v>108.10170000000001</v>
      </c>
      <c r="CS30" s="944">
        <v>97.574299999999994</v>
      </c>
      <c r="CT30" s="902">
        <v>85.14500000000001</v>
      </c>
      <c r="CU30" s="902">
        <v>71.167099999999991</v>
      </c>
      <c r="CV30" s="902">
        <v>59.923419700000004</v>
      </c>
      <c r="CW30" s="902">
        <v>43.082743561999997</v>
      </c>
      <c r="CX30" s="902">
        <f t="shared" si="6"/>
        <v>0</v>
      </c>
      <c r="CY30" s="944">
        <v>10.345700000000001</v>
      </c>
      <c r="CZ30" s="944">
        <v>12.451700000000001</v>
      </c>
      <c r="DA30" s="1005">
        <v>12.2262</v>
      </c>
      <c r="DB30" s="1005">
        <v>2.2686000000000002</v>
      </c>
      <c r="DC30" s="1005">
        <v>6.8400000000000002E-2</v>
      </c>
      <c r="DD30" s="902">
        <v>1.17E-2</v>
      </c>
      <c r="DE30" s="902">
        <v>2.5999999999999999E-3</v>
      </c>
      <c r="DF30" s="902">
        <v>0</v>
      </c>
      <c r="DG30" s="902">
        <v>2.0489999999999999E-4</v>
      </c>
      <c r="DH30" s="995">
        <f t="shared" si="1"/>
        <v>0</v>
      </c>
      <c r="DI30" s="944">
        <v>28.098700000000001</v>
      </c>
      <c r="DJ30" s="944">
        <v>30.980799999999999</v>
      </c>
      <c r="DK30" s="944">
        <v>32.418100000000003</v>
      </c>
      <c r="DL30" s="944">
        <v>1.9016999999999999</v>
      </c>
      <c r="DM30" s="944">
        <v>0</v>
      </c>
      <c r="DN30" s="902">
        <v>0</v>
      </c>
      <c r="DO30" s="902">
        <v>0</v>
      </c>
      <c r="DP30" s="902">
        <v>1.197E-4</v>
      </c>
      <c r="DQ30" s="902">
        <v>0</v>
      </c>
      <c r="DR30" s="995">
        <f t="shared" si="2"/>
        <v>0</v>
      </c>
      <c r="DS30" s="944">
        <v>38.444400000000002</v>
      </c>
      <c r="DT30" s="944">
        <v>43.432499999999997</v>
      </c>
      <c r="DU30" s="944">
        <v>44.644300000000001</v>
      </c>
      <c r="DV30" s="944">
        <v>4.1703000000000001</v>
      </c>
      <c r="DW30" s="944">
        <v>6.8400000000000002E-2</v>
      </c>
      <c r="DX30" s="902">
        <v>1.17E-2</v>
      </c>
      <c r="DY30" s="902">
        <v>2.5999999999999999E-3</v>
      </c>
      <c r="DZ30" s="902">
        <v>1.197E-4</v>
      </c>
      <c r="EA30" s="902">
        <v>2.0489999999999999E-4</v>
      </c>
      <c r="EB30" s="902">
        <f t="shared" si="7"/>
        <v>0</v>
      </c>
      <c r="EC30" s="997">
        <f t="shared" si="0"/>
        <v>0</v>
      </c>
      <c r="ED30" s="944">
        <v>128.4135</v>
      </c>
      <c r="EE30" s="944">
        <v>113.6217</v>
      </c>
      <c r="EF30" s="944">
        <v>109.2963</v>
      </c>
      <c r="EG30" s="944">
        <v>107.8554</v>
      </c>
      <c r="EH30" s="944">
        <v>100.6405</v>
      </c>
      <c r="EI30" s="902">
        <v>87.419600000000003</v>
      </c>
      <c r="EJ30" s="902">
        <v>73.199999999999989</v>
      </c>
      <c r="EK30" s="902">
        <v>61.442900000000002</v>
      </c>
      <c r="EL30" s="902">
        <v>44.191983561999997</v>
      </c>
      <c r="EM30" s="995">
        <f t="shared" si="3"/>
        <v>0</v>
      </c>
      <c r="EN30" s="944">
        <v>166.8579</v>
      </c>
      <c r="EO30" s="944">
        <v>157.05420000000001</v>
      </c>
      <c r="EP30" s="944">
        <v>153.94060000000002</v>
      </c>
      <c r="EQ30" s="944">
        <v>112.0257</v>
      </c>
      <c r="ER30" s="944">
        <v>100.7089</v>
      </c>
      <c r="ES30" s="944">
        <v>87.431300000000007</v>
      </c>
      <c r="ET30" s="944">
        <v>73.20259999999999</v>
      </c>
      <c r="EU30" s="944">
        <v>61.443019700000001</v>
      </c>
      <c r="EV30" s="991">
        <v>44.192188461999997</v>
      </c>
      <c r="EW30" s="999">
        <f t="shared" si="8"/>
        <v>0</v>
      </c>
    </row>
    <row r="31" spans="1:153" ht="15" customHeight="1">
      <c r="A31" s="993">
        <v>24</v>
      </c>
      <c r="B31" s="982" t="s">
        <v>72</v>
      </c>
      <c r="C31" s="902">
        <v>1379.8367000000001</v>
      </c>
      <c r="D31" s="944">
        <v>2594.6579999999999</v>
      </c>
      <c r="E31" s="944">
        <v>4673.7213601000003</v>
      </c>
      <c r="F31" s="1003">
        <v>5585.1238000000003</v>
      </c>
      <c r="G31" s="1003">
        <v>6736.6127999999999</v>
      </c>
      <c r="H31" s="1003">
        <v>7329.7563</v>
      </c>
      <c r="I31" s="1003">
        <v>7253.4727303</v>
      </c>
      <c r="J31" s="1003">
        <v>9109.8850559999992</v>
      </c>
      <c r="K31" s="1003">
        <v>9033.4901768</v>
      </c>
      <c r="L31" s="1004">
        <v>11557.7377927</v>
      </c>
      <c r="M31" s="902">
        <v>555.28750000000002</v>
      </c>
      <c r="N31" s="944">
        <v>638.69209999999998</v>
      </c>
      <c r="O31" s="944">
        <v>449.23843670000002</v>
      </c>
      <c r="P31" s="1003">
        <v>547.01689999999996</v>
      </c>
      <c r="Q31" s="1003">
        <v>578.78240000000005</v>
      </c>
      <c r="R31" s="944">
        <v>745.41219999999998</v>
      </c>
      <c r="S31" s="944">
        <v>1335.5351324000001</v>
      </c>
      <c r="T31" s="944">
        <v>2245.4125116999999</v>
      </c>
      <c r="U31" s="944">
        <v>2143.0290731</v>
      </c>
      <c r="V31" s="994">
        <v>2303.7228730000002</v>
      </c>
      <c r="W31" s="902">
        <v>1935.1242000000002</v>
      </c>
      <c r="X31" s="944">
        <v>3233.3500999999997</v>
      </c>
      <c r="Y31" s="944">
        <v>5122.9597968000007</v>
      </c>
      <c r="Z31" s="944">
        <v>6132.1406999999999</v>
      </c>
      <c r="AA31" s="944">
        <v>7315.3951999999999</v>
      </c>
      <c r="AB31" s="944">
        <v>8075.1684999999998</v>
      </c>
      <c r="AC31" s="944">
        <v>8589.0078627000003</v>
      </c>
      <c r="AD31" s="944">
        <v>11355.297567699999</v>
      </c>
      <c r="AE31" s="944">
        <v>11176.5192499</v>
      </c>
      <c r="AF31" s="994">
        <v>13861.4606657</v>
      </c>
      <c r="AG31" s="902">
        <v>3351.7797</v>
      </c>
      <c r="AH31" s="944">
        <v>3661.4065000000001</v>
      </c>
      <c r="AI31" s="944">
        <v>4914.6940667999997</v>
      </c>
      <c r="AJ31" s="1003">
        <v>7982.2862999999998</v>
      </c>
      <c r="AK31" s="1003">
        <v>11611.1486</v>
      </c>
      <c r="AL31" s="944">
        <v>15459.288200000001</v>
      </c>
      <c r="AM31" s="944">
        <v>19876.702388999998</v>
      </c>
      <c r="AN31" s="944">
        <v>22034.827519800001</v>
      </c>
      <c r="AO31" s="944">
        <v>24876.968015900002</v>
      </c>
      <c r="AP31" s="994">
        <v>26765.530325200001</v>
      </c>
      <c r="AQ31" s="902">
        <v>5286.9039000000002</v>
      </c>
      <c r="AR31" s="944">
        <v>6894.7565999999997</v>
      </c>
      <c r="AS31" s="944">
        <v>10037.6538636</v>
      </c>
      <c r="AT31" s="944">
        <v>14114.427</v>
      </c>
      <c r="AU31" s="944">
        <v>18926.543799999999</v>
      </c>
      <c r="AV31" s="902">
        <v>23534.456700000002</v>
      </c>
      <c r="AW31" s="902">
        <v>28465.710251699998</v>
      </c>
      <c r="AX31" s="902">
        <v>33390.125087499997</v>
      </c>
      <c r="AY31" s="902">
        <v>36053.487265800002</v>
      </c>
      <c r="AZ31" s="902">
        <f t="shared" si="4"/>
        <v>40626.990990899998</v>
      </c>
      <c r="BA31" s="944">
        <v>1950.8810000000001</v>
      </c>
      <c r="BB31" s="944">
        <v>2035.8822999999998</v>
      </c>
      <c r="BC31" s="944">
        <v>1533.5122199999996</v>
      </c>
      <c r="BD31" s="944">
        <v>2554.2388999999994</v>
      </c>
      <c r="BE31" s="944">
        <v>2320.6150000000007</v>
      </c>
      <c r="BF31" s="944">
        <v>2499.0359999999991</v>
      </c>
      <c r="BG31" s="944">
        <v>3084.6315258</v>
      </c>
      <c r="BH31" s="944">
        <v>10270.396601099999</v>
      </c>
      <c r="BI31" s="944">
        <v>6163.5778604999996</v>
      </c>
      <c r="BJ31" s="994">
        <v>5918.0056019000003</v>
      </c>
      <c r="BK31" s="944">
        <v>1643.1532000000002</v>
      </c>
      <c r="BL31" s="944">
        <v>1837.3432</v>
      </c>
      <c r="BM31" s="944">
        <v>3487.3904231000001</v>
      </c>
      <c r="BN31" s="944">
        <v>2279.7583999999997</v>
      </c>
      <c r="BO31" s="944">
        <v>4155.9724999999999</v>
      </c>
      <c r="BP31" s="902">
        <v>6018.2903000000006</v>
      </c>
      <c r="BQ31" s="902">
        <v>8950.6064836000005</v>
      </c>
      <c r="BR31" s="902">
        <v>3831.6557698000001</v>
      </c>
      <c r="BS31" s="902">
        <v>12248.502379199999</v>
      </c>
      <c r="BT31" s="995">
        <v>18458.8471202</v>
      </c>
      <c r="BU31" s="944">
        <v>3594.0342000000001</v>
      </c>
      <c r="BV31" s="944">
        <v>3873.2254999999996</v>
      </c>
      <c r="BW31" s="944">
        <v>5020.9026431000002</v>
      </c>
      <c r="BX31" s="944">
        <v>4833.9972999999991</v>
      </c>
      <c r="BY31" s="944">
        <v>6476.5875000000005</v>
      </c>
      <c r="BZ31" s="902">
        <v>8517.3263000000006</v>
      </c>
      <c r="CA31" s="902">
        <v>12035.2380094</v>
      </c>
      <c r="CB31" s="902">
        <v>14102.052370899999</v>
      </c>
      <c r="CC31" s="902">
        <v>18412.080239700001</v>
      </c>
      <c r="CD31" s="995">
        <f t="shared" si="5"/>
        <v>24376.8527221</v>
      </c>
      <c r="CE31" s="944">
        <v>3986.1722</v>
      </c>
      <c r="CF31" s="944">
        <v>5057.3826999999992</v>
      </c>
      <c r="CG31" s="944">
        <v>5956.5784890000004</v>
      </c>
      <c r="CH31" s="944">
        <v>6405.7651999999998</v>
      </c>
      <c r="CI31" s="944">
        <v>7586.2900000000009</v>
      </c>
      <c r="CJ31" s="902">
        <v>8582.9459000000006</v>
      </c>
      <c r="CK31" s="902">
        <v>9753.2198809000001</v>
      </c>
      <c r="CL31" s="902">
        <v>11267.4594755</v>
      </c>
      <c r="CM31" s="902">
        <v>12850.0371409</v>
      </c>
      <c r="CN31" s="995">
        <v>16426.794864</v>
      </c>
      <c r="CO31" s="944">
        <v>7580.2064</v>
      </c>
      <c r="CP31" s="944">
        <v>8930.6081999999988</v>
      </c>
      <c r="CQ31" s="944">
        <v>10977.481132100002</v>
      </c>
      <c r="CR31" s="944">
        <v>11239.762499999999</v>
      </c>
      <c r="CS31" s="944">
        <v>14062.877500000002</v>
      </c>
      <c r="CT31" s="902">
        <v>17100.272199999999</v>
      </c>
      <c r="CU31" s="902">
        <v>21788.4578903</v>
      </c>
      <c r="CV31" s="902">
        <v>25369.511846399997</v>
      </c>
      <c r="CW31" s="902">
        <v>31262.117380600001</v>
      </c>
      <c r="CX31" s="902">
        <f t="shared" si="6"/>
        <v>40803.6475861</v>
      </c>
      <c r="CY31" s="944">
        <v>3330.7177000000001</v>
      </c>
      <c r="CZ31" s="944">
        <v>4630.5402999999997</v>
      </c>
      <c r="DA31" s="1005">
        <v>6207.2335800999999</v>
      </c>
      <c r="DB31" s="1005">
        <v>8139.3626999999997</v>
      </c>
      <c r="DC31" s="1005">
        <v>9057.2278000000006</v>
      </c>
      <c r="DD31" s="902">
        <v>9828.7922999999992</v>
      </c>
      <c r="DE31" s="902">
        <v>10338.104256099999</v>
      </c>
      <c r="DF31" s="902">
        <v>19380.2816571</v>
      </c>
      <c r="DG31" s="902">
        <v>15197.0680373</v>
      </c>
      <c r="DH31" s="995">
        <f t="shared" si="1"/>
        <v>17475.743394600002</v>
      </c>
      <c r="DI31" s="944">
        <v>2198.4407000000001</v>
      </c>
      <c r="DJ31" s="944">
        <v>2476.0353</v>
      </c>
      <c r="DK31" s="944">
        <v>3936.6288598000001</v>
      </c>
      <c r="DL31" s="944">
        <v>2826.7752999999998</v>
      </c>
      <c r="DM31" s="944">
        <v>4734.7548999999999</v>
      </c>
      <c r="DN31" s="902">
        <v>6763.7025000000003</v>
      </c>
      <c r="DO31" s="902">
        <v>10286.141616000001</v>
      </c>
      <c r="DP31" s="902">
        <v>6077.0682815</v>
      </c>
      <c r="DQ31" s="902">
        <v>14391.5314523</v>
      </c>
      <c r="DR31" s="995">
        <f t="shared" si="2"/>
        <v>20762.569993199999</v>
      </c>
      <c r="DS31" s="944">
        <v>5529.1584000000003</v>
      </c>
      <c r="DT31" s="944">
        <v>7106.5756000000001</v>
      </c>
      <c r="DU31" s="944">
        <v>10143.8624399</v>
      </c>
      <c r="DV31" s="944">
        <v>10966.137999999999</v>
      </c>
      <c r="DW31" s="944">
        <v>13791.9827</v>
      </c>
      <c r="DX31" s="902">
        <v>16592.4948</v>
      </c>
      <c r="DY31" s="902">
        <v>20624.2458721</v>
      </c>
      <c r="DZ31" s="902">
        <v>25457.3499386</v>
      </c>
      <c r="EA31" s="902">
        <v>29588.599489599997</v>
      </c>
      <c r="EB31" s="902">
        <f t="shared" si="7"/>
        <v>38238.313387800001</v>
      </c>
      <c r="EC31" s="997">
        <f t="shared" si="0"/>
        <v>0</v>
      </c>
      <c r="ED31" s="944">
        <v>7337.9519</v>
      </c>
      <c r="EE31" s="944">
        <v>8718.7891999999993</v>
      </c>
      <c r="EF31" s="944">
        <v>10871.2725558</v>
      </c>
      <c r="EG31" s="944">
        <v>14388.0515</v>
      </c>
      <c r="EH31" s="944">
        <v>19197.438600000001</v>
      </c>
      <c r="EI31" s="902">
        <v>24042.234100000001</v>
      </c>
      <c r="EJ31" s="902">
        <v>29629.922269899998</v>
      </c>
      <c r="EK31" s="902">
        <v>33302.286995300004</v>
      </c>
      <c r="EL31" s="902">
        <v>37727.005156800005</v>
      </c>
      <c r="EM31" s="995">
        <f t="shared" si="3"/>
        <v>43192.325189199997</v>
      </c>
      <c r="EN31" s="944">
        <v>12867.1103</v>
      </c>
      <c r="EO31" s="944">
        <v>15825.3649</v>
      </c>
      <c r="EP31" s="944">
        <v>21015.134995699998</v>
      </c>
      <c r="EQ31" s="944">
        <v>25354.1895</v>
      </c>
      <c r="ER31" s="944">
        <v>32989.421300000002</v>
      </c>
      <c r="ES31" s="944">
        <v>40634.728900000002</v>
      </c>
      <c r="ET31" s="944">
        <v>50254.168142000002</v>
      </c>
      <c r="EU31" s="944">
        <v>58759.636933900008</v>
      </c>
      <c r="EV31" s="991">
        <v>67315.604646399996</v>
      </c>
      <c r="EW31" s="999">
        <f t="shared" si="8"/>
        <v>81430.638577000005</v>
      </c>
    </row>
    <row r="32" spans="1:153" ht="15" customHeight="1">
      <c r="A32" s="993">
        <v>25</v>
      </c>
      <c r="B32" s="982" t="s">
        <v>75</v>
      </c>
      <c r="C32" s="902">
        <v>2.0407000000000002</v>
      </c>
      <c r="D32" s="944">
        <v>7.7946999999999997</v>
      </c>
      <c r="E32" s="944">
        <v>6.5139120000000004</v>
      </c>
      <c r="F32" s="1003">
        <v>8.0386000000000006</v>
      </c>
      <c r="G32" s="1003">
        <v>8.6601999999999997</v>
      </c>
      <c r="H32" s="1003">
        <v>7.6329999999999991</v>
      </c>
      <c r="I32" s="1003">
        <v>9.5184488999999992</v>
      </c>
      <c r="J32" s="1003">
        <v>9.4829187000000008</v>
      </c>
      <c r="K32" s="1003">
        <v>20.435077</v>
      </c>
      <c r="L32" s="1004">
        <v>47.959509400000002</v>
      </c>
      <c r="M32" s="902">
        <v>24.381499999999999</v>
      </c>
      <c r="N32" s="944">
        <v>30.452200000000001</v>
      </c>
      <c r="O32" s="944">
        <v>50.955356299999998</v>
      </c>
      <c r="P32" s="1003">
        <v>41.419399999999996</v>
      </c>
      <c r="Q32" s="1003">
        <v>27.707000000000001</v>
      </c>
      <c r="R32" s="944">
        <v>20.791700000000002</v>
      </c>
      <c r="S32" s="944">
        <v>10.376544300000001</v>
      </c>
      <c r="T32" s="944">
        <v>11.5859705</v>
      </c>
      <c r="U32" s="944">
        <v>17.201040599999999</v>
      </c>
      <c r="V32" s="994">
        <v>19.310227600000001</v>
      </c>
      <c r="W32" s="902">
        <v>26.4222</v>
      </c>
      <c r="X32" s="944">
        <v>38.246900000000004</v>
      </c>
      <c r="Y32" s="944">
        <v>57.469268299999996</v>
      </c>
      <c r="Z32" s="944">
        <v>49.457999999999998</v>
      </c>
      <c r="AA32" s="944">
        <v>36.367199999999997</v>
      </c>
      <c r="AB32" s="944">
        <v>28.424700000000001</v>
      </c>
      <c r="AC32" s="944">
        <v>19.894993200000002</v>
      </c>
      <c r="AD32" s="944">
        <v>21.068889200000001</v>
      </c>
      <c r="AE32" s="944">
        <v>37.636117599999999</v>
      </c>
      <c r="AF32" s="994">
        <v>67.269737000000006</v>
      </c>
      <c r="AG32" s="902">
        <v>32.647599999999997</v>
      </c>
      <c r="AH32" s="944">
        <v>19.737100000000002</v>
      </c>
      <c r="AI32" s="944">
        <v>17.368421999999999</v>
      </c>
      <c r="AJ32" s="1003">
        <v>16.389299999999999</v>
      </c>
      <c r="AK32" s="1003">
        <v>17.881</v>
      </c>
      <c r="AL32" s="944">
        <v>18.679099999999998</v>
      </c>
      <c r="AM32" s="944">
        <v>20.436690500000001</v>
      </c>
      <c r="AN32" s="944">
        <v>21.581496600000001</v>
      </c>
      <c r="AO32" s="944">
        <v>23.0285932</v>
      </c>
      <c r="AP32" s="994">
        <v>30.269161199999999</v>
      </c>
      <c r="AQ32" s="902">
        <v>59.069800000000001</v>
      </c>
      <c r="AR32" s="944">
        <v>57.984000000000009</v>
      </c>
      <c r="AS32" s="944">
        <v>74.837690299999991</v>
      </c>
      <c r="AT32" s="944">
        <v>65.84729999999999</v>
      </c>
      <c r="AU32" s="944">
        <v>54.248199999999997</v>
      </c>
      <c r="AV32" s="902">
        <v>47.1038</v>
      </c>
      <c r="AW32" s="902">
        <v>40.331683699999999</v>
      </c>
      <c r="AX32" s="902">
        <v>42.650385800000002</v>
      </c>
      <c r="AY32" s="902">
        <v>60.664710799999995</v>
      </c>
      <c r="AZ32" s="902">
        <f t="shared" si="4"/>
        <v>97.538898200000006</v>
      </c>
      <c r="BA32" s="944">
        <v>271.42419999999998</v>
      </c>
      <c r="BB32" s="944">
        <v>412.33120000000002</v>
      </c>
      <c r="BC32" s="944">
        <v>459.14868630000001</v>
      </c>
      <c r="BD32" s="944">
        <v>473.58190000000002</v>
      </c>
      <c r="BE32" s="944">
        <v>476.47560000000004</v>
      </c>
      <c r="BF32" s="944">
        <v>454.92099999999999</v>
      </c>
      <c r="BG32" s="944">
        <v>611.00024789999998</v>
      </c>
      <c r="BH32" s="944">
        <v>336.58568259999998</v>
      </c>
      <c r="BI32" s="944">
        <v>665.22135409999999</v>
      </c>
      <c r="BJ32" s="994">
        <v>1166.1408951000001</v>
      </c>
      <c r="BK32" s="944">
        <v>200.67590000000001</v>
      </c>
      <c r="BL32" s="944">
        <v>243.21080000000001</v>
      </c>
      <c r="BM32" s="944">
        <v>217.27447100000001</v>
      </c>
      <c r="BN32" s="944">
        <v>287.29300000000001</v>
      </c>
      <c r="BO32" s="944">
        <v>300.73630000000003</v>
      </c>
      <c r="BP32" s="902">
        <v>216.85990000000001</v>
      </c>
      <c r="BQ32" s="902">
        <v>249.28357890000001</v>
      </c>
      <c r="BR32" s="902">
        <v>711.93815889999996</v>
      </c>
      <c r="BS32" s="902">
        <v>449.82732090000002</v>
      </c>
      <c r="BT32" s="995">
        <v>637.15877720000003</v>
      </c>
      <c r="BU32" s="944">
        <v>472.1001</v>
      </c>
      <c r="BV32" s="944">
        <v>655.54200000000003</v>
      </c>
      <c r="BW32" s="944">
        <v>676.42315729999996</v>
      </c>
      <c r="BX32" s="944">
        <v>760.87490000000003</v>
      </c>
      <c r="BY32" s="944">
        <v>777.21190000000001</v>
      </c>
      <c r="BZ32" s="902">
        <v>671.78089999999997</v>
      </c>
      <c r="CA32" s="902">
        <v>860.28382680000004</v>
      </c>
      <c r="CB32" s="902">
        <v>1048.5238414999999</v>
      </c>
      <c r="CC32" s="902">
        <v>1115.048675</v>
      </c>
      <c r="CD32" s="995">
        <f t="shared" si="5"/>
        <v>1803.2996723000001</v>
      </c>
      <c r="CE32" s="944">
        <v>203.4864</v>
      </c>
      <c r="CF32" s="944">
        <v>308.58350000000002</v>
      </c>
      <c r="CG32" s="944">
        <v>456.67713409999999</v>
      </c>
      <c r="CH32" s="944">
        <v>670.31449999999995</v>
      </c>
      <c r="CI32" s="944">
        <v>868.00229999999999</v>
      </c>
      <c r="CJ32" s="902">
        <v>1010.1698</v>
      </c>
      <c r="CK32" s="902">
        <v>1117.9176524</v>
      </c>
      <c r="CL32" s="902">
        <v>1258.428541</v>
      </c>
      <c r="CM32" s="902">
        <v>1370.6845191</v>
      </c>
      <c r="CN32" s="995">
        <v>1606.6992391000001</v>
      </c>
      <c r="CO32" s="944">
        <v>675.5865</v>
      </c>
      <c r="CP32" s="944">
        <v>964.1255000000001</v>
      </c>
      <c r="CQ32" s="944">
        <v>1133.1002914000001</v>
      </c>
      <c r="CR32" s="944">
        <v>1431.1894</v>
      </c>
      <c r="CS32" s="944">
        <v>1645.2141999999999</v>
      </c>
      <c r="CT32" s="902">
        <v>1681.9506999999999</v>
      </c>
      <c r="CU32" s="902">
        <v>1978.2014792</v>
      </c>
      <c r="CV32" s="902">
        <v>2306.9523824999997</v>
      </c>
      <c r="CW32" s="902">
        <v>2485.7331941000002</v>
      </c>
      <c r="CX32" s="902">
        <f t="shared" si="6"/>
        <v>3409.9989114</v>
      </c>
      <c r="CY32" s="944">
        <v>273.4649</v>
      </c>
      <c r="CZ32" s="944">
        <v>420.1259</v>
      </c>
      <c r="DA32" s="1005">
        <v>465.66259830000001</v>
      </c>
      <c r="DB32" s="1005">
        <v>481.62049999999999</v>
      </c>
      <c r="DC32" s="1005">
        <v>485.13580000000002</v>
      </c>
      <c r="DD32" s="902">
        <v>462.55399999999997</v>
      </c>
      <c r="DE32" s="902">
        <v>620.51869680000004</v>
      </c>
      <c r="DF32" s="902">
        <v>346.06860130000001</v>
      </c>
      <c r="DG32" s="902">
        <v>685.65643109999996</v>
      </c>
      <c r="DH32" s="995">
        <f t="shared" si="1"/>
        <v>1214.1004045</v>
      </c>
      <c r="DI32" s="944">
        <v>225.0574</v>
      </c>
      <c r="DJ32" s="944">
        <v>273.66300000000001</v>
      </c>
      <c r="DK32" s="944">
        <v>268.22982730000001</v>
      </c>
      <c r="DL32" s="944">
        <v>328.7124</v>
      </c>
      <c r="DM32" s="944">
        <v>328.44330000000002</v>
      </c>
      <c r="DN32" s="902">
        <v>237.6516</v>
      </c>
      <c r="DO32" s="902">
        <v>259.66012319999999</v>
      </c>
      <c r="DP32" s="902">
        <v>723.52412939999999</v>
      </c>
      <c r="DQ32" s="902">
        <v>467.02836150000002</v>
      </c>
      <c r="DR32" s="995">
        <f t="shared" si="2"/>
        <v>656.46900479999999</v>
      </c>
      <c r="DS32" s="944">
        <v>498.5222</v>
      </c>
      <c r="DT32" s="944">
        <v>693.78890000000001</v>
      </c>
      <c r="DU32" s="944">
        <v>733.89242560000002</v>
      </c>
      <c r="DV32" s="944">
        <v>810.3329</v>
      </c>
      <c r="DW32" s="944">
        <v>813.57910000000004</v>
      </c>
      <c r="DX32" s="902">
        <v>700.2056</v>
      </c>
      <c r="DY32" s="902">
        <v>880.17882000000009</v>
      </c>
      <c r="DZ32" s="902">
        <v>1069.5927306999999</v>
      </c>
      <c r="EA32" s="902">
        <v>1152.6847926</v>
      </c>
      <c r="EB32" s="902">
        <f t="shared" si="7"/>
        <v>1870.5694093</v>
      </c>
      <c r="EC32" s="997">
        <f t="shared" si="0"/>
        <v>0</v>
      </c>
      <c r="ED32" s="944">
        <v>236.13399999999999</v>
      </c>
      <c r="EE32" s="944">
        <v>328.32060000000001</v>
      </c>
      <c r="EF32" s="944">
        <v>474.0455561</v>
      </c>
      <c r="EG32" s="944">
        <v>686.7038</v>
      </c>
      <c r="EH32" s="944">
        <v>885.88329999999996</v>
      </c>
      <c r="EI32" s="902">
        <v>1028.8489</v>
      </c>
      <c r="EJ32" s="902">
        <v>1138.3543428999999</v>
      </c>
      <c r="EK32" s="902">
        <v>1280.0100376</v>
      </c>
      <c r="EL32" s="902">
        <v>1393.7131122999999</v>
      </c>
      <c r="EM32" s="995">
        <f t="shared" si="3"/>
        <v>1636.9684003000002</v>
      </c>
      <c r="EN32" s="944">
        <v>734.65620000000001</v>
      </c>
      <c r="EO32" s="944">
        <v>1022.1094000000001</v>
      </c>
      <c r="EP32" s="944">
        <v>1207.9379816999999</v>
      </c>
      <c r="EQ32" s="944">
        <v>1497.0367000000001</v>
      </c>
      <c r="ER32" s="944">
        <v>1699.4623999999999</v>
      </c>
      <c r="ES32" s="944">
        <v>1729.0545</v>
      </c>
      <c r="ET32" s="944">
        <v>2018.5331629</v>
      </c>
      <c r="EU32" s="944">
        <v>2349.6027683000002</v>
      </c>
      <c r="EV32" s="991">
        <v>2546.3979049</v>
      </c>
      <c r="EW32" s="999">
        <f t="shared" si="8"/>
        <v>3507.5378096000004</v>
      </c>
    </row>
    <row r="33" spans="1:153" ht="15" customHeight="1">
      <c r="A33" s="993">
        <v>26</v>
      </c>
      <c r="B33" s="982" t="s">
        <v>79</v>
      </c>
      <c r="C33" s="902">
        <v>218.4119</v>
      </c>
      <c r="D33" s="944">
        <v>42.746599999999994</v>
      </c>
      <c r="E33" s="944">
        <v>62.7262573</v>
      </c>
      <c r="F33" s="1003">
        <v>82.623099999999994</v>
      </c>
      <c r="G33" s="1003">
        <v>95.729500000000002</v>
      </c>
      <c r="H33" s="1003">
        <v>94.884599999999992</v>
      </c>
      <c r="I33" s="1003">
        <v>132.2558286</v>
      </c>
      <c r="J33" s="1003">
        <v>242.51894379999999</v>
      </c>
      <c r="K33" s="1003">
        <v>187.77430469999999</v>
      </c>
      <c r="L33" s="1004">
        <v>395.72406059999997</v>
      </c>
      <c r="M33" s="902">
        <v>34.7027</v>
      </c>
      <c r="N33" s="944">
        <v>61.4377</v>
      </c>
      <c r="O33" s="944">
        <v>28.840003899999999</v>
      </c>
      <c r="P33" s="1003">
        <v>38.312800000000003</v>
      </c>
      <c r="Q33" s="1003">
        <v>31.194400000000002</v>
      </c>
      <c r="R33" s="944">
        <v>30.265000000000001</v>
      </c>
      <c r="S33" s="944">
        <v>49.802255899999999</v>
      </c>
      <c r="T33" s="944">
        <v>49.148508200000002</v>
      </c>
      <c r="U33" s="944">
        <v>59.053387100000002</v>
      </c>
      <c r="V33" s="994">
        <v>61.086758600000003</v>
      </c>
      <c r="W33" s="902">
        <v>253.1146</v>
      </c>
      <c r="X33" s="944">
        <v>104.18429999999999</v>
      </c>
      <c r="Y33" s="944">
        <v>91.5662612</v>
      </c>
      <c r="Z33" s="944">
        <v>120.9359</v>
      </c>
      <c r="AA33" s="944">
        <v>126.9239</v>
      </c>
      <c r="AB33" s="944">
        <v>125.14959999999999</v>
      </c>
      <c r="AC33" s="944">
        <v>182.05808450000001</v>
      </c>
      <c r="AD33" s="944">
        <v>291.66745199999997</v>
      </c>
      <c r="AE33" s="944">
        <v>246.8276918</v>
      </c>
      <c r="AF33" s="994">
        <v>456.81081919999997</v>
      </c>
      <c r="AG33" s="902">
        <v>284.36739999999998</v>
      </c>
      <c r="AH33" s="944">
        <v>316.5609</v>
      </c>
      <c r="AI33" s="944">
        <v>247.72340879999999</v>
      </c>
      <c r="AJ33" s="1003">
        <v>220.18389999999999</v>
      </c>
      <c r="AK33" s="1003">
        <v>222.27869999999999</v>
      </c>
      <c r="AL33" s="944">
        <v>216.4091</v>
      </c>
      <c r="AM33" s="944">
        <v>246.0499987</v>
      </c>
      <c r="AN33" s="944">
        <v>259.88989170000002</v>
      </c>
      <c r="AO33" s="944">
        <v>351.21581090000001</v>
      </c>
      <c r="AP33" s="994">
        <v>423.01692550000001</v>
      </c>
      <c r="AQ33" s="902">
        <v>537.48199999999997</v>
      </c>
      <c r="AR33" s="944">
        <v>420.74520000000001</v>
      </c>
      <c r="AS33" s="944">
        <v>339.28967</v>
      </c>
      <c r="AT33" s="944">
        <v>341.1198</v>
      </c>
      <c r="AU33" s="944">
        <v>349.20259999999996</v>
      </c>
      <c r="AV33" s="902">
        <v>341.55869999999999</v>
      </c>
      <c r="AW33" s="902">
        <v>428.10808320000001</v>
      </c>
      <c r="AX33" s="902">
        <v>551.55734370000005</v>
      </c>
      <c r="AY33" s="902">
        <v>598.04350269999998</v>
      </c>
      <c r="AZ33" s="902">
        <f t="shared" si="4"/>
        <v>879.82774470000004</v>
      </c>
      <c r="BA33" s="944">
        <v>333.32620000000003</v>
      </c>
      <c r="BB33" s="944">
        <v>414.28</v>
      </c>
      <c r="BC33" s="944">
        <v>542.30289919999996</v>
      </c>
      <c r="BD33" s="944">
        <v>501.90779999999995</v>
      </c>
      <c r="BE33" s="944">
        <v>477.85619999999994</v>
      </c>
      <c r="BF33" s="944">
        <v>483.58479999999997</v>
      </c>
      <c r="BG33" s="944">
        <v>659.0512999</v>
      </c>
      <c r="BH33" s="944">
        <v>336.01425339999997</v>
      </c>
      <c r="BI33" s="944">
        <v>2008.2555918999999</v>
      </c>
      <c r="BJ33" s="994">
        <v>1288.5937372999999</v>
      </c>
      <c r="BK33" s="944">
        <v>43.4848</v>
      </c>
      <c r="BL33" s="944">
        <v>39.411300000000004</v>
      </c>
      <c r="BM33" s="944">
        <v>66.236775699999995</v>
      </c>
      <c r="BN33" s="944">
        <v>77.881100000000004</v>
      </c>
      <c r="BO33" s="944">
        <v>71.729299999999995</v>
      </c>
      <c r="BP33" s="902">
        <v>162.28919999999999</v>
      </c>
      <c r="BQ33" s="902">
        <v>322.80008249999997</v>
      </c>
      <c r="BR33" s="902">
        <v>1298.6270471</v>
      </c>
      <c r="BS33" s="902">
        <v>862.92847859999995</v>
      </c>
      <c r="BT33" s="995">
        <v>1571.2125473999999</v>
      </c>
      <c r="BU33" s="944">
        <v>376.81100000000004</v>
      </c>
      <c r="BV33" s="944">
        <v>453.69</v>
      </c>
      <c r="BW33" s="944">
        <v>608.53967489999991</v>
      </c>
      <c r="BX33" s="944">
        <v>579.78890000000001</v>
      </c>
      <c r="BY33" s="944">
        <v>549.58549999999991</v>
      </c>
      <c r="BZ33" s="902">
        <v>645.87400000000002</v>
      </c>
      <c r="CA33" s="902">
        <v>981.85138239999992</v>
      </c>
      <c r="CB33" s="902">
        <v>1634.6413004999999</v>
      </c>
      <c r="CC33" s="902">
        <v>2871.1840705</v>
      </c>
      <c r="CD33" s="995">
        <f t="shared" si="5"/>
        <v>2859.8062847000001</v>
      </c>
      <c r="CE33" s="944">
        <v>220.38680000000005</v>
      </c>
      <c r="CF33" s="944">
        <v>433.03</v>
      </c>
      <c r="CG33" s="944">
        <v>563.0531254</v>
      </c>
      <c r="CH33" s="944">
        <v>862.09789999999998</v>
      </c>
      <c r="CI33" s="944">
        <v>1095.2863</v>
      </c>
      <c r="CJ33" s="902">
        <v>1322.9263999999998</v>
      </c>
      <c r="CK33" s="902">
        <v>1588.6609948</v>
      </c>
      <c r="CL33" s="902">
        <v>1950.6037721</v>
      </c>
      <c r="CM33" s="902">
        <v>2277.1375370999999</v>
      </c>
      <c r="CN33" s="995">
        <v>2978.2323341000001</v>
      </c>
      <c r="CO33" s="944">
        <v>597.19780000000014</v>
      </c>
      <c r="CP33" s="944">
        <v>886.72530000000006</v>
      </c>
      <c r="CQ33" s="944">
        <v>1171.5928002999999</v>
      </c>
      <c r="CR33" s="944">
        <v>1441.8868</v>
      </c>
      <c r="CS33" s="944">
        <v>1644.8717999999999</v>
      </c>
      <c r="CT33" s="902">
        <v>1968.8003999999999</v>
      </c>
      <c r="CU33" s="902">
        <v>2570.5123772000002</v>
      </c>
      <c r="CV33" s="902">
        <v>3585.2450725999997</v>
      </c>
      <c r="CW33" s="902">
        <v>5148.3216075999999</v>
      </c>
      <c r="CX33" s="902">
        <f t="shared" si="6"/>
        <v>5838.0386188000002</v>
      </c>
      <c r="CY33" s="944">
        <v>551.73810000000003</v>
      </c>
      <c r="CZ33" s="944">
        <v>457.03</v>
      </c>
      <c r="DA33" s="1005">
        <v>605.0291565</v>
      </c>
      <c r="DB33" s="1005">
        <v>584.53089999999997</v>
      </c>
      <c r="DC33" s="1005">
        <v>573.58569999999997</v>
      </c>
      <c r="DD33" s="902">
        <v>578.46939999999995</v>
      </c>
      <c r="DE33" s="902">
        <v>791.30712849999998</v>
      </c>
      <c r="DF33" s="902">
        <v>578.5331971999999</v>
      </c>
      <c r="DG33" s="902">
        <v>2196.0298966</v>
      </c>
      <c r="DH33" s="995">
        <f t="shared" si="1"/>
        <v>1684.3177979</v>
      </c>
      <c r="DI33" s="944">
        <v>78.1875</v>
      </c>
      <c r="DJ33" s="944">
        <v>100.849</v>
      </c>
      <c r="DK33" s="944">
        <v>95.076779599999995</v>
      </c>
      <c r="DL33" s="944">
        <v>116.1939</v>
      </c>
      <c r="DM33" s="944">
        <v>102.9237</v>
      </c>
      <c r="DN33" s="902">
        <v>192.55420000000001</v>
      </c>
      <c r="DO33" s="902">
        <v>372.60233840000001</v>
      </c>
      <c r="DP33" s="902">
        <v>1347.7755553</v>
      </c>
      <c r="DQ33" s="902">
        <v>921.98186569999996</v>
      </c>
      <c r="DR33" s="995">
        <f t="shared" si="2"/>
        <v>1632.2993059999999</v>
      </c>
      <c r="DS33" s="944">
        <v>629.92560000000003</v>
      </c>
      <c r="DT33" s="944">
        <v>557.88</v>
      </c>
      <c r="DU33" s="944">
        <v>700.10593610000001</v>
      </c>
      <c r="DV33" s="944">
        <v>700.72479999999996</v>
      </c>
      <c r="DW33" s="944">
        <v>676.50939999999991</v>
      </c>
      <c r="DX33" s="902">
        <v>771.02359999999999</v>
      </c>
      <c r="DY33" s="902">
        <v>1163.9094669000001</v>
      </c>
      <c r="DZ33" s="902">
        <v>1926.3087524999999</v>
      </c>
      <c r="EA33" s="902">
        <v>3118.0117623000001</v>
      </c>
      <c r="EB33" s="902">
        <f t="shared" si="7"/>
        <v>3316.6171039000001</v>
      </c>
      <c r="EC33" s="997">
        <f t="shared" si="0"/>
        <v>0</v>
      </c>
      <c r="ED33" s="944">
        <v>504.75420000000003</v>
      </c>
      <c r="EE33" s="944">
        <v>749.59</v>
      </c>
      <c r="EF33" s="944">
        <v>810.77653420000001</v>
      </c>
      <c r="EG33" s="944">
        <v>1082.2818</v>
      </c>
      <c r="EH33" s="944">
        <v>1317.5650000000001</v>
      </c>
      <c r="EI33" s="902">
        <v>1539.3354999999999</v>
      </c>
      <c r="EJ33" s="902">
        <v>1834.7109935000001</v>
      </c>
      <c r="EK33" s="902">
        <v>2210.4936637999999</v>
      </c>
      <c r="EL33" s="902">
        <v>2628.3533480000001</v>
      </c>
      <c r="EM33" s="995">
        <f t="shared" si="3"/>
        <v>3401.2492596000002</v>
      </c>
      <c r="EN33" s="944">
        <v>1134.6798000000001</v>
      </c>
      <c r="EO33" s="944">
        <v>1307.4704999999999</v>
      </c>
      <c r="EP33" s="944">
        <v>1510.8824703</v>
      </c>
      <c r="EQ33" s="944">
        <v>1783.0065999999999</v>
      </c>
      <c r="ER33" s="944">
        <v>1994.0744</v>
      </c>
      <c r="ES33" s="944">
        <v>2310.3590999999997</v>
      </c>
      <c r="ET33" s="944">
        <v>2998.6204604</v>
      </c>
      <c r="EU33" s="944">
        <v>4136.8024163</v>
      </c>
      <c r="EV33" s="991">
        <v>5746.3651103000002</v>
      </c>
      <c r="EW33" s="999">
        <f t="shared" si="8"/>
        <v>6717.8663635000003</v>
      </c>
    </row>
    <row r="34" spans="1:153" ht="15" customHeight="1">
      <c r="A34" s="993">
        <v>27</v>
      </c>
      <c r="B34" s="982" t="s">
        <v>82</v>
      </c>
      <c r="C34" s="902">
        <v>54.436199999999992</v>
      </c>
      <c r="D34" s="944">
        <v>255.64690000000002</v>
      </c>
      <c r="E34" s="944">
        <v>374.69247230000002</v>
      </c>
      <c r="F34" s="1003">
        <v>593.30759999999998</v>
      </c>
      <c r="G34" s="1003">
        <v>775.16590000000008</v>
      </c>
      <c r="H34" s="1003">
        <v>621.2731</v>
      </c>
      <c r="I34" s="1003">
        <v>714.84294423200004</v>
      </c>
      <c r="J34" s="1003">
        <v>1386.579275927</v>
      </c>
      <c r="K34" s="1003">
        <v>2076.691770633</v>
      </c>
      <c r="L34" s="1004">
        <v>3291.0306498099999</v>
      </c>
      <c r="M34" s="902">
        <v>1.4420999999999999</v>
      </c>
      <c r="N34" s="944">
        <v>9.636000000000001</v>
      </c>
      <c r="O34" s="944">
        <v>4.2793935000000003</v>
      </c>
      <c r="P34" s="1003">
        <v>6.4100999999999999</v>
      </c>
      <c r="Q34" s="1003">
        <v>9.9330999999999996</v>
      </c>
      <c r="R34" s="944">
        <v>11.158799999999999</v>
      </c>
      <c r="S34" s="944">
        <v>9.4868500000000004</v>
      </c>
      <c r="T34" s="944">
        <v>54.182023700000002</v>
      </c>
      <c r="U34" s="944">
        <v>129.61239069999999</v>
      </c>
      <c r="V34" s="994">
        <v>187.948070605</v>
      </c>
      <c r="W34" s="902">
        <v>55.878299999999996</v>
      </c>
      <c r="X34" s="944">
        <v>265.28290000000004</v>
      </c>
      <c r="Y34" s="944">
        <v>378.97186580000005</v>
      </c>
      <c r="Z34" s="944">
        <v>599.71769999999992</v>
      </c>
      <c r="AA34" s="944">
        <v>785.09900000000005</v>
      </c>
      <c r="AB34" s="944">
        <v>632.43190000000004</v>
      </c>
      <c r="AC34" s="944">
        <v>724.32979423200004</v>
      </c>
      <c r="AD34" s="944">
        <v>1440.761299627</v>
      </c>
      <c r="AE34" s="944">
        <v>2206.3041613330001</v>
      </c>
      <c r="AF34" s="994">
        <v>3478.9787204149998</v>
      </c>
      <c r="AG34" s="944">
        <v>631.20050000000003</v>
      </c>
      <c r="AH34" s="944">
        <v>482.70619999999997</v>
      </c>
      <c r="AI34" s="944">
        <v>512.99092829999995</v>
      </c>
      <c r="AJ34" s="1003">
        <v>713.83350000000007</v>
      </c>
      <c r="AK34" s="1003">
        <v>1079.9058</v>
      </c>
      <c r="AL34" s="944">
        <v>1458.3765999999998</v>
      </c>
      <c r="AM34" s="944">
        <v>1765.4662254899999</v>
      </c>
      <c r="AN34" s="944">
        <v>1989.421659263</v>
      </c>
      <c r="AO34" s="944">
        <v>2626.2006108539999</v>
      </c>
      <c r="AP34" s="994">
        <v>3811.098979463</v>
      </c>
      <c r="AQ34" s="944">
        <v>687.0788</v>
      </c>
      <c r="AR34" s="944">
        <v>747.98910000000001</v>
      </c>
      <c r="AS34" s="944">
        <v>891.9627941</v>
      </c>
      <c r="AT34" s="944">
        <v>1313.5511999999999</v>
      </c>
      <c r="AU34" s="944">
        <v>1865.0048000000002</v>
      </c>
      <c r="AV34" s="902">
        <v>2090.8085000000001</v>
      </c>
      <c r="AW34" s="902">
        <v>2489.796019722</v>
      </c>
      <c r="AX34" s="902">
        <v>3430.18295889</v>
      </c>
      <c r="AY34" s="902">
        <v>4832.5047721869996</v>
      </c>
      <c r="AZ34" s="902">
        <f t="shared" si="4"/>
        <v>7290.0776998780002</v>
      </c>
      <c r="BA34" s="944">
        <v>239.47820000000002</v>
      </c>
      <c r="BB34" s="944">
        <v>469.19019999999995</v>
      </c>
      <c r="BC34" s="944">
        <v>752.54526329999999</v>
      </c>
      <c r="BD34" s="944">
        <v>888.46159999999998</v>
      </c>
      <c r="BE34" s="944">
        <v>1537.4007000000001</v>
      </c>
      <c r="BF34" s="944">
        <v>2149.3078</v>
      </c>
      <c r="BG34" s="944">
        <v>2797.6704749380001</v>
      </c>
      <c r="BH34" s="944">
        <v>668.85977291000006</v>
      </c>
      <c r="BI34" s="944">
        <v>5264.6233991830004</v>
      </c>
      <c r="BJ34" s="994">
        <v>4420.5804168140003</v>
      </c>
      <c r="BK34" s="944">
        <v>16.694700000000001</v>
      </c>
      <c r="BL34" s="944">
        <v>6.3173999999999992</v>
      </c>
      <c r="BM34" s="944">
        <v>0.67722119999999997</v>
      </c>
      <c r="BN34" s="944">
        <v>0.23789999999999978</v>
      </c>
      <c r="BO34" s="944">
        <v>154.0206</v>
      </c>
      <c r="BP34" s="902">
        <v>460.27480000000003</v>
      </c>
      <c r="BQ34" s="902">
        <v>621.72108692100005</v>
      </c>
      <c r="BR34" s="902">
        <v>3248.8839213249998</v>
      </c>
      <c r="BS34" s="902">
        <v>1069.038040271</v>
      </c>
      <c r="BT34" s="995">
        <v>998.81391226999995</v>
      </c>
      <c r="BU34" s="944">
        <v>256.17290000000003</v>
      </c>
      <c r="BV34" s="944">
        <v>475.50759999999997</v>
      </c>
      <c r="BW34" s="944">
        <v>753.22248449999995</v>
      </c>
      <c r="BX34" s="944">
        <v>888.69949999999994</v>
      </c>
      <c r="BY34" s="944">
        <v>1691.4213000000002</v>
      </c>
      <c r="BZ34" s="902">
        <v>2609.5826000000002</v>
      </c>
      <c r="CA34" s="902">
        <v>3419.3915618589999</v>
      </c>
      <c r="CB34" s="902">
        <v>3917.743694235</v>
      </c>
      <c r="CC34" s="902">
        <v>6333.6614394540002</v>
      </c>
      <c r="CD34" s="995">
        <f t="shared" si="5"/>
        <v>5419.3943290839998</v>
      </c>
      <c r="CE34" s="944">
        <v>1179.4063000000001</v>
      </c>
      <c r="CF34" s="944">
        <v>1255.4634999999998</v>
      </c>
      <c r="CG34" s="944">
        <v>1525.8982079</v>
      </c>
      <c r="CH34" s="944">
        <v>1960.6994</v>
      </c>
      <c r="CI34" s="944">
        <v>2513.3375000000001</v>
      </c>
      <c r="CJ34" s="902">
        <v>3608.1168000000007</v>
      </c>
      <c r="CK34" s="902">
        <v>5195.8983064370004</v>
      </c>
      <c r="CL34" s="902">
        <v>7097.0999836929996</v>
      </c>
      <c r="CM34" s="902">
        <v>9337.3353101960001</v>
      </c>
      <c r="CN34" s="995">
        <v>12982.352758683999</v>
      </c>
      <c r="CO34" s="944">
        <v>1435.5792000000001</v>
      </c>
      <c r="CP34" s="944">
        <v>1730.9710999999998</v>
      </c>
      <c r="CQ34" s="944">
        <v>2279.1206923999998</v>
      </c>
      <c r="CR34" s="944">
        <v>2849.3989000000001</v>
      </c>
      <c r="CS34" s="944">
        <v>4204.7588000000005</v>
      </c>
      <c r="CT34" s="902">
        <v>6217.6994000000013</v>
      </c>
      <c r="CU34" s="902">
        <v>8615.2898682960003</v>
      </c>
      <c r="CV34" s="902">
        <v>11014.843677928</v>
      </c>
      <c r="CW34" s="902">
        <v>15670.996749649999</v>
      </c>
      <c r="CX34" s="902">
        <f t="shared" si="6"/>
        <v>18401.747087767999</v>
      </c>
      <c r="CY34" s="944">
        <v>293.9144</v>
      </c>
      <c r="CZ34" s="944">
        <v>724.83709999999996</v>
      </c>
      <c r="DA34" s="1005">
        <v>1127.2377356</v>
      </c>
      <c r="DB34" s="1005">
        <v>1481.7692</v>
      </c>
      <c r="DC34" s="1005">
        <v>2312.5666000000001</v>
      </c>
      <c r="DD34" s="902">
        <v>2770.5808999999999</v>
      </c>
      <c r="DE34" s="902">
        <v>3512.5134191699999</v>
      </c>
      <c r="DF34" s="902">
        <v>2055.439048837</v>
      </c>
      <c r="DG34" s="902">
        <v>7341.315169816</v>
      </c>
      <c r="DH34" s="995">
        <f t="shared" si="1"/>
        <v>7711.6110666240002</v>
      </c>
      <c r="DI34" s="944">
        <v>18.136800000000001</v>
      </c>
      <c r="DJ34" s="944">
        <v>15.9534</v>
      </c>
      <c r="DK34" s="944">
        <v>4.9566147000000003</v>
      </c>
      <c r="DL34" s="944">
        <v>6.6479999999999997</v>
      </c>
      <c r="DM34" s="944">
        <v>163.9537</v>
      </c>
      <c r="DN34" s="902">
        <v>471.43360000000001</v>
      </c>
      <c r="DO34" s="902">
        <v>631.20793692100006</v>
      </c>
      <c r="DP34" s="902">
        <v>3303.065945025</v>
      </c>
      <c r="DQ34" s="902">
        <v>1198.6504309709999</v>
      </c>
      <c r="DR34" s="995">
        <f t="shared" si="2"/>
        <v>1186.7619828749998</v>
      </c>
      <c r="DS34" s="944">
        <v>312.05119999999999</v>
      </c>
      <c r="DT34" s="944">
        <v>740.79049999999995</v>
      </c>
      <c r="DU34" s="944">
        <v>1132.1943503</v>
      </c>
      <c r="DV34" s="944">
        <v>1488.4171999999999</v>
      </c>
      <c r="DW34" s="944">
        <v>2476.5203000000001</v>
      </c>
      <c r="DX34" s="902">
        <v>3242.0144999999998</v>
      </c>
      <c r="DY34" s="902">
        <v>4143.7213560910004</v>
      </c>
      <c r="DZ34" s="902">
        <v>5358.5049938619995</v>
      </c>
      <c r="EA34" s="902">
        <v>8539.9656007869999</v>
      </c>
      <c r="EB34" s="902">
        <f t="shared" si="7"/>
        <v>8898.3730494989995</v>
      </c>
      <c r="EC34" s="997">
        <f t="shared" si="0"/>
        <v>0</v>
      </c>
      <c r="ED34" s="944">
        <v>1810.6068</v>
      </c>
      <c r="EE34" s="944">
        <v>1738.1696999999999</v>
      </c>
      <c r="EF34" s="944">
        <v>2038.8891361999999</v>
      </c>
      <c r="EG34" s="944">
        <v>2674.5329000000002</v>
      </c>
      <c r="EH34" s="944">
        <v>3593.2433000000001</v>
      </c>
      <c r="EI34" s="902">
        <v>5066.4934000000003</v>
      </c>
      <c r="EJ34" s="902">
        <v>6961.3645319269999</v>
      </c>
      <c r="EK34" s="902">
        <v>9086.5216429559987</v>
      </c>
      <c r="EL34" s="902">
        <v>11963.535921049999</v>
      </c>
      <c r="EM34" s="995">
        <f t="shared" si="3"/>
        <v>16793.451738147</v>
      </c>
      <c r="EN34" s="944">
        <v>2122.6579999999999</v>
      </c>
      <c r="EO34" s="944">
        <v>2478.9602</v>
      </c>
      <c r="EP34" s="944">
        <v>3171.0834864999997</v>
      </c>
      <c r="EQ34" s="944">
        <v>4162.9501</v>
      </c>
      <c r="ER34" s="944">
        <v>6069.7636000000002</v>
      </c>
      <c r="ES34" s="944">
        <v>8308.5079000000005</v>
      </c>
      <c r="ET34" s="944">
        <v>11105.085888018</v>
      </c>
      <c r="EU34" s="944">
        <v>14445.026636817998</v>
      </c>
      <c r="EV34" s="991">
        <v>20503.501521836999</v>
      </c>
      <c r="EW34" s="999">
        <f t="shared" si="8"/>
        <v>25691.824787646001</v>
      </c>
    </row>
    <row r="35" spans="1:153" s="983" customFormat="1" ht="15" customHeight="1">
      <c r="A35" s="1009"/>
      <c r="B35" s="981" t="s">
        <v>100</v>
      </c>
      <c r="C35" s="926">
        <v>10564.522961999999</v>
      </c>
      <c r="D35" s="1010">
        <v>13272.12</v>
      </c>
      <c r="E35" s="1010">
        <v>17470.346996714001</v>
      </c>
      <c r="F35" s="1010">
        <v>21010.568891000003</v>
      </c>
      <c r="G35" s="1010">
        <v>22637.198570299999</v>
      </c>
      <c r="H35" s="1010">
        <v>20447.810100000002</v>
      </c>
      <c r="I35" s="1010">
        <v>19216.801798888999</v>
      </c>
      <c r="J35" s="1010">
        <v>24565.829238358001</v>
      </c>
      <c r="K35" s="1010">
        <v>23521.841936631998</v>
      </c>
      <c r="L35" s="1011">
        <f>SUM(L9:L34)</f>
        <v>32765.332496758001</v>
      </c>
      <c r="M35" s="926">
        <v>2705.960544</v>
      </c>
      <c r="N35" s="1010">
        <v>4294.41</v>
      </c>
      <c r="O35" s="1010">
        <v>3711.9124900639995</v>
      </c>
      <c r="P35" s="1010">
        <v>5067.9471719999992</v>
      </c>
      <c r="Q35" s="1010">
        <v>4726.2556880000011</v>
      </c>
      <c r="R35" s="1010">
        <v>6739.6891000000005</v>
      </c>
      <c r="S35" s="1010">
        <v>8173.7392114970025</v>
      </c>
      <c r="T35" s="1010">
        <v>8885.5964763989996</v>
      </c>
      <c r="U35" s="1010">
        <v>8568.0182881090004</v>
      </c>
      <c r="V35" s="1011">
        <f>SUM(V10:V34)</f>
        <v>10881.104366526002</v>
      </c>
      <c r="W35" s="926">
        <v>13270.483505999999</v>
      </c>
      <c r="X35" s="1010">
        <v>17566.54</v>
      </c>
      <c r="Y35" s="1010">
        <v>21182.259486777999</v>
      </c>
      <c r="Z35" s="1010">
        <v>26078.516063000003</v>
      </c>
      <c r="AA35" s="1010">
        <v>27363.454258299997</v>
      </c>
      <c r="AB35" s="1010">
        <v>27187.499199999998</v>
      </c>
      <c r="AC35" s="1010">
        <v>27390.541010386001</v>
      </c>
      <c r="AD35" s="1010">
        <v>33451.425714757002</v>
      </c>
      <c r="AE35" s="1010">
        <v>32089.860224740998</v>
      </c>
      <c r="AF35" s="1011">
        <f>SUM(AF10:AF34)</f>
        <v>43646.436863283998</v>
      </c>
      <c r="AG35" s="1010">
        <v>26470.268899000002</v>
      </c>
      <c r="AH35" s="1010">
        <v>27853.84</v>
      </c>
      <c r="AI35" s="1010">
        <v>30650.825838736007</v>
      </c>
      <c r="AJ35" s="1010">
        <v>37882.629551000013</v>
      </c>
      <c r="AK35" s="1010">
        <v>47975.215696300002</v>
      </c>
      <c r="AL35" s="1010">
        <v>55100.577200000007</v>
      </c>
      <c r="AM35" s="1010">
        <v>62208.947474262</v>
      </c>
      <c r="AN35" s="1010">
        <v>63635.807363252999</v>
      </c>
      <c r="AO35" s="1010">
        <v>65972.646338423991</v>
      </c>
      <c r="AP35" s="1011">
        <f>SUM(AP10:AP34)</f>
        <v>71283.857417727995</v>
      </c>
      <c r="AQ35" s="1010">
        <v>39740.752405000007</v>
      </c>
      <c r="AR35" s="1010">
        <v>45420.37</v>
      </c>
      <c r="AS35" s="1010">
        <v>51833.085325513988</v>
      </c>
      <c r="AT35" s="1010">
        <v>63961.145614000001</v>
      </c>
      <c r="AU35" s="1010">
        <v>75338.669954600002</v>
      </c>
      <c r="AV35" s="1010">
        <v>82288.076399999991</v>
      </c>
      <c r="AW35" s="1010">
        <v>89599.488484647998</v>
      </c>
      <c r="AX35" s="1010">
        <v>97087.233078010002</v>
      </c>
      <c r="AY35" s="1010">
        <v>100007.45236316501</v>
      </c>
      <c r="AZ35" s="1010">
        <f>SUM(AZ9:AZ34)</f>
        <v>114930.294281012</v>
      </c>
      <c r="BA35" s="1010">
        <v>13337.239594000001</v>
      </c>
      <c r="BB35" s="1010">
        <v>13780.89</v>
      </c>
      <c r="BC35" s="1010">
        <v>15579.103412196999</v>
      </c>
      <c r="BD35" s="1010">
        <v>16570.761336999996</v>
      </c>
      <c r="BE35" s="1010">
        <v>19249.822537700005</v>
      </c>
      <c r="BF35" s="1010">
        <v>23878.831956000002</v>
      </c>
      <c r="BG35" s="1010">
        <v>27652.359342516</v>
      </c>
      <c r="BH35" s="1010">
        <v>49377.562180998008</v>
      </c>
      <c r="BI35" s="1010">
        <v>47312.905881970008</v>
      </c>
      <c r="BJ35" s="1011">
        <f>SUM(BJ9:BJ34)</f>
        <v>43704.539790497998</v>
      </c>
      <c r="BK35" s="1010">
        <v>8214.086443000002</v>
      </c>
      <c r="BL35" s="1010">
        <v>9527.06</v>
      </c>
      <c r="BM35" s="1010">
        <v>13858.002876582999</v>
      </c>
      <c r="BN35" s="1010">
        <v>16832.931161999997</v>
      </c>
      <c r="BO35" s="1010">
        <v>26053.802640000002</v>
      </c>
      <c r="BP35" s="1010">
        <v>29919.80816</v>
      </c>
      <c r="BQ35" s="1010">
        <v>39227.472990657996</v>
      </c>
      <c r="BR35" s="1010">
        <v>33106.655538989995</v>
      </c>
      <c r="BS35" s="1010">
        <v>59772.453312061007</v>
      </c>
      <c r="BT35" s="1011">
        <f>SUM(BT9:BT34)</f>
        <v>68383.077467723997</v>
      </c>
      <c r="BU35" s="1010">
        <v>21551.326037000006</v>
      </c>
      <c r="BV35" s="1010">
        <v>23307.95</v>
      </c>
      <c r="BW35" s="1010">
        <v>29437.106288779996</v>
      </c>
      <c r="BX35" s="1010">
        <v>33403.692498999997</v>
      </c>
      <c r="BY35" s="1010">
        <v>45303.625177700007</v>
      </c>
      <c r="BZ35" s="1010">
        <v>53798.64011600001</v>
      </c>
      <c r="CA35" s="1010">
        <v>66879.832333173981</v>
      </c>
      <c r="CB35" s="1010">
        <v>82484.217719988024</v>
      </c>
      <c r="CC35" s="1010">
        <v>107085.35919403099</v>
      </c>
      <c r="CD35" s="995">
        <f>SUM(CD9:CD34)</f>
        <v>112087.61725822199</v>
      </c>
      <c r="CE35" s="1010">
        <v>27142.275455999999</v>
      </c>
      <c r="CF35" s="1010">
        <v>31770.7</v>
      </c>
      <c r="CG35" s="1010">
        <v>36719.060464868999</v>
      </c>
      <c r="CH35" s="1010">
        <v>43221.396774000001</v>
      </c>
      <c r="CI35" s="1010">
        <v>49984.668459699991</v>
      </c>
      <c r="CJ35" s="1010">
        <v>57433.870713000004</v>
      </c>
      <c r="CK35" s="1010">
        <v>68965.162136657003</v>
      </c>
      <c r="CL35" s="1010">
        <v>85017.720559490015</v>
      </c>
      <c r="CM35" s="1010">
        <v>100743.02104160997</v>
      </c>
      <c r="CN35" s="1011">
        <f>SUM(CN9:CN34)</f>
        <v>127159.63019326</v>
      </c>
      <c r="CO35" s="1010">
        <v>48693.601493000009</v>
      </c>
      <c r="CP35" s="1010">
        <v>55078.65</v>
      </c>
      <c r="CQ35" s="1010">
        <v>66156.166753649013</v>
      </c>
      <c r="CR35" s="1010">
        <v>76625.08927299999</v>
      </c>
      <c r="CS35" s="1010">
        <v>95288.293637399998</v>
      </c>
      <c r="CT35" s="1010">
        <v>111232.51082899999</v>
      </c>
      <c r="CU35" s="1010">
        <v>135844.994469831</v>
      </c>
      <c r="CV35" s="1010">
        <v>167501.938279478</v>
      </c>
      <c r="CW35" s="1010">
        <v>207828.38023564097</v>
      </c>
      <c r="CX35" s="1010">
        <f>SUM(CX9:CX34)</f>
        <v>239247.24745148199</v>
      </c>
      <c r="CY35" s="1010">
        <v>23901.762556000001</v>
      </c>
      <c r="CZ35" s="1010">
        <v>27053.01</v>
      </c>
      <c r="DA35" s="1010">
        <v>33049.450408911005</v>
      </c>
      <c r="DB35" s="1010">
        <v>37581.330227999999</v>
      </c>
      <c r="DC35" s="1010">
        <v>41887.021108000001</v>
      </c>
      <c r="DD35" s="1010">
        <v>44326.642055999997</v>
      </c>
      <c r="DE35" s="1010">
        <v>46869.161141404984</v>
      </c>
      <c r="DF35" s="1010">
        <v>73943.39141935599</v>
      </c>
      <c r="DG35" s="1010">
        <v>70834.747818602002</v>
      </c>
      <c r="DH35" s="1011">
        <f>SUM(DH9:DH34)</f>
        <v>76469.872287255988</v>
      </c>
      <c r="DI35" s="1010">
        <v>10920.046987</v>
      </c>
      <c r="DJ35" s="1010">
        <v>13821.473</v>
      </c>
      <c r="DK35" s="1010">
        <v>17569.915366647001</v>
      </c>
      <c r="DL35" s="1010">
        <v>21900.878333999994</v>
      </c>
      <c r="DM35" s="1010">
        <v>30780.058327999992</v>
      </c>
      <c r="DN35" s="1010">
        <v>36659.497260000004</v>
      </c>
      <c r="DO35" s="1010">
        <v>47401.212202155009</v>
      </c>
      <c r="DP35" s="1010">
        <v>41992.252015389007</v>
      </c>
      <c r="DQ35" s="1010">
        <v>68340.471600169985</v>
      </c>
      <c r="DR35" s="1011">
        <f>SUM(DR9:DR34)</f>
        <v>79264.181834250005</v>
      </c>
      <c r="DS35" s="1010">
        <v>34821.809443000006</v>
      </c>
      <c r="DT35" s="1010">
        <v>40874.480000000003</v>
      </c>
      <c r="DU35" s="1010">
        <v>50619.365775558006</v>
      </c>
      <c r="DV35" s="1010">
        <v>59482.208562</v>
      </c>
      <c r="DW35" s="1010">
        <v>72667.079435999985</v>
      </c>
      <c r="DX35" s="1010">
        <v>80986.139316000015</v>
      </c>
      <c r="DY35" s="1010">
        <v>94270.373343560015</v>
      </c>
      <c r="DZ35" s="1010">
        <v>115935.643434745</v>
      </c>
      <c r="EA35" s="1010">
        <v>139175.219418772</v>
      </c>
      <c r="EB35" s="1011">
        <f>SUM(EB9:EB34)</f>
        <v>155734.05412150602</v>
      </c>
      <c r="EC35" s="997">
        <f t="shared" si="0"/>
        <v>0</v>
      </c>
      <c r="ED35" s="1010">
        <v>53612.544355000005</v>
      </c>
      <c r="EE35" s="1010">
        <v>59624.54</v>
      </c>
      <c r="EF35" s="1010">
        <v>67369.886303605002</v>
      </c>
      <c r="EG35" s="1010">
        <v>81104.026325000013</v>
      </c>
      <c r="EH35" s="1010">
        <v>97959.884156</v>
      </c>
      <c r="EI35" s="1010">
        <v>112534.44791300001</v>
      </c>
      <c r="EJ35" s="1010">
        <v>131174.10961091903</v>
      </c>
      <c r="EK35" s="1010">
        <v>148653.52792274303</v>
      </c>
      <c r="EL35" s="1010">
        <v>168660.61318003401</v>
      </c>
      <c r="EM35" s="1011">
        <f>SUM(EM9:EM34)</f>
        <v>198443.48761098803</v>
      </c>
      <c r="EN35" s="1010">
        <v>88434.353798000011</v>
      </c>
      <c r="EO35" s="1010">
        <v>100499.02695499999</v>
      </c>
      <c r="EP35" s="1010">
        <v>117989.25207916301</v>
      </c>
      <c r="EQ35" s="1010">
        <v>140586.23488699997</v>
      </c>
      <c r="ER35" s="1010">
        <v>170626.96359200001</v>
      </c>
      <c r="ES35" s="1010">
        <v>193520.587229</v>
      </c>
      <c r="ET35" s="1010">
        <v>225444.48295447897</v>
      </c>
      <c r="EU35" s="1010">
        <v>264589.17135748803</v>
      </c>
      <c r="EV35" s="1012">
        <v>307835.83259880607</v>
      </c>
      <c r="EW35" s="1011">
        <f>SUM(EW9:EW34)</f>
        <v>354177.54173249408</v>
      </c>
    </row>
    <row r="36" spans="1:153" s="983" customFormat="1" ht="15" customHeight="1">
      <c r="A36" s="1013"/>
      <c r="B36" s="1014" t="s">
        <v>101</v>
      </c>
      <c r="C36" s="950">
        <v>10565.206361999999</v>
      </c>
      <c r="D36" s="1015">
        <v>13301.26</v>
      </c>
      <c r="E36" s="1015">
        <v>17491.468296714</v>
      </c>
      <c r="F36" s="1015">
        <v>21070.248891000003</v>
      </c>
      <c r="G36" s="1015">
        <v>22671.451670300001</v>
      </c>
      <c r="H36" s="1015">
        <v>20500.308400000002</v>
      </c>
      <c r="I36" s="1015">
        <v>19339.134998889</v>
      </c>
      <c r="J36" s="1015">
        <v>24871.666592958001</v>
      </c>
      <c r="K36" s="1015">
        <v>24110.664036631999</v>
      </c>
      <c r="L36" s="1016">
        <f>L35+L7</f>
        <v>33513.300376958003</v>
      </c>
      <c r="M36" s="950">
        <v>2707.3186439999999</v>
      </c>
      <c r="N36" s="1015">
        <v>4295.68</v>
      </c>
      <c r="O36" s="1015">
        <v>3713.0832900639994</v>
      </c>
      <c r="P36" s="1015">
        <v>5069.2771719999992</v>
      </c>
      <c r="Q36" s="1015">
        <v>4729.5916880000013</v>
      </c>
      <c r="R36" s="1015">
        <v>6780.4530000000004</v>
      </c>
      <c r="S36" s="1015">
        <v>8811.224111497002</v>
      </c>
      <c r="T36" s="1015">
        <v>11059.936578798999</v>
      </c>
      <c r="U36" s="1015">
        <v>11765.682158109001</v>
      </c>
      <c r="V36" s="1016">
        <f>V35+V7</f>
        <v>14580.525536826002</v>
      </c>
      <c r="W36" s="950">
        <v>13272.525006</v>
      </c>
      <c r="X36" s="1015">
        <v>17596.95</v>
      </c>
      <c r="Y36" s="1015">
        <v>21204.551586777998</v>
      </c>
      <c r="Z36" s="1015">
        <v>26139.526063000001</v>
      </c>
      <c r="AA36" s="1015">
        <v>27401.043358299998</v>
      </c>
      <c r="AB36" s="1015">
        <v>27280.761399999999</v>
      </c>
      <c r="AC36" s="1015">
        <v>28150.359110386002</v>
      </c>
      <c r="AD36" s="1015">
        <v>35931.603171757</v>
      </c>
      <c r="AE36" s="1015">
        <v>35876.346194740996</v>
      </c>
      <c r="AF36" s="1016">
        <f>AF35+AF7</f>
        <v>48093.825913784</v>
      </c>
      <c r="AG36" s="1015">
        <v>28345.278799000003</v>
      </c>
      <c r="AH36" s="1015">
        <v>29292.63</v>
      </c>
      <c r="AI36" s="1015">
        <v>31640.704438736007</v>
      </c>
      <c r="AJ36" s="1015">
        <v>38711.369551000011</v>
      </c>
      <c r="AK36" s="1015">
        <v>48751.123796300002</v>
      </c>
      <c r="AL36" s="1015">
        <v>55768.897700000009</v>
      </c>
      <c r="AM36" s="1015">
        <v>62856.287490162002</v>
      </c>
      <c r="AN36" s="1015">
        <v>64395.089045852998</v>
      </c>
      <c r="AO36" s="1015">
        <v>69079.55</v>
      </c>
      <c r="AP36" s="1016">
        <f>AP7+AP35</f>
        <v>73375.987558127992</v>
      </c>
      <c r="AQ36" s="1015">
        <v>41617.803805000003</v>
      </c>
      <c r="AR36" s="1015">
        <v>46889.58</v>
      </c>
      <c r="AS36" s="1015">
        <v>52845.256025513991</v>
      </c>
      <c r="AT36" s="1015">
        <v>64850.895614000001</v>
      </c>
      <c r="AU36" s="1015">
        <v>76152.1671546</v>
      </c>
      <c r="AV36" s="1015">
        <v>83049.65909999999</v>
      </c>
      <c r="AW36" s="1015">
        <v>91006.646600548003</v>
      </c>
      <c r="AX36" s="1015">
        <v>100326.69221761001</v>
      </c>
      <c r="AY36" s="1017">
        <v>104955.898832965</v>
      </c>
      <c r="AZ36" s="1017">
        <f>AZ35+AZ7</f>
        <v>121469.813471912</v>
      </c>
      <c r="BA36" s="1015">
        <v>36448.760294</v>
      </c>
      <c r="BB36" s="1015">
        <v>37581.129999999997</v>
      </c>
      <c r="BC36" s="1015">
        <v>41859.012612197002</v>
      </c>
      <c r="BD36" s="1015">
        <v>44657.484836999996</v>
      </c>
      <c r="BE36" s="1015">
        <v>50541.784837700005</v>
      </c>
      <c r="BF36" s="1015">
        <v>81785.092055999994</v>
      </c>
      <c r="BG36" s="1015">
        <v>61460.883772415997</v>
      </c>
      <c r="BH36" s="1015">
        <v>85721.073379498004</v>
      </c>
      <c r="BI36" s="1015">
        <v>85814.028612470007</v>
      </c>
      <c r="BJ36" s="1016">
        <f>BJ35+BJ7</f>
        <v>81994.520636898</v>
      </c>
      <c r="BK36" s="1015">
        <v>63608.239343000001</v>
      </c>
      <c r="BL36" s="1015">
        <v>83587.91</v>
      </c>
      <c r="BM36" s="1015">
        <v>112139.11417658301</v>
      </c>
      <c r="BN36" s="1015">
        <v>123356.89366199999</v>
      </c>
      <c r="BO36" s="1015">
        <v>137060.20924</v>
      </c>
      <c r="BP36" s="1015">
        <v>150196.52455999999</v>
      </c>
      <c r="BQ36" s="1015">
        <v>189088.68073955798</v>
      </c>
      <c r="BR36" s="1015">
        <v>193215.14221299</v>
      </c>
      <c r="BS36" s="1015">
        <v>249535.44362056101</v>
      </c>
      <c r="BT36" s="1016">
        <f>BT35+BT7</f>
        <v>248317.10464062402</v>
      </c>
      <c r="BU36" s="1015">
        <v>100056.99963700002</v>
      </c>
      <c r="BV36" s="1015">
        <v>121169.05</v>
      </c>
      <c r="BW36" s="1015">
        <v>153998.12678878001</v>
      </c>
      <c r="BX36" s="1015">
        <v>168014.37849899998</v>
      </c>
      <c r="BY36" s="1015">
        <v>187601.99407770002</v>
      </c>
      <c r="BZ36" s="1015">
        <v>231981.61661600001</v>
      </c>
      <c r="CA36" s="1015">
        <v>250549.56451197396</v>
      </c>
      <c r="CB36" s="1015">
        <v>278936.21559248806</v>
      </c>
      <c r="CC36" s="1015">
        <v>335349.472233031</v>
      </c>
      <c r="CD36" s="995">
        <f>CD35+CD7</f>
        <v>330311.62527752202</v>
      </c>
      <c r="CE36" s="1015">
        <v>186427.201856</v>
      </c>
      <c r="CF36" s="1015">
        <v>198884.61</v>
      </c>
      <c r="CG36" s="1015">
        <v>211633.229064869</v>
      </c>
      <c r="CH36" s="1015">
        <v>225944.16637399999</v>
      </c>
      <c r="CI36" s="1015">
        <v>244377.8734597</v>
      </c>
      <c r="CJ36" s="1015">
        <v>257878.91051300001</v>
      </c>
      <c r="CK36" s="1015">
        <v>287174.82668305701</v>
      </c>
      <c r="CL36" s="1015">
        <v>313351.23498738999</v>
      </c>
      <c r="CM36" s="1015">
        <v>342198.59777860995</v>
      </c>
      <c r="CN36" s="1016">
        <f>CN35+CN7</f>
        <v>378148.02019326005</v>
      </c>
      <c r="CO36" s="1015">
        <v>286484.20149300003</v>
      </c>
      <c r="CP36" s="1015">
        <v>320053.65000000002</v>
      </c>
      <c r="CQ36" s="1015">
        <v>365631.35585364903</v>
      </c>
      <c r="CR36" s="1015">
        <v>393958.54487300001</v>
      </c>
      <c r="CS36" s="1015">
        <v>431979.86753739999</v>
      </c>
      <c r="CT36" s="1015">
        <v>489860.52712899999</v>
      </c>
      <c r="CU36" s="1015">
        <v>537724.391195031</v>
      </c>
      <c r="CV36" s="1015">
        <v>592287.45057987794</v>
      </c>
      <c r="CW36" s="1015">
        <v>677548.0700116409</v>
      </c>
      <c r="CX36" s="1015">
        <f>CX35+CX7</f>
        <v>708459.64547078195</v>
      </c>
      <c r="CY36" s="1015">
        <v>47013.966656000004</v>
      </c>
      <c r="CZ36" s="1015">
        <v>50882.400000000001</v>
      </c>
      <c r="DA36" s="1015">
        <v>59350.480908911006</v>
      </c>
      <c r="DB36" s="1015">
        <v>65727.733727999992</v>
      </c>
      <c r="DC36" s="1015">
        <v>73213.236508000002</v>
      </c>
      <c r="DD36" s="1015">
        <v>102285.400456</v>
      </c>
      <c r="DE36" s="1015">
        <v>80800.018771304996</v>
      </c>
      <c r="DF36" s="950">
        <v>110592.73997245599</v>
      </c>
      <c r="DG36" s="950">
        <v>109924.692649102</v>
      </c>
      <c r="DH36" s="1018">
        <f>DH35+DH7</f>
        <v>115507.82101385598</v>
      </c>
      <c r="DI36" s="1015">
        <v>66315.557986999993</v>
      </c>
      <c r="DJ36" s="1015">
        <v>87883.598700000002</v>
      </c>
      <c r="DK36" s="1015">
        <v>115852.19746664702</v>
      </c>
      <c r="DL36" s="1015">
        <v>128426.17083399999</v>
      </c>
      <c r="DM36" s="1015">
        <v>141789.80092799998</v>
      </c>
      <c r="DN36" s="1015">
        <v>156976.97756</v>
      </c>
      <c r="DO36" s="1015">
        <v>197899.90485105501</v>
      </c>
      <c r="DP36" s="1015">
        <v>204275.07879178901</v>
      </c>
      <c r="DQ36" s="1015">
        <v>261301.12577866999</v>
      </c>
      <c r="DR36" s="1016">
        <f>DR35+DR7</f>
        <v>262897.63017745002</v>
      </c>
      <c r="DS36" s="1015">
        <v>113329.52454300001</v>
      </c>
      <c r="DT36" s="1015">
        <v>138765.99</v>
      </c>
      <c r="DU36" s="1015">
        <v>175202.678375558</v>
      </c>
      <c r="DV36" s="1015">
        <v>194153.90456200001</v>
      </c>
      <c r="DW36" s="1015">
        <v>215003.03743599996</v>
      </c>
      <c r="DX36" s="1015">
        <v>259262.378016</v>
      </c>
      <c r="DY36" s="1015">
        <v>278699.92362236005</v>
      </c>
      <c r="DZ36" s="1015">
        <v>314867.81876424502</v>
      </c>
      <c r="EA36" s="1015">
        <v>371225.81842777203</v>
      </c>
      <c r="EB36" s="1016">
        <f>EB35+EB7</f>
        <v>378405.451191306</v>
      </c>
      <c r="EC36" s="997">
        <f t="shared" si="0"/>
        <v>0</v>
      </c>
      <c r="ED36" s="1015">
        <v>214772.48065500002</v>
      </c>
      <c r="EE36" s="1015">
        <v>228177.24</v>
      </c>
      <c r="EF36" s="1015">
        <v>243273.93350360502</v>
      </c>
      <c r="EG36" s="1015">
        <v>264655.53592499997</v>
      </c>
      <c r="EH36" s="1015">
        <v>293128.997256</v>
      </c>
      <c r="EI36" s="1015">
        <v>313647.80821300001</v>
      </c>
      <c r="EJ36" s="1015">
        <v>350031.11417321902</v>
      </c>
      <c r="EK36" s="1015">
        <v>377746.324033243</v>
      </c>
      <c r="EL36" s="1015">
        <v>411278.15041683405</v>
      </c>
      <c r="EM36" s="1016">
        <f>EM35+EM7</f>
        <v>451524.00775138801</v>
      </c>
      <c r="EN36" s="1015">
        <v>328102.005198</v>
      </c>
      <c r="EO36" s="1015">
        <v>366943.232555</v>
      </c>
      <c r="EP36" s="1015">
        <v>418476.61187916296</v>
      </c>
      <c r="EQ36" s="1015">
        <v>458809.44048699993</v>
      </c>
      <c r="ER36" s="1015">
        <v>508132.03469200002</v>
      </c>
      <c r="ES36" s="1015">
        <v>572910.18622899998</v>
      </c>
      <c r="ET36" s="1015">
        <v>628731.03779557894</v>
      </c>
      <c r="EU36" s="1015">
        <v>692614.14279748802</v>
      </c>
      <c r="EV36" s="1019">
        <v>782503.96884460608</v>
      </c>
      <c r="EW36" s="1016">
        <f>EW35+EW7</f>
        <v>829929.45894269412</v>
      </c>
    </row>
    <row r="38" spans="1:153">
      <c r="A38" s="1997" t="s">
        <v>914</v>
      </c>
      <c r="B38" s="1997"/>
      <c r="C38" s="1997"/>
      <c r="D38" s="1997"/>
      <c r="E38" s="1997"/>
      <c r="F38" s="1997"/>
      <c r="G38" s="1997"/>
      <c r="H38" s="1997"/>
      <c r="I38" s="1997"/>
      <c r="J38" s="1997"/>
      <c r="K38" s="1997"/>
      <c r="L38" s="1997"/>
      <c r="M38" s="1997"/>
      <c r="N38" s="1997"/>
      <c r="AJ38" s="1020"/>
    </row>
    <row r="39" spans="1:153">
      <c r="B39" s="1997" t="s">
        <v>912</v>
      </c>
      <c r="C39" s="1997"/>
      <c r="D39" s="1997"/>
      <c r="E39" s="1997"/>
      <c r="F39" s="1997"/>
      <c r="G39" s="1997"/>
      <c r="H39" s="1997"/>
      <c r="I39" s="1997"/>
      <c r="J39" s="1997"/>
      <c r="K39" s="1997"/>
      <c r="L39" s="1997"/>
      <c r="M39" s="1997"/>
      <c r="N39" s="1997"/>
      <c r="O39" s="1997"/>
    </row>
    <row r="40" spans="1:153">
      <c r="B40" s="1997" t="s">
        <v>913</v>
      </c>
      <c r="C40" s="1997"/>
      <c r="D40" s="1997"/>
      <c r="E40" s="1997"/>
      <c r="F40" s="1997"/>
      <c r="G40" s="1997"/>
      <c r="H40" s="1997"/>
      <c r="I40" s="1997"/>
      <c r="J40" s="1997"/>
      <c r="K40" s="1997"/>
      <c r="L40" s="1997"/>
      <c r="M40" s="1997"/>
      <c r="N40" s="1997"/>
      <c r="O40" s="1997"/>
    </row>
  </sheetData>
  <sheetProtection selectLockedCells="1"/>
  <mergeCells count="24">
    <mergeCell ref="EV2:EW2"/>
    <mergeCell ref="A3:A5"/>
    <mergeCell ref="B3:B5"/>
    <mergeCell ref="C3:AZ3"/>
    <mergeCell ref="BA3:CX3"/>
    <mergeCell ref="CY3:EW3"/>
    <mergeCell ref="C4:L4"/>
    <mergeCell ref="M4:V4"/>
    <mergeCell ref="W4:AF4"/>
    <mergeCell ref="AG4:AP4"/>
    <mergeCell ref="AQ4:AZ4"/>
    <mergeCell ref="BA4:BJ4"/>
    <mergeCell ref="BK4:BT4"/>
    <mergeCell ref="BU4:CD4"/>
    <mergeCell ref="DS4:EC4"/>
    <mergeCell ref="ED4:EM4"/>
    <mergeCell ref="CE4:CN4"/>
    <mergeCell ref="EN4:EW4"/>
    <mergeCell ref="CO4:CX4"/>
    <mergeCell ref="B39:O39"/>
    <mergeCell ref="B40:O40"/>
    <mergeCell ref="A38:N38"/>
    <mergeCell ref="CY4:DH4"/>
    <mergeCell ref="DI4:DR4"/>
  </mergeCells>
  <conditionalFormatting sqref="EC7:EC36">
    <cfRule type="cellIs" dxfId="2" priority="2" operator="not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41"/>
  <sheetViews>
    <sheetView workbookViewId="0">
      <pane xSplit="2" ySplit="5" topLeftCell="C6" activePane="bottomRight" state="frozen"/>
      <selection activeCell="A39" sqref="A39:XFD39"/>
      <selection pane="topRight" activeCell="A39" sqref="A39:XFD39"/>
      <selection pane="bottomLeft" activeCell="A39" sqref="A39:XFD39"/>
      <selection pane="bottomRight" activeCell="M23" sqref="M23"/>
    </sheetView>
  </sheetViews>
  <sheetFormatPr defaultColWidth="9.1796875" defaultRowHeight="12.5"/>
  <cols>
    <col min="1" max="1" width="5" style="984" customWidth="1"/>
    <col min="2" max="2" width="37.1796875" style="984" customWidth="1"/>
    <col min="3" max="6" width="8.453125" style="984" bestFit="1" customWidth="1"/>
    <col min="7" max="12" width="8.453125" style="984" customWidth="1"/>
    <col min="13" max="16" width="8.54296875" style="984" bestFit="1" customWidth="1"/>
    <col min="17" max="22" width="8.54296875" style="984" customWidth="1"/>
    <col min="23" max="26" width="8.54296875" style="984" bestFit="1" customWidth="1"/>
    <col min="27" max="32" width="8.54296875" style="984" customWidth="1"/>
    <col min="33" max="36" width="9.54296875" style="984" bestFit="1" customWidth="1"/>
    <col min="37" max="39" width="9.54296875" style="984" customWidth="1"/>
    <col min="40" max="42" width="8.54296875" style="984" customWidth="1"/>
    <col min="43" max="46" width="8.54296875" style="1021" bestFit="1" customWidth="1"/>
    <col min="47" max="49" width="8.54296875" style="1021" customWidth="1"/>
    <col min="50" max="52" width="8.54296875" style="984" customWidth="1"/>
    <col min="53" max="56" width="8.54296875" style="1021" bestFit="1" customWidth="1"/>
    <col min="57" max="59" width="8.54296875" style="1021" customWidth="1"/>
    <col min="60" max="62" width="8.54296875" style="984" customWidth="1"/>
    <col min="63" max="66" width="9.54296875" style="1021" bestFit="1" customWidth="1"/>
    <col min="67" max="69" width="9.54296875" style="1021" customWidth="1"/>
    <col min="70" max="72" width="8.54296875" style="984" customWidth="1"/>
    <col min="73" max="76" width="8.54296875" style="984" bestFit="1" customWidth="1"/>
    <col min="77" max="77" width="8.54296875" style="984" customWidth="1"/>
    <col min="78" max="79" width="9.1796875" style="984"/>
    <col min="80" max="80" width="8.54296875" style="984" customWidth="1"/>
    <col min="81" max="16384" width="9.1796875" style="984"/>
  </cols>
  <sheetData>
    <row r="1" spans="1:82" ht="24" customHeight="1">
      <c r="A1" s="1022" t="s">
        <v>467</v>
      </c>
      <c r="C1" s="1023"/>
      <c r="D1" s="1023"/>
      <c r="E1" s="1023"/>
      <c r="F1" s="1023"/>
      <c r="G1" s="1023"/>
      <c r="H1" s="1023"/>
      <c r="I1" s="1023"/>
      <c r="J1" s="1023"/>
      <c r="K1" s="1023"/>
      <c r="L1" s="1023"/>
      <c r="M1" s="1023"/>
      <c r="N1" s="1023"/>
      <c r="O1" s="1023"/>
      <c r="P1" s="1023"/>
      <c r="Q1" s="1023"/>
      <c r="R1" s="1023"/>
      <c r="S1" s="1023"/>
      <c r="T1" s="1023"/>
      <c r="U1" s="1023"/>
      <c r="V1" s="1023"/>
      <c r="W1" s="1023"/>
      <c r="X1" s="1023"/>
      <c r="Y1" s="1023"/>
      <c r="Z1" s="1023"/>
      <c r="AA1" s="1023"/>
      <c r="AB1" s="1023"/>
      <c r="AC1" s="1023"/>
      <c r="AD1" s="1023"/>
      <c r="AE1" s="1023"/>
      <c r="AF1" s="1023"/>
      <c r="AG1" s="1023"/>
      <c r="AH1" s="1023"/>
      <c r="AI1" s="1023"/>
      <c r="AJ1" s="1023"/>
      <c r="AK1" s="1023"/>
      <c r="AL1" s="1023"/>
      <c r="AM1" s="1023"/>
      <c r="AN1" s="1023"/>
      <c r="AO1" s="1023"/>
      <c r="AP1" s="1023"/>
      <c r="AQ1" s="1023"/>
      <c r="AR1" s="1023"/>
      <c r="AS1" s="1023"/>
      <c r="AT1" s="1023"/>
      <c r="AU1" s="1023"/>
      <c r="AV1" s="1023"/>
      <c r="AW1" s="1023"/>
      <c r="AX1" s="1023"/>
      <c r="AY1" s="1023"/>
      <c r="AZ1" s="1023"/>
      <c r="BA1" s="1023" t="s">
        <v>273</v>
      </c>
      <c r="BB1" s="1023"/>
      <c r="BC1" s="1023"/>
      <c r="BD1" s="1023"/>
      <c r="BE1" s="1023"/>
      <c r="BF1" s="1023"/>
      <c r="BG1" s="1023"/>
      <c r="BH1" s="1023"/>
      <c r="BI1" s="1023"/>
      <c r="BJ1" s="1023"/>
      <c r="BK1" s="1023"/>
      <c r="BL1" s="1023"/>
      <c r="BM1" s="1023"/>
      <c r="BN1" s="1023"/>
      <c r="BO1" s="1023"/>
      <c r="BP1" s="1023"/>
      <c r="BQ1" s="1023"/>
      <c r="BR1" s="1023"/>
      <c r="BS1" s="1023"/>
      <c r="BT1" s="1023"/>
      <c r="BU1" s="1023"/>
      <c r="BV1" s="1023"/>
      <c r="BW1" s="1023"/>
      <c r="BX1" s="1023"/>
      <c r="BY1" s="1024"/>
      <c r="CB1" s="1023"/>
    </row>
    <row r="2" spans="1:82" ht="21" customHeight="1">
      <c r="A2" s="2066" t="s">
        <v>468</v>
      </c>
      <c r="B2" s="2066"/>
      <c r="C2" s="2066"/>
      <c r="D2" s="2066"/>
      <c r="E2" s="2066"/>
      <c r="F2" s="2066"/>
      <c r="G2" s="2066"/>
      <c r="H2" s="2066"/>
      <c r="I2" s="2066"/>
      <c r="J2" s="2066"/>
      <c r="K2" s="2066"/>
      <c r="L2" s="2066"/>
      <c r="M2" s="2066"/>
      <c r="N2" s="2066"/>
      <c r="O2" s="2066"/>
      <c r="P2" s="2066"/>
      <c r="Q2" s="2066"/>
      <c r="R2" s="2066"/>
      <c r="S2" s="2066"/>
      <c r="T2" s="2066"/>
      <c r="U2" s="2066"/>
      <c r="V2" s="2066"/>
      <c r="W2" s="2066"/>
      <c r="X2" s="2066"/>
      <c r="Y2" s="2066"/>
      <c r="Z2" s="2066"/>
      <c r="AA2" s="2066"/>
      <c r="AB2" s="2066"/>
      <c r="AC2" s="2066"/>
      <c r="AD2" s="2066"/>
      <c r="AE2" s="2066"/>
      <c r="AF2" s="2066"/>
      <c r="AG2" s="2066"/>
      <c r="AH2" s="2066"/>
      <c r="AI2" s="2066"/>
      <c r="AJ2" s="2066"/>
      <c r="AK2" s="2066"/>
      <c r="AL2" s="2066"/>
      <c r="AM2" s="2066"/>
      <c r="AN2" s="2066"/>
      <c r="AO2" s="2066"/>
      <c r="AP2" s="2066"/>
      <c r="AQ2" s="2066"/>
      <c r="AR2" s="2066"/>
      <c r="AS2" s="2066"/>
      <c r="AT2" s="2066"/>
      <c r="AU2" s="2066"/>
      <c r="AV2" s="2066"/>
      <c r="AW2" s="2066"/>
      <c r="AX2" s="2066"/>
      <c r="AY2" s="2066"/>
      <c r="AZ2" s="2066"/>
      <c r="BA2" s="2066"/>
      <c r="BB2" s="2066"/>
      <c r="BC2" s="2066"/>
      <c r="BD2" s="2066"/>
      <c r="BE2" s="2066"/>
      <c r="BF2" s="2066"/>
      <c r="BG2" s="2066"/>
      <c r="BH2" s="2066"/>
      <c r="BI2" s="2066"/>
      <c r="BJ2" s="2066"/>
      <c r="BK2" s="2066"/>
      <c r="BL2" s="2066"/>
      <c r="BM2" s="2066"/>
      <c r="BN2" s="2066"/>
      <c r="BO2" s="2066"/>
      <c r="BP2" s="2066"/>
      <c r="BQ2" s="2066"/>
      <c r="BR2" s="2066"/>
      <c r="BS2" s="2066"/>
      <c r="BT2" s="2066"/>
      <c r="BU2" s="2066"/>
      <c r="BV2" s="2066"/>
      <c r="BW2" s="2066"/>
      <c r="BX2" s="2066"/>
      <c r="BY2" s="2066"/>
      <c r="BZ2" s="2066"/>
      <c r="CA2" s="2066"/>
      <c r="CB2" s="2066"/>
      <c r="CC2" s="2066"/>
      <c r="CD2" s="2066"/>
    </row>
    <row r="3" spans="1:82" ht="21" customHeight="1">
      <c r="A3" s="2058" t="s">
        <v>1</v>
      </c>
      <c r="B3" s="2058" t="s">
        <v>2</v>
      </c>
      <c r="C3" s="2054" t="s">
        <v>469</v>
      </c>
      <c r="D3" s="2055"/>
      <c r="E3" s="2055"/>
      <c r="F3" s="2055"/>
      <c r="G3" s="2055"/>
      <c r="H3" s="2055"/>
      <c r="I3" s="2055"/>
      <c r="J3" s="2055"/>
      <c r="K3" s="2055"/>
      <c r="L3" s="2055"/>
      <c r="M3" s="2055"/>
      <c r="N3" s="2055"/>
      <c r="O3" s="2055"/>
      <c r="P3" s="2055"/>
      <c r="Q3" s="2055"/>
      <c r="R3" s="2055"/>
      <c r="S3" s="2055"/>
      <c r="T3" s="2055"/>
      <c r="U3" s="2055"/>
      <c r="V3" s="2055"/>
      <c r="W3" s="2055"/>
      <c r="X3" s="2055"/>
      <c r="Y3" s="2055"/>
      <c r="Z3" s="2055"/>
      <c r="AA3" s="2055"/>
      <c r="AB3" s="2055"/>
      <c r="AC3" s="2055"/>
      <c r="AD3" s="2055"/>
      <c r="AE3" s="2055"/>
      <c r="AF3" s="2055"/>
      <c r="AG3" s="2054" t="s">
        <v>470</v>
      </c>
      <c r="AH3" s="2055"/>
      <c r="AI3" s="2055"/>
      <c r="AJ3" s="2055"/>
      <c r="AK3" s="2055"/>
      <c r="AL3" s="2055"/>
      <c r="AM3" s="2055"/>
      <c r="AN3" s="2055"/>
      <c r="AO3" s="2055"/>
      <c r="AP3" s="2055"/>
      <c r="AQ3" s="2055"/>
      <c r="AR3" s="2055"/>
      <c r="AS3" s="2055"/>
      <c r="AT3" s="2055"/>
      <c r="AU3" s="2055"/>
      <c r="AV3" s="2055"/>
      <c r="AW3" s="2055"/>
      <c r="AX3" s="2055"/>
      <c r="AY3" s="2055"/>
      <c r="AZ3" s="2055"/>
      <c r="BA3" s="2055"/>
      <c r="BB3" s="2055"/>
      <c r="BC3" s="2055"/>
      <c r="BD3" s="2055"/>
      <c r="BE3" s="2055"/>
      <c r="BF3" s="2055"/>
      <c r="BG3" s="2055"/>
      <c r="BH3" s="2055"/>
      <c r="BI3" s="2055"/>
      <c r="BJ3" s="2055"/>
      <c r="BK3" s="2058" t="s">
        <v>471</v>
      </c>
      <c r="BL3" s="2058"/>
      <c r="BM3" s="2058"/>
      <c r="BN3" s="2058"/>
      <c r="BO3" s="2058"/>
      <c r="BP3" s="2058"/>
      <c r="BQ3" s="2058"/>
      <c r="BR3" s="2058"/>
      <c r="BS3" s="2058"/>
      <c r="BT3" s="2058"/>
      <c r="BU3" s="2058"/>
      <c r="BV3" s="2058"/>
      <c r="BW3" s="2058"/>
      <c r="BX3" s="2058"/>
      <c r="BY3" s="2058"/>
      <c r="BZ3" s="2058"/>
      <c r="CA3" s="2058"/>
      <c r="CB3" s="2058"/>
      <c r="CC3" s="2058"/>
      <c r="CD3" s="2058"/>
    </row>
    <row r="4" spans="1:82" s="983" customFormat="1" ht="16.5" customHeight="1">
      <c r="A4" s="2058"/>
      <c r="B4" s="2058"/>
      <c r="C4" s="2063" t="s">
        <v>472</v>
      </c>
      <c r="D4" s="2064"/>
      <c r="E4" s="2064"/>
      <c r="F4" s="2064"/>
      <c r="G4" s="2064"/>
      <c r="H4" s="2064"/>
      <c r="I4" s="2064"/>
      <c r="J4" s="2064"/>
      <c r="K4" s="2064"/>
      <c r="L4" s="2065"/>
      <c r="M4" s="2054" t="s">
        <v>473</v>
      </c>
      <c r="N4" s="2055"/>
      <c r="O4" s="2055"/>
      <c r="P4" s="2055"/>
      <c r="Q4" s="2055"/>
      <c r="R4" s="2055"/>
      <c r="S4" s="2055"/>
      <c r="T4" s="2055"/>
      <c r="U4" s="2055"/>
      <c r="V4" s="2056"/>
      <c r="W4" s="2054" t="s">
        <v>474</v>
      </c>
      <c r="X4" s="2055"/>
      <c r="Y4" s="2055"/>
      <c r="Z4" s="2055"/>
      <c r="AA4" s="2055"/>
      <c r="AB4" s="2055"/>
      <c r="AC4" s="2055"/>
      <c r="AD4" s="2055"/>
      <c r="AE4" s="2055"/>
      <c r="AF4" s="2056"/>
      <c r="AG4" s="2063" t="s">
        <v>475</v>
      </c>
      <c r="AH4" s="2064"/>
      <c r="AI4" s="2064"/>
      <c r="AJ4" s="2064"/>
      <c r="AK4" s="2064"/>
      <c r="AL4" s="2064"/>
      <c r="AM4" s="2064"/>
      <c r="AN4" s="2064"/>
      <c r="AO4" s="2064"/>
      <c r="AP4" s="2065"/>
      <c r="AQ4" s="2067" t="s">
        <v>476</v>
      </c>
      <c r="AR4" s="2068"/>
      <c r="AS4" s="2068"/>
      <c r="AT4" s="2068"/>
      <c r="AU4" s="2068"/>
      <c r="AV4" s="2068"/>
      <c r="AW4" s="2068"/>
      <c r="AX4" s="2068"/>
      <c r="AY4" s="2068"/>
      <c r="AZ4" s="2069"/>
      <c r="BA4" s="2054" t="s">
        <v>474</v>
      </c>
      <c r="BB4" s="2055"/>
      <c r="BC4" s="2055"/>
      <c r="BD4" s="2055"/>
      <c r="BE4" s="2055"/>
      <c r="BF4" s="2055"/>
      <c r="BG4" s="2055"/>
      <c r="BH4" s="2055"/>
      <c r="BI4" s="2055"/>
      <c r="BJ4" s="2055"/>
      <c r="BK4" s="2070" t="s">
        <v>477</v>
      </c>
      <c r="BL4" s="2070"/>
      <c r="BM4" s="2070"/>
      <c r="BN4" s="2070"/>
      <c r="BO4" s="2070"/>
      <c r="BP4" s="2070"/>
      <c r="BQ4" s="2070"/>
      <c r="BR4" s="2070"/>
      <c r="BS4" s="2070"/>
      <c r="BT4" s="2071"/>
      <c r="BU4" s="2067" t="s">
        <v>478</v>
      </c>
      <c r="BV4" s="2068"/>
      <c r="BW4" s="2068"/>
      <c r="BX4" s="2068"/>
      <c r="BY4" s="2068"/>
      <c r="BZ4" s="2068"/>
      <c r="CA4" s="2068"/>
      <c r="CB4" s="2068"/>
      <c r="CC4" s="2068"/>
      <c r="CD4" s="2069"/>
    </row>
    <row r="5" spans="1:82" s="987" customFormat="1" ht="22" customHeight="1">
      <c r="A5" s="2058"/>
      <c r="B5" s="2058"/>
      <c r="C5" s="985" t="s">
        <v>88</v>
      </c>
      <c r="D5" s="1025" t="s">
        <v>89</v>
      </c>
      <c r="E5" s="985" t="s">
        <v>90</v>
      </c>
      <c r="F5" s="985" t="s">
        <v>91</v>
      </c>
      <c r="G5" s="985" t="s">
        <v>92</v>
      </c>
      <c r="H5" s="985" t="s">
        <v>93</v>
      </c>
      <c r="I5" s="985" t="s">
        <v>94</v>
      </c>
      <c r="J5" s="985" t="s">
        <v>95</v>
      </c>
      <c r="K5" s="985" t="s">
        <v>102</v>
      </c>
      <c r="L5" s="986" t="s">
        <v>320</v>
      </c>
      <c r="M5" s="985" t="s">
        <v>88</v>
      </c>
      <c r="N5" s="1025" t="s">
        <v>89</v>
      </c>
      <c r="O5" s="985" t="s">
        <v>90</v>
      </c>
      <c r="P5" s="985" t="s">
        <v>91</v>
      </c>
      <c r="Q5" s="985" t="s">
        <v>92</v>
      </c>
      <c r="R5" s="985" t="s">
        <v>93</v>
      </c>
      <c r="S5" s="985" t="s">
        <v>94</v>
      </c>
      <c r="T5" s="985" t="s">
        <v>95</v>
      </c>
      <c r="U5" s="985" t="s">
        <v>102</v>
      </c>
      <c r="V5" s="986" t="s">
        <v>320</v>
      </c>
      <c r="W5" s="985" t="s">
        <v>88</v>
      </c>
      <c r="X5" s="1025" t="s">
        <v>89</v>
      </c>
      <c r="Y5" s="985" t="s">
        <v>90</v>
      </c>
      <c r="Z5" s="985" t="s">
        <v>91</v>
      </c>
      <c r="AA5" s="985" t="s">
        <v>92</v>
      </c>
      <c r="AB5" s="985" t="s">
        <v>93</v>
      </c>
      <c r="AC5" s="985" t="s">
        <v>94</v>
      </c>
      <c r="AD5" s="985" t="s">
        <v>95</v>
      </c>
      <c r="AE5" s="985" t="s">
        <v>102</v>
      </c>
      <c r="AF5" s="986" t="s">
        <v>320</v>
      </c>
      <c r="AG5" s="985" t="s">
        <v>88</v>
      </c>
      <c r="AH5" s="1025" t="s">
        <v>89</v>
      </c>
      <c r="AI5" s="985" t="s">
        <v>90</v>
      </c>
      <c r="AJ5" s="985" t="s">
        <v>91</v>
      </c>
      <c r="AK5" s="985" t="s">
        <v>92</v>
      </c>
      <c r="AL5" s="985" t="s">
        <v>93</v>
      </c>
      <c r="AM5" s="985" t="s">
        <v>94</v>
      </c>
      <c r="AN5" s="985" t="s">
        <v>95</v>
      </c>
      <c r="AO5" s="985" t="s">
        <v>102</v>
      </c>
      <c r="AP5" s="986" t="s">
        <v>320</v>
      </c>
      <c r="AQ5" s="985" t="s">
        <v>88</v>
      </c>
      <c r="AR5" s="1025" t="s">
        <v>89</v>
      </c>
      <c r="AS5" s="985" t="s">
        <v>90</v>
      </c>
      <c r="AT5" s="985" t="s">
        <v>91</v>
      </c>
      <c r="AU5" s="985" t="s">
        <v>92</v>
      </c>
      <c r="AV5" s="985" t="s">
        <v>93</v>
      </c>
      <c r="AW5" s="985" t="s">
        <v>94</v>
      </c>
      <c r="AX5" s="985" t="s">
        <v>95</v>
      </c>
      <c r="AY5" s="985" t="s">
        <v>102</v>
      </c>
      <c r="AZ5" s="986" t="s">
        <v>320</v>
      </c>
      <c r="BA5" s="985" t="s">
        <v>88</v>
      </c>
      <c r="BB5" s="1025" t="s">
        <v>89</v>
      </c>
      <c r="BC5" s="985" t="s">
        <v>90</v>
      </c>
      <c r="BD5" s="985" t="s">
        <v>91</v>
      </c>
      <c r="BE5" s="985" t="s">
        <v>92</v>
      </c>
      <c r="BF5" s="985" t="s">
        <v>93</v>
      </c>
      <c r="BG5" s="985" t="s">
        <v>94</v>
      </c>
      <c r="BH5" s="985" t="s">
        <v>95</v>
      </c>
      <c r="BI5" s="985" t="s">
        <v>102</v>
      </c>
      <c r="BJ5" s="986" t="s">
        <v>320</v>
      </c>
      <c r="BK5" s="985" t="s">
        <v>88</v>
      </c>
      <c r="BL5" s="985" t="s">
        <v>89</v>
      </c>
      <c r="BM5" s="985" t="s">
        <v>90</v>
      </c>
      <c r="BN5" s="985" t="s">
        <v>91</v>
      </c>
      <c r="BO5" s="985" t="s">
        <v>92</v>
      </c>
      <c r="BP5" s="985" t="s">
        <v>93</v>
      </c>
      <c r="BQ5" s="985" t="s">
        <v>94</v>
      </c>
      <c r="BR5" s="985" t="s">
        <v>95</v>
      </c>
      <c r="BS5" s="985" t="s">
        <v>102</v>
      </c>
      <c r="BT5" s="986" t="s">
        <v>320</v>
      </c>
      <c r="BU5" s="1026" t="s">
        <v>88</v>
      </c>
      <c r="BV5" s="1026" t="s">
        <v>89</v>
      </c>
      <c r="BW5" s="1026" t="s">
        <v>90</v>
      </c>
      <c r="BX5" s="1026" t="s">
        <v>91</v>
      </c>
      <c r="BY5" s="1026" t="s">
        <v>92</v>
      </c>
      <c r="BZ5" s="1026" t="s">
        <v>93</v>
      </c>
      <c r="CA5" s="1026" t="s">
        <v>94</v>
      </c>
      <c r="CB5" s="1026" t="s">
        <v>95</v>
      </c>
      <c r="CC5" s="1025" t="s">
        <v>102</v>
      </c>
      <c r="CD5" s="986" t="s">
        <v>320</v>
      </c>
    </row>
    <row r="6" spans="1:82" ht="15" customHeight="1">
      <c r="A6" s="988"/>
      <c r="B6" s="981" t="s">
        <v>7</v>
      </c>
      <c r="C6" s="989"/>
      <c r="D6" s="1012"/>
      <c r="E6" s="989"/>
      <c r="F6" s="989"/>
      <c r="G6" s="989"/>
      <c r="H6" s="989"/>
      <c r="I6" s="989"/>
      <c r="J6" s="989"/>
      <c r="K6" s="989"/>
      <c r="L6" s="990"/>
      <c r="M6" s="989"/>
      <c r="N6" s="1012"/>
      <c r="O6" s="989"/>
      <c r="P6" s="989"/>
      <c r="Q6" s="989"/>
      <c r="R6" s="989"/>
      <c r="S6" s="989"/>
      <c r="T6" s="989"/>
      <c r="U6" s="989"/>
      <c r="V6" s="990"/>
      <c r="W6" s="989"/>
      <c r="X6" s="1012"/>
      <c r="Y6" s="989"/>
      <c r="Z6" s="989"/>
      <c r="AA6" s="989"/>
      <c r="AB6" s="989"/>
      <c r="AC6" s="989"/>
      <c r="AD6" s="989"/>
      <c r="AE6" s="989"/>
      <c r="AF6" s="990"/>
      <c r="AG6" s="989"/>
      <c r="AH6" s="1012"/>
      <c r="AI6" s="989"/>
      <c r="AJ6" s="989"/>
      <c r="AK6" s="989"/>
      <c r="AL6" s="989"/>
      <c r="AM6" s="989"/>
      <c r="AN6" s="989"/>
      <c r="AO6" s="989"/>
      <c r="AP6" s="990"/>
      <c r="AQ6" s="989"/>
      <c r="AR6" s="1012"/>
      <c r="AS6" s="989"/>
      <c r="AT6" s="989"/>
      <c r="AU6" s="989"/>
      <c r="AV6" s="989"/>
      <c r="AW6" s="989"/>
      <c r="AX6" s="989"/>
      <c r="AY6" s="989"/>
      <c r="AZ6" s="990"/>
      <c r="BA6" s="989"/>
      <c r="BB6" s="1012"/>
      <c r="BC6" s="989"/>
      <c r="BD6" s="989"/>
      <c r="BE6" s="989"/>
      <c r="BF6" s="989"/>
      <c r="BG6" s="989"/>
      <c r="BH6" s="989"/>
      <c r="BI6" s="989"/>
      <c r="BJ6" s="990"/>
      <c r="BK6" s="989"/>
      <c r="BL6" s="989"/>
      <c r="BM6" s="989"/>
      <c r="BN6" s="989"/>
      <c r="BO6" s="989"/>
      <c r="BP6" s="989"/>
      <c r="BQ6" s="989"/>
      <c r="BR6" s="989"/>
      <c r="BS6" s="989"/>
      <c r="BT6" s="990"/>
      <c r="BU6" s="989"/>
      <c r="BV6" s="989"/>
      <c r="BW6" s="989"/>
      <c r="BX6" s="989"/>
      <c r="BY6" s="989"/>
      <c r="BZ6" s="989"/>
      <c r="CA6" s="989"/>
      <c r="CB6" s="989"/>
      <c r="CC6" s="1027"/>
      <c r="CD6" s="992"/>
    </row>
    <row r="7" spans="1:82" ht="15" customHeight="1">
      <c r="A7" s="993">
        <v>1</v>
      </c>
      <c r="B7" s="982" t="s">
        <v>8</v>
      </c>
      <c r="C7" s="1028">
        <v>41.483400000000003</v>
      </c>
      <c r="D7" s="1028">
        <v>35.500100000000003</v>
      </c>
      <c r="E7" s="1028">
        <v>24.554400000000001</v>
      </c>
      <c r="F7" s="1028">
        <v>24.06</v>
      </c>
      <c r="G7" s="1028">
        <v>21.6309</v>
      </c>
      <c r="H7" s="1028">
        <v>22.248000000000001</v>
      </c>
      <c r="I7" s="1028">
        <v>40.667200000000001</v>
      </c>
      <c r="J7" s="1028">
        <v>86.886077299999997</v>
      </c>
      <c r="K7" s="1028">
        <v>128.55262010000001</v>
      </c>
      <c r="L7" s="1029">
        <v>219.0320504</v>
      </c>
      <c r="M7" s="1028">
        <v>2.2100300503225432</v>
      </c>
      <c r="N7" s="1028">
        <v>2.416271329489998</v>
      </c>
      <c r="O7" s="1028">
        <v>2.4259149173158243</v>
      </c>
      <c r="P7" s="1028">
        <v>2.7041303737004778</v>
      </c>
      <c r="Q7" s="1028">
        <v>2.6590011618970539</v>
      </c>
      <c r="R7" s="1028">
        <v>2.7348588292621048</v>
      </c>
      <c r="S7" s="1028">
        <v>2.8900234835365168</v>
      </c>
      <c r="T7" s="1028">
        <v>2.6821167841841795</v>
      </c>
      <c r="U7" s="1028">
        <v>2.5978379453945211</v>
      </c>
      <c r="V7" s="1029">
        <v>3.3493601594562454</v>
      </c>
      <c r="W7" s="1028">
        <v>0.27439497675040436</v>
      </c>
      <c r="X7" s="1028">
        <v>0.2290281394405061</v>
      </c>
      <c r="Y7" s="1028">
        <v>0.14763394631267229</v>
      </c>
      <c r="Z7" s="1028">
        <v>0.13168028421049408</v>
      </c>
      <c r="AA7" s="1028">
        <v>0.11181466644987002</v>
      </c>
      <c r="AB7" s="1028">
        <v>0.10580609520722359</v>
      </c>
      <c r="AC7" s="1028">
        <v>0.18342817347627313</v>
      </c>
      <c r="AD7" s="1028">
        <v>0.37497031097220274</v>
      </c>
      <c r="AE7" s="1028">
        <v>0.50254371346749327</v>
      </c>
      <c r="AF7" s="1029">
        <v>0.84375768354683611</v>
      </c>
      <c r="AG7" s="1028">
        <v>15076.650500000002</v>
      </c>
      <c r="AH7" s="1028">
        <v>15464.822300000002</v>
      </c>
      <c r="AI7" s="1028">
        <v>16607.392799999998</v>
      </c>
      <c r="AJ7" s="1028">
        <v>18247.467999999997</v>
      </c>
      <c r="AK7" s="1028">
        <v>19323.684599999997</v>
      </c>
      <c r="AL7" s="1028">
        <v>21004.896000000001</v>
      </c>
      <c r="AM7" s="1028">
        <v>22129.9728</v>
      </c>
      <c r="AN7" s="1028">
        <v>23084.5690373</v>
      </c>
      <c r="AO7" s="1028">
        <v>25451.833056799998</v>
      </c>
      <c r="AP7" s="1029">
        <v>25740.085676299997</v>
      </c>
      <c r="AQ7" s="1028">
        <v>6.3403055040863689</v>
      </c>
      <c r="AR7" s="1028">
        <v>5.8363326943291414</v>
      </c>
      <c r="AS7" s="1028">
        <v>5.5454987272600071</v>
      </c>
      <c r="AT7" s="1028">
        <v>5.750250305470785</v>
      </c>
      <c r="AU7" s="1028">
        <v>5.739283694025346</v>
      </c>
      <c r="AV7" s="1028">
        <v>5.5483946028629116</v>
      </c>
      <c r="AW7" s="1028">
        <v>5.5066203891841194</v>
      </c>
      <c r="AX7" s="1028">
        <v>5.4344059222469534</v>
      </c>
      <c r="AY7" s="1028">
        <v>5.4185152572457573</v>
      </c>
      <c r="AZ7" s="1029">
        <v>5.4858068027212301</v>
      </c>
      <c r="BA7" s="1030">
        <v>99.725605023249599</v>
      </c>
      <c r="BB7" s="1028">
        <v>99.770971860559499</v>
      </c>
      <c r="BC7" s="1028">
        <v>99.852366053687319</v>
      </c>
      <c r="BD7" s="1028">
        <v>99.868319715789511</v>
      </c>
      <c r="BE7" s="1028">
        <v>99.888185333550126</v>
      </c>
      <c r="BF7" s="1028">
        <v>99.894193904792786</v>
      </c>
      <c r="BG7" s="1028">
        <v>99.816571826523727</v>
      </c>
      <c r="BH7" s="1028">
        <v>99.625029689027784</v>
      </c>
      <c r="BI7" s="1028">
        <v>99.497456286532497</v>
      </c>
      <c r="BJ7" s="1029">
        <v>99.156242316453159</v>
      </c>
      <c r="BK7" s="1028">
        <v>15118.133900000001</v>
      </c>
      <c r="BL7" s="1028">
        <v>15500.322400000001</v>
      </c>
      <c r="BM7" s="1028">
        <v>16631.947199999999</v>
      </c>
      <c r="BN7" s="1028">
        <v>18271.527999999998</v>
      </c>
      <c r="BO7" s="1028">
        <v>19345.315499999997</v>
      </c>
      <c r="BP7" s="1028">
        <v>21027.144</v>
      </c>
      <c r="BQ7" s="1028">
        <v>22170.639999999999</v>
      </c>
      <c r="BR7" s="1028">
        <v>23171.455114600001</v>
      </c>
      <c r="BS7" s="1028">
        <v>25580.385676899998</v>
      </c>
      <c r="BT7" s="1029">
        <v>25959.117726699998</v>
      </c>
      <c r="BU7" s="1028">
        <v>6.3079576286948171</v>
      </c>
      <c r="BV7" s="1028">
        <v>5.1583941535233926</v>
      </c>
      <c r="BW7" s="1030">
        <v>5.5349906269168798</v>
      </c>
      <c r="BX7" s="1030">
        <v>5.4137047305538983</v>
      </c>
      <c r="BY7" s="1030">
        <v>5.7318592093889276</v>
      </c>
      <c r="BZ7" s="1030">
        <v>5.5423617451357696</v>
      </c>
      <c r="CA7" s="1030">
        <v>5.4974904900401436</v>
      </c>
      <c r="CB7" s="1028">
        <v>5.4135755296342909</v>
      </c>
      <c r="CC7" s="1031">
        <v>5.3891095111666747</v>
      </c>
      <c r="CD7" s="1032">
        <v>5.4564399556222591</v>
      </c>
    </row>
    <row r="8" spans="1:82" ht="15" customHeight="1">
      <c r="A8" s="993"/>
      <c r="B8" s="981" t="s">
        <v>12</v>
      </c>
      <c r="C8" s="1028"/>
      <c r="D8" s="1028"/>
      <c r="E8" s="1028"/>
      <c r="F8" s="1028"/>
      <c r="G8" s="1028"/>
      <c r="H8" s="1028"/>
      <c r="I8" s="1028"/>
      <c r="J8" s="1028"/>
      <c r="K8" s="1028"/>
      <c r="L8" s="1029"/>
      <c r="M8" s="1028"/>
      <c r="N8" s="1028"/>
      <c r="O8" s="1028"/>
      <c r="P8" s="1028"/>
      <c r="Q8" s="1028"/>
      <c r="R8" s="1028"/>
      <c r="S8" s="1028"/>
      <c r="T8" s="1028"/>
      <c r="U8" s="1028"/>
      <c r="V8" s="1029"/>
      <c r="W8" s="1028"/>
      <c r="X8" s="1028"/>
      <c r="Y8" s="1028"/>
      <c r="Z8" s="1028"/>
      <c r="AA8" s="1028"/>
      <c r="AB8" s="1028"/>
      <c r="AC8" s="1028"/>
      <c r="AD8" s="1028"/>
      <c r="AE8" s="1028"/>
      <c r="AF8" s="1029"/>
      <c r="AG8" s="1028"/>
      <c r="AH8" s="1028"/>
      <c r="AI8" s="1028"/>
      <c r="AJ8" s="1028"/>
      <c r="AK8" s="1028"/>
      <c r="AL8" s="1028"/>
      <c r="AM8" s="1028"/>
      <c r="AN8" s="1028"/>
      <c r="AO8" s="1028"/>
      <c r="AP8" s="1029"/>
      <c r="AQ8" s="1028"/>
      <c r="AR8" s="1028"/>
      <c r="AS8" s="1028"/>
      <c r="AT8" s="1028"/>
      <c r="AU8" s="1028"/>
      <c r="AV8" s="1028"/>
      <c r="AW8" s="1028"/>
      <c r="AX8" s="1028"/>
      <c r="AY8" s="1028"/>
      <c r="AZ8" s="1029"/>
      <c r="BA8" s="1030"/>
      <c r="BB8" s="1028"/>
      <c r="BC8" s="1028"/>
      <c r="BD8" s="1028"/>
      <c r="BE8" s="1028"/>
      <c r="BF8" s="1028"/>
      <c r="BG8" s="1028"/>
      <c r="BH8" s="1028"/>
      <c r="BI8" s="1028"/>
      <c r="BJ8" s="1029"/>
      <c r="BK8" s="1028"/>
      <c r="BL8" s="1028"/>
      <c r="BM8" s="1028"/>
      <c r="BN8" s="1028"/>
      <c r="BO8" s="1028"/>
      <c r="BP8" s="1028"/>
      <c r="BQ8" s="1028"/>
      <c r="BR8" s="1028"/>
      <c r="BS8" s="1028"/>
      <c r="BT8" s="1029"/>
      <c r="BU8" s="1028"/>
      <c r="BV8" s="1028"/>
      <c r="BW8" s="1030"/>
      <c r="BX8" s="1030"/>
      <c r="BY8" s="1030"/>
      <c r="BZ8" s="1030"/>
      <c r="CA8" s="1030"/>
      <c r="CB8" s="1028"/>
      <c r="CC8" s="1031"/>
      <c r="CD8" s="1032"/>
    </row>
    <row r="9" spans="1:82" ht="15" customHeight="1">
      <c r="A9" s="993">
        <v>2</v>
      </c>
      <c r="B9" s="982" t="s">
        <v>427</v>
      </c>
      <c r="C9" s="1028"/>
      <c r="D9" s="1028"/>
      <c r="E9" s="1028"/>
      <c r="F9" s="1028"/>
      <c r="G9" s="1028"/>
      <c r="H9" s="1028"/>
      <c r="I9" s="1028"/>
      <c r="J9" s="1028"/>
      <c r="K9" s="1028"/>
      <c r="L9" s="1029">
        <v>0</v>
      </c>
      <c r="M9" s="1028"/>
      <c r="N9" s="1028"/>
      <c r="O9" s="1028"/>
      <c r="P9" s="1028"/>
      <c r="Q9" s="1028"/>
      <c r="R9" s="1028"/>
      <c r="S9" s="1028"/>
      <c r="T9" s="1028"/>
      <c r="U9" s="1028"/>
      <c r="V9" s="1029"/>
      <c r="W9" s="1028"/>
      <c r="X9" s="1028"/>
      <c r="Y9" s="1028"/>
      <c r="Z9" s="1028"/>
      <c r="AA9" s="1028"/>
      <c r="AB9" s="1028"/>
      <c r="AC9" s="1028"/>
      <c r="AD9" s="1028"/>
      <c r="AE9" s="1028"/>
      <c r="AF9" s="1029">
        <v>0</v>
      </c>
      <c r="AG9" s="1028"/>
      <c r="AH9" s="1028"/>
      <c r="AI9" s="1028"/>
      <c r="AJ9" s="1028"/>
      <c r="AK9" s="1028"/>
      <c r="AL9" s="1028"/>
      <c r="AM9" s="1028"/>
      <c r="AN9" s="1028"/>
      <c r="AO9" s="1028"/>
      <c r="AP9" s="1029">
        <v>6.8189592960000001</v>
      </c>
      <c r="AQ9" s="1028"/>
      <c r="AR9" s="1028"/>
      <c r="AS9" s="1028"/>
      <c r="AT9" s="1028"/>
      <c r="AU9" s="1028"/>
      <c r="AV9" s="1028"/>
      <c r="AW9" s="1028"/>
      <c r="AX9" s="1028"/>
      <c r="AY9" s="1028"/>
      <c r="AZ9" s="1029">
        <v>18.672246753954941</v>
      </c>
      <c r="BA9" s="1030"/>
      <c r="BB9" s="1028"/>
      <c r="BC9" s="1028"/>
      <c r="BD9" s="1028"/>
      <c r="BE9" s="1028"/>
      <c r="BF9" s="1028"/>
      <c r="BG9" s="1028"/>
      <c r="BH9" s="1028"/>
      <c r="BI9" s="1028"/>
      <c r="BJ9" s="1029">
        <v>100</v>
      </c>
      <c r="BK9" s="1028"/>
      <c r="BL9" s="1028"/>
      <c r="BM9" s="1028"/>
      <c r="BN9" s="1028"/>
      <c r="BO9" s="1028"/>
      <c r="BP9" s="1028"/>
      <c r="BQ9" s="1028"/>
      <c r="BR9" s="1028"/>
      <c r="BS9" s="1028"/>
      <c r="BT9" s="1029">
        <v>6.8189592960000001</v>
      </c>
      <c r="BU9" s="1028"/>
      <c r="BV9" s="1028"/>
      <c r="BW9" s="1030"/>
      <c r="BX9" s="1030"/>
      <c r="BY9" s="1030"/>
      <c r="BZ9" s="1030"/>
      <c r="CA9" s="1030"/>
      <c r="CB9" s="1028"/>
      <c r="CC9" s="1031"/>
      <c r="CD9" s="1032">
        <v>18.672246753954941</v>
      </c>
    </row>
    <row r="10" spans="1:82" ht="15" customHeight="1">
      <c r="A10" s="993">
        <v>3</v>
      </c>
      <c r="B10" s="982" t="s">
        <v>13</v>
      </c>
      <c r="C10" s="1028">
        <v>89.424099999999996</v>
      </c>
      <c r="D10" s="1028">
        <v>72.900099999999995</v>
      </c>
      <c r="E10" s="1028">
        <v>59.933799999999998</v>
      </c>
      <c r="F10" s="1028">
        <v>61.263999999999996</v>
      </c>
      <c r="G10" s="1028">
        <v>85.622400000000013</v>
      </c>
      <c r="H10" s="1028">
        <v>86.835700000000003</v>
      </c>
      <c r="I10" s="1028">
        <v>96.879200000000012</v>
      </c>
      <c r="J10" s="1028">
        <v>109.16119999999999</v>
      </c>
      <c r="K10" s="1028">
        <v>88.976600000000019</v>
      </c>
      <c r="L10" s="1029">
        <v>109.3357841</v>
      </c>
      <c r="M10" s="1028">
        <v>2.9806826156873978</v>
      </c>
      <c r="N10" s="1028">
        <v>2.2531185095440609</v>
      </c>
      <c r="O10" s="1028">
        <v>2.2286072106656989</v>
      </c>
      <c r="P10" s="1028">
        <v>2.3441665325535874</v>
      </c>
      <c r="Q10" s="1028">
        <v>2.9317245754494232</v>
      </c>
      <c r="R10" s="1028">
        <v>2.7890458941534861</v>
      </c>
      <c r="S10" s="1028">
        <v>3.0319683771349144</v>
      </c>
      <c r="T10" s="1028">
        <v>2.8274704330424361</v>
      </c>
      <c r="U10" s="1028">
        <v>2.3196418657286388</v>
      </c>
      <c r="V10" s="1029">
        <v>2.596540322129127</v>
      </c>
      <c r="W10" s="1028">
        <v>38.318001693422048</v>
      </c>
      <c r="X10" s="1028">
        <v>33.431073612921892</v>
      </c>
      <c r="Y10" s="1028">
        <v>23.497931270262399</v>
      </c>
      <c r="Z10" s="1028">
        <v>22.79019140874065</v>
      </c>
      <c r="AA10" s="1028">
        <v>20.496095988555833</v>
      </c>
      <c r="AB10" s="1028">
        <v>17.999364062834239</v>
      </c>
      <c r="AC10" s="1028">
        <v>17.847274482405425</v>
      </c>
      <c r="AD10" s="1028">
        <v>18.308501568935462</v>
      </c>
      <c r="AE10" s="1028">
        <v>10.547182367490777</v>
      </c>
      <c r="AF10" s="1029">
        <v>8.9181266628783078</v>
      </c>
      <c r="AG10" s="1028">
        <v>143.9495</v>
      </c>
      <c r="AH10" s="1028">
        <v>145.16079999999999</v>
      </c>
      <c r="AI10" s="1028">
        <v>195.12610000000001</v>
      </c>
      <c r="AJ10" s="1028">
        <v>207.55340000000001</v>
      </c>
      <c r="AK10" s="1028">
        <v>332.12739999999997</v>
      </c>
      <c r="AL10" s="1028">
        <v>395.6019</v>
      </c>
      <c r="AM10" s="1028">
        <v>445.94429999999994</v>
      </c>
      <c r="AN10" s="1028">
        <v>487.0711</v>
      </c>
      <c r="AO10" s="1028">
        <v>754.62879999999996</v>
      </c>
      <c r="AP10" s="1029">
        <v>1116.6591836</v>
      </c>
      <c r="AQ10" s="1028">
        <v>6.4461645322152856</v>
      </c>
      <c r="AR10" s="1028">
        <v>6.1923583494102985</v>
      </c>
      <c r="AS10" s="1028">
        <v>6.4299140355409037</v>
      </c>
      <c r="AT10" s="1028">
        <v>6.3095017229019845</v>
      </c>
      <c r="AU10" s="1028">
        <v>7.2347656595466407</v>
      </c>
      <c r="AV10" s="1028">
        <v>8.0792483868028189</v>
      </c>
      <c r="AW10" s="1028">
        <v>6.7773033984701376</v>
      </c>
      <c r="AX10" s="1028">
        <v>5.88286270537977</v>
      </c>
      <c r="AY10" s="1028">
        <v>6.7174279268232429</v>
      </c>
      <c r="AZ10" s="1029">
        <v>8.5572394229078164</v>
      </c>
      <c r="BA10" s="1030">
        <v>61.681998306577952</v>
      </c>
      <c r="BB10" s="1028">
        <v>66.568926387078108</v>
      </c>
      <c r="BC10" s="1028">
        <v>76.502068729737601</v>
      </c>
      <c r="BD10" s="1028">
        <v>77.209808591259346</v>
      </c>
      <c r="BE10" s="1028">
        <v>79.503904011444163</v>
      </c>
      <c r="BF10" s="1028">
        <v>82.000635937165768</v>
      </c>
      <c r="BG10" s="1028">
        <v>82.152725517594575</v>
      </c>
      <c r="BH10" s="1028">
        <v>81.691498431064531</v>
      </c>
      <c r="BI10" s="1028">
        <v>89.452817632509223</v>
      </c>
      <c r="BJ10" s="1029">
        <v>91.081873337121692</v>
      </c>
      <c r="BK10" s="1028">
        <v>233.37359999999998</v>
      </c>
      <c r="BL10" s="1028">
        <v>218.0609</v>
      </c>
      <c r="BM10" s="1028">
        <v>255.0599</v>
      </c>
      <c r="BN10" s="1028">
        <v>268.81740000000002</v>
      </c>
      <c r="BO10" s="1028">
        <v>417.74979999999999</v>
      </c>
      <c r="BP10" s="1028">
        <v>482.43759999999997</v>
      </c>
      <c r="BQ10" s="1028">
        <v>542.82349999999997</v>
      </c>
      <c r="BR10" s="1028">
        <v>596.23230000000001</v>
      </c>
      <c r="BS10" s="1028">
        <v>843.60539999999992</v>
      </c>
      <c r="BT10" s="1029">
        <v>1225.9949677</v>
      </c>
      <c r="BU10" s="1028">
        <v>4.4594608073958835</v>
      </c>
      <c r="BV10" s="1028">
        <v>3.8096193312208197</v>
      </c>
      <c r="BW10" s="1030">
        <v>4.4560080493992693</v>
      </c>
      <c r="BX10" s="1030">
        <v>3.5788583680194748</v>
      </c>
      <c r="BY10" s="1030">
        <v>5.5616465581039831</v>
      </c>
      <c r="BZ10" s="1030">
        <v>6.0229608735309244</v>
      </c>
      <c r="CA10" s="1030">
        <v>5.5530542204852953</v>
      </c>
      <c r="CB10" s="1028">
        <v>4.9112115955842448</v>
      </c>
      <c r="CC10" s="1031">
        <v>5.5980292727278824</v>
      </c>
      <c r="CD10" s="1032">
        <v>7.1030509607001164</v>
      </c>
    </row>
    <row r="11" spans="1:82" ht="15" customHeight="1">
      <c r="A11" s="993">
        <v>4</v>
      </c>
      <c r="B11" s="1033" t="s">
        <v>421</v>
      </c>
      <c r="C11" s="1028">
        <v>2.0131000000000001</v>
      </c>
      <c r="D11" s="1028">
        <v>1.1919</v>
      </c>
      <c r="E11" s="1028">
        <v>0.26287690000000002</v>
      </c>
      <c r="F11" s="1028">
        <v>0.20099999999999998</v>
      </c>
      <c r="G11" s="1028">
        <v>0.1321</v>
      </c>
      <c r="H11" s="1028">
        <v>7.1800000000000003E-2</v>
      </c>
      <c r="I11" s="1028">
        <v>3.3799999999999997E-2</v>
      </c>
      <c r="J11" s="1028">
        <v>1.5067878999999999E-2</v>
      </c>
      <c r="K11" s="1028">
        <v>9.8201999999999994E-3</v>
      </c>
      <c r="L11" s="1029">
        <v>7.1598E-3</v>
      </c>
      <c r="M11" s="1028">
        <v>1.0382707281511088</v>
      </c>
      <c r="N11" s="1028">
        <v>0.72179494943377942</v>
      </c>
      <c r="O11" s="1028">
        <v>0.17655433239053386</v>
      </c>
      <c r="P11" s="1028">
        <v>0.11371981474419829</v>
      </c>
      <c r="Q11" s="1028">
        <v>7.7448570865735478E-2</v>
      </c>
      <c r="R11" s="1028">
        <v>4.6953637533613049E-2</v>
      </c>
      <c r="S11" s="1028">
        <v>2.6074693567192581E-2</v>
      </c>
      <c r="T11" s="1028">
        <v>1.6085355113668327E-2</v>
      </c>
      <c r="U11" s="1028">
        <v>1.3638420379880379E-2</v>
      </c>
      <c r="V11" s="1029">
        <v>1.2791023017867357E-2</v>
      </c>
      <c r="W11" s="1028">
        <v>5.8073319332579452</v>
      </c>
      <c r="X11" s="1028">
        <v>6.2797020052475734</v>
      </c>
      <c r="Y11" s="1028">
        <v>4.5675711999494037</v>
      </c>
      <c r="Z11" s="1028">
        <v>3.561808902750212</v>
      </c>
      <c r="AA11" s="1028">
        <v>3.1892805408015454</v>
      </c>
      <c r="AB11" s="1028">
        <v>1.5541125541125542</v>
      </c>
      <c r="AC11" s="1028">
        <v>0.66778622937864274</v>
      </c>
      <c r="AD11" s="1028">
        <v>0.51392403583554225</v>
      </c>
      <c r="AE11" s="1028">
        <v>0.62090786894912464</v>
      </c>
      <c r="AF11" s="1029">
        <v>3.7917424515579189E-2</v>
      </c>
      <c r="AG11" s="1028">
        <v>32.651699999999998</v>
      </c>
      <c r="AH11" s="1028">
        <v>17.7883</v>
      </c>
      <c r="AI11" s="1028">
        <v>5.4924115999999996</v>
      </c>
      <c r="AJ11" s="1028">
        <v>5.4422000000000006</v>
      </c>
      <c r="AK11" s="1028">
        <v>4.0098999999999991</v>
      </c>
      <c r="AL11" s="1028">
        <v>4.5482000000000005</v>
      </c>
      <c r="AM11" s="1028">
        <v>5.0276999999999994</v>
      </c>
      <c r="AN11" s="1028">
        <v>2.9168593999999999</v>
      </c>
      <c r="AO11" s="1028">
        <v>1.5717671</v>
      </c>
      <c r="AP11" s="1029">
        <v>18.8754518</v>
      </c>
      <c r="AQ11" s="1028">
        <v>8.938082433572152</v>
      </c>
      <c r="AR11" s="1028">
        <v>5.2867024794002475</v>
      </c>
      <c r="AS11" s="1028">
        <v>1.8197264077207884</v>
      </c>
      <c r="AT11" s="1028">
        <v>1.5353647062474525</v>
      </c>
      <c r="AU11" s="1028">
        <v>1.0067104826782478</v>
      </c>
      <c r="AV11" s="1028">
        <v>1.0756825778540702</v>
      </c>
      <c r="AW11" s="1028">
        <v>1.268199390230502</v>
      </c>
      <c r="AX11" s="1028">
        <v>0.90364646663792914</v>
      </c>
      <c r="AY11" s="1028">
        <v>0.52753772353864914</v>
      </c>
      <c r="AZ11" s="1029">
        <v>5.0342962551536283</v>
      </c>
      <c r="BA11" s="1030">
        <v>94.192668066742044</v>
      </c>
      <c r="BB11" s="1028">
        <v>93.720297994752428</v>
      </c>
      <c r="BC11" s="1028">
        <v>95.432428800050587</v>
      </c>
      <c r="BD11" s="1028">
        <v>96.438191097249785</v>
      </c>
      <c r="BE11" s="1028">
        <v>96.810719459198438</v>
      </c>
      <c r="BF11" s="1028">
        <v>98.44588744588745</v>
      </c>
      <c r="BG11" s="1028">
        <v>99.332213770621351</v>
      </c>
      <c r="BH11" s="1028">
        <v>99.486075964164456</v>
      </c>
      <c r="BI11" s="1028">
        <v>99.379092131050868</v>
      </c>
      <c r="BJ11" s="1029">
        <v>99.96208257548443</v>
      </c>
      <c r="BK11" s="1028">
        <v>34.6648</v>
      </c>
      <c r="BL11" s="1028">
        <v>18.9802</v>
      </c>
      <c r="BM11" s="1028">
        <v>5.7552884999999998</v>
      </c>
      <c r="BN11" s="1028">
        <v>5.6432000000000002</v>
      </c>
      <c r="BO11" s="1028">
        <v>4.1419999999999995</v>
      </c>
      <c r="BP11" s="1028">
        <v>4.62</v>
      </c>
      <c r="BQ11" s="1028">
        <v>5.0614999999999997</v>
      </c>
      <c r="BR11" s="1028">
        <v>2.9319272789999999</v>
      </c>
      <c r="BS11" s="1028">
        <v>1.5815873</v>
      </c>
      <c r="BT11" s="1029">
        <v>18.882611600000001</v>
      </c>
      <c r="BU11" s="1028">
        <v>6.1990030035786861</v>
      </c>
      <c r="BV11" s="1028">
        <v>4.2110924398337879</v>
      </c>
      <c r="BW11" s="1030">
        <v>1.2769123555817294</v>
      </c>
      <c r="BX11" s="1030">
        <v>0.99198093664080378</v>
      </c>
      <c r="BY11" s="1030">
        <v>0.72809488225939334</v>
      </c>
      <c r="BZ11" s="1030">
        <v>0.80245014778456902</v>
      </c>
      <c r="CA11" s="1030">
        <v>0.96213144315219734</v>
      </c>
      <c r="CB11" s="1028">
        <v>0.70400803197425232</v>
      </c>
      <c r="CC11" s="1031">
        <v>0.42751615694341133</v>
      </c>
      <c r="CD11" s="1032">
        <v>4.3820065917581505</v>
      </c>
    </row>
    <row r="12" spans="1:82" ht="15" customHeight="1">
      <c r="A12" s="993">
        <v>5</v>
      </c>
      <c r="B12" s="982" t="s">
        <v>20</v>
      </c>
      <c r="C12" s="1028">
        <v>5.0961999999999996</v>
      </c>
      <c r="D12" s="1028">
        <v>9.8443000000000005</v>
      </c>
      <c r="E12" s="1028">
        <v>12.964433100000001</v>
      </c>
      <c r="F12" s="1028">
        <v>24.622599999999998</v>
      </c>
      <c r="G12" s="1028">
        <v>19.601900000000001</v>
      </c>
      <c r="H12" s="1028">
        <v>9.5968999999999998</v>
      </c>
      <c r="I12" s="1028">
        <v>12.345999999999998</v>
      </c>
      <c r="J12" s="1028">
        <v>14.6973106</v>
      </c>
      <c r="K12" s="1028">
        <v>10.644803</v>
      </c>
      <c r="L12" s="1029">
        <v>19.050364699999999</v>
      </c>
      <c r="M12" s="1028">
        <v>2.4606782533539668</v>
      </c>
      <c r="N12" s="1028">
        <v>3.3929482318880546</v>
      </c>
      <c r="O12" s="1028">
        <v>3.3735567573173895</v>
      </c>
      <c r="P12" s="1028">
        <v>4.1058079375129335</v>
      </c>
      <c r="Q12" s="1028">
        <v>3.318627819459766</v>
      </c>
      <c r="R12" s="1028">
        <v>1.8902798970961634</v>
      </c>
      <c r="S12" s="1028">
        <v>1.9638662387448893</v>
      </c>
      <c r="T12" s="1028">
        <v>2.007573943112495</v>
      </c>
      <c r="U12" s="1028">
        <v>1.621134674404888</v>
      </c>
      <c r="V12" s="1029">
        <v>2.3129038026603665</v>
      </c>
      <c r="W12" s="1028">
        <v>7.0746656116166555</v>
      </c>
      <c r="X12" s="1028">
        <v>11.078911769803346</v>
      </c>
      <c r="Y12" s="1028">
        <v>12.914571450633963</v>
      </c>
      <c r="Z12" s="1028">
        <v>24.640365703672348</v>
      </c>
      <c r="AA12" s="1028">
        <v>18.27844890689618</v>
      </c>
      <c r="AB12" s="1028">
        <v>12.612564068865815</v>
      </c>
      <c r="AC12" s="1028">
        <v>18.40488968395945</v>
      </c>
      <c r="AD12" s="1028">
        <v>17.944799152486159</v>
      </c>
      <c r="AE12" s="1028">
        <v>9.8507134823827567</v>
      </c>
      <c r="AF12" s="1029">
        <v>9.9557200937649721</v>
      </c>
      <c r="AG12" s="1028">
        <v>66.938299999999998</v>
      </c>
      <c r="AH12" s="1028">
        <v>79.011899999999997</v>
      </c>
      <c r="AI12" s="1028">
        <v>87.421655200000004</v>
      </c>
      <c r="AJ12" s="1028">
        <v>75.305299999999988</v>
      </c>
      <c r="AK12" s="1028">
        <v>87.638600000000011</v>
      </c>
      <c r="AL12" s="1028">
        <v>66.493099999999998</v>
      </c>
      <c r="AM12" s="1028">
        <v>54.734000000000002</v>
      </c>
      <c r="AN12" s="1028">
        <v>67.205587699999995</v>
      </c>
      <c r="AO12" s="1028">
        <v>97.4164356</v>
      </c>
      <c r="AP12" s="1029">
        <v>172.30058249999999</v>
      </c>
      <c r="AQ12" s="1028">
        <v>7.7608138510973408</v>
      </c>
      <c r="AR12" s="1028">
        <v>8.3211965721412273</v>
      </c>
      <c r="AS12" s="1028">
        <v>7.403027307825389</v>
      </c>
      <c r="AT12" s="1028">
        <v>6.3627223099534538</v>
      </c>
      <c r="AU12" s="1028">
        <v>6.5311581238464189</v>
      </c>
      <c r="AV12" s="1028">
        <v>4.9814386569187157</v>
      </c>
      <c r="AW12" s="1028">
        <v>4.1154018455868533</v>
      </c>
      <c r="AX12" s="1028">
        <v>4.5556690206125179</v>
      </c>
      <c r="AY12" s="1028">
        <v>5.967791103938108</v>
      </c>
      <c r="AZ12" s="1029">
        <v>9.1956800263917913</v>
      </c>
      <c r="BA12" s="1030">
        <v>92.925334388383348</v>
      </c>
      <c r="BB12" s="1028">
        <v>88.921088230196645</v>
      </c>
      <c r="BC12" s="1028">
        <v>87.085428549366043</v>
      </c>
      <c r="BD12" s="1028">
        <v>75.359634296327641</v>
      </c>
      <c r="BE12" s="1028">
        <v>81.721551093103812</v>
      </c>
      <c r="BF12" s="1028">
        <v>87.387435931134178</v>
      </c>
      <c r="BG12" s="1028">
        <v>81.595110316040547</v>
      </c>
      <c r="BH12" s="1028">
        <v>82.055200847513845</v>
      </c>
      <c r="BI12" s="1028">
        <v>90.149286517617242</v>
      </c>
      <c r="BJ12" s="1029">
        <v>90.044279906235033</v>
      </c>
      <c r="BK12" s="1028">
        <v>72.034499999999994</v>
      </c>
      <c r="BL12" s="1028">
        <v>88.856200000000001</v>
      </c>
      <c r="BM12" s="1028">
        <v>100.3860883</v>
      </c>
      <c r="BN12" s="1028">
        <v>99.927899999999994</v>
      </c>
      <c r="BO12" s="1028">
        <v>107.24050000000001</v>
      </c>
      <c r="BP12" s="1028">
        <v>76.09</v>
      </c>
      <c r="BQ12" s="1028">
        <v>67.08</v>
      </c>
      <c r="BR12" s="1028">
        <v>81.90289829999999</v>
      </c>
      <c r="BS12" s="1028">
        <v>108.0612386</v>
      </c>
      <c r="BT12" s="1029">
        <v>191.35094719999998</v>
      </c>
      <c r="BU12" s="1028">
        <v>6.7345753920543885</v>
      </c>
      <c r="BV12" s="1028">
        <v>5.6770366271723054</v>
      </c>
      <c r="BW12" s="1030">
        <v>6.4136830084749645</v>
      </c>
      <c r="BX12" s="1030">
        <v>5.1708686398415074</v>
      </c>
      <c r="BY12" s="1030">
        <v>5.5492664047870841</v>
      </c>
      <c r="BZ12" s="1030">
        <v>4.1296825615212258</v>
      </c>
      <c r="CA12" s="1030">
        <v>3.4248299958425781</v>
      </c>
      <c r="CB12" s="1028">
        <v>3.7105450986559068</v>
      </c>
      <c r="CC12" s="1031">
        <v>4.7208995891181242</v>
      </c>
      <c r="CD12" s="1032">
        <v>7.0939875130567511</v>
      </c>
    </row>
    <row r="13" spans="1:82" ht="15" customHeight="1">
      <c r="A13" s="993">
        <v>6</v>
      </c>
      <c r="B13" s="982" t="s">
        <v>24</v>
      </c>
      <c r="C13" s="1028">
        <v>7.7689000000000004</v>
      </c>
      <c r="D13" s="1028">
        <v>4.2214999999999998</v>
      </c>
      <c r="E13" s="1028">
        <v>4.9795360000000004</v>
      </c>
      <c r="F13" s="1028">
        <v>6.3460999999999999</v>
      </c>
      <c r="G13" s="1028">
        <v>4.5762999999999998</v>
      </c>
      <c r="H13" s="1028">
        <v>3.0592000000000001</v>
      </c>
      <c r="I13" s="1028">
        <v>2.9838</v>
      </c>
      <c r="J13" s="1028">
        <v>3.7421776000000002</v>
      </c>
      <c r="K13" s="1028">
        <v>3.2582703</v>
      </c>
      <c r="L13" s="1029">
        <v>35.462845100000003</v>
      </c>
      <c r="M13" s="1028">
        <v>1.0589601256647039</v>
      </c>
      <c r="N13" s="1028">
        <v>0.69136914510317715</v>
      </c>
      <c r="O13" s="1028">
        <v>1.0256894157355025</v>
      </c>
      <c r="P13" s="1028">
        <v>1.3409325356326178</v>
      </c>
      <c r="Q13" s="1028">
        <v>1.2424554153088383</v>
      </c>
      <c r="R13" s="1028">
        <v>1.0611846194831722</v>
      </c>
      <c r="S13" s="1028">
        <v>0.99755774107877848</v>
      </c>
      <c r="T13" s="1028">
        <v>1.145430849039146</v>
      </c>
      <c r="U13" s="1028">
        <v>0.90683502946232908</v>
      </c>
      <c r="V13" s="1029">
        <v>8.3224248282341851</v>
      </c>
      <c r="W13" s="1028">
        <v>9.9857839886066273</v>
      </c>
      <c r="X13" s="1028">
        <v>10.03928675047206</v>
      </c>
      <c r="Y13" s="1028">
        <v>14.114374072993561</v>
      </c>
      <c r="Z13" s="1028">
        <v>17.342530067472474</v>
      </c>
      <c r="AA13" s="1028">
        <v>22.313400815243892</v>
      </c>
      <c r="AB13" s="1028">
        <v>12.89408908520754</v>
      </c>
      <c r="AC13" s="1028">
        <v>11.857368234906076</v>
      </c>
      <c r="AD13" s="1028">
        <v>11.531231370969593</v>
      </c>
      <c r="AE13" s="1028">
        <v>9.2517552911674841</v>
      </c>
      <c r="AF13" s="1029">
        <v>44.628911122513934</v>
      </c>
      <c r="AG13" s="1028">
        <v>70.030699999999996</v>
      </c>
      <c r="AH13" s="1028">
        <v>37.828299999999999</v>
      </c>
      <c r="AI13" s="1028">
        <v>30.300356500000003</v>
      </c>
      <c r="AJ13" s="1028">
        <v>30.246600000000001</v>
      </c>
      <c r="AK13" s="1028">
        <v>15.9329</v>
      </c>
      <c r="AL13" s="1028">
        <v>20.666399999999999</v>
      </c>
      <c r="AM13" s="1028">
        <v>22.180300000000003</v>
      </c>
      <c r="AN13" s="1028">
        <v>28.7103635</v>
      </c>
      <c r="AO13" s="1028">
        <v>31.959590500000001</v>
      </c>
      <c r="AP13" s="1029">
        <v>43.998750999999999</v>
      </c>
      <c r="AQ13" s="1028">
        <v>6.5904020876769751</v>
      </c>
      <c r="AR13" s="1028">
        <v>4.2862680405549254</v>
      </c>
      <c r="AS13" s="1028">
        <v>3.5604565899264391</v>
      </c>
      <c r="AT13" s="1028">
        <v>3.4728041975938861</v>
      </c>
      <c r="AU13" s="1028">
        <v>1.7770154496363579</v>
      </c>
      <c r="AV13" s="1028">
        <v>2.2826826756950136</v>
      </c>
      <c r="AW13" s="1028">
        <v>2.5608084457404252</v>
      </c>
      <c r="AX13" s="1028">
        <v>3.0496105855918119</v>
      </c>
      <c r="AY13" s="1028">
        <v>3.3355464560605794</v>
      </c>
      <c r="AZ13" s="1029">
        <v>4.7785915585897563</v>
      </c>
      <c r="BA13" s="1030">
        <v>90.014216011393373</v>
      </c>
      <c r="BB13" s="1028">
        <v>89.960713249527942</v>
      </c>
      <c r="BC13" s="1028">
        <v>85.885625927006444</v>
      </c>
      <c r="BD13" s="1028">
        <v>82.657469932527519</v>
      </c>
      <c r="BE13" s="1028">
        <v>77.686599184756105</v>
      </c>
      <c r="BF13" s="1028">
        <v>87.10591091479246</v>
      </c>
      <c r="BG13" s="1028">
        <v>88.142631765093924</v>
      </c>
      <c r="BH13" s="1028">
        <v>88.468768629030421</v>
      </c>
      <c r="BI13" s="1028">
        <v>90.748244708832502</v>
      </c>
      <c r="BJ13" s="1029">
        <v>55.371088877486052</v>
      </c>
      <c r="BK13" s="1028">
        <v>77.799599999999998</v>
      </c>
      <c r="BL13" s="1028">
        <v>42.049799999999998</v>
      </c>
      <c r="BM13" s="1028">
        <v>35.279892500000003</v>
      </c>
      <c r="BN13" s="1028">
        <v>36.592700000000001</v>
      </c>
      <c r="BO13" s="1028">
        <v>20.5092</v>
      </c>
      <c r="BP13" s="1028">
        <v>23.7256</v>
      </c>
      <c r="BQ13" s="1028">
        <v>25.164100000000001</v>
      </c>
      <c r="BR13" s="1028">
        <v>32.452541099999998</v>
      </c>
      <c r="BS13" s="1028">
        <v>35.217860800000004</v>
      </c>
      <c r="BT13" s="1029">
        <v>79.461596100000008</v>
      </c>
      <c r="BU13" s="1028">
        <v>4.3312202474119292</v>
      </c>
      <c r="BV13" s="1028">
        <v>3.1462477585058219</v>
      </c>
      <c r="BW13" s="1030">
        <v>2.6397101222467496</v>
      </c>
      <c r="BX13" s="1030">
        <v>2.8928471705947141</v>
      </c>
      <c r="BY13" s="1030">
        <v>1.6213611236984729</v>
      </c>
      <c r="BZ13" s="1030">
        <v>1.9876723031634229</v>
      </c>
      <c r="CA13" s="1030">
        <v>2.1595359949119546</v>
      </c>
      <c r="CB13" s="1028">
        <v>2.5590491754917974</v>
      </c>
      <c r="CC13" s="1031">
        <v>2.6731779977828363</v>
      </c>
      <c r="CD13" s="1032">
        <v>5.8997701070598731</v>
      </c>
    </row>
    <row r="14" spans="1:82" ht="15" customHeight="1">
      <c r="A14" s="993">
        <v>7</v>
      </c>
      <c r="B14" s="982" t="s">
        <v>28</v>
      </c>
      <c r="C14" s="1028">
        <v>22.5274</v>
      </c>
      <c r="D14" s="1028">
        <v>19.805099999999999</v>
      </c>
      <c r="E14" s="1028">
        <v>27.845110300000002</v>
      </c>
      <c r="F14" s="1028">
        <v>57.687599999999996</v>
      </c>
      <c r="G14" s="1028">
        <v>54.9345</v>
      </c>
      <c r="H14" s="1028">
        <v>51.153500000000001</v>
      </c>
      <c r="I14" s="1028">
        <v>86.377700000000004</v>
      </c>
      <c r="J14" s="1028">
        <v>142.0513358</v>
      </c>
      <c r="K14" s="1028">
        <v>158.60000350000001</v>
      </c>
      <c r="L14" s="1029">
        <v>291.27308169999998</v>
      </c>
      <c r="M14" s="1028">
        <v>1.2903212503206845</v>
      </c>
      <c r="N14" s="1028">
        <v>1.14389760709727</v>
      </c>
      <c r="O14" s="1028">
        <v>1.289309795386395</v>
      </c>
      <c r="P14" s="1028">
        <v>1.9549283679905027</v>
      </c>
      <c r="Q14" s="1028">
        <v>1.6308246627107141</v>
      </c>
      <c r="R14" s="1028">
        <v>1.3330252427216853</v>
      </c>
      <c r="S14" s="1028">
        <v>1.9742575392944508</v>
      </c>
      <c r="T14" s="1028">
        <v>2.7929868104060107</v>
      </c>
      <c r="U14" s="1028">
        <v>2.7886175363019867</v>
      </c>
      <c r="V14" s="1029">
        <v>4.1378682444784669</v>
      </c>
      <c r="W14" s="1028">
        <v>10.743781551279698</v>
      </c>
      <c r="X14" s="1028">
        <v>12.469087145289159</v>
      </c>
      <c r="Y14" s="1028">
        <v>18.923090614916553</v>
      </c>
      <c r="Z14" s="1028">
        <v>28.320188043268015</v>
      </c>
      <c r="AA14" s="1028">
        <v>18.110503594276192</v>
      </c>
      <c r="AB14" s="1028">
        <v>12.212844693804465</v>
      </c>
      <c r="AC14" s="1028">
        <v>14.895018192478146</v>
      </c>
      <c r="AD14" s="1028">
        <v>17.03317402153036</v>
      </c>
      <c r="AE14" s="1028">
        <v>13.143564148961289</v>
      </c>
      <c r="AF14" s="1029">
        <v>14.144136085809178</v>
      </c>
      <c r="AG14" s="1028">
        <v>187.15109999999999</v>
      </c>
      <c r="AH14" s="1028">
        <v>139.02849999999998</v>
      </c>
      <c r="AI14" s="1028">
        <v>119.30374010000001</v>
      </c>
      <c r="AJ14" s="1028">
        <v>146.0102</v>
      </c>
      <c r="AK14" s="1028">
        <v>248.39499999999998</v>
      </c>
      <c r="AL14" s="1028">
        <v>367.69650000000001</v>
      </c>
      <c r="AM14" s="1028">
        <v>493.53229999999996</v>
      </c>
      <c r="AN14" s="1028">
        <v>691.91733980000004</v>
      </c>
      <c r="AO14" s="1028">
        <v>1048.0742418</v>
      </c>
      <c r="AP14" s="1029">
        <v>1768.0473316</v>
      </c>
      <c r="AQ14" s="1028">
        <v>4.3814684662194976</v>
      </c>
      <c r="AR14" s="1028">
        <v>3.3372643369191324</v>
      </c>
      <c r="AS14" s="1028">
        <v>2.9650770500858683</v>
      </c>
      <c r="AT14" s="1028">
        <v>3.1552757679366903</v>
      </c>
      <c r="AU14" s="1028">
        <v>4.5256101306619509</v>
      </c>
      <c r="AV14" s="1028">
        <v>6.2162047705303456</v>
      </c>
      <c r="AW14" s="1028">
        <v>6.4517043352900458</v>
      </c>
      <c r="AX14" s="1028">
        <v>6.2667695868204341</v>
      </c>
      <c r="AY14" s="1028">
        <v>7.6090617333854773</v>
      </c>
      <c r="AZ14" s="1029">
        <v>11.047645491794137</v>
      </c>
      <c r="BA14" s="1030">
        <v>89.256218448720304</v>
      </c>
      <c r="BB14" s="1028">
        <v>87.530912854710834</v>
      </c>
      <c r="BC14" s="1028">
        <v>81.076909385083454</v>
      </c>
      <c r="BD14" s="1028">
        <v>71.679811956731982</v>
      </c>
      <c r="BE14" s="1028">
        <v>81.889496405723804</v>
      </c>
      <c r="BF14" s="1028">
        <v>87.78715530619553</v>
      </c>
      <c r="BG14" s="1028">
        <v>85.104981807521852</v>
      </c>
      <c r="BH14" s="1028">
        <v>82.966825978469643</v>
      </c>
      <c r="BI14" s="1028">
        <v>86.856435851038711</v>
      </c>
      <c r="BJ14" s="1029">
        <v>85.85586391419082</v>
      </c>
      <c r="BK14" s="1028">
        <v>209.67849999999999</v>
      </c>
      <c r="BL14" s="1028">
        <v>158.83359999999999</v>
      </c>
      <c r="BM14" s="1028">
        <v>147.14885040000001</v>
      </c>
      <c r="BN14" s="1028">
        <v>203.6978</v>
      </c>
      <c r="BO14" s="1028">
        <v>303.3295</v>
      </c>
      <c r="BP14" s="1028">
        <v>418.85</v>
      </c>
      <c r="BQ14" s="1028">
        <v>579.91</v>
      </c>
      <c r="BR14" s="1028">
        <v>833.9686756000001</v>
      </c>
      <c r="BS14" s="1028">
        <v>1206.6742452999999</v>
      </c>
      <c r="BT14" s="1029">
        <v>2059.3204132999999</v>
      </c>
      <c r="BU14" s="1028">
        <v>3.4845947668816346</v>
      </c>
      <c r="BV14" s="1028">
        <v>2.5687423578020239</v>
      </c>
      <c r="BW14" s="1030">
        <v>2.3797703063102098</v>
      </c>
      <c r="BX14" s="1030">
        <v>2.2998087186543383</v>
      </c>
      <c r="BY14" s="1030">
        <v>3.4246802308373545</v>
      </c>
      <c r="BZ14" s="1030">
        <v>4.2947840076373227</v>
      </c>
      <c r="CA14" s="1030">
        <v>4.8225999742018946</v>
      </c>
      <c r="CB14" s="1028">
        <v>5.1712401263677146</v>
      </c>
      <c r="CC14" s="1031">
        <v>6.200335916655467</v>
      </c>
      <c r="CD14" s="1032">
        <v>8.936841641428666</v>
      </c>
    </row>
    <row r="15" spans="1:82" ht="15" customHeight="1">
      <c r="A15" s="993">
        <v>8</v>
      </c>
      <c r="B15" s="982" t="s">
        <v>32</v>
      </c>
      <c r="C15" s="1028">
        <v>0.62680000000000002</v>
      </c>
      <c r="D15" s="1028">
        <v>0.28150000000000003</v>
      </c>
      <c r="E15" s="1028">
        <v>0.39574510000000002</v>
      </c>
      <c r="F15" s="1028">
        <v>1.1556</v>
      </c>
      <c r="G15" s="1028">
        <v>2.3001</v>
      </c>
      <c r="H15" s="1028">
        <v>2.742</v>
      </c>
      <c r="I15" s="1028">
        <v>3.2616000000000001</v>
      </c>
      <c r="J15" s="1028">
        <v>3.3350947999999998</v>
      </c>
      <c r="K15" s="1028">
        <v>3.4945832999999999</v>
      </c>
      <c r="L15" s="1029">
        <v>8.6178785999999992</v>
      </c>
      <c r="M15" s="1028">
        <v>0.25663229480778171</v>
      </c>
      <c r="N15" s="1028">
        <v>0.17013175389822313</v>
      </c>
      <c r="O15" s="1028">
        <v>0.32484275517790684</v>
      </c>
      <c r="P15" s="1028">
        <v>0.88060206479694947</v>
      </c>
      <c r="Q15" s="1028">
        <v>1.4522043503625301</v>
      </c>
      <c r="R15" s="1028">
        <v>1.5771827328976045</v>
      </c>
      <c r="S15" s="1028">
        <v>1.2624069505860127</v>
      </c>
      <c r="T15" s="1028">
        <v>1.2225482889640034</v>
      </c>
      <c r="U15" s="1028">
        <v>1.2375843184929574</v>
      </c>
      <c r="V15" s="1029">
        <v>2.8419371626244443</v>
      </c>
      <c r="W15" s="1028">
        <v>0.90064200198865429</v>
      </c>
      <c r="X15" s="1028">
        <v>0.33814626177205465</v>
      </c>
      <c r="Y15" s="1028">
        <v>0.39463646238776323</v>
      </c>
      <c r="Z15" s="1028">
        <v>0.94768928978248912</v>
      </c>
      <c r="AA15" s="1028">
        <v>1.3372822141639935</v>
      </c>
      <c r="AB15" s="1028">
        <v>1.4462025316455696</v>
      </c>
      <c r="AC15" s="1028">
        <v>2.0871688644780062</v>
      </c>
      <c r="AD15" s="1028">
        <v>1.9842570521839242</v>
      </c>
      <c r="AE15" s="1028">
        <v>1.8560992466926836</v>
      </c>
      <c r="AF15" s="1029">
        <v>3.0811977287267038</v>
      </c>
      <c r="AG15" s="1028">
        <v>68.968000000000004</v>
      </c>
      <c r="AH15" s="1028">
        <v>82.966499999999996</v>
      </c>
      <c r="AI15" s="1028">
        <v>99.885181199999991</v>
      </c>
      <c r="AJ15" s="1028">
        <v>120.78309999999999</v>
      </c>
      <c r="AK15" s="1028">
        <v>169.69800000000004</v>
      </c>
      <c r="AL15" s="1028">
        <v>186.858</v>
      </c>
      <c r="AM15" s="1028">
        <v>153.00750000000002</v>
      </c>
      <c r="AN15" s="1028">
        <v>164.74266489999999</v>
      </c>
      <c r="AO15" s="1028">
        <v>184.78108710000001</v>
      </c>
      <c r="AP15" s="1029">
        <v>271.07460980000002</v>
      </c>
      <c r="AQ15" s="1028">
        <v>8.5242866403856734</v>
      </c>
      <c r="AR15" s="1028">
        <v>7.95556165834767</v>
      </c>
      <c r="AS15" s="1028">
        <v>7.8361271389959262</v>
      </c>
      <c r="AT15" s="1028">
        <v>7.7765888061974175</v>
      </c>
      <c r="AU15" s="1028">
        <v>8.8517372351958841</v>
      </c>
      <c r="AV15" s="1028">
        <v>9.2806993607791526</v>
      </c>
      <c r="AW15" s="1028">
        <v>7.5654227177504696</v>
      </c>
      <c r="AX15" s="1028">
        <v>7.0742724909832146</v>
      </c>
      <c r="AY15" s="1028">
        <v>7.0040388700357266</v>
      </c>
      <c r="AZ15" s="1029">
        <v>10.405683589141237</v>
      </c>
      <c r="BA15" s="1030">
        <v>99.099357998011342</v>
      </c>
      <c r="BB15" s="1028">
        <v>99.661853738227947</v>
      </c>
      <c r="BC15" s="1028">
        <v>99.605363537612234</v>
      </c>
      <c r="BD15" s="1028">
        <v>99.052310710217512</v>
      </c>
      <c r="BE15" s="1028">
        <v>98.662717785836008</v>
      </c>
      <c r="BF15" s="1028">
        <v>98.553797468354432</v>
      </c>
      <c r="BG15" s="1028">
        <v>97.912831135521998</v>
      </c>
      <c r="BH15" s="1028">
        <v>98.015742947816079</v>
      </c>
      <c r="BI15" s="1028">
        <v>98.143900753307321</v>
      </c>
      <c r="BJ15" s="1029">
        <v>96.918802271273293</v>
      </c>
      <c r="BK15" s="1028">
        <v>69.594800000000006</v>
      </c>
      <c r="BL15" s="1028">
        <v>83.24799999999999</v>
      </c>
      <c r="BM15" s="1028">
        <v>100.28092629999999</v>
      </c>
      <c r="BN15" s="1028">
        <v>121.9387</v>
      </c>
      <c r="BO15" s="1028">
        <v>171.99810000000002</v>
      </c>
      <c r="BP15" s="1028">
        <v>189.6</v>
      </c>
      <c r="BQ15" s="1028">
        <v>156.26910000000001</v>
      </c>
      <c r="BR15" s="1028">
        <v>168.0777597</v>
      </c>
      <c r="BS15" s="1028">
        <v>188.2756704</v>
      </c>
      <c r="BT15" s="1029">
        <v>279.6924884</v>
      </c>
      <c r="BU15" s="1028">
        <v>6.6072037192981794</v>
      </c>
      <c r="BV15" s="1028">
        <v>5.9611800692888721</v>
      </c>
      <c r="BW15" s="1030">
        <v>7.1808651161515753</v>
      </c>
      <c r="BX15" s="1030">
        <v>5.8751424956468359</v>
      </c>
      <c r="BY15" s="1030">
        <v>8.2870601907393979</v>
      </c>
      <c r="BZ15" s="1030">
        <v>8.6683851648817374</v>
      </c>
      <c r="CA15" s="1030">
        <v>6.8514388636501735</v>
      </c>
      <c r="CB15" s="1028">
        <v>6.4606619946830683</v>
      </c>
      <c r="CC15" s="1031">
        <v>6.4465187791246565</v>
      </c>
      <c r="CD15" s="1032">
        <v>9.6170354622338721</v>
      </c>
    </row>
    <row r="16" spans="1:82" ht="15" customHeight="1">
      <c r="A16" s="993">
        <v>9</v>
      </c>
      <c r="B16" s="982" t="s">
        <v>96</v>
      </c>
      <c r="C16" s="1028">
        <v>26.284299999999998</v>
      </c>
      <c r="D16" s="1028">
        <v>28.906300000000002</v>
      </c>
      <c r="E16" s="1028">
        <v>34.725233099999997</v>
      </c>
      <c r="F16" s="1028">
        <v>34.4681</v>
      </c>
      <c r="G16" s="1028">
        <v>40.811399999999999</v>
      </c>
      <c r="H16" s="1028">
        <v>48.256799999999998</v>
      </c>
      <c r="I16" s="1028">
        <v>45.591999999999999</v>
      </c>
      <c r="J16" s="1028">
        <v>58.396088800000001</v>
      </c>
      <c r="K16" s="1028">
        <v>66.292161100000001</v>
      </c>
      <c r="L16" s="1029">
        <v>70.974135599999997</v>
      </c>
      <c r="M16" s="1028">
        <v>2.1576457270540352</v>
      </c>
      <c r="N16" s="1028">
        <v>2.1793870396200101</v>
      </c>
      <c r="O16" s="1028">
        <v>2.3185011104242141</v>
      </c>
      <c r="P16" s="1028">
        <v>2.1650514672471273</v>
      </c>
      <c r="Q16" s="1028">
        <v>2.3230955937266615</v>
      </c>
      <c r="R16" s="1028">
        <v>2.6847416393487498</v>
      </c>
      <c r="S16" s="1028">
        <v>2.5773496139036265</v>
      </c>
      <c r="T16" s="1028">
        <v>3.1095213009424438</v>
      </c>
      <c r="U16" s="1028">
        <v>3.3538842375575277</v>
      </c>
      <c r="V16" s="1029">
        <v>3.251113314003355</v>
      </c>
      <c r="W16" s="1028">
        <v>53.92038402757121</v>
      </c>
      <c r="X16" s="1028">
        <v>52.829412807518054</v>
      </c>
      <c r="Y16" s="1028">
        <v>50.531311895939602</v>
      </c>
      <c r="Z16" s="1028">
        <v>27.268872294421953</v>
      </c>
      <c r="AA16" s="1028">
        <v>22.059655781717975</v>
      </c>
      <c r="AB16" s="1028">
        <v>21.491864081890061</v>
      </c>
      <c r="AC16" s="1028">
        <v>15.526056169914826</v>
      </c>
      <c r="AD16" s="1028">
        <v>16.257976306928228</v>
      </c>
      <c r="AE16" s="1028">
        <v>16.03009795191344</v>
      </c>
      <c r="AF16" s="1029">
        <v>17.263524635879701</v>
      </c>
      <c r="AG16" s="1028">
        <v>22.462199999999999</v>
      </c>
      <c r="AH16" s="1028">
        <v>25.810000000000002</v>
      </c>
      <c r="AI16" s="1028">
        <v>33.994995599999996</v>
      </c>
      <c r="AJ16" s="1028">
        <v>91.932800000000015</v>
      </c>
      <c r="AK16" s="1028">
        <v>144.19330000000002</v>
      </c>
      <c r="AL16" s="1028">
        <v>176.27839999999998</v>
      </c>
      <c r="AM16" s="1028">
        <v>248.05630000000002</v>
      </c>
      <c r="AN16" s="1028">
        <v>300.78815220000001</v>
      </c>
      <c r="AO16" s="1028">
        <v>347.2559114</v>
      </c>
      <c r="AP16" s="1029">
        <v>340.14779399999998</v>
      </c>
      <c r="AQ16" s="1028">
        <v>5.1187485771568948</v>
      </c>
      <c r="AR16" s="1028">
        <v>3.5182118923195431</v>
      </c>
      <c r="AS16" s="1028">
        <v>4.2655816897222039</v>
      </c>
      <c r="AT16" s="1028">
        <v>7.7317171651929089</v>
      </c>
      <c r="AU16" s="1028">
        <v>8.3157571658398215</v>
      </c>
      <c r="AV16" s="1028">
        <v>8.216667681251927</v>
      </c>
      <c r="AW16" s="1028">
        <v>7.4111238537223745</v>
      </c>
      <c r="AX16" s="1028">
        <v>7.4973132751459515</v>
      </c>
      <c r="AY16" s="1028">
        <v>6.6513869790548004</v>
      </c>
      <c r="AZ16" s="1029">
        <v>6.8777452912575354</v>
      </c>
      <c r="BA16" s="1030">
        <v>46.07961597242879</v>
      </c>
      <c r="BB16" s="1028">
        <v>47.170587192481946</v>
      </c>
      <c r="BC16" s="1028">
        <v>49.468688104060398</v>
      </c>
      <c r="BD16" s="1028">
        <v>72.731127705578047</v>
      </c>
      <c r="BE16" s="1028">
        <v>77.940344218282021</v>
      </c>
      <c r="BF16" s="1028">
        <v>78.508135918109943</v>
      </c>
      <c r="BG16" s="1028">
        <v>84.473943830085176</v>
      </c>
      <c r="BH16" s="1028">
        <v>83.742023693071772</v>
      </c>
      <c r="BI16" s="1028">
        <v>83.969902048086567</v>
      </c>
      <c r="BJ16" s="1029">
        <v>82.736475364120295</v>
      </c>
      <c r="BK16" s="1028">
        <v>48.746499999999997</v>
      </c>
      <c r="BL16" s="1028">
        <v>54.716300000000004</v>
      </c>
      <c r="BM16" s="1028">
        <v>68.720228699999993</v>
      </c>
      <c r="BN16" s="1028">
        <v>126.40090000000001</v>
      </c>
      <c r="BO16" s="1028">
        <v>185.00470000000001</v>
      </c>
      <c r="BP16" s="1028">
        <v>224.53519999999997</v>
      </c>
      <c r="BQ16" s="1028">
        <v>293.64830000000001</v>
      </c>
      <c r="BR16" s="1028">
        <v>359.18424100000004</v>
      </c>
      <c r="BS16" s="1028">
        <v>413.54807249999999</v>
      </c>
      <c r="BT16" s="1029">
        <v>411.12192959999999</v>
      </c>
      <c r="BU16" s="1028">
        <v>2.9418250498064111</v>
      </c>
      <c r="BV16" s="1028">
        <v>2.3844586812661777</v>
      </c>
      <c r="BW16" s="1030">
        <v>2.9947300146814042</v>
      </c>
      <c r="BX16" s="1030">
        <v>3.6210295292855554</v>
      </c>
      <c r="BY16" s="1030">
        <v>5.2998632268964494</v>
      </c>
      <c r="BZ16" s="1030">
        <v>5.6947833690205423</v>
      </c>
      <c r="CA16" s="1030">
        <v>5.7397692104957798</v>
      </c>
      <c r="CB16" s="1028">
        <v>6.098284463716598</v>
      </c>
      <c r="CC16" s="1031">
        <v>5.7458115128388467</v>
      </c>
      <c r="CD16" s="1032">
        <v>5.7671365587859986</v>
      </c>
    </row>
    <row r="17" spans="1:82" ht="15" customHeight="1">
      <c r="A17" s="993">
        <v>10</v>
      </c>
      <c r="B17" s="1034" t="s">
        <v>479</v>
      </c>
      <c r="C17" s="1028"/>
      <c r="D17" s="1028"/>
      <c r="E17" s="1028"/>
      <c r="F17" s="1028"/>
      <c r="G17" s="1028"/>
      <c r="H17" s="1028"/>
      <c r="I17" s="1028"/>
      <c r="J17" s="1028"/>
      <c r="K17" s="1028"/>
      <c r="L17" s="1029">
        <v>0</v>
      </c>
      <c r="M17" s="1028"/>
      <c r="N17" s="1028"/>
      <c r="O17" s="1028"/>
      <c r="P17" s="1028"/>
      <c r="Q17" s="1028"/>
      <c r="R17" s="1028"/>
      <c r="S17" s="1028"/>
      <c r="T17" s="1028"/>
      <c r="U17" s="1028"/>
      <c r="V17" s="1029"/>
      <c r="W17" s="1028"/>
      <c r="X17" s="1028"/>
      <c r="Y17" s="1028"/>
      <c r="Z17" s="1028"/>
      <c r="AA17" s="1028"/>
      <c r="AB17" s="1028"/>
      <c r="AC17" s="1028"/>
      <c r="AD17" s="1028"/>
      <c r="AE17" s="1028"/>
      <c r="AF17" s="1029">
        <v>0</v>
      </c>
      <c r="AG17" s="1028"/>
      <c r="AH17" s="1028"/>
      <c r="AI17" s="1028"/>
      <c r="AJ17" s="1028"/>
      <c r="AK17" s="1028"/>
      <c r="AL17" s="1028"/>
      <c r="AM17" s="1028"/>
      <c r="AN17" s="1028"/>
      <c r="AO17" s="1028"/>
      <c r="AP17" s="1029">
        <v>9.1464032999999993</v>
      </c>
      <c r="AQ17" s="1028"/>
      <c r="AR17" s="1028"/>
      <c r="AS17" s="1028"/>
      <c r="AT17" s="1028"/>
      <c r="AU17" s="1028"/>
      <c r="AV17" s="1028"/>
      <c r="AW17" s="1028"/>
      <c r="AX17" s="1028"/>
      <c r="AY17" s="1028"/>
      <c r="AZ17" s="1029">
        <v>9.429494207830837</v>
      </c>
      <c r="BA17" s="1030"/>
      <c r="BB17" s="1028"/>
      <c r="BC17" s="1028"/>
      <c r="BD17" s="1028"/>
      <c r="BE17" s="1028"/>
      <c r="BF17" s="1028"/>
      <c r="BG17" s="1028"/>
      <c r="BH17" s="1028"/>
      <c r="BI17" s="1028"/>
      <c r="BJ17" s="1029">
        <v>100</v>
      </c>
      <c r="BK17" s="1028"/>
      <c r="BL17" s="1028"/>
      <c r="BM17" s="1028"/>
      <c r="BN17" s="1028"/>
      <c r="BO17" s="1028"/>
      <c r="BP17" s="1028"/>
      <c r="BQ17" s="1028"/>
      <c r="BR17" s="1028"/>
      <c r="BS17" s="1028"/>
      <c r="BT17" s="1029">
        <v>9.1464032999999993</v>
      </c>
      <c r="BU17" s="1028"/>
      <c r="BV17" s="1028"/>
      <c r="BW17" s="1030"/>
      <c r="BX17" s="1030"/>
      <c r="BY17" s="1030"/>
      <c r="BZ17" s="1030"/>
      <c r="CA17" s="1030"/>
      <c r="CB17" s="1028"/>
      <c r="CC17" s="1031"/>
      <c r="CD17" s="1922">
        <v>9.429494207830837</v>
      </c>
    </row>
    <row r="18" spans="1:82" ht="15" customHeight="1">
      <c r="A18" s="993">
        <v>11</v>
      </c>
      <c r="B18" s="982" t="s">
        <v>39</v>
      </c>
      <c r="C18" s="1028">
        <v>1.31</v>
      </c>
      <c r="D18" s="1028">
        <v>2.3531</v>
      </c>
      <c r="E18" s="1028">
        <v>4.3502217630000004</v>
      </c>
      <c r="F18" s="1028">
        <v>6.5696000000000003</v>
      </c>
      <c r="G18" s="1028">
        <v>7.6846999999999994</v>
      </c>
      <c r="H18" s="1028">
        <v>6.7732999999999999</v>
      </c>
      <c r="I18" s="1028">
        <v>7.3806000000000003</v>
      </c>
      <c r="J18" s="1028">
        <v>7.8738096500000001</v>
      </c>
      <c r="K18" s="1028">
        <v>6.8987062310000002</v>
      </c>
      <c r="L18" s="1029">
        <v>10.531385327000001</v>
      </c>
      <c r="M18" s="1028">
        <v>4.7314453301356956</v>
      </c>
      <c r="N18" s="1028">
        <v>4.0059584610146404</v>
      </c>
      <c r="O18" s="1028">
        <v>4.4474814131050184</v>
      </c>
      <c r="P18" s="1028">
        <v>3.6611925625895849</v>
      </c>
      <c r="Q18" s="1028">
        <v>2.8322306797287293</v>
      </c>
      <c r="R18" s="1028">
        <v>2.3103864890843937</v>
      </c>
      <c r="S18" s="1028">
        <v>2.330695218424029</v>
      </c>
      <c r="T18" s="1028">
        <v>2.3459295560622331</v>
      </c>
      <c r="U18" s="1028">
        <v>2.1039113639435714</v>
      </c>
      <c r="V18" s="1029">
        <v>2.8458074788719769</v>
      </c>
      <c r="W18" s="1028">
        <v>6.5831792232853594</v>
      </c>
      <c r="X18" s="1028">
        <v>8.8653711392252461</v>
      </c>
      <c r="Y18" s="1028">
        <v>15.059606244717509</v>
      </c>
      <c r="Z18" s="1028">
        <v>16.416407411572148</v>
      </c>
      <c r="AA18" s="1028">
        <v>12.896063903875682</v>
      </c>
      <c r="AB18" s="1028">
        <v>8.5781408308004057</v>
      </c>
      <c r="AC18" s="1028">
        <v>6.9611490055231942</v>
      </c>
      <c r="AD18" s="1028">
        <v>7.3401805809772167</v>
      </c>
      <c r="AE18" s="1028">
        <v>5.0665124615600829</v>
      </c>
      <c r="AF18" s="1029">
        <v>5.7992582877237409</v>
      </c>
      <c r="AG18" s="1028">
        <v>18.589199999999998</v>
      </c>
      <c r="AH18" s="1028">
        <v>24.189499999999995</v>
      </c>
      <c r="AI18" s="1028">
        <v>24.536468183</v>
      </c>
      <c r="AJ18" s="1028">
        <v>33.448900000000002</v>
      </c>
      <c r="AK18" s="1028">
        <v>51.904800000000002</v>
      </c>
      <c r="AL18" s="1028">
        <v>72.186699999999988</v>
      </c>
      <c r="AM18" s="1028">
        <v>98.644999999999996</v>
      </c>
      <c r="AN18" s="1028">
        <v>99.396162296</v>
      </c>
      <c r="AO18" s="1028">
        <v>129.26411352599999</v>
      </c>
      <c r="AP18" s="1029">
        <v>171.06744687700001</v>
      </c>
      <c r="AQ18" s="1028">
        <v>11.23926887797764</v>
      </c>
      <c r="AR18" s="1028">
        <v>9.6247503242800168</v>
      </c>
      <c r="AS18" s="1028">
        <v>7.1426615649726592</v>
      </c>
      <c r="AT18" s="1028">
        <v>7.2901882390685007</v>
      </c>
      <c r="AU18" s="1028">
        <v>8.0102385765501971</v>
      </c>
      <c r="AV18" s="1028">
        <v>9.5571357891577478</v>
      </c>
      <c r="AW18" s="1028">
        <v>10.589124437686522</v>
      </c>
      <c r="AX18" s="1028">
        <v>8.8072890832448785</v>
      </c>
      <c r="AY18" s="1028">
        <v>9.4867740922164732</v>
      </c>
      <c r="AZ18" s="1029">
        <v>10.951650274130669</v>
      </c>
      <c r="BA18" s="1030">
        <v>93.416820776714644</v>
      </c>
      <c r="BB18" s="1028">
        <v>91.13462886077474</v>
      </c>
      <c r="BC18" s="1028">
        <v>84.9403937552825</v>
      </c>
      <c r="BD18" s="1028">
        <v>83.583592588427848</v>
      </c>
      <c r="BE18" s="1028">
        <v>87.103936096124329</v>
      </c>
      <c r="BF18" s="1028">
        <v>91.421859169199593</v>
      </c>
      <c r="BG18" s="1028">
        <v>93.038850994476803</v>
      </c>
      <c r="BH18" s="1028">
        <v>92.659819419022782</v>
      </c>
      <c r="BI18" s="1028">
        <v>94.933487538439906</v>
      </c>
      <c r="BJ18" s="1029">
        <v>94.200741712276255</v>
      </c>
      <c r="BK18" s="1028">
        <v>19.899199999999997</v>
      </c>
      <c r="BL18" s="1028">
        <v>26.542599999999997</v>
      </c>
      <c r="BM18" s="1028">
        <v>28.886689946000001</v>
      </c>
      <c r="BN18" s="1028">
        <v>40.018500000000003</v>
      </c>
      <c r="BO18" s="1028">
        <v>59.589500000000001</v>
      </c>
      <c r="BP18" s="1028">
        <v>78.959999999999994</v>
      </c>
      <c r="BQ18" s="1028">
        <v>106.0256</v>
      </c>
      <c r="BR18" s="1028">
        <v>107.269971946</v>
      </c>
      <c r="BS18" s="1028">
        <v>136.16281975699999</v>
      </c>
      <c r="BT18" s="1029">
        <v>181.59883220400002</v>
      </c>
      <c r="BU18" s="1028">
        <v>10.306076893675336</v>
      </c>
      <c r="BV18" s="1028">
        <v>6.014187297569018</v>
      </c>
      <c r="BW18" s="1030">
        <v>6.5453257684645774</v>
      </c>
      <c r="BX18" s="1030">
        <v>4.3530970476802739</v>
      </c>
      <c r="BY18" s="1030">
        <v>6.4819740000935484</v>
      </c>
      <c r="BZ18" s="1030">
        <v>7.5308681185333457</v>
      </c>
      <c r="CA18" s="1030">
        <v>8.4940180717363791</v>
      </c>
      <c r="CB18" s="1028">
        <v>7.3261623433087033</v>
      </c>
      <c r="CC18" s="1031">
        <v>8.0547270141951586</v>
      </c>
      <c r="CD18" s="1923">
        <v>9.3990824805350446</v>
      </c>
    </row>
    <row r="19" spans="1:82" ht="15" customHeight="1">
      <c r="A19" s="993">
        <v>12</v>
      </c>
      <c r="B19" s="982" t="s">
        <v>422</v>
      </c>
      <c r="C19" s="1028">
        <v>3.0011000000000001</v>
      </c>
      <c r="D19" s="1028">
        <v>4.3575999999999997</v>
      </c>
      <c r="E19" s="1028">
        <v>4.1887935000000001</v>
      </c>
      <c r="F19" s="1028">
        <v>4.9466000000000001</v>
      </c>
      <c r="G19" s="1028">
        <v>4.9466000000000001</v>
      </c>
      <c r="H19" s="1028">
        <v>1.9152</v>
      </c>
      <c r="I19" s="1028">
        <v>2.6095999999999999</v>
      </c>
      <c r="J19" s="1028">
        <v>3.7437372999999998</v>
      </c>
      <c r="K19" s="1028">
        <v>0</v>
      </c>
      <c r="L19" s="1029"/>
      <c r="M19" s="1028">
        <v>1.4142809815470991</v>
      </c>
      <c r="N19" s="1028">
        <v>1.8929626411815812</v>
      </c>
      <c r="O19" s="1028">
        <v>1.905212837108412</v>
      </c>
      <c r="P19" s="1028">
        <v>1.857939342220513</v>
      </c>
      <c r="Q19" s="1028">
        <v>2.1444467474051288</v>
      </c>
      <c r="R19" s="1028">
        <v>0.83104909099666457</v>
      </c>
      <c r="S19" s="1028">
        <v>1.1487854872415058</v>
      </c>
      <c r="T19" s="1028">
        <v>1.2754226059643687</v>
      </c>
      <c r="U19" s="1028">
        <v>0</v>
      </c>
      <c r="V19" s="1029"/>
      <c r="W19" s="1028">
        <v>2.3869953255901075</v>
      </c>
      <c r="X19" s="1028">
        <v>3.1793004021549436</v>
      </c>
      <c r="Y19" s="1028">
        <v>2.5601056727794265</v>
      </c>
      <c r="Z19" s="1028">
        <v>3.4117423915854812</v>
      </c>
      <c r="AA19" s="1028">
        <v>2.669837411187129</v>
      </c>
      <c r="AB19" s="1028">
        <v>0.88835289206363932</v>
      </c>
      <c r="AC19" s="1028">
        <v>1.2308017379131835</v>
      </c>
      <c r="AD19" s="1028">
        <v>2.0294796236077</v>
      </c>
      <c r="AE19" s="1028">
        <v>0</v>
      </c>
      <c r="AF19" s="1029"/>
      <c r="AG19" s="1028">
        <v>122.726</v>
      </c>
      <c r="AH19" s="1028">
        <v>132.70400000000001</v>
      </c>
      <c r="AI19" s="1028">
        <v>159.4291987</v>
      </c>
      <c r="AJ19" s="1028">
        <v>140.04090000000002</v>
      </c>
      <c r="AK19" s="1028">
        <v>180.33060000000003</v>
      </c>
      <c r="AL19" s="1028">
        <v>213.6748</v>
      </c>
      <c r="AM19" s="1028">
        <v>209.41480000000001</v>
      </c>
      <c r="AN19" s="1028">
        <v>180.72410640000001</v>
      </c>
      <c r="AO19" s="1028">
        <v>0</v>
      </c>
      <c r="AP19" s="1029"/>
      <c r="AQ19" s="1028">
        <v>6.7607368688664602</v>
      </c>
      <c r="AR19" s="1028">
        <v>7.304305017702637</v>
      </c>
      <c r="AS19" s="1028">
        <v>7.2841299291167596</v>
      </c>
      <c r="AT19" s="1028">
        <v>6.1810599310907186</v>
      </c>
      <c r="AU19" s="1028">
        <v>6.7907653755298956</v>
      </c>
      <c r="AV19" s="1028">
        <v>7.1483945880036854</v>
      </c>
      <c r="AW19" s="1028">
        <v>6.7605766148231714</v>
      </c>
      <c r="AX19" s="1028">
        <v>5.2015397362730349</v>
      </c>
      <c r="AY19" s="1028">
        <v>0</v>
      </c>
      <c r="AZ19" s="1029"/>
      <c r="BA19" s="1030">
        <v>97.61300277585562</v>
      </c>
      <c r="BB19" s="1028">
        <v>96.820699597845064</v>
      </c>
      <c r="BC19" s="1028">
        <v>97.439894327220571</v>
      </c>
      <c r="BD19" s="1028">
        <v>96.588257608414523</v>
      </c>
      <c r="BE19" s="1028">
        <v>97.330162588812883</v>
      </c>
      <c r="BF19" s="1028">
        <v>99.111647107936363</v>
      </c>
      <c r="BG19" s="1028">
        <v>98.769198262086817</v>
      </c>
      <c r="BH19" s="1028">
        <v>97.970520376392301</v>
      </c>
      <c r="BI19" s="1028">
        <v>0</v>
      </c>
      <c r="BJ19" s="1029"/>
      <c r="BK19" s="1028">
        <v>125.72709999999999</v>
      </c>
      <c r="BL19" s="1028">
        <v>137.0616</v>
      </c>
      <c r="BM19" s="1028">
        <v>163.6179922</v>
      </c>
      <c r="BN19" s="1028">
        <v>144.98750000000001</v>
      </c>
      <c r="BO19" s="1028">
        <v>185.27720000000002</v>
      </c>
      <c r="BP19" s="1028">
        <v>215.59</v>
      </c>
      <c r="BQ19" s="1028">
        <v>212.02440000000001</v>
      </c>
      <c r="BR19" s="1028">
        <v>184.4678437</v>
      </c>
      <c r="BS19" s="1028">
        <v>0</v>
      </c>
      <c r="BT19" s="1029"/>
      <c r="BU19" s="1028">
        <v>6.2011658638290612</v>
      </c>
      <c r="BV19" s="1028">
        <v>5.6905575050483987</v>
      </c>
      <c r="BW19" s="1030">
        <v>6.7931323833565376</v>
      </c>
      <c r="BX19" s="1030">
        <v>5.0234788192393385</v>
      </c>
      <c r="BY19" s="1030">
        <v>6.4194229839673813</v>
      </c>
      <c r="BZ19" s="1030">
        <v>6.6962033871688327</v>
      </c>
      <c r="CA19" s="1030">
        <v>6.3771541343999534</v>
      </c>
      <c r="CB19" s="1028">
        <v>4.8956902407966103</v>
      </c>
      <c r="CC19" s="1031">
        <v>0</v>
      </c>
      <c r="CD19" s="1923"/>
    </row>
    <row r="20" spans="1:82" ht="15" customHeight="1">
      <c r="A20" s="993">
        <v>13</v>
      </c>
      <c r="B20" s="982" t="s">
        <v>43</v>
      </c>
      <c r="C20" s="1028">
        <v>1.6956999999999998</v>
      </c>
      <c r="D20" s="1028">
        <v>1.9309000000000001</v>
      </c>
      <c r="E20" s="1028">
        <v>2.2166603660000002</v>
      </c>
      <c r="F20" s="1028">
        <v>1.4884999999999999</v>
      </c>
      <c r="G20" s="1028">
        <v>2.0909</v>
      </c>
      <c r="H20" s="1028">
        <v>2.0686</v>
      </c>
      <c r="I20" s="1028">
        <v>1.3859999999999999</v>
      </c>
      <c r="J20" s="1028">
        <v>1.667072863</v>
      </c>
      <c r="K20" s="1028">
        <v>0.85340165000000001</v>
      </c>
      <c r="L20" s="1029">
        <v>1.294174393</v>
      </c>
      <c r="M20" s="1028">
        <v>1.7692291640582614</v>
      </c>
      <c r="N20" s="1028">
        <v>2.3294727952708407</v>
      </c>
      <c r="O20" s="1028">
        <v>2.5053881177132635</v>
      </c>
      <c r="P20" s="1028">
        <v>1.352678867584689</v>
      </c>
      <c r="Q20" s="1028">
        <v>1.4776970851720035</v>
      </c>
      <c r="R20" s="1028">
        <v>1.4285704420032583</v>
      </c>
      <c r="S20" s="1028">
        <v>1.1378067034110149</v>
      </c>
      <c r="T20" s="1028">
        <v>1.4757118475892641</v>
      </c>
      <c r="U20" s="1028">
        <v>0.88353074827244305</v>
      </c>
      <c r="V20" s="1029">
        <v>1.000964844169228</v>
      </c>
      <c r="W20" s="1028">
        <v>5.4661031973979828</v>
      </c>
      <c r="X20" s="1028">
        <v>7.3200874968250176</v>
      </c>
      <c r="Y20" s="1028">
        <v>6.4785956740882229</v>
      </c>
      <c r="Z20" s="1028">
        <v>4.5000377900385455</v>
      </c>
      <c r="AA20" s="1028">
        <v>4.1019996978774911</v>
      </c>
      <c r="AB20" s="1028">
        <v>3.8876151099417404</v>
      </c>
      <c r="AC20" s="1028">
        <v>3.3285302593659938</v>
      </c>
      <c r="AD20" s="1028">
        <v>3.5764561311946679</v>
      </c>
      <c r="AE20" s="1028">
        <v>1.2981999673054312</v>
      </c>
      <c r="AF20" s="1029">
        <v>1.4601302509590579</v>
      </c>
      <c r="AG20" s="1028">
        <v>29.326400000000003</v>
      </c>
      <c r="AH20" s="1028">
        <v>24.447199999999999</v>
      </c>
      <c r="AI20" s="1028">
        <v>31.998476332000003</v>
      </c>
      <c r="AJ20" s="1028">
        <v>31.589000000000002</v>
      </c>
      <c r="AK20" s="1028">
        <v>48.881800000000005</v>
      </c>
      <c r="AL20" s="1028">
        <v>51.141400000000004</v>
      </c>
      <c r="AM20" s="1028">
        <v>40.253999999999998</v>
      </c>
      <c r="AN20" s="1028">
        <v>44.945350212999998</v>
      </c>
      <c r="AO20" s="1028">
        <v>64.883901653999999</v>
      </c>
      <c r="AP20" s="1029">
        <v>87.34</v>
      </c>
      <c r="AQ20" s="1028">
        <v>5.7683463997598752</v>
      </c>
      <c r="AR20" s="1028">
        <v>4.7972436923737458</v>
      </c>
      <c r="AS20" s="1028">
        <v>4.9124774756128557</v>
      </c>
      <c r="AT20" s="1028">
        <v>3.5804946520972907</v>
      </c>
      <c r="AU20" s="1028">
        <v>4.4370737994903182</v>
      </c>
      <c r="AV20" s="1028">
        <v>3.8295393925561303</v>
      </c>
      <c r="AW20" s="1028">
        <v>3.3534348563112708</v>
      </c>
      <c r="AX20" s="1028">
        <v>3.4034837891746093</v>
      </c>
      <c r="AY20" s="1028">
        <v>3.9053179943242302</v>
      </c>
      <c r="AZ20" s="1029">
        <v>5.1949591672652566</v>
      </c>
      <c r="BA20" s="1030">
        <v>94.533896802602015</v>
      </c>
      <c r="BB20" s="1028">
        <v>92.679912503174975</v>
      </c>
      <c r="BC20" s="1028">
        <v>93.521404325911789</v>
      </c>
      <c r="BD20" s="1028">
        <v>95.499962209961453</v>
      </c>
      <c r="BE20" s="1028">
        <v>95.898000302122512</v>
      </c>
      <c r="BF20" s="1028">
        <v>96.112384890058266</v>
      </c>
      <c r="BG20" s="1028">
        <v>96.671469740633995</v>
      </c>
      <c r="BH20" s="1028">
        <v>96.423543868805325</v>
      </c>
      <c r="BI20" s="1028">
        <v>98.701800032694578</v>
      </c>
      <c r="BJ20" s="1029">
        <v>98.539869749040932</v>
      </c>
      <c r="BK20" s="1028">
        <v>31.022100000000002</v>
      </c>
      <c r="BL20" s="1028">
        <v>26.3781</v>
      </c>
      <c r="BM20" s="1028">
        <v>34.215136698000002</v>
      </c>
      <c r="BN20" s="1028">
        <v>33.077500000000001</v>
      </c>
      <c r="BO20" s="1028">
        <v>50.972700000000003</v>
      </c>
      <c r="BP20" s="1028">
        <v>53.21</v>
      </c>
      <c r="BQ20" s="1028">
        <v>41.64</v>
      </c>
      <c r="BR20" s="1028">
        <v>46.612423075999999</v>
      </c>
      <c r="BS20" s="1028">
        <v>65.737303303999994</v>
      </c>
      <c r="BT20" s="1029">
        <v>88.634174393000009</v>
      </c>
      <c r="BU20" s="1028">
        <v>5.1340165647711151</v>
      </c>
      <c r="BV20" s="1028">
        <v>3.5653443558032731</v>
      </c>
      <c r="BW20" s="1030">
        <v>4.6246221111168637</v>
      </c>
      <c r="BX20" s="1030">
        <v>2.6607496174883343</v>
      </c>
      <c r="BY20" s="1030">
        <v>4.1002370804125956</v>
      </c>
      <c r="BZ20" s="1030">
        <v>3.5946696204073469</v>
      </c>
      <c r="CA20" s="1030">
        <v>3.1493098162064559</v>
      </c>
      <c r="CB20" s="1028">
        <v>3.2515690292705997</v>
      </c>
      <c r="CC20" s="1031">
        <v>3.7392930615189148</v>
      </c>
      <c r="CD20" s="1923">
        <v>4.8954609749733802</v>
      </c>
    </row>
    <row r="21" spans="1:82" ht="15" customHeight="1">
      <c r="A21" s="993">
        <v>14</v>
      </c>
      <c r="B21" s="1034" t="s">
        <v>480</v>
      </c>
      <c r="C21" s="1028"/>
      <c r="D21" s="1028"/>
      <c r="E21" s="1028"/>
      <c r="F21" s="1028"/>
      <c r="G21" s="1028"/>
      <c r="H21" s="1028"/>
      <c r="I21" s="1028"/>
      <c r="J21" s="1028"/>
      <c r="K21" s="1028"/>
      <c r="L21" s="1029"/>
      <c r="M21" s="1028"/>
      <c r="N21" s="1028"/>
      <c r="O21" s="1028"/>
      <c r="P21" s="1028"/>
      <c r="Q21" s="1028"/>
      <c r="R21" s="1028"/>
      <c r="S21" s="1028"/>
      <c r="T21" s="1028"/>
      <c r="U21" s="1028"/>
      <c r="V21" s="1029"/>
      <c r="W21" s="1028"/>
      <c r="X21" s="1028"/>
      <c r="Y21" s="1028"/>
      <c r="Z21" s="1028"/>
      <c r="AA21" s="1028"/>
      <c r="AB21" s="1028"/>
      <c r="AC21" s="1028"/>
      <c r="AD21" s="1028"/>
      <c r="AE21" s="1028"/>
      <c r="AF21" s="1029">
        <v>0</v>
      </c>
      <c r="AG21" s="1028"/>
      <c r="AH21" s="1028"/>
      <c r="AI21" s="1028"/>
      <c r="AJ21" s="1028"/>
      <c r="AK21" s="1028"/>
      <c r="AL21" s="1028"/>
      <c r="AM21" s="1028"/>
      <c r="AN21" s="1028"/>
      <c r="AO21" s="1028"/>
      <c r="AP21" s="1029">
        <v>110.66</v>
      </c>
      <c r="AQ21" s="1028"/>
      <c r="AR21" s="1028"/>
      <c r="AS21" s="1028"/>
      <c r="AT21" s="1028"/>
      <c r="AU21" s="1028"/>
      <c r="AV21" s="1028"/>
      <c r="AW21" s="1028"/>
      <c r="AX21" s="1028"/>
      <c r="AY21" s="1028"/>
      <c r="AZ21" s="1029">
        <v>25.954592363261092</v>
      </c>
      <c r="BA21" s="1030"/>
      <c r="BB21" s="1028"/>
      <c r="BC21" s="1028"/>
      <c r="BD21" s="1028"/>
      <c r="BE21" s="1028"/>
      <c r="BF21" s="1028"/>
      <c r="BG21" s="1028"/>
      <c r="BH21" s="1028"/>
      <c r="BI21" s="1028"/>
      <c r="BJ21" s="1029">
        <v>100</v>
      </c>
      <c r="BK21" s="1028"/>
      <c r="BL21" s="1028"/>
      <c r="BM21" s="1028"/>
      <c r="BN21" s="1028"/>
      <c r="BO21" s="1028"/>
      <c r="BP21" s="1028"/>
      <c r="BQ21" s="1028"/>
      <c r="BR21" s="1028"/>
      <c r="BS21" s="1028"/>
      <c r="BT21" s="1029">
        <v>110.66</v>
      </c>
      <c r="BU21" s="1028"/>
      <c r="BV21" s="1028"/>
      <c r="BW21" s="1030"/>
      <c r="BX21" s="1030"/>
      <c r="BY21" s="1030"/>
      <c r="BZ21" s="1030"/>
      <c r="CA21" s="1030"/>
      <c r="CB21" s="1028"/>
      <c r="CC21" s="1031"/>
      <c r="CD21" s="1923">
        <v>25.954592363261092</v>
      </c>
    </row>
    <row r="22" spans="1:82" ht="15" customHeight="1">
      <c r="A22" s="993">
        <v>15</v>
      </c>
      <c r="B22" s="982" t="s">
        <v>46</v>
      </c>
      <c r="C22" s="1028">
        <v>328.82080000000002</v>
      </c>
      <c r="D22" s="1028">
        <v>330.31819999999999</v>
      </c>
      <c r="E22" s="1028">
        <v>337.28104259999998</v>
      </c>
      <c r="F22" s="1028">
        <v>512.36369999999999</v>
      </c>
      <c r="G22" s="1028">
        <v>449.84070000000003</v>
      </c>
      <c r="H22" s="1028">
        <v>299.10509999999999</v>
      </c>
      <c r="I22" s="1028">
        <v>300.58839999999998</v>
      </c>
      <c r="J22" s="1028">
        <v>326.69988890000002</v>
      </c>
      <c r="K22" s="1028">
        <v>270.11109999999996</v>
      </c>
      <c r="L22" s="1029">
        <v>701.0136</v>
      </c>
      <c r="M22" s="1028">
        <v>3.9488698378112725</v>
      </c>
      <c r="N22" s="1028">
        <v>3.8371658347263544</v>
      </c>
      <c r="O22" s="1028">
        <v>3.7112385193113453</v>
      </c>
      <c r="P22" s="1028">
        <v>4.9899516057270938</v>
      </c>
      <c r="Q22" s="1028">
        <v>3.973274102693872</v>
      </c>
      <c r="R22" s="1028">
        <v>2.6723728135062688</v>
      </c>
      <c r="S22" s="1028">
        <v>2.673744717737276</v>
      </c>
      <c r="T22" s="1028">
        <v>2.7161363076655936</v>
      </c>
      <c r="U22" s="1028">
        <v>2.1783861728341529</v>
      </c>
      <c r="V22" s="1029">
        <v>4.7581319444979906</v>
      </c>
      <c r="W22" s="1028">
        <v>52.740081305689955</v>
      </c>
      <c r="X22" s="1028">
        <v>47.064360207886779</v>
      </c>
      <c r="Y22" s="1028">
        <v>42.584654450973495</v>
      </c>
      <c r="Z22" s="1028">
        <v>47.664821120993409</v>
      </c>
      <c r="AA22" s="1028">
        <v>40.247736493332837</v>
      </c>
      <c r="AB22" s="1028">
        <v>20.058282702289461</v>
      </c>
      <c r="AC22" s="1028">
        <v>17.574173504010908</v>
      </c>
      <c r="AD22" s="1028">
        <v>16.837711782470961</v>
      </c>
      <c r="AE22" s="1028">
        <v>9.3566210441885591</v>
      </c>
      <c r="AF22" s="1029">
        <v>13.33658326181309</v>
      </c>
      <c r="AG22" s="1028">
        <v>294.65339999999998</v>
      </c>
      <c r="AH22" s="1028">
        <v>371.52539999999993</v>
      </c>
      <c r="AI22" s="1028">
        <v>454.74380050000002</v>
      </c>
      <c r="AJ22" s="1028">
        <v>562.56679999999994</v>
      </c>
      <c r="AK22" s="1028">
        <v>667.83879999999999</v>
      </c>
      <c r="AL22" s="1028">
        <v>1192.0749000000001</v>
      </c>
      <c r="AM22" s="1028">
        <v>1409.8101000000001</v>
      </c>
      <c r="AN22" s="1028">
        <v>1613.5868502999999</v>
      </c>
      <c r="AO22" s="1028">
        <v>2616.7333999999996</v>
      </c>
      <c r="AP22" s="1029">
        <v>4555.3072000000002</v>
      </c>
      <c r="AQ22" s="1028">
        <v>4.5310811820749324</v>
      </c>
      <c r="AR22" s="1028">
        <v>4.8221322060119078</v>
      </c>
      <c r="AS22" s="1028">
        <v>4.3905265167416205</v>
      </c>
      <c r="AT22" s="1028">
        <v>4.2309376642842533</v>
      </c>
      <c r="AU22" s="1028">
        <v>3.738386122645124</v>
      </c>
      <c r="AV22" s="1028">
        <v>5.5408227631775766</v>
      </c>
      <c r="AW22" s="1028">
        <v>5.1563449471406315</v>
      </c>
      <c r="AX22" s="1028">
        <v>4.7549736681832755</v>
      </c>
      <c r="AY22" s="1028">
        <v>5.7977209723833782</v>
      </c>
      <c r="AZ22" s="1029">
        <v>9.422787076753071</v>
      </c>
      <c r="BA22" s="1030">
        <v>47.259918694310038</v>
      </c>
      <c r="BB22" s="1028">
        <v>52.935639792113228</v>
      </c>
      <c r="BC22" s="1028">
        <v>57.415345549026505</v>
      </c>
      <c r="BD22" s="1028">
        <v>52.335178879006591</v>
      </c>
      <c r="BE22" s="1028">
        <v>59.75226350666717</v>
      </c>
      <c r="BF22" s="1028">
        <v>79.941717297710539</v>
      </c>
      <c r="BG22" s="1028">
        <v>82.425826495989099</v>
      </c>
      <c r="BH22" s="1028">
        <v>83.162288217529039</v>
      </c>
      <c r="BI22" s="1028">
        <v>90.643378955811443</v>
      </c>
      <c r="BJ22" s="1029">
        <v>86.66341673818691</v>
      </c>
      <c r="BK22" s="1028">
        <v>623.4742</v>
      </c>
      <c r="BL22" s="1028">
        <v>701.84359999999992</v>
      </c>
      <c r="BM22" s="1028">
        <v>792.0248431</v>
      </c>
      <c r="BN22" s="1028">
        <v>1074.9304999999999</v>
      </c>
      <c r="BO22" s="1028">
        <v>1117.6795</v>
      </c>
      <c r="BP22" s="1028">
        <v>1491.18</v>
      </c>
      <c r="BQ22" s="1028">
        <v>1710.3985</v>
      </c>
      <c r="BR22" s="1028">
        <v>1940.2867391999998</v>
      </c>
      <c r="BS22" s="1028">
        <v>2886.8444999999997</v>
      </c>
      <c r="BT22" s="1029">
        <v>5256.3208000000004</v>
      </c>
      <c r="BU22" s="1028">
        <v>4.20417060597795</v>
      </c>
      <c r="BV22" s="1028">
        <v>3.6092880718789182</v>
      </c>
      <c r="BW22" s="1030">
        <v>4.0730524846740819</v>
      </c>
      <c r="BX22" s="1030">
        <v>3.6830316329383139</v>
      </c>
      <c r="BY22" s="1030">
        <v>3.8295024227023777</v>
      </c>
      <c r="BZ22" s="1030">
        <v>4.5592223129424783</v>
      </c>
      <c r="CA22" s="1030">
        <v>4.4329798949146486</v>
      </c>
      <c r="CB22" s="1028">
        <v>4.2214259477138834</v>
      </c>
      <c r="CC22" s="1031">
        <v>5.0176823734870837</v>
      </c>
      <c r="CD22" s="1923">
        <v>8.3332499160820355</v>
      </c>
    </row>
    <row r="23" spans="1:82" ht="15" customHeight="1">
      <c r="A23" s="993">
        <v>16</v>
      </c>
      <c r="B23" s="982" t="s">
        <v>49</v>
      </c>
      <c r="C23" s="1028">
        <v>298.09800000000001</v>
      </c>
      <c r="D23" s="1028">
        <v>337.99709999999993</v>
      </c>
      <c r="E23" s="1028">
        <v>426.77596440000002</v>
      </c>
      <c r="F23" s="1028">
        <v>955.28039999999999</v>
      </c>
      <c r="G23" s="1028">
        <v>1077.7071999999998</v>
      </c>
      <c r="H23" s="1028">
        <v>842.27689999999996</v>
      </c>
      <c r="I23" s="1028">
        <v>634.67669999999998</v>
      </c>
      <c r="J23" s="1028">
        <v>662.60583870000005</v>
      </c>
      <c r="K23" s="1028">
        <v>488.64288299999998</v>
      </c>
      <c r="L23" s="1029">
        <v>547.45662359999994</v>
      </c>
      <c r="M23" s="1028">
        <v>2.6700871240673938</v>
      </c>
      <c r="N23" s="1028">
        <v>2.3501495625763971</v>
      </c>
      <c r="O23" s="1028">
        <v>2.5651102305202937</v>
      </c>
      <c r="P23" s="1028">
        <v>4.6856211131581782</v>
      </c>
      <c r="Q23" s="1028">
        <v>4.7438167873341595</v>
      </c>
      <c r="R23" s="1028">
        <v>3.607094427294395</v>
      </c>
      <c r="S23" s="1028">
        <v>2.8001762449886933</v>
      </c>
      <c r="T23" s="1028">
        <v>3.2750689931803576</v>
      </c>
      <c r="U23" s="1028">
        <v>2.6222371388588757</v>
      </c>
      <c r="V23" s="1029">
        <v>2.7944523368011049</v>
      </c>
      <c r="W23" s="1028">
        <v>53.88881547394908</v>
      </c>
      <c r="X23" s="1028">
        <v>54.517701307532782</v>
      </c>
      <c r="Y23" s="1028">
        <v>56.234944861919608</v>
      </c>
      <c r="Z23" s="1028">
        <v>68.075135169649016</v>
      </c>
      <c r="AA23" s="1028">
        <v>69.471723192777091</v>
      </c>
      <c r="AB23" s="1028">
        <v>53.106188809248792</v>
      </c>
      <c r="AC23" s="1028">
        <v>42.305634401509266</v>
      </c>
      <c r="AD23" s="1028">
        <v>39.608095608878642</v>
      </c>
      <c r="AE23" s="1028">
        <v>26.216329572931752</v>
      </c>
      <c r="AF23" s="1029">
        <v>14.708806343994748</v>
      </c>
      <c r="AG23" s="1028">
        <v>255.07429999999994</v>
      </c>
      <c r="AH23" s="1028">
        <v>281.97970000000009</v>
      </c>
      <c r="AI23" s="1028">
        <v>332.13998270000002</v>
      </c>
      <c r="AJ23" s="1028">
        <v>447.9932</v>
      </c>
      <c r="AK23" s="1028">
        <v>473.58180000000016</v>
      </c>
      <c r="AL23" s="1028">
        <v>743.74709999999993</v>
      </c>
      <c r="AM23" s="1028">
        <v>865.54120000000012</v>
      </c>
      <c r="AN23" s="1028">
        <v>1010.2992291</v>
      </c>
      <c r="AO23" s="1028">
        <v>1375.2445908</v>
      </c>
      <c r="AP23" s="1029">
        <v>3174.5083734</v>
      </c>
      <c r="AQ23" s="1028">
        <v>6.1578494285261014</v>
      </c>
      <c r="AR23" s="1028">
        <v>5.8961337167099863</v>
      </c>
      <c r="AS23" s="1028">
        <v>5.8104239619780182</v>
      </c>
      <c r="AT23" s="1028">
        <v>6.7051980936413349</v>
      </c>
      <c r="AU23" s="1028">
        <v>5.7672091286835716</v>
      </c>
      <c r="AV23" s="1028">
        <v>7.3783412682102112</v>
      </c>
      <c r="AW23" s="1028">
        <v>6.6237561899121538</v>
      </c>
      <c r="AX23" s="1028">
        <v>5.8649057041605976</v>
      </c>
      <c r="AY23" s="1028">
        <v>6.4570929015960097</v>
      </c>
      <c r="AZ23" s="1029">
        <v>13.425816994314784</v>
      </c>
      <c r="BA23" s="1030">
        <v>46.11118452605092</v>
      </c>
      <c r="BB23" s="1028">
        <v>45.482298692467211</v>
      </c>
      <c r="BC23" s="1028">
        <v>43.765055138080392</v>
      </c>
      <c r="BD23" s="1028">
        <v>31.924864830350973</v>
      </c>
      <c r="BE23" s="1028">
        <v>30.528276807222905</v>
      </c>
      <c r="BF23" s="1028">
        <v>46.893811190751208</v>
      </c>
      <c r="BG23" s="1028">
        <v>57.694365598490727</v>
      </c>
      <c r="BH23" s="1028">
        <v>60.391904391121365</v>
      </c>
      <c r="BI23" s="1028">
        <v>73.783670427068245</v>
      </c>
      <c r="BJ23" s="1029">
        <v>85.291193656005248</v>
      </c>
      <c r="BK23" s="1028">
        <v>553.17229999999995</v>
      </c>
      <c r="BL23" s="1028">
        <v>619.97680000000003</v>
      </c>
      <c r="BM23" s="1028">
        <v>758.91594710000004</v>
      </c>
      <c r="BN23" s="1028">
        <v>1403.2736</v>
      </c>
      <c r="BO23" s="1028">
        <v>1551.289</v>
      </c>
      <c r="BP23" s="1028">
        <v>1586.0239999999999</v>
      </c>
      <c r="BQ23" s="1028">
        <v>1500.2179000000001</v>
      </c>
      <c r="BR23" s="1028">
        <v>1672.9050678000001</v>
      </c>
      <c r="BS23" s="1028">
        <v>1863.8874738</v>
      </c>
      <c r="BT23" s="1029">
        <v>3721.964997</v>
      </c>
      <c r="BU23" s="1028">
        <v>3.6139421397313938</v>
      </c>
      <c r="BV23" s="1028">
        <v>2.7734487883290901</v>
      </c>
      <c r="BW23" s="1030">
        <v>3.3949891575428612</v>
      </c>
      <c r="BX23" s="1030">
        <v>4.5369668427776624</v>
      </c>
      <c r="BY23" s="1030">
        <v>5.0155199645783384</v>
      </c>
      <c r="BZ23" s="1030">
        <v>4.7442136112013289</v>
      </c>
      <c r="CA23" s="1030">
        <v>4.1984307783453687</v>
      </c>
      <c r="CB23" s="1028">
        <v>4.4660829796606381</v>
      </c>
      <c r="CC23" s="1031">
        <v>4.6675624434058332</v>
      </c>
      <c r="CD23" s="1923">
        <v>8.6085569195284961</v>
      </c>
    </row>
    <row r="24" spans="1:82" ht="15" customHeight="1">
      <c r="A24" s="993">
        <v>17</v>
      </c>
      <c r="B24" s="982" t="s">
        <v>52</v>
      </c>
      <c r="C24" s="1028">
        <v>14.232726999999999</v>
      </c>
      <c r="D24" s="1028">
        <v>13.139847</v>
      </c>
      <c r="E24" s="1028">
        <v>14.515008066</v>
      </c>
      <c r="F24" s="1028">
        <v>19.900482999999998</v>
      </c>
      <c r="G24" s="1028">
        <v>25.058385000000001</v>
      </c>
      <c r="H24" s="1028">
        <v>24.605799999999999</v>
      </c>
      <c r="I24" s="1028">
        <v>26.441699999999997</v>
      </c>
      <c r="J24" s="1028">
        <v>33.662708291999998</v>
      </c>
      <c r="K24" s="1028">
        <v>39.139469837999997</v>
      </c>
      <c r="L24" s="1029">
        <v>47.488007887000002</v>
      </c>
      <c r="M24" s="1028">
        <v>2.3219499996904385</v>
      </c>
      <c r="N24" s="1028">
        <v>2.4226721610708557</v>
      </c>
      <c r="O24" s="1028">
        <v>2.4967583648505673</v>
      </c>
      <c r="P24" s="1028">
        <v>2.6733443970924098</v>
      </c>
      <c r="Q24" s="1028">
        <v>2.7222759455527803</v>
      </c>
      <c r="R24" s="1028">
        <v>2.4350427328435762</v>
      </c>
      <c r="S24" s="1028">
        <v>2.3295514959819577</v>
      </c>
      <c r="T24" s="1028">
        <v>2.4904134695210685</v>
      </c>
      <c r="U24" s="1028">
        <v>2.5445095741226083</v>
      </c>
      <c r="V24" s="1029">
        <v>3.095195752782216</v>
      </c>
      <c r="W24" s="1028">
        <v>38.941076258092714</v>
      </c>
      <c r="X24" s="1028">
        <v>33.003051160072012</v>
      </c>
      <c r="Y24" s="1028">
        <v>21.016103462761073</v>
      </c>
      <c r="Z24" s="1028">
        <v>21.20294446986664</v>
      </c>
      <c r="AA24" s="1028">
        <v>21.780785972158554</v>
      </c>
      <c r="AB24" s="1028">
        <v>16.336343115124151</v>
      </c>
      <c r="AC24" s="1028">
        <v>15.43049719887955</v>
      </c>
      <c r="AD24" s="1028">
        <v>13.268046210927187</v>
      </c>
      <c r="AE24" s="1028">
        <v>12.608006827478599</v>
      </c>
      <c r="AF24" s="1029">
        <v>10.572111014489721</v>
      </c>
      <c r="AG24" s="1028">
        <v>22.316665999999998</v>
      </c>
      <c r="AH24" s="1028">
        <v>26.674189999999999</v>
      </c>
      <c r="AI24" s="1028">
        <v>54.551115879000001</v>
      </c>
      <c r="AJ24" s="1028">
        <v>73.95668400000001</v>
      </c>
      <c r="AK24" s="1028">
        <v>89.989736000000008</v>
      </c>
      <c r="AL24" s="1028">
        <v>126.0142</v>
      </c>
      <c r="AM24" s="1028">
        <v>144.91830000000002</v>
      </c>
      <c r="AN24" s="1028">
        <v>220.04991643700001</v>
      </c>
      <c r="AO24" s="1028">
        <v>271.29397434999998</v>
      </c>
      <c r="AP24" s="1029">
        <v>401.69388040299998</v>
      </c>
      <c r="AQ24" s="1028">
        <v>1.5703321980914835</v>
      </c>
      <c r="AR24" s="1028">
        <v>1.8718336345427911</v>
      </c>
      <c r="AS24" s="1028">
        <v>3.2397226977970486</v>
      </c>
      <c r="AT24" s="1028">
        <v>4.7268580194428349</v>
      </c>
      <c r="AU24" s="1028">
        <v>3.9261539607220177</v>
      </c>
      <c r="AV24" s="1028">
        <v>5.362422692785989</v>
      </c>
      <c r="AW24" s="1028">
        <v>4.9621960982486781</v>
      </c>
      <c r="AX24" s="1028">
        <v>5.7381280715135663</v>
      </c>
      <c r="AY24" s="1028">
        <v>5.9804580387307382</v>
      </c>
      <c r="AZ24" s="1029">
        <v>7.3846536969433494</v>
      </c>
      <c r="BA24" s="1030">
        <v>61.058923741907293</v>
      </c>
      <c r="BB24" s="1028">
        <v>66.996948839927981</v>
      </c>
      <c r="BC24" s="1028">
        <v>78.98389653723892</v>
      </c>
      <c r="BD24" s="1028">
        <v>78.797055530133363</v>
      </c>
      <c r="BE24" s="1028">
        <v>78.219214027841446</v>
      </c>
      <c r="BF24" s="1028">
        <v>83.663656884875849</v>
      </c>
      <c r="BG24" s="1028">
        <v>84.56950280112045</v>
      </c>
      <c r="BH24" s="1028">
        <v>86.731953789072818</v>
      </c>
      <c r="BI24" s="1028">
        <v>87.39199317252141</v>
      </c>
      <c r="BJ24" s="1029">
        <v>89.427888985510279</v>
      </c>
      <c r="BK24" s="1028">
        <v>36.549392999999995</v>
      </c>
      <c r="BL24" s="1028">
        <v>39.814036999999999</v>
      </c>
      <c r="BM24" s="1028">
        <v>69.066123945000001</v>
      </c>
      <c r="BN24" s="1028">
        <v>93.857167000000004</v>
      </c>
      <c r="BO24" s="1028">
        <v>115.04812100000001</v>
      </c>
      <c r="BP24" s="1028">
        <v>150.62</v>
      </c>
      <c r="BQ24" s="1028">
        <v>171.36</v>
      </c>
      <c r="BR24" s="1028">
        <v>253.712624729</v>
      </c>
      <c r="BS24" s="1028">
        <v>310.43344418799995</v>
      </c>
      <c r="BT24" s="1029">
        <v>449.18188828999996</v>
      </c>
      <c r="BU24" s="1028">
        <v>1.7968271014567143</v>
      </c>
      <c r="BV24" s="1028">
        <v>1.7576585848727817</v>
      </c>
      <c r="BW24" s="1030">
        <v>3.0490418662095697</v>
      </c>
      <c r="BX24" s="1030">
        <v>2.9215764099872406</v>
      </c>
      <c r="BY24" s="1030">
        <v>3.5812062847257864</v>
      </c>
      <c r="BZ24" s="1030">
        <v>4.4821559098745265</v>
      </c>
      <c r="CA24" s="1030">
        <v>4.2253706008332967</v>
      </c>
      <c r="CB24" s="1028">
        <v>4.8917280234165439</v>
      </c>
      <c r="CC24" s="1031">
        <v>5.1104074335015293</v>
      </c>
      <c r="CD24" s="1923">
        <v>6.4409684224790267</v>
      </c>
    </row>
    <row r="25" spans="1:82" ht="15" customHeight="1">
      <c r="A25" s="993">
        <v>18</v>
      </c>
      <c r="B25" s="982" t="s">
        <v>56</v>
      </c>
      <c r="C25" s="1028">
        <v>14.847599999999998</v>
      </c>
      <c r="D25" s="1028">
        <v>18.842199999999998</v>
      </c>
      <c r="E25" s="1028">
        <v>28.324067899999999</v>
      </c>
      <c r="F25" s="1028">
        <v>38.794399999999996</v>
      </c>
      <c r="G25" s="1028">
        <v>43.4255</v>
      </c>
      <c r="H25" s="1028">
        <v>43.311900000000001</v>
      </c>
      <c r="I25" s="1028">
        <v>53.789700000000003</v>
      </c>
      <c r="J25" s="1028">
        <v>58.982823500000002</v>
      </c>
      <c r="K25" s="1028">
        <v>51.3481557</v>
      </c>
      <c r="L25" s="1029">
        <v>148.8749013</v>
      </c>
      <c r="M25" s="1028">
        <v>1.4422882177090135</v>
      </c>
      <c r="N25" s="1028">
        <v>1.4517451267432002</v>
      </c>
      <c r="O25" s="1028">
        <v>1.5734009288734765</v>
      </c>
      <c r="P25" s="1028">
        <v>1.6799444741508429</v>
      </c>
      <c r="Q25" s="1028">
        <v>1.7703707396982427</v>
      </c>
      <c r="R25" s="1028">
        <v>1.4525508084578014</v>
      </c>
      <c r="S25" s="1028">
        <v>1.5150855226932682</v>
      </c>
      <c r="T25" s="1028">
        <v>1.5670729691831746</v>
      </c>
      <c r="U25" s="1028">
        <v>1.5303320568928223</v>
      </c>
      <c r="V25" s="1029">
        <v>3.4316694744704517</v>
      </c>
      <c r="W25" s="1028">
        <v>8.1502434215257189</v>
      </c>
      <c r="X25" s="1028">
        <v>7.2999301086183346</v>
      </c>
      <c r="Y25" s="1028">
        <v>8.7200768048386426</v>
      </c>
      <c r="Z25" s="1028">
        <v>10.226798818792398</v>
      </c>
      <c r="AA25" s="1028">
        <v>9.1475122318261519</v>
      </c>
      <c r="AB25" s="1028">
        <v>7.8756068733521234</v>
      </c>
      <c r="AC25" s="1028">
        <v>10.284835509591682</v>
      </c>
      <c r="AD25" s="1028">
        <v>9.9922838967616165</v>
      </c>
      <c r="AE25" s="1028">
        <v>6.3065321535156542</v>
      </c>
      <c r="AF25" s="1029">
        <v>10.738987661373969</v>
      </c>
      <c r="AG25" s="1028">
        <v>167.3261</v>
      </c>
      <c r="AH25" s="1028">
        <v>239.27260000000001</v>
      </c>
      <c r="AI25" s="1028">
        <v>296.49036360000002</v>
      </c>
      <c r="AJ25" s="1028">
        <v>340.5462</v>
      </c>
      <c r="AK25" s="1028">
        <v>431.29919999999998</v>
      </c>
      <c r="AL25" s="1028">
        <v>506.63810000000007</v>
      </c>
      <c r="AM25" s="1028">
        <v>469.21039999999999</v>
      </c>
      <c r="AN25" s="1028">
        <v>531.30088049999995</v>
      </c>
      <c r="AO25" s="1028">
        <v>762.85772559999998</v>
      </c>
      <c r="AP25" s="1029">
        <v>1237.4280352000001</v>
      </c>
      <c r="AQ25" s="1028">
        <v>8.33045322844076</v>
      </c>
      <c r="AR25" s="1028">
        <v>8.9488454143864704</v>
      </c>
      <c r="AS25" s="1028">
        <v>8.8786399051167564</v>
      </c>
      <c r="AT25" s="1028">
        <v>7.939240249942336</v>
      </c>
      <c r="AU25" s="1028">
        <v>7.5462829632154333</v>
      </c>
      <c r="AV25" s="1028">
        <v>6.8852634573776692</v>
      </c>
      <c r="AW25" s="1028">
        <v>6.2147515724872662</v>
      </c>
      <c r="AX25" s="1028">
        <v>5.7430297235022829</v>
      </c>
      <c r="AY25" s="1028">
        <v>6.3756909590889226</v>
      </c>
      <c r="AZ25" s="1029">
        <v>9.2551765530379306</v>
      </c>
      <c r="BA25" s="1030">
        <v>91.85</v>
      </c>
      <c r="BB25" s="1028">
        <v>92.700069891381673</v>
      </c>
      <c r="BC25" s="1028">
        <v>91.279923195161359</v>
      </c>
      <c r="BD25" s="1028">
        <v>89.773201181207611</v>
      </c>
      <c r="BE25" s="1028">
        <v>90.852487768173845</v>
      </c>
      <c r="BF25" s="1028">
        <v>92.124393126647874</v>
      </c>
      <c r="BG25" s="1028">
        <v>89.715164490408313</v>
      </c>
      <c r="BH25" s="1028">
        <v>90.007716103238394</v>
      </c>
      <c r="BI25" s="1028">
        <v>93.693467846484353</v>
      </c>
      <c r="BJ25" s="1029">
        <v>89.261012338626031</v>
      </c>
      <c r="BK25" s="1028">
        <v>182.1737</v>
      </c>
      <c r="BL25" s="1028">
        <v>258.1148</v>
      </c>
      <c r="BM25" s="1028">
        <v>324.81443150000001</v>
      </c>
      <c r="BN25" s="1028">
        <v>379.34059999999999</v>
      </c>
      <c r="BO25" s="1028">
        <v>474.72469999999998</v>
      </c>
      <c r="BP25" s="1028">
        <v>549.95000000000005</v>
      </c>
      <c r="BQ25" s="1028">
        <v>523.00009999999997</v>
      </c>
      <c r="BR25" s="1028">
        <v>590.28370399999994</v>
      </c>
      <c r="BS25" s="1028">
        <v>814.20588129999999</v>
      </c>
      <c r="BT25" s="1029">
        <v>1386.3029365</v>
      </c>
      <c r="BU25" s="1028">
        <v>5.9963926260845382</v>
      </c>
      <c r="BV25" s="1028">
        <v>5.0221302261752188</v>
      </c>
      <c r="BW25" s="1030">
        <v>6.3199025175389805</v>
      </c>
      <c r="BX25" s="1030">
        <v>4.6440636420573833</v>
      </c>
      <c r="BY25" s="1030">
        <v>5.8118000531886098</v>
      </c>
      <c r="BZ25" s="1030">
        <v>5.3186249473964349</v>
      </c>
      <c r="CA25" s="1030">
        <v>4.7116187922699533</v>
      </c>
      <c r="CB25" s="1028">
        <v>4.5353707066579325</v>
      </c>
      <c r="CC25" s="1031">
        <v>5.3145004889918495</v>
      </c>
      <c r="CD25" s="1923">
        <v>7.8285124160688948</v>
      </c>
    </row>
    <row r="26" spans="1:82" ht="15" customHeight="1">
      <c r="A26" s="993">
        <v>19</v>
      </c>
      <c r="B26" s="982" t="s">
        <v>97</v>
      </c>
      <c r="C26" s="1028">
        <v>75.945799999999991</v>
      </c>
      <c r="D26" s="1028">
        <v>76.596800000000002</v>
      </c>
      <c r="E26" s="1028">
        <v>89.171167600000004</v>
      </c>
      <c r="F26" s="1028">
        <v>159.78319999999997</v>
      </c>
      <c r="G26" s="1028">
        <v>191.7167</v>
      </c>
      <c r="H26" s="1028">
        <v>173.26219999999998</v>
      </c>
      <c r="I26" s="1028">
        <v>225.46130000000002</v>
      </c>
      <c r="J26" s="1028">
        <v>265.03052179999997</v>
      </c>
      <c r="K26" s="1028">
        <v>227.5271133</v>
      </c>
      <c r="L26" s="1029">
        <v>353.51028810000003</v>
      </c>
      <c r="M26" s="1028">
        <v>3.5922140898259269</v>
      </c>
      <c r="N26" s="1028">
        <v>3.4084226264639916</v>
      </c>
      <c r="O26" s="1028">
        <v>3.3160561525862593</v>
      </c>
      <c r="P26" s="1028">
        <v>4.4851722943391925</v>
      </c>
      <c r="Q26" s="1028">
        <v>4.1729836406300107</v>
      </c>
      <c r="R26" s="1028">
        <v>3.4325295222318739</v>
      </c>
      <c r="S26" s="1028">
        <v>3.8329437750660009</v>
      </c>
      <c r="T26" s="1028">
        <v>4.0194760948887174</v>
      </c>
      <c r="U26" s="1028">
        <v>3.4869105471256363</v>
      </c>
      <c r="V26" s="1029">
        <v>4.9203387581118161</v>
      </c>
      <c r="W26" s="1028">
        <v>10.144656509249044</v>
      </c>
      <c r="X26" s="1028">
        <v>9.329552311377439</v>
      </c>
      <c r="Y26" s="1028">
        <v>9.5224844005775342</v>
      </c>
      <c r="Z26" s="1028">
        <v>17.89535448007129</v>
      </c>
      <c r="AA26" s="1028">
        <v>19.388011122106022</v>
      </c>
      <c r="AB26" s="1028">
        <v>16.912869470149541</v>
      </c>
      <c r="AC26" s="1028">
        <v>18.374854320665683</v>
      </c>
      <c r="AD26" s="1028">
        <v>18.892807401996066</v>
      </c>
      <c r="AE26" s="1028">
        <v>14.098514961546474</v>
      </c>
      <c r="AF26" s="1029">
        <v>14.740210355656401</v>
      </c>
      <c r="AG26" s="1028">
        <v>672.68280000000004</v>
      </c>
      <c r="AH26" s="1028">
        <v>744.41579999999999</v>
      </c>
      <c r="AI26" s="1028">
        <v>847.25638479999998</v>
      </c>
      <c r="AJ26" s="1028">
        <v>733.09209999999996</v>
      </c>
      <c r="AK26" s="1028">
        <v>797.12480000000005</v>
      </c>
      <c r="AL26" s="1028">
        <v>851.17780000000005</v>
      </c>
      <c r="AM26" s="1028">
        <v>1001.5486999999999</v>
      </c>
      <c r="AN26" s="1028">
        <v>1137.7812263999999</v>
      </c>
      <c r="AO26" s="1028">
        <v>1386.3103292999999</v>
      </c>
      <c r="AP26" s="1029">
        <v>2044.7613753999999</v>
      </c>
      <c r="AQ26" s="1028">
        <v>11.105069320549495</v>
      </c>
      <c r="AR26" s="1028">
        <v>10.681994113203949</v>
      </c>
      <c r="AS26" s="1028">
        <v>10.471164173881713</v>
      </c>
      <c r="AT26" s="1028">
        <v>8.2015887893869159</v>
      </c>
      <c r="AU26" s="1028">
        <v>7.9864273232276188</v>
      </c>
      <c r="AV26" s="1028">
        <v>7.6434833375529827</v>
      </c>
      <c r="AW26" s="1028">
        <v>7.6246300465547767</v>
      </c>
      <c r="AX26" s="1028">
        <v>7.1918111155670426</v>
      </c>
      <c r="AY26" s="1028">
        <v>7.3674332655634469</v>
      </c>
      <c r="AZ26" s="1029">
        <v>9.1511540826603497</v>
      </c>
      <c r="BA26" s="1030">
        <v>89.855343490750954</v>
      </c>
      <c r="BB26" s="1028">
        <v>90.670447688622559</v>
      </c>
      <c r="BC26" s="1028">
        <v>90.47751559942246</v>
      </c>
      <c r="BD26" s="1028">
        <v>82.10464551992871</v>
      </c>
      <c r="BE26" s="1028">
        <v>80.611988877893992</v>
      </c>
      <c r="BF26" s="1028">
        <v>83.087130529850455</v>
      </c>
      <c r="BG26" s="1028">
        <v>81.62514567933431</v>
      </c>
      <c r="BH26" s="1028">
        <v>81.107192598003934</v>
      </c>
      <c r="BI26" s="1028">
        <v>85.901485038453515</v>
      </c>
      <c r="BJ26" s="1029">
        <v>85.259789644343613</v>
      </c>
      <c r="BK26" s="1028">
        <v>748.62860000000001</v>
      </c>
      <c r="BL26" s="1028">
        <v>821.01260000000002</v>
      </c>
      <c r="BM26" s="1028">
        <v>936.42755239999997</v>
      </c>
      <c r="BN26" s="1028">
        <v>892.87529999999992</v>
      </c>
      <c r="BO26" s="1028">
        <v>988.8415</v>
      </c>
      <c r="BP26" s="1028">
        <v>1024.44</v>
      </c>
      <c r="BQ26" s="1028">
        <v>1227.01</v>
      </c>
      <c r="BR26" s="1028">
        <v>1402.8117481999998</v>
      </c>
      <c r="BS26" s="1028">
        <v>1613.8374426</v>
      </c>
      <c r="BT26" s="1029">
        <v>2398.2716634999997</v>
      </c>
      <c r="BU26" s="1028">
        <v>9.161327556100586</v>
      </c>
      <c r="BV26" s="1028">
        <v>7.6157881399471483</v>
      </c>
      <c r="BW26" s="1030">
        <v>8.6863878185153993</v>
      </c>
      <c r="BX26" s="1030">
        <v>6.1259777650700675</v>
      </c>
      <c r="BY26" s="1030">
        <v>6.7843975997303687</v>
      </c>
      <c r="BZ26" s="1030">
        <v>6.3300935815023642</v>
      </c>
      <c r="CA26" s="1030">
        <v>6.4518693188485061</v>
      </c>
      <c r="CB26" s="1028">
        <v>6.2585936692556743</v>
      </c>
      <c r="CC26" s="1031">
        <v>6.3682544821269991</v>
      </c>
      <c r="CD26" s="1923">
        <v>8.1217574122103429</v>
      </c>
    </row>
    <row r="27" spans="1:82" s="987" customFormat="1" ht="15" customHeight="1">
      <c r="A27" s="993">
        <v>20</v>
      </c>
      <c r="B27" s="1035" t="s">
        <v>61</v>
      </c>
      <c r="C27" s="1036">
        <v>29.575899999999997</v>
      </c>
      <c r="D27" s="1036">
        <v>23.187099999999997</v>
      </c>
      <c r="E27" s="1036">
        <v>13.418270700000001</v>
      </c>
      <c r="F27" s="1036">
        <v>25.457999999999998</v>
      </c>
      <c r="G27" s="1036">
        <v>46.400800000000004</v>
      </c>
      <c r="H27" s="1036">
        <v>46.1907</v>
      </c>
      <c r="I27" s="1036">
        <v>38.659500000000001</v>
      </c>
      <c r="J27" s="1036">
        <v>50.386049900000003</v>
      </c>
      <c r="K27" s="1036">
        <v>62.446766400000001</v>
      </c>
      <c r="L27" s="1037">
        <v>94.519176299999998</v>
      </c>
      <c r="M27" s="1036">
        <v>2.9824475069917731</v>
      </c>
      <c r="N27" s="1036">
        <v>2.5132888204816921</v>
      </c>
      <c r="O27" s="1036">
        <v>1.8000926795870937</v>
      </c>
      <c r="P27" s="1036">
        <v>3.1010592301338464</v>
      </c>
      <c r="Q27" s="1036">
        <v>4.1488098798627302</v>
      </c>
      <c r="R27" s="1036">
        <v>3.8821681080226531</v>
      </c>
      <c r="S27" s="1036">
        <v>3.3983613502679288</v>
      </c>
      <c r="T27" s="1036">
        <v>3.6501662678717994</v>
      </c>
      <c r="U27" s="1036">
        <v>3.83</v>
      </c>
      <c r="V27" s="1037">
        <v>4.6665081696295401</v>
      </c>
      <c r="W27" s="1036">
        <v>21.364868340070675</v>
      </c>
      <c r="X27" s="1036">
        <v>14.360663088541862</v>
      </c>
      <c r="Y27" s="1036">
        <v>7.4690267898071303</v>
      </c>
      <c r="Z27" s="1036">
        <v>11.814772874937347</v>
      </c>
      <c r="AA27" s="1036">
        <v>18.503285472858462</v>
      </c>
      <c r="AB27" s="1036">
        <v>16.28439978847171</v>
      </c>
      <c r="AC27" s="1036">
        <v>11.406711163054052</v>
      </c>
      <c r="AD27" s="1036">
        <v>12.386639391631359</v>
      </c>
      <c r="AE27" s="1036">
        <v>12.021810689026886</v>
      </c>
      <c r="AF27" s="1037">
        <v>13.958963862846883</v>
      </c>
      <c r="AG27" s="1036">
        <v>108.85650000000001</v>
      </c>
      <c r="AH27" s="1036">
        <v>138.27550000000002</v>
      </c>
      <c r="AI27" s="1036">
        <v>166.233926</v>
      </c>
      <c r="AJ27" s="1036">
        <v>190.018</v>
      </c>
      <c r="AK27" s="1036">
        <v>204.3698</v>
      </c>
      <c r="AL27" s="1036">
        <v>237.45929999999998</v>
      </c>
      <c r="AM27" s="1036">
        <v>300.25940000000003</v>
      </c>
      <c r="AN27" s="1036">
        <v>356.39135199999998</v>
      </c>
      <c r="AO27" s="1036">
        <v>456.99883139999997</v>
      </c>
      <c r="AP27" s="1037">
        <v>582.60254440000006</v>
      </c>
      <c r="AQ27" s="1036">
        <v>7.4076208809350339</v>
      </c>
      <c r="AR27" s="1036">
        <v>7.2575864663966705</v>
      </c>
      <c r="AS27" s="1036">
        <v>6.6742952572339593</v>
      </c>
      <c r="AT27" s="1036">
        <v>6.0658907211996054</v>
      </c>
      <c r="AU27" s="1036">
        <v>5.5857296643587322</v>
      </c>
      <c r="AV27" s="1036">
        <v>5.50038693457594</v>
      </c>
      <c r="AW27" s="1036">
        <v>6.1337186206170902</v>
      </c>
      <c r="AX27" s="1036">
        <v>5.9718177205723135</v>
      </c>
      <c r="AY27" s="1036">
        <v>6.3859300129008121</v>
      </c>
      <c r="AZ27" s="1037">
        <v>7.5595899178538692</v>
      </c>
      <c r="BA27" s="1038">
        <v>78.635131659929328</v>
      </c>
      <c r="BB27" s="1036">
        <v>85.639336911458145</v>
      </c>
      <c r="BC27" s="1036">
        <v>92.530973210192869</v>
      </c>
      <c r="BD27" s="1036">
        <v>88.185227125062653</v>
      </c>
      <c r="BE27" s="1036">
        <v>81.496714527141535</v>
      </c>
      <c r="BF27" s="1036">
        <v>83.715600211528297</v>
      </c>
      <c r="BG27" s="1036">
        <v>88.593288836945945</v>
      </c>
      <c r="BH27" s="1036">
        <v>87.613360608368637</v>
      </c>
      <c r="BI27" s="1036">
        <v>87.978189310973107</v>
      </c>
      <c r="BJ27" s="1037">
        <v>86.041036137153114</v>
      </c>
      <c r="BK27" s="1036">
        <v>138.4324</v>
      </c>
      <c r="BL27" s="1036">
        <v>161.46260000000001</v>
      </c>
      <c r="BM27" s="1036">
        <v>179.65219669999999</v>
      </c>
      <c r="BN27" s="1036">
        <v>215.476</v>
      </c>
      <c r="BO27" s="1036">
        <v>250.7706</v>
      </c>
      <c r="BP27" s="1036">
        <v>283.64999999999998</v>
      </c>
      <c r="BQ27" s="1036">
        <v>338.91890000000001</v>
      </c>
      <c r="BR27" s="1036">
        <v>406.77740189999997</v>
      </c>
      <c r="BS27" s="1036">
        <v>519.44559779999997</v>
      </c>
      <c r="BT27" s="1029">
        <v>677.12172070000008</v>
      </c>
      <c r="BU27" s="1036">
        <v>5.6246220825749935</v>
      </c>
      <c r="BV27" s="1036">
        <v>4.9894502605247908</v>
      </c>
      <c r="BW27" s="1038">
        <v>5.551537629325094</v>
      </c>
      <c r="BX27" s="1038">
        <v>4.5105114577030383</v>
      </c>
      <c r="BY27" s="1038">
        <v>5.2493255144659523</v>
      </c>
      <c r="BZ27" s="1038">
        <v>5.1507591708754044</v>
      </c>
      <c r="CA27" s="1038">
        <v>5.6179196504719204</v>
      </c>
      <c r="CB27" s="1036">
        <v>5.5356937821960814</v>
      </c>
      <c r="CC27" s="1039">
        <v>5.91</v>
      </c>
      <c r="CD27" s="1924">
        <v>6.9574824963321413</v>
      </c>
    </row>
    <row r="28" spans="1:82" ht="15" customHeight="1">
      <c r="A28" s="993">
        <v>21</v>
      </c>
      <c r="B28" s="982" t="s">
        <v>64</v>
      </c>
      <c r="C28" s="1028">
        <v>0.49470000000000003</v>
      </c>
      <c r="D28" s="1028">
        <v>0.76049999999999995</v>
      </c>
      <c r="E28" s="1028">
        <v>1.0479079</v>
      </c>
      <c r="F28" s="1028">
        <v>1.4603999999999999</v>
      </c>
      <c r="G28" s="1028">
        <v>1.0912999999999999</v>
      </c>
      <c r="H28" s="1028">
        <v>0.3911</v>
      </c>
      <c r="I28" s="1028">
        <v>0.44159999999999999</v>
      </c>
      <c r="J28" s="1028">
        <v>0.58467400000000003</v>
      </c>
      <c r="K28" s="1028">
        <v>0.70174919999999996</v>
      </c>
      <c r="L28" s="1029">
        <v>1.0637947999999999</v>
      </c>
      <c r="M28" s="1028">
        <v>1.263666087667314</v>
      </c>
      <c r="N28" s="1028">
        <v>1.223258806498311</v>
      </c>
      <c r="O28" s="1028">
        <v>1.4929042123863177</v>
      </c>
      <c r="P28" s="1028">
        <v>1.6136945251070716</v>
      </c>
      <c r="Q28" s="1028">
        <v>1.567964275759413</v>
      </c>
      <c r="R28" s="1028">
        <v>0.94705133110231843</v>
      </c>
      <c r="S28" s="1028">
        <v>1.2465818048010806</v>
      </c>
      <c r="T28" s="1028">
        <v>1.4812114701321135</v>
      </c>
      <c r="U28" s="1028">
        <v>1.6768200716845878</v>
      </c>
      <c r="V28" s="1029">
        <v>2.3748017029210744</v>
      </c>
      <c r="W28" s="1028">
        <v>1.8684987800179791</v>
      </c>
      <c r="X28" s="1028">
        <v>3.0907598270312446</v>
      </c>
      <c r="Y28" s="1028">
        <v>4.0304511190427208</v>
      </c>
      <c r="Z28" s="1028">
        <v>2.0668075296102302</v>
      </c>
      <c r="AA28" s="1028">
        <v>1.3414626651014425</v>
      </c>
      <c r="AB28" s="1028">
        <v>0.98762626262626263</v>
      </c>
      <c r="AC28" s="1028">
        <v>1.50054027605048</v>
      </c>
      <c r="AD28" s="1028">
        <v>1.7658144656964432</v>
      </c>
      <c r="AE28" s="1028">
        <v>1.1647947962775063</v>
      </c>
      <c r="AF28" s="1029">
        <v>0.39378279185500309</v>
      </c>
      <c r="AG28" s="1028">
        <v>25.981099999999994</v>
      </c>
      <c r="AH28" s="1028">
        <v>23.845100000000002</v>
      </c>
      <c r="AI28" s="1028">
        <v>24.9518591</v>
      </c>
      <c r="AJ28" s="1028">
        <v>69.199299999999994</v>
      </c>
      <c r="AK28" s="1028">
        <v>80.260199999999998</v>
      </c>
      <c r="AL28" s="1028">
        <v>39.2089</v>
      </c>
      <c r="AM28" s="1028">
        <v>28.9878</v>
      </c>
      <c r="AN28" s="1028">
        <v>32.5260526</v>
      </c>
      <c r="AO28" s="1028">
        <v>59.544845500000001</v>
      </c>
      <c r="AP28" s="1029">
        <v>269.08381500000002</v>
      </c>
      <c r="AQ28" s="1028">
        <v>3.7331923650683385</v>
      </c>
      <c r="AR28" s="1028">
        <v>2.7790202738847314</v>
      </c>
      <c r="AS28" s="1028">
        <v>2.3277938957362574</v>
      </c>
      <c r="AT28" s="1028">
        <v>3.9453209474088529</v>
      </c>
      <c r="AU28" s="1028">
        <v>4.5934879200897631</v>
      </c>
      <c r="AV28" s="1028">
        <v>3.303845063941433</v>
      </c>
      <c r="AW28" s="1028">
        <v>3.0253119073741437</v>
      </c>
      <c r="AX28" s="1028">
        <v>3.0705161866291939</v>
      </c>
      <c r="AY28" s="1028">
        <v>4.0965391617973914</v>
      </c>
      <c r="AZ28" s="1029">
        <v>14.354317637169784</v>
      </c>
      <c r="BA28" s="1030">
        <v>98.131501219982013</v>
      </c>
      <c r="BB28" s="1028">
        <v>96.909240172968751</v>
      </c>
      <c r="BC28" s="1028">
        <v>95.969548880957291</v>
      </c>
      <c r="BD28" s="1028">
        <v>97.933192470389756</v>
      </c>
      <c r="BE28" s="1028">
        <v>98.658537334898554</v>
      </c>
      <c r="BF28" s="1028">
        <v>99.012373737373736</v>
      </c>
      <c r="BG28" s="1028">
        <v>98.499459723949514</v>
      </c>
      <c r="BH28" s="1028">
        <v>98.234185534303549</v>
      </c>
      <c r="BI28" s="1028">
        <v>98.835205203722481</v>
      </c>
      <c r="BJ28" s="1029">
        <v>99.606217208144997</v>
      </c>
      <c r="BK28" s="1028">
        <v>26.475799999999996</v>
      </c>
      <c r="BL28" s="1028">
        <v>24.605600000000003</v>
      </c>
      <c r="BM28" s="1028">
        <v>25.999766999999999</v>
      </c>
      <c r="BN28" s="1028">
        <v>70.659700000000001</v>
      </c>
      <c r="BO28" s="1028">
        <v>81.351500000000001</v>
      </c>
      <c r="BP28" s="1028">
        <v>39.6</v>
      </c>
      <c r="BQ28" s="1028">
        <v>29.429400000000001</v>
      </c>
      <c r="BR28" s="1028">
        <v>33.1107266</v>
      </c>
      <c r="BS28" s="1028">
        <v>60.246594700000003</v>
      </c>
      <c r="BT28" s="1029">
        <v>270.1476098</v>
      </c>
      <c r="BU28" s="1028">
        <v>3.6016762966935221</v>
      </c>
      <c r="BV28" s="1028">
        <v>2.154412157357541</v>
      </c>
      <c r="BW28" s="1030">
        <v>2.2764823500854838</v>
      </c>
      <c r="BX28" s="1030">
        <v>3.8891102414423386</v>
      </c>
      <c r="BY28" s="1030">
        <v>4.4775869669231039</v>
      </c>
      <c r="BZ28" s="1030">
        <v>3.2245921074199573</v>
      </c>
      <c r="CA28" s="1030">
        <v>2.9618947816058574</v>
      </c>
      <c r="CB28" s="1028">
        <v>3.0134215819351118</v>
      </c>
      <c r="CC28" s="1031">
        <v>4.0288208895650337</v>
      </c>
      <c r="CD28" s="1923">
        <v>14.074735832461318</v>
      </c>
    </row>
    <row r="29" spans="1:82" ht="15" customHeight="1">
      <c r="A29" s="993">
        <v>22</v>
      </c>
      <c r="B29" s="982" t="s">
        <v>98</v>
      </c>
      <c r="C29" s="1028">
        <v>17.8629</v>
      </c>
      <c r="D29" s="1028">
        <v>11.965199999999999</v>
      </c>
      <c r="E29" s="1028">
        <v>10.8597047</v>
      </c>
      <c r="F29" s="1028">
        <v>9.0125999999999991</v>
      </c>
      <c r="G29" s="1028">
        <v>11.9735</v>
      </c>
      <c r="H29" s="1028">
        <v>12.730399999999999</v>
      </c>
      <c r="I29" s="1028">
        <v>16.4878</v>
      </c>
      <c r="J29" s="1028">
        <v>15.569482600000001</v>
      </c>
      <c r="K29" s="1028">
        <v>12.9223377</v>
      </c>
      <c r="L29" s="1029">
        <v>14.793522899999999</v>
      </c>
      <c r="M29" s="1028">
        <v>1.4939010060701414</v>
      </c>
      <c r="N29" s="1028">
        <v>0.90066843309647115</v>
      </c>
      <c r="O29" s="1028">
        <v>1.1125582371114056</v>
      </c>
      <c r="P29" s="1028">
        <v>1.0649957477451584</v>
      </c>
      <c r="Q29" s="1028">
        <v>1.2371660873386459</v>
      </c>
      <c r="R29" s="1028">
        <v>1.3863107368516423</v>
      </c>
      <c r="S29" s="1028">
        <v>1.3690438206045912</v>
      </c>
      <c r="T29" s="1028">
        <v>1.2068714328860803</v>
      </c>
      <c r="U29" s="1028">
        <v>1.2384254529596235</v>
      </c>
      <c r="V29" s="1029">
        <v>1.4181461613163959</v>
      </c>
      <c r="W29" s="1028">
        <v>6.3636616250138944</v>
      </c>
      <c r="X29" s="1028">
        <v>4.8663177943198637</v>
      </c>
      <c r="Y29" s="1028">
        <v>5.5573843196222468</v>
      </c>
      <c r="Z29" s="1028">
        <v>5.701427539376577</v>
      </c>
      <c r="AA29" s="1028">
        <v>6.9068733008261027</v>
      </c>
      <c r="AB29" s="1028">
        <v>6.9698330139611278</v>
      </c>
      <c r="AC29" s="1028">
        <v>11.056228659100846</v>
      </c>
      <c r="AD29" s="1028">
        <v>10.057730409947863</v>
      </c>
      <c r="AE29" s="1028">
        <v>7.8731052444275722</v>
      </c>
      <c r="AF29" s="1029">
        <v>7.9254440672046291</v>
      </c>
      <c r="AG29" s="1028">
        <v>262.83869999999996</v>
      </c>
      <c r="AH29" s="1028">
        <v>233.9127</v>
      </c>
      <c r="AI29" s="1028">
        <v>184.55065519999999</v>
      </c>
      <c r="AJ29" s="1028">
        <v>149.06360000000004</v>
      </c>
      <c r="AK29" s="1028">
        <v>161.38279999999997</v>
      </c>
      <c r="AL29" s="1028">
        <v>169.9196</v>
      </c>
      <c r="AM29" s="1028">
        <v>132.63900000000001</v>
      </c>
      <c r="AN29" s="1028">
        <v>139.23167000000001</v>
      </c>
      <c r="AO29" s="1028">
        <v>151.2103304</v>
      </c>
      <c r="AP29" s="1029">
        <v>171.86507660000001</v>
      </c>
      <c r="AQ29" s="1028">
        <v>7.6733165374335259</v>
      </c>
      <c r="AR29" s="1028">
        <v>7.6202062171903426</v>
      </c>
      <c r="AS29" s="1028">
        <v>6.0494147031030767</v>
      </c>
      <c r="AT29" s="1028">
        <v>4.6248320490576544</v>
      </c>
      <c r="AU29" s="1028">
        <v>4.7603999645911195</v>
      </c>
      <c r="AV29" s="1028">
        <v>4.8236354149693152</v>
      </c>
      <c r="AW29" s="1028">
        <v>3.7552225467941862</v>
      </c>
      <c r="AX29" s="1028">
        <v>3.7163087633867762</v>
      </c>
      <c r="AY29" s="1028">
        <v>3.7073620069786837</v>
      </c>
      <c r="AZ29" s="1029">
        <v>3.8245456121486519</v>
      </c>
      <c r="BA29" s="1030">
        <v>93.636338374986096</v>
      </c>
      <c r="BB29" s="1028">
        <v>95.133682205680131</v>
      </c>
      <c r="BC29" s="1028">
        <v>94.442615680377756</v>
      </c>
      <c r="BD29" s="1028">
        <v>94.298572460623433</v>
      </c>
      <c r="BE29" s="1028">
        <v>93.093126699173894</v>
      </c>
      <c r="BF29" s="1028">
        <v>93.030166986038864</v>
      </c>
      <c r="BG29" s="1028">
        <v>88.943771340899161</v>
      </c>
      <c r="BH29" s="1028">
        <v>89.942269590052121</v>
      </c>
      <c r="BI29" s="1028">
        <v>92.126894755572437</v>
      </c>
      <c r="BJ29" s="1029">
        <v>92.074555932795377</v>
      </c>
      <c r="BK29" s="1028">
        <v>280.70159999999998</v>
      </c>
      <c r="BL29" s="1028">
        <v>245.87790000000001</v>
      </c>
      <c r="BM29" s="1028">
        <v>195.4103599</v>
      </c>
      <c r="BN29" s="1028">
        <v>158.07620000000003</v>
      </c>
      <c r="BO29" s="1028">
        <v>173.35629999999998</v>
      </c>
      <c r="BP29" s="1028">
        <v>182.65</v>
      </c>
      <c r="BQ29" s="1028">
        <v>149.1268</v>
      </c>
      <c r="BR29" s="1028">
        <v>154.80115260000002</v>
      </c>
      <c r="BS29" s="1028">
        <v>164.13266809999999</v>
      </c>
      <c r="BT29" s="1029">
        <v>186.65859950000001</v>
      </c>
      <c r="BU29" s="1028">
        <v>6.0743701214884416</v>
      </c>
      <c r="BV29" s="1028">
        <v>6.1060047172830565</v>
      </c>
      <c r="BW29" s="1030">
        <v>4.8527199042914386</v>
      </c>
      <c r="BX29" s="1030">
        <v>3.6273257274537061</v>
      </c>
      <c r="BY29" s="1030">
        <v>3.9779534617240464</v>
      </c>
      <c r="BZ29" s="1030">
        <v>4.1128685520905774</v>
      </c>
      <c r="CA29" s="1030">
        <v>3.1484927431853738</v>
      </c>
      <c r="CB29" s="1028">
        <v>3.0735406810347659</v>
      </c>
      <c r="CC29" s="1031">
        <v>3.2044023422687515</v>
      </c>
      <c r="CD29" s="1923">
        <v>3.3711765977430144</v>
      </c>
    </row>
    <row r="30" spans="1:82" ht="15" customHeight="1">
      <c r="A30" s="993">
        <v>23</v>
      </c>
      <c r="B30" s="982" t="s">
        <v>99</v>
      </c>
      <c r="C30" s="1028">
        <v>0.52800000000000002</v>
      </c>
      <c r="D30" s="1028">
        <v>0.3276</v>
      </c>
      <c r="E30" s="1028">
        <v>0.22700000000000001</v>
      </c>
      <c r="F30" s="1028">
        <v>0.1331</v>
      </c>
      <c r="G30" s="1028">
        <v>0.10639999999999999</v>
      </c>
      <c r="H30" s="1028">
        <v>7.6300000000000007E-2</v>
      </c>
      <c r="I30" s="1028">
        <v>6.9199999999999998E-2</v>
      </c>
      <c r="J30" s="1028">
        <v>5.1184348999999997E-2</v>
      </c>
      <c r="K30" s="1028">
        <v>3.6889291999999997E-2</v>
      </c>
      <c r="L30" s="1029"/>
      <c r="M30" s="1028">
        <v>3.1083141516598283</v>
      </c>
      <c r="N30" s="1028">
        <v>2.8784058060151301</v>
      </c>
      <c r="O30" s="1028">
        <v>2.9035558966487591</v>
      </c>
      <c r="P30" s="1028">
        <v>3.3919469928644235</v>
      </c>
      <c r="Q30" s="1028">
        <v>3.3943724877177308</v>
      </c>
      <c r="R30" s="1028">
        <v>3.3372698246074441</v>
      </c>
      <c r="S30" s="1028">
        <v>3.399656104151314</v>
      </c>
      <c r="T30" s="1028">
        <v>3.3682777704659119</v>
      </c>
      <c r="U30" s="1028">
        <v>3.3250224504164199</v>
      </c>
      <c r="V30" s="1029"/>
      <c r="W30" s="1028">
        <v>6.1954379048155452</v>
      </c>
      <c r="X30" s="1028">
        <v>4.0645665578977397</v>
      </c>
      <c r="Y30" s="1028">
        <v>2.9004024787580653</v>
      </c>
      <c r="Z30" s="1028">
        <v>2.698592919995134</v>
      </c>
      <c r="AA30" s="1028">
        <v>2.628263715633723</v>
      </c>
      <c r="AB30" s="1028">
        <v>2.1480855855855858</v>
      </c>
      <c r="AC30" s="1028">
        <v>2.3690516946251283</v>
      </c>
      <c r="AD30" s="1028">
        <v>2.0263017927563869</v>
      </c>
      <c r="AE30" s="1028">
        <v>2.0844382065798417</v>
      </c>
      <c r="AF30" s="1029"/>
      <c r="AG30" s="1028">
        <v>7.9943999999999988</v>
      </c>
      <c r="AH30" s="1028">
        <v>7.7323000000000004</v>
      </c>
      <c r="AI30" s="1028">
        <v>7.5994999999999999</v>
      </c>
      <c r="AJ30" s="1028">
        <v>4.7991000000000001</v>
      </c>
      <c r="AK30" s="1028">
        <v>3.9418999999999995</v>
      </c>
      <c r="AL30" s="1028">
        <v>3.4757000000000002</v>
      </c>
      <c r="AM30" s="1028">
        <v>2.8517999999999999</v>
      </c>
      <c r="AN30" s="1028">
        <v>2.474813959</v>
      </c>
      <c r="AO30" s="1028">
        <v>1.7328581576271187</v>
      </c>
      <c r="AP30" s="1029"/>
      <c r="AQ30" s="1028">
        <v>5.3341802828028326</v>
      </c>
      <c r="AR30" s="1028">
        <v>5.307987964817066</v>
      </c>
      <c r="AS30" s="1028">
        <v>5.2007697645675632</v>
      </c>
      <c r="AT30" s="1028">
        <v>4.4394306472516165</v>
      </c>
      <c r="AU30" s="1028">
        <v>4.0398957512377747</v>
      </c>
      <c r="AV30" s="1028">
        <v>4.0820952492806386</v>
      </c>
      <c r="AW30" s="1028">
        <v>4.0071887150101668</v>
      </c>
      <c r="AX30" s="1028">
        <v>4.1299611594095991</v>
      </c>
      <c r="AY30" s="1028">
        <v>4.0221629691093792</v>
      </c>
      <c r="AZ30" s="1029"/>
      <c r="BA30" s="1030">
        <v>93.804562095184437</v>
      </c>
      <c r="BB30" s="1028">
        <v>95.935433442102251</v>
      </c>
      <c r="BC30" s="1028">
        <v>97.099597521241932</v>
      </c>
      <c r="BD30" s="1028">
        <v>97.301407080004878</v>
      </c>
      <c r="BE30" s="1028">
        <v>97.371736284366278</v>
      </c>
      <c r="BF30" s="1028">
        <v>97.851914414414424</v>
      </c>
      <c r="BG30" s="1028">
        <v>97.630948305374872</v>
      </c>
      <c r="BH30" s="1028">
        <v>97.973698207243615</v>
      </c>
      <c r="BI30" s="1028">
        <v>97.915561793420153</v>
      </c>
      <c r="BJ30" s="1029"/>
      <c r="BK30" s="1028">
        <v>8.5223999999999993</v>
      </c>
      <c r="BL30" s="1028">
        <v>8.0599000000000007</v>
      </c>
      <c r="BM30" s="1028">
        <v>7.8265000000000002</v>
      </c>
      <c r="BN30" s="1028">
        <v>4.9321999999999999</v>
      </c>
      <c r="BO30" s="1028">
        <v>4.0482999999999993</v>
      </c>
      <c r="BP30" s="1028">
        <v>3.552</v>
      </c>
      <c r="BQ30" s="1028">
        <v>2.9209999999999998</v>
      </c>
      <c r="BR30" s="1028">
        <v>2.5259983080000001</v>
      </c>
      <c r="BS30" s="1028">
        <v>1.7697474496271186</v>
      </c>
      <c r="BT30" s="1029"/>
      <c r="BU30" s="1028">
        <v>5.1075795632091729</v>
      </c>
      <c r="BV30" s="1028">
        <v>5.2357207910064023</v>
      </c>
      <c r="BW30" s="1030">
        <v>5.0841038686350455</v>
      </c>
      <c r="BX30" s="1030">
        <v>4.8974817518610569</v>
      </c>
      <c r="BY30" s="1030">
        <v>4.0198036121931615</v>
      </c>
      <c r="BZ30" s="1030">
        <v>4.0626183071737465</v>
      </c>
      <c r="CA30" s="1030">
        <v>3.9902954266651731</v>
      </c>
      <c r="CB30" s="1028">
        <v>4.1111233144682178</v>
      </c>
      <c r="CC30" s="1031">
        <v>4.0046612562509551</v>
      </c>
      <c r="CD30" s="1923"/>
    </row>
    <row r="31" spans="1:82" ht="15" customHeight="1">
      <c r="A31" s="993">
        <v>24</v>
      </c>
      <c r="B31" s="982" t="s">
        <v>72</v>
      </c>
      <c r="C31" s="1028">
        <v>162.75630000000001</v>
      </c>
      <c r="D31" s="1028">
        <v>256.43529999999998</v>
      </c>
      <c r="E31" s="1028">
        <v>367.55893589999999</v>
      </c>
      <c r="F31" s="1028">
        <v>526.23660000000007</v>
      </c>
      <c r="G31" s="1028">
        <v>660.85840000000007</v>
      </c>
      <c r="H31" s="1028">
        <v>792.81020000000001</v>
      </c>
      <c r="I31" s="1028">
        <v>893.53960000000006</v>
      </c>
      <c r="J31" s="1028">
        <v>1101.4221267999999</v>
      </c>
      <c r="K31" s="1028">
        <v>1174.7877684</v>
      </c>
      <c r="L31" s="1029">
        <v>1370.4776624000001</v>
      </c>
      <c r="M31" s="1028">
        <v>3.078480393789643</v>
      </c>
      <c r="N31" s="1028">
        <v>3.7192781184551742</v>
      </c>
      <c r="O31" s="1028">
        <v>3.6618012624732521</v>
      </c>
      <c r="P31" s="1028">
        <v>3.7283596422298975</v>
      </c>
      <c r="Q31" s="1028">
        <v>3.4917014272833065</v>
      </c>
      <c r="R31" s="1028">
        <v>3.3687210633589855</v>
      </c>
      <c r="S31" s="1028">
        <v>3.1390033556132226</v>
      </c>
      <c r="T31" s="1028">
        <v>3.2986463031021431</v>
      </c>
      <c r="U31" s="1028">
        <v>3.2584580785182262</v>
      </c>
      <c r="V31" s="1029">
        <v>3.3733181537046937</v>
      </c>
      <c r="W31" s="1028">
        <v>26.959235238754335</v>
      </c>
      <c r="X31" s="1028">
        <v>35.902355116697393</v>
      </c>
      <c r="Y31" s="1028">
        <v>46.921868490862032</v>
      </c>
      <c r="Z31" s="1028">
        <v>46.948907938363632</v>
      </c>
      <c r="AA31" s="1028">
        <v>49.085295247064835</v>
      </c>
      <c r="AB31" s="1028">
        <v>48.790001378509047</v>
      </c>
      <c r="AC31" s="1028">
        <v>50.23326936628775</v>
      </c>
      <c r="AD31" s="1028">
        <v>51.032049054221915</v>
      </c>
      <c r="AE31" s="1028">
        <v>38.360561665347298</v>
      </c>
      <c r="AF31" s="1029">
        <v>42.099711955367155</v>
      </c>
      <c r="AG31" s="1028">
        <v>440.95629999999994</v>
      </c>
      <c r="AH31" s="1028">
        <v>457.82230000000004</v>
      </c>
      <c r="AI31" s="1028">
        <v>415.78356030000015</v>
      </c>
      <c r="AJ31" s="1028">
        <v>594.63420000000008</v>
      </c>
      <c r="AK31" s="1028">
        <v>685.48860000000013</v>
      </c>
      <c r="AL31" s="1028">
        <v>832.13379999999995</v>
      </c>
      <c r="AM31" s="1028">
        <v>885.24090000000001</v>
      </c>
      <c r="AN31" s="1028">
        <v>1056.8728020000001</v>
      </c>
      <c r="AO31" s="1028">
        <v>1887.7006765000001</v>
      </c>
      <c r="AP31" s="1029">
        <v>1884.8359697999999</v>
      </c>
      <c r="AQ31" s="1028">
        <v>5.8172071121599949</v>
      </c>
      <c r="AR31" s="1028">
        <v>5.1264422189363685</v>
      </c>
      <c r="AS31" s="1028">
        <v>3.7876044175942987</v>
      </c>
      <c r="AT31" s="1028">
        <v>5.2904516443296732</v>
      </c>
      <c r="AU31" s="1028">
        <v>4.8744547479703213</v>
      </c>
      <c r="AV31" s="1028">
        <v>4.8662020713331096</v>
      </c>
      <c r="AW31" s="1028">
        <v>4.0628891886566247</v>
      </c>
      <c r="AX31" s="1028">
        <v>4.1659169809764123</v>
      </c>
      <c r="AY31" s="1028">
        <v>6.0383007763620977</v>
      </c>
      <c r="AZ31" s="1029">
        <v>4.6192830330249208</v>
      </c>
      <c r="BA31" s="1030">
        <v>73.040764761245669</v>
      </c>
      <c r="BB31" s="1028">
        <v>64.097644883302607</v>
      </c>
      <c r="BC31" s="1028">
        <v>53.078131509137968</v>
      </c>
      <c r="BD31" s="1028">
        <v>53.051092061636361</v>
      </c>
      <c r="BE31" s="1028">
        <v>50.914704752935165</v>
      </c>
      <c r="BF31" s="1028">
        <v>51.209998621490953</v>
      </c>
      <c r="BG31" s="1028">
        <v>49.76673063371225</v>
      </c>
      <c r="BH31" s="1028">
        <v>48.967950945778085</v>
      </c>
      <c r="BI31" s="1028">
        <v>61.639438334652709</v>
      </c>
      <c r="BJ31" s="1029">
        <v>57.900288044632852</v>
      </c>
      <c r="BK31" s="1028">
        <v>603.71259999999995</v>
      </c>
      <c r="BL31" s="1028">
        <v>714.25760000000002</v>
      </c>
      <c r="BM31" s="1028">
        <v>783.34249620000014</v>
      </c>
      <c r="BN31" s="1028">
        <v>1120.8708000000001</v>
      </c>
      <c r="BO31" s="1028">
        <v>1346.3470000000002</v>
      </c>
      <c r="BP31" s="1028">
        <v>1624.944</v>
      </c>
      <c r="BQ31" s="1028">
        <v>1778.7805000000001</v>
      </c>
      <c r="BR31" s="1028">
        <v>2158.2949288</v>
      </c>
      <c r="BS31" s="1028">
        <v>3062.4884449000001</v>
      </c>
      <c r="BT31" s="1029">
        <v>3255.3136322</v>
      </c>
      <c r="BU31" s="1028">
        <v>4.691905102359347</v>
      </c>
      <c r="BV31" s="1028">
        <v>3.3987771201381651</v>
      </c>
      <c r="BW31" s="1030">
        <v>3.7275158896684859</v>
      </c>
      <c r="BX31" s="1030">
        <v>3.39766736071845</v>
      </c>
      <c r="BY31" s="1030">
        <v>4.0811476738453729</v>
      </c>
      <c r="BZ31" s="1030">
        <v>3.998904493737129</v>
      </c>
      <c r="CA31" s="1030">
        <v>3.539568091096073</v>
      </c>
      <c r="CB31" s="1028">
        <v>3.6730909879989775</v>
      </c>
      <c r="CC31" s="1031">
        <v>4.5494480232137091</v>
      </c>
      <c r="CD31" s="1923">
        <v>3.9976520988740716</v>
      </c>
    </row>
    <row r="32" spans="1:82" ht="15" customHeight="1">
      <c r="A32" s="993">
        <v>25</v>
      </c>
      <c r="B32" s="982" t="s">
        <v>75</v>
      </c>
      <c r="C32" s="1028">
        <v>1.1020999999999999</v>
      </c>
      <c r="D32" s="1028">
        <v>1.0596000000000001</v>
      </c>
      <c r="E32" s="1028">
        <v>1.3259141000000001</v>
      </c>
      <c r="F32" s="1028">
        <v>1.1025999999999998</v>
      </c>
      <c r="G32" s="1028">
        <v>1.4693000000000001</v>
      </c>
      <c r="H32" s="1028">
        <v>0.72020000000000006</v>
      </c>
      <c r="I32" s="1028">
        <v>0.68809999999999993</v>
      </c>
      <c r="J32" s="1028">
        <v>0.74837019999999999</v>
      </c>
      <c r="K32" s="1028">
        <v>0.94620479999999996</v>
      </c>
      <c r="L32" s="1029">
        <v>6.4844372000000003</v>
      </c>
      <c r="M32" s="1028">
        <v>1.8657588141486849</v>
      </c>
      <c r="N32" s="1028">
        <v>1.8275267333563301</v>
      </c>
      <c r="O32" s="1028">
        <v>1.7717196972338951</v>
      </c>
      <c r="P32" s="1028">
        <v>1.6744801988843885</v>
      </c>
      <c r="Q32" s="1028">
        <v>2.708476963290948</v>
      </c>
      <c r="R32" s="1028">
        <v>1.5289636929504629</v>
      </c>
      <c r="S32" s="1028">
        <v>1.7061028374572917</v>
      </c>
      <c r="T32" s="1028">
        <v>1.7546622051892435</v>
      </c>
      <c r="U32" s="1028">
        <v>1.5597285267203485</v>
      </c>
      <c r="V32" s="1029">
        <v>6.6480525407452262</v>
      </c>
      <c r="W32" s="1028">
        <v>2.7150134999310223</v>
      </c>
      <c r="X32" s="1028">
        <v>1.7518682626810398</v>
      </c>
      <c r="Y32" s="1028">
        <v>1.8880309586509454</v>
      </c>
      <c r="Z32" s="1028">
        <v>1.1857724512775067</v>
      </c>
      <c r="AA32" s="1028">
        <v>1.3870192443846159</v>
      </c>
      <c r="AB32" s="1028">
        <v>0.64148926694575592</v>
      </c>
      <c r="AC32" s="1028">
        <v>0.55985602075071628</v>
      </c>
      <c r="AD32" s="1028">
        <v>0.58628978091183959</v>
      </c>
      <c r="AE32" s="1028">
        <v>0.62902960406379826</v>
      </c>
      <c r="AF32" s="1029">
        <v>1.6838503849576989</v>
      </c>
      <c r="AG32" s="1028">
        <v>39.490699999999997</v>
      </c>
      <c r="AH32" s="1028">
        <v>59.424399999999999</v>
      </c>
      <c r="AI32" s="1028">
        <v>68.901435399999997</v>
      </c>
      <c r="AJ32" s="1028">
        <v>91.883200000000002</v>
      </c>
      <c r="AK32" s="1028">
        <v>104.46289999999999</v>
      </c>
      <c r="AL32" s="1028">
        <v>111.54979999999999</v>
      </c>
      <c r="AM32" s="1028">
        <v>122.21849999999999</v>
      </c>
      <c r="AN32" s="1028">
        <v>126.8967337</v>
      </c>
      <c r="AO32" s="1028">
        <v>149.47673140000001</v>
      </c>
      <c r="AP32" s="1029">
        <v>378.61136809999999</v>
      </c>
      <c r="AQ32" s="1028">
        <v>5.8453950752420294</v>
      </c>
      <c r="AR32" s="1028">
        <v>6.1635295013304221</v>
      </c>
      <c r="AS32" s="1028">
        <v>6.0807887812709822</v>
      </c>
      <c r="AT32" s="1028">
        <v>6.420058728774821</v>
      </c>
      <c r="AU32" s="1028">
        <v>6.3495014813268691</v>
      </c>
      <c r="AV32" s="1028">
        <v>6.6321682318037025</v>
      </c>
      <c r="AW32" s="1028">
        <v>6.1782635027361366</v>
      </c>
      <c r="AX32" s="1028">
        <v>5.5006221481903523</v>
      </c>
      <c r="AY32" s="1028">
        <v>6.0133859802327043</v>
      </c>
      <c r="AZ32" s="1029">
        <v>11.102976216041029</v>
      </c>
      <c r="BA32" s="1030">
        <v>97.284986500068982</v>
      </c>
      <c r="BB32" s="1028">
        <v>98.248131737318957</v>
      </c>
      <c r="BC32" s="1028">
        <v>98.111969041349056</v>
      </c>
      <c r="BD32" s="1028">
        <v>98.814227548722499</v>
      </c>
      <c r="BE32" s="1028">
        <v>98.612980755615382</v>
      </c>
      <c r="BF32" s="1028">
        <v>99.358510733054246</v>
      </c>
      <c r="BG32" s="1028">
        <v>99.440143979249271</v>
      </c>
      <c r="BH32" s="1028">
        <v>99.413710219088159</v>
      </c>
      <c r="BI32" s="1028">
        <v>99.370970395936197</v>
      </c>
      <c r="BJ32" s="1029">
        <v>98.316149615042306</v>
      </c>
      <c r="BK32" s="1028">
        <v>40.592799999999997</v>
      </c>
      <c r="BL32" s="1028">
        <v>60.484000000000002</v>
      </c>
      <c r="BM32" s="1028">
        <v>70.227349500000003</v>
      </c>
      <c r="BN32" s="1028">
        <v>92.985799999999998</v>
      </c>
      <c r="BO32" s="1028">
        <v>105.93219999999999</v>
      </c>
      <c r="BP32" s="1028">
        <v>112.27</v>
      </c>
      <c r="BQ32" s="1028">
        <v>122.9066</v>
      </c>
      <c r="BR32" s="1028">
        <v>127.6451039</v>
      </c>
      <c r="BS32" s="1028">
        <v>150.42293620000001</v>
      </c>
      <c r="BT32" s="1029">
        <v>385.09580529999999</v>
      </c>
      <c r="BU32" s="1028">
        <v>5.5254137206745515</v>
      </c>
      <c r="BV32" s="1028">
        <v>5.0072107108410835</v>
      </c>
      <c r="BW32" s="1030">
        <v>5.8138207891406024</v>
      </c>
      <c r="BX32" s="1030">
        <v>5.4714832172809471</v>
      </c>
      <c r="BY32" s="1030">
        <v>6.2332770645587683</v>
      </c>
      <c r="BZ32" s="1030">
        <v>6.4931440853946478</v>
      </c>
      <c r="CA32" s="1030">
        <v>6.0889066505809453</v>
      </c>
      <c r="CB32" s="1028">
        <v>5.4326248514064615</v>
      </c>
      <c r="CC32" s="1031">
        <v>5.9072832219404168</v>
      </c>
      <c r="CD32" s="1923">
        <v>10.979092064125643</v>
      </c>
    </row>
    <row r="33" spans="1:82" ht="15" customHeight="1">
      <c r="A33" s="993">
        <v>26</v>
      </c>
      <c r="B33" s="982" t="s">
        <v>79</v>
      </c>
      <c r="C33" s="1028">
        <v>24.246500000000001</v>
      </c>
      <c r="D33" s="1028">
        <v>11.4398</v>
      </c>
      <c r="E33" s="1028">
        <v>11.726852900000001</v>
      </c>
      <c r="F33" s="1028">
        <v>13.0604</v>
      </c>
      <c r="G33" s="1028">
        <v>14.5946</v>
      </c>
      <c r="H33" s="1028">
        <v>13.654199999999999</v>
      </c>
      <c r="I33" s="1028">
        <v>13.44</v>
      </c>
      <c r="J33" s="1028">
        <v>19.082502300000002</v>
      </c>
      <c r="K33" s="1028">
        <v>17.3433381</v>
      </c>
      <c r="L33" s="1029">
        <v>26.690331700000002</v>
      </c>
      <c r="M33" s="1028">
        <v>4.511127814512859</v>
      </c>
      <c r="N33" s="1028">
        <v>2.7189067142008319</v>
      </c>
      <c r="O33" s="1028">
        <v>3.4562952948140158</v>
      </c>
      <c r="P33" s="1028">
        <v>3.8286842335156153</v>
      </c>
      <c r="Q33" s="1028">
        <v>4.1794075989124941</v>
      </c>
      <c r="R33" s="1028">
        <v>3.9976144656833505</v>
      </c>
      <c r="S33" s="1028">
        <v>3.1393941220495969</v>
      </c>
      <c r="T33" s="1028">
        <v>3.4597494744588606</v>
      </c>
      <c r="U33" s="1028">
        <v>2.9000127953400807</v>
      </c>
      <c r="V33" s="1029">
        <v>3.0335860469029376</v>
      </c>
      <c r="W33" s="1028">
        <v>28.738159354465552</v>
      </c>
      <c r="X33" s="1028">
        <v>10.929397152956913</v>
      </c>
      <c r="Y33" s="1028">
        <v>8.5620293668601626</v>
      </c>
      <c r="Z33" s="1028">
        <v>9.1593631281703498</v>
      </c>
      <c r="AA33" s="1028">
        <v>9.730609088151267</v>
      </c>
      <c r="AB33" s="1028">
        <v>8.9889755983236252</v>
      </c>
      <c r="AC33" s="1028">
        <v>7.3765093304061473</v>
      </c>
      <c r="AD33" s="1028">
        <v>8.0245265818677769</v>
      </c>
      <c r="AE33" s="1028">
        <v>5.8050011155104864</v>
      </c>
      <c r="AF33" s="1029">
        <v>7.9120899822836463</v>
      </c>
      <c r="AG33" s="1028">
        <v>60.123899999999992</v>
      </c>
      <c r="AH33" s="1028">
        <v>93.230199999999996</v>
      </c>
      <c r="AI33" s="1028">
        <v>125.2366215</v>
      </c>
      <c r="AJ33" s="1028">
        <v>129.53030000000001</v>
      </c>
      <c r="AK33" s="1028">
        <v>135.39190000000002</v>
      </c>
      <c r="AL33" s="1028">
        <v>138.24520000000001</v>
      </c>
      <c r="AM33" s="1028">
        <v>168.76</v>
      </c>
      <c r="AN33" s="1028">
        <v>218.719717</v>
      </c>
      <c r="AO33" s="1028">
        <v>281.4221187</v>
      </c>
      <c r="AP33" s="1029">
        <v>310.6457168</v>
      </c>
      <c r="AQ33" s="1028">
        <v>10.067669371856356</v>
      </c>
      <c r="AR33" s="1028">
        <v>10.514045857742097</v>
      </c>
      <c r="AS33" s="1028">
        <v>10.689432494628827</v>
      </c>
      <c r="AT33" s="1028">
        <v>8.9833889872630781</v>
      </c>
      <c r="AU33" s="1028">
        <v>8.2311521177516713</v>
      </c>
      <c r="AV33" s="1028">
        <v>7.021798654652855</v>
      </c>
      <c r="AW33" s="1028">
        <v>6.5652280649131285</v>
      </c>
      <c r="AX33" s="1028">
        <v>6.1005513590005629</v>
      </c>
      <c r="AY33" s="1028">
        <v>5.4662886305424676</v>
      </c>
      <c r="AZ33" s="1029">
        <v>5.3210630673055181</v>
      </c>
      <c r="BA33" s="1030">
        <v>71.261840645534448</v>
      </c>
      <c r="BB33" s="1028">
        <v>89.070602847043091</v>
      </c>
      <c r="BC33" s="1028">
        <v>91.437970633139841</v>
      </c>
      <c r="BD33" s="1028">
        <v>90.840636871829659</v>
      </c>
      <c r="BE33" s="1028">
        <v>90.269390911848745</v>
      </c>
      <c r="BF33" s="1028">
        <v>91.011024401676366</v>
      </c>
      <c r="BG33" s="1028">
        <v>92.623490669593849</v>
      </c>
      <c r="BH33" s="1028">
        <v>91.975473418132225</v>
      </c>
      <c r="BI33" s="1028">
        <v>94.194998884489522</v>
      </c>
      <c r="BJ33" s="1029">
        <v>92.087910017716354</v>
      </c>
      <c r="BK33" s="1028">
        <v>84.370399999999989</v>
      </c>
      <c r="BL33" s="1028">
        <v>104.67</v>
      </c>
      <c r="BM33" s="1028">
        <v>136.9634744</v>
      </c>
      <c r="BN33" s="1028">
        <v>142.5907</v>
      </c>
      <c r="BO33" s="1028">
        <v>149.98650000000001</v>
      </c>
      <c r="BP33" s="1028">
        <v>151.89940000000001</v>
      </c>
      <c r="BQ33" s="1028">
        <v>182.2</v>
      </c>
      <c r="BR33" s="1028">
        <v>237.80221929999999</v>
      </c>
      <c r="BS33" s="1028">
        <v>298.76545679999998</v>
      </c>
      <c r="BT33" s="1029">
        <v>337.3360485</v>
      </c>
      <c r="BU33" s="1028">
        <v>7.4356131130562106</v>
      </c>
      <c r="BV33" s="1028">
        <v>6.9277393879099529</v>
      </c>
      <c r="BW33" s="1030">
        <v>9.0651309477966606</v>
      </c>
      <c r="BX33" s="1030">
        <v>7.1507211566429012</v>
      </c>
      <c r="BY33" s="1030">
        <v>7.5216100261855834</v>
      </c>
      <c r="BZ33" s="1030">
        <v>6.5747095332496164</v>
      </c>
      <c r="CA33" s="1030">
        <v>6.0761274194632646</v>
      </c>
      <c r="CB33" s="1028">
        <v>5.7484548539954883</v>
      </c>
      <c r="CC33" s="1031">
        <v>5.1992076915628207</v>
      </c>
      <c r="CD33" s="1923">
        <v>5.0214760200178841</v>
      </c>
    </row>
    <row r="34" spans="1:82" ht="15" customHeight="1">
      <c r="A34" s="993">
        <v>27</v>
      </c>
      <c r="B34" s="982" t="s">
        <v>82</v>
      </c>
      <c r="C34" s="1028">
        <v>7.3949999999999996</v>
      </c>
      <c r="D34" s="1028">
        <v>34.097299999999997</v>
      </c>
      <c r="E34" s="1028">
        <v>52.831437800000003</v>
      </c>
      <c r="F34" s="1028">
        <v>82.778700000000001</v>
      </c>
      <c r="G34" s="1028">
        <v>114.6549</v>
      </c>
      <c r="H34" s="1028">
        <v>94.013799999999989</v>
      </c>
      <c r="I34" s="1028">
        <v>121.81309999999999</v>
      </c>
      <c r="J34" s="1028">
        <v>283.77399742099999</v>
      </c>
      <c r="K34" s="1028">
        <v>473.86265154499995</v>
      </c>
      <c r="L34" s="1029">
        <v>817.85839999999996</v>
      </c>
      <c r="M34" s="1028">
        <v>1.0776504335156716</v>
      </c>
      <c r="N34" s="1028">
        <v>4.5585235096725887</v>
      </c>
      <c r="O34" s="1028">
        <v>5.9230539826840527</v>
      </c>
      <c r="P34" s="1028">
        <v>6.301901288659324</v>
      </c>
      <c r="Q34" s="1028">
        <v>6.1476999951957225</v>
      </c>
      <c r="R34" s="1028">
        <v>4.4965284960339496</v>
      </c>
      <c r="S34" s="1028">
        <v>4.8924931614920455</v>
      </c>
      <c r="T34" s="1028">
        <v>8.2728531049792355</v>
      </c>
      <c r="U34" s="1028">
        <v>9.8057358219751638</v>
      </c>
      <c r="V34" s="1029">
        <v>11.218788518724388</v>
      </c>
      <c r="W34" s="1028">
        <v>7.9350687115787615</v>
      </c>
      <c r="X34" s="1028">
        <v>22.51354220864113</v>
      </c>
      <c r="Y34" s="1028">
        <v>19.923601783011183</v>
      </c>
      <c r="Z34" s="1028">
        <v>23.621415640715998</v>
      </c>
      <c r="AA34" s="1028">
        <v>20.327520602342609</v>
      </c>
      <c r="AB34" s="1028">
        <v>11.207943596554182</v>
      </c>
      <c r="AC34" s="1028">
        <v>11.51875141841289</v>
      </c>
      <c r="AD34" s="1028">
        <v>21.47286510239023</v>
      </c>
      <c r="AE34" s="1028">
        <v>23.738074180274094</v>
      </c>
      <c r="AF34" s="1029">
        <v>31.717920078177652</v>
      </c>
      <c r="AG34" s="1028">
        <v>85.798900000000003</v>
      </c>
      <c r="AH34" s="1028">
        <v>117.35509999999999</v>
      </c>
      <c r="AI34" s="1028">
        <v>212.33867739999999</v>
      </c>
      <c r="AJ34" s="1028">
        <v>267.66049999999996</v>
      </c>
      <c r="AK34" s="1028">
        <v>449.38289999999995</v>
      </c>
      <c r="AL34" s="1028">
        <v>744.80020000000002</v>
      </c>
      <c r="AM34" s="1028">
        <v>935.70690000000002</v>
      </c>
      <c r="AN34" s="1028">
        <v>1037.772969264</v>
      </c>
      <c r="AO34" s="1028">
        <v>1522.3508910800001</v>
      </c>
      <c r="AP34" s="1029">
        <v>1760.6789000000001</v>
      </c>
      <c r="AQ34" s="1028">
        <v>5.973011527294263</v>
      </c>
      <c r="AR34" s="1028">
        <v>6.779729656813271</v>
      </c>
      <c r="AS34" s="1028">
        <v>9.3166929732185171</v>
      </c>
      <c r="AT34" s="1028">
        <v>9.3935777121272821</v>
      </c>
      <c r="AU34" s="1028">
        <v>10.687483429489463</v>
      </c>
      <c r="AV34" s="1028">
        <v>11.978710324915353</v>
      </c>
      <c r="AW34" s="1028">
        <v>10.861003103834873</v>
      </c>
      <c r="AX34" s="1028">
        <v>9.4215859943934799</v>
      </c>
      <c r="AY34" s="1028">
        <v>9.714448387681534</v>
      </c>
      <c r="AZ34" s="1029">
        <v>9.5679985797128904</v>
      </c>
      <c r="BA34" s="1030">
        <v>92.06</v>
      </c>
      <c r="BB34" s="1028">
        <v>77.486457791358873</v>
      </c>
      <c r="BC34" s="1028">
        <v>80.076398216988807</v>
      </c>
      <c r="BD34" s="1028">
        <v>76.378584359284005</v>
      </c>
      <c r="BE34" s="1028">
        <v>79.672479397657384</v>
      </c>
      <c r="BF34" s="1028">
        <v>88.792056403445827</v>
      </c>
      <c r="BG34" s="1028">
        <v>88.48124858158711</v>
      </c>
      <c r="BH34" s="1028">
        <v>78.52713489760977</v>
      </c>
      <c r="BI34" s="1028">
        <v>76.261925819725903</v>
      </c>
      <c r="BJ34" s="1029">
        <v>68.282079921822344</v>
      </c>
      <c r="BK34" s="1028">
        <v>93.193899999999999</v>
      </c>
      <c r="BL34" s="1028">
        <v>151.45239999999998</v>
      </c>
      <c r="BM34" s="1028">
        <v>265.1701152</v>
      </c>
      <c r="BN34" s="1028">
        <v>350.43919999999997</v>
      </c>
      <c r="BO34" s="1028">
        <v>564.03779999999995</v>
      </c>
      <c r="BP34" s="1028">
        <v>838.81399999999996</v>
      </c>
      <c r="BQ34" s="1028">
        <v>1057.52</v>
      </c>
      <c r="BR34" s="1028">
        <v>1321.5469666849999</v>
      </c>
      <c r="BS34" s="1028">
        <v>1996.2135426250002</v>
      </c>
      <c r="BT34" s="1029">
        <v>2578.5373</v>
      </c>
      <c r="BU34" s="1028">
        <v>4.3904340689833221</v>
      </c>
      <c r="BV34" s="1028">
        <v>4.7760458103599666</v>
      </c>
      <c r="BW34" s="1030">
        <v>8.3621297366937046</v>
      </c>
      <c r="BX34" s="1030">
        <v>5.7735230413256948</v>
      </c>
      <c r="BY34" s="1030">
        <v>9.2925826633511708</v>
      </c>
      <c r="BZ34" s="1030">
        <v>10.095844044392134</v>
      </c>
      <c r="CA34" s="1030">
        <v>9.5228439533369755</v>
      </c>
      <c r="CB34" s="1028">
        <v>9.1488025596061817</v>
      </c>
      <c r="CC34" s="1031">
        <v>9.7359640766673827</v>
      </c>
      <c r="CD34" s="1923">
        <v>10.036411665238735</v>
      </c>
    </row>
    <row r="35" spans="1:82" s="983" customFormat="1" ht="15" customHeight="1">
      <c r="A35" s="1009"/>
      <c r="B35" s="981" t="s">
        <v>100</v>
      </c>
      <c r="C35" s="1040">
        <v>1135.6539270000001</v>
      </c>
      <c r="D35" s="1040">
        <v>1261.9588469999999</v>
      </c>
      <c r="E35" s="1040">
        <v>1506.9256846950004</v>
      </c>
      <c r="F35" s="1040">
        <f>SUM(F10:F34)</f>
        <v>2544.1142829999999</v>
      </c>
      <c r="G35" s="1040">
        <v>2861.6</v>
      </c>
      <c r="H35" s="1040">
        <v>2555.6218000000003</v>
      </c>
      <c r="I35" s="1040">
        <v>2584.9469999999997</v>
      </c>
      <c r="J35" s="1040">
        <v>3163.2830640539996</v>
      </c>
      <c r="K35" s="1040">
        <v>3158.8447765559999</v>
      </c>
      <c r="L35" s="1041">
        <f>SUM(L9:L34)</f>
        <v>4676.7775555069993</v>
      </c>
      <c r="M35" s="1040">
        <v>2.8577179353225368</v>
      </c>
      <c r="N35" s="1040">
        <v>2.7783983505216301</v>
      </c>
      <c r="O35" s="1040">
        <v>2.9072660352580653</v>
      </c>
      <c r="P35" s="1040">
        <v>4.0471788121677426</v>
      </c>
      <c r="Q35" s="1040">
        <v>3.8</v>
      </c>
      <c r="R35" s="1040">
        <v>3.1057012289085426</v>
      </c>
      <c r="S35" s="1040">
        <v>2.8850019524563413</v>
      </c>
      <c r="T35" s="1040">
        <v>3.2581864409631374</v>
      </c>
      <c r="U35" s="1040">
        <v>3.1586093855136275</v>
      </c>
      <c r="V35" s="1041">
        <v>4.0692294601492014</v>
      </c>
      <c r="W35" s="1040">
        <v>26.151830947233201</v>
      </c>
      <c r="X35" s="1040">
        <v>26.476369294200751</v>
      </c>
      <c r="Y35" s="1040">
        <v>27.47261432875527</v>
      </c>
      <c r="Z35" s="1040">
        <v>36.44501406809308</v>
      </c>
      <c r="AA35" s="1040">
        <v>33.950000000000003</v>
      </c>
      <c r="AB35" s="1040">
        <v>26.058597001035508</v>
      </c>
      <c r="AC35" s="1040">
        <v>23.882868178222356</v>
      </c>
      <c r="AD35" s="1040">
        <v>24.877173151247554</v>
      </c>
      <c r="AE35" s="1040">
        <v>18.868284481415845</v>
      </c>
      <c r="AF35" s="1041">
        <v>18.293718772326621</v>
      </c>
      <c r="AG35" s="1040">
        <v>3206.8868659999989</v>
      </c>
      <c r="AH35" s="1040">
        <v>3504.4002899999996</v>
      </c>
      <c r="AI35" s="1040">
        <v>3978.2664657940004</v>
      </c>
      <c r="AJ35" s="1040">
        <f>SUM(AJ9:AJ34)</f>
        <v>4537.2955840000004</v>
      </c>
      <c r="AK35" s="1040">
        <v>5567.63</v>
      </c>
      <c r="AL35" s="1040">
        <v>7251.59</v>
      </c>
      <c r="AM35" s="1040">
        <v>8238.4892</v>
      </c>
      <c r="AN35" s="1040">
        <v>9552.3218996690011</v>
      </c>
      <c r="AO35" s="1040">
        <v>13582.713151867629</v>
      </c>
      <c r="AP35" s="1041">
        <f>SUM(AP9:AP34)</f>
        <v>20888.158768875997</v>
      </c>
      <c r="AQ35" s="1040">
        <v>6.585731786713886</v>
      </c>
      <c r="AR35" s="1040">
        <v>6.3625378076595691</v>
      </c>
      <c r="AS35" s="1040">
        <v>6.0134476663501211</v>
      </c>
      <c r="AT35" s="1040">
        <v>5.9040152500468732</v>
      </c>
      <c r="AU35" s="1040">
        <v>5.84</v>
      </c>
      <c r="AV35" s="1040">
        <v>6.5193080206092056</v>
      </c>
      <c r="AW35" s="1040">
        <v>6.0646247809621512</v>
      </c>
      <c r="AX35" s="1040">
        <v>5.7028127541610258</v>
      </c>
      <c r="AY35" s="1040">
        <v>6.5355429977692223</v>
      </c>
      <c r="AZ35" s="1041">
        <v>8.7307833673348085</v>
      </c>
      <c r="BA35" s="1042">
        <v>73.845569990401501</v>
      </c>
      <c r="BB35" s="1040">
        <v>73.523630705799235</v>
      </c>
      <c r="BC35" s="1040">
        <v>72.527385671244744</v>
      </c>
      <c r="BD35" s="1040">
        <v>63.55498593190692</v>
      </c>
      <c r="BE35" s="1040">
        <v>66.05</v>
      </c>
      <c r="BF35" s="1040">
        <v>73.941402998964506</v>
      </c>
      <c r="BG35" s="1040">
        <v>76.117131821777619</v>
      </c>
      <c r="BH35" s="1040">
        <v>75.122826848752439</v>
      </c>
      <c r="BI35" s="1040">
        <v>81.131715518584144</v>
      </c>
      <c r="BJ35" s="1041">
        <v>81.706281227673372</v>
      </c>
      <c r="BK35" s="1040">
        <v>4342.5407930000001</v>
      </c>
      <c r="BL35" s="1040">
        <v>4766.3591370000004</v>
      </c>
      <c r="BM35" s="1040">
        <v>5485.1921504890006</v>
      </c>
      <c r="BN35" s="1040">
        <v>6812.5924670000004</v>
      </c>
      <c r="BO35" s="1040">
        <v>8429.23</v>
      </c>
      <c r="BP35" s="1040">
        <v>9807.2117999999991</v>
      </c>
      <c r="BQ35" s="1040">
        <v>10823.436200000002</v>
      </c>
      <c r="BR35" s="1040">
        <v>12715.604963723001</v>
      </c>
      <c r="BS35" s="1040">
        <v>16741.55792842363</v>
      </c>
      <c r="BT35" s="1041">
        <f>SUM(BT9:BT34)</f>
        <v>25564.936324382998</v>
      </c>
      <c r="BU35" s="1040">
        <v>4.9104681681952975</v>
      </c>
      <c r="BV35" s="1040">
        <v>4.0396553525079453</v>
      </c>
      <c r="BW35" s="1042">
        <v>4.6488913641123846</v>
      </c>
      <c r="BX35" s="1042">
        <v>4.1765399450188818</v>
      </c>
      <c r="BY35" s="1042">
        <v>4.9400000000000004</v>
      </c>
      <c r="BZ35" s="1042">
        <v>5.0677873297246494</v>
      </c>
      <c r="CA35" s="1042">
        <v>4.800931938452381</v>
      </c>
      <c r="CB35" s="1040">
        <v>4.8057918993755306</v>
      </c>
      <c r="CC35" s="1043">
        <v>5.4384695202921494</v>
      </c>
      <c r="CD35" s="1925">
        <v>7.2181132688135587</v>
      </c>
    </row>
    <row r="36" spans="1:82" s="983" customFormat="1" ht="15" customHeight="1">
      <c r="A36" s="1013"/>
      <c r="B36" s="1014" t="s">
        <v>101</v>
      </c>
      <c r="C36" s="1044">
        <v>1177.1373270000001</v>
      </c>
      <c r="D36" s="1044">
        <v>1297.4589469999999</v>
      </c>
      <c r="E36" s="1044">
        <v>1531.4800846950004</v>
      </c>
      <c r="F36" s="1044">
        <f>F35+F7</f>
        <v>2568.1742829999998</v>
      </c>
      <c r="G36" s="1044">
        <v>2883.23</v>
      </c>
      <c r="H36" s="1044">
        <v>2577.8698000000004</v>
      </c>
      <c r="I36" s="1044">
        <v>2625.6141999999995</v>
      </c>
      <c r="J36" s="1044">
        <v>3250.1691413539997</v>
      </c>
      <c r="K36" s="1044">
        <v>3287.3973966559997</v>
      </c>
      <c r="L36" s="1045">
        <f>L35+L7</f>
        <v>4895.8096059069994</v>
      </c>
      <c r="M36" s="1044">
        <v>2.8285052289526083</v>
      </c>
      <c r="N36" s="1044">
        <v>2.767051679772623</v>
      </c>
      <c r="O36" s="1044">
        <v>2.8980464849211693</v>
      </c>
      <c r="P36" s="1044">
        <v>4.0279785116511944</v>
      </c>
      <c r="Q36" s="1044">
        <v>3.79</v>
      </c>
      <c r="R36" s="1044">
        <v>3.1020709817220604</v>
      </c>
      <c r="S36" s="1044">
        <v>2.8850795961060807</v>
      </c>
      <c r="T36" s="1044">
        <v>3.2395856670967853</v>
      </c>
      <c r="U36" s="1044">
        <v>3.1321702097828918</v>
      </c>
      <c r="V36" s="1045">
        <v>4.0304741610506909</v>
      </c>
      <c r="W36" s="1044">
        <v>6.0488001858610589</v>
      </c>
      <c r="X36" s="1044">
        <v>6.4019308964384987</v>
      </c>
      <c r="Y36" s="1044">
        <v>6.9244040127691298</v>
      </c>
      <c r="Z36" s="1044">
        <v>9.9940130900663782</v>
      </c>
      <c r="AA36" s="1044">
        <v>10.38</v>
      </c>
      <c r="AB36" s="1044">
        <v>8.3603815715196514</v>
      </c>
      <c r="AC36" s="1044">
        <v>7.9578351704237118</v>
      </c>
      <c r="AD36" s="1044">
        <v>9.0566603512813568</v>
      </c>
      <c r="AE36" s="1044">
        <v>7.7675955228163991</v>
      </c>
      <c r="AF36" s="1045">
        <v>9.5019883354929693</v>
      </c>
      <c r="AG36" s="1044">
        <v>18283.537366</v>
      </c>
      <c r="AH36" s="1044">
        <v>18969.222590000001</v>
      </c>
      <c r="AI36" s="1044">
        <v>20585.659265793998</v>
      </c>
      <c r="AJ36" s="1044">
        <f>AJ35+AJ7</f>
        <v>22784.763583999997</v>
      </c>
      <c r="AK36" s="1044">
        <v>24891.31</v>
      </c>
      <c r="AL36" s="1044">
        <v>28256.486000000001</v>
      </c>
      <c r="AM36" s="1044">
        <v>30368.462</v>
      </c>
      <c r="AN36" s="1044">
        <v>32636.890936969001</v>
      </c>
      <c r="AO36" s="1044">
        <v>39034.546208667627</v>
      </c>
      <c r="AP36" s="1045">
        <f>AP35+AP7</f>
        <v>46628.244445175995</v>
      </c>
      <c r="AQ36" s="1044">
        <v>6.3820211221358853</v>
      </c>
      <c r="AR36" s="1044">
        <v>5.9268883562545067</v>
      </c>
      <c r="AS36" s="1044">
        <v>5.6301679098971498</v>
      </c>
      <c r="AT36" s="1044">
        <v>5.779114732622606</v>
      </c>
      <c r="AU36" s="1044">
        <v>5.76</v>
      </c>
      <c r="AV36" s="1044">
        <v>5.7688830435904475</v>
      </c>
      <c r="AW36" s="1044">
        <v>5.6475887082115683</v>
      </c>
      <c r="AX36" s="1044">
        <v>5.5103127552366526</v>
      </c>
      <c r="AY36" s="1044">
        <v>5.7611478707329171</v>
      </c>
      <c r="AZ36" s="1045">
        <v>6.5816373311729865</v>
      </c>
      <c r="BA36" s="1046">
        <v>93.951565396153072</v>
      </c>
      <c r="BB36" s="1044">
        <v>93.5980691035615</v>
      </c>
      <c r="BC36" s="1044">
        <v>93.075595987230855</v>
      </c>
      <c r="BD36" s="1044">
        <v>90.005986909933597</v>
      </c>
      <c r="BE36" s="1044">
        <v>89.62</v>
      </c>
      <c r="BF36" s="1044">
        <v>91.639618428480361</v>
      </c>
      <c r="BG36" s="1044">
        <v>92.042164829576279</v>
      </c>
      <c r="BH36" s="1044">
        <v>90.943339648718634</v>
      </c>
      <c r="BI36" s="1044">
        <v>92.232404477183593</v>
      </c>
      <c r="BJ36" s="1045">
        <v>90.498011664507032</v>
      </c>
      <c r="BK36" s="1044">
        <v>19460.674693000001</v>
      </c>
      <c r="BL36" s="1044">
        <v>20266.681537</v>
      </c>
      <c r="BM36" s="1044">
        <v>22117.139350489</v>
      </c>
      <c r="BN36" s="1044">
        <v>25084.120467000001</v>
      </c>
      <c r="BO36" s="1044">
        <v>27774.55</v>
      </c>
      <c r="BP36" s="1044">
        <v>30834.355799999998</v>
      </c>
      <c r="BQ36" s="1044">
        <v>32994.076200000003</v>
      </c>
      <c r="BR36" s="1044">
        <v>35887.060078323004</v>
      </c>
      <c r="BS36" s="1044">
        <v>42321.943605323628</v>
      </c>
      <c r="BT36" s="1045">
        <f>BT35+BT7</f>
        <v>51524.054051082996</v>
      </c>
      <c r="BU36" s="1044">
        <v>5.9312879484707963</v>
      </c>
      <c r="BV36" s="1044">
        <v>4.8429663598146551</v>
      </c>
      <c r="BW36" s="1046">
        <v>5.2851554239010676</v>
      </c>
      <c r="BX36" s="1046">
        <v>5.0106031941163236</v>
      </c>
      <c r="BY36" s="1046">
        <v>5.47</v>
      </c>
      <c r="BZ36" s="1046">
        <v>5.3820575268450694</v>
      </c>
      <c r="CA36" s="1046">
        <v>5.2477250526689456</v>
      </c>
      <c r="CB36" s="1044">
        <v>5.1813929085210644</v>
      </c>
      <c r="CC36" s="1047">
        <v>5.4085276612479607</v>
      </c>
      <c r="CD36" s="1926">
        <v>6.2082449662351129</v>
      </c>
    </row>
    <row r="37" spans="1:82" ht="15" customHeight="1">
      <c r="A37" s="1048" t="s">
        <v>916</v>
      </c>
      <c r="C37" s="1049"/>
      <c r="F37" s="1778"/>
    </row>
    <row r="38" spans="1:82" ht="15" customHeight="1">
      <c r="A38" s="1997" t="s">
        <v>915</v>
      </c>
      <c r="B38" s="1997"/>
      <c r="C38" s="1997"/>
      <c r="D38" s="1997"/>
      <c r="E38" s="1997"/>
      <c r="F38" s="1997"/>
      <c r="G38" s="1997"/>
      <c r="H38" s="1997"/>
      <c r="I38" s="1997"/>
      <c r="J38" s="1997"/>
      <c r="K38" s="1997"/>
      <c r="L38" s="1997"/>
      <c r="M38" s="1997"/>
    </row>
    <row r="39" spans="1:82" ht="15" customHeight="1">
      <c r="A39" s="1997"/>
      <c r="B39" s="1997"/>
      <c r="C39" s="1997"/>
      <c r="D39" s="1997"/>
      <c r="E39" s="1997"/>
      <c r="F39" s="1997"/>
      <c r="G39" s="1997"/>
      <c r="H39" s="1997"/>
      <c r="I39" s="1997"/>
      <c r="J39" s="1997"/>
      <c r="K39" s="1997"/>
      <c r="L39" s="1997"/>
      <c r="M39" s="1997"/>
    </row>
    <row r="40" spans="1:82" ht="15" customHeight="1">
      <c r="B40" s="1997" t="s">
        <v>917</v>
      </c>
      <c r="C40" s="1997"/>
      <c r="D40" s="1997"/>
      <c r="E40" s="1997"/>
      <c r="F40" s="1997"/>
      <c r="G40" s="1997"/>
      <c r="H40" s="1997"/>
      <c r="I40" s="1997"/>
      <c r="J40" s="1997"/>
      <c r="K40" s="1997"/>
      <c r="L40" s="1997"/>
      <c r="M40" s="1997"/>
      <c r="N40" s="1997"/>
    </row>
    <row r="41" spans="1:82" ht="15" customHeight="1">
      <c r="B41" s="1997"/>
      <c r="C41" s="1997"/>
      <c r="D41" s="1997"/>
      <c r="E41" s="1997"/>
      <c r="F41" s="1997"/>
      <c r="G41" s="1997"/>
      <c r="H41" s="1997"/>
      <c r="I41" s="1997"/>
      <c r="J41" s="1997"/>
      <c r="K41" s="1997"/>
      <c r="L41" s="1997"/>
      <c r="M41" s="1997"/>
      <c r="N41" s="1997"/>
    </row>
  </sheetData>
  <mergeCells count="16">
    <mergeCell ref="A2:CD2"/>
    <mergeCell ref="A3:A5"/>
    <mergeCell ref="B3:B5"/>
    <mergeCell ref="C3:AF3"/>
    <mergeCell ref="AG3:BJ3"/>
    <mergeCell ref="BK3:CD3"/>
    <mergeCell ref="AG4:AP4"/>
    <mergeCell ref="AQ4:AZ4"/>
    <mergeCell ref="BA4:BJ4"/>
    <mergeCell ref="BK4:BT4"/>
    <mergeCell ref="BU4:CD4"/>
    <mergeCell ref="B40:N41"/>
    <mergeCell ref="A38:M39"/>
    <mergeCell ref="C4:L4"/>
    <mergeCell ref="M4:V4"/>
    <mergeCell ref="W4:AF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V16"/>
  <sheetViews>
    <sheetView topLeftCell="E1" workbookViewId="0">
      <selection activeCell="A13" sqref="A13:K13"/>
    </sheetView>
  </sheetViews>
  <sheetFormatPr defaultColWidth="9.26953125" defaultRowHeight="12.5"/>
  <cols>
    <col min="1" max="1" width="36.26953125" style="91" customWidth="1"/>
    <col min="2" max="7" width="9.453125" style="91" bestFit="1" customWidth="1"/>
    <col min="8" max="8" width="10.26953125" style="91" customWidth="1"/>
    <col min="9" max="9" width="9.1796875" style="91" bestFit="1" customWidth="1"/>
    <col min="10" max="11" width="9.26953125" style="91" customWidth="1"/>
    <col min="12" max="12" width="7.54296875" style="91" bestFit="1" customWidth="1"/>
    <col min="13" max="18" width="10.453125" style="91" bestFit="1" customWidth="1"/>
    <col min="19" max="19" width="10.26953125" style="91" bestFit="1" customWidth="1"/>
    <col min="20" max="20" width="10.1796875" style="91" bestFit="1" customWidth="1"/>
    <col min="21" max="21" width="10.1796875" style="91" customWidth="1"/>
    <col min="22" max="16384" width="9.26953125" style="91"/>
  </cols>
  <sheetData>
    <row r="1" spans="1:22" ht="24" customHeight="1">
      <c r="A1" s="89" t="s">
        <v>338</v>
      </c>
      <c r="B1" s="90"/>
      <c r="C1" s="90"/>
      <c r="D1" s="90"/>
      <c r="E1" s="90"/>
      <c r="F1" s="90"/>
      <c r="G1" s="90"/>
    </row>
    <row r="2" spans="1:22" ht="12.75" customHeight="1">
      <c r="A2" s="2075" t="s">
        <v>186</v>
      </c>
      <c r="B2" s="2076" t="s">
        <v>187</v>
      </c>
      <c r="C2" s="2077"/>
      <c r="D2" s="2077"/>
      <c r="E2" s="2077"/>
      <c r="F2" s="2077"/>
      <c r="G2" s="2077"/>
      <c r="H2" s="2077"/>
      <c r="I2" s="2077"/>
      <c r="J2" s="2077"/>
      <c r="K2" s="2078"/>
      <c r="L2" s="2072" t="s">
        <v>188</v>
      </c>
      <c r="M2" s="2073"/>
      <c r="N2" s="2073"/>
      <c r="O2" s="2073"/>
      <c r="P2" s="2073"/>
      <c r="Q2" s="2073"/>
      <c r="R2" s="2073"/>
      <c r="S2" s="2073"/>
      <c r="T2" s="2073"/>
      <c r="U2" s="2074"/>
    </row>
    <row r="3" spans="1:22" ht="15.75" customHeight="1">
      <c r="A3" s="2075"/>
      <c r="B3" s="92" t="s">
        <v>88</v>
      </c>
      <c r="C3" s="92" t="s">
        <v>89</v>
      </c>
      <c r="D3" s="92" t="s">
        <v>90</v>
      </c>
      <c r="E3" s="92" t="s">
        <v>91</v>
      </c>
      <c r="F3" s="92" t="s">
        <v>92</v>
      </c>
      <c r="G3" s="92" t="s">
        <v>93</v>
      </c>
      <c r="H3" s="92" t="s">
        <v>94</v>
      </c>
      <c r="I3" s="92" t="s">
        <v>95</v>
      </c>
      <c r="J3" s="92" t="s">
        <v>102</v>
      </c>
      <c r="K3" s="92" t="s">
        <v>320</v>
      </c>
      <c r="L3" s="92" t="s">
        <v>88</v>
      </c>
      <c r="M3" s="92" t="s">
        <v>89</v>
      </c>
      <c r="N3" s="92" t="s">
        <v>90</v>
      </c>
      <c r="O3" s="92" t="s">
        <v>91</v>
      </c>
      <c r="P3" s="92" t="s">
        <v>92</v>
      </c>
      <c r="Q3" s="92" t="s">
        <v>93</v>
      </c>
      <c r="R3" s="92" t="s">
        <v>94</v>
      </c>
      <c r="S3" s="93" t="s">
        <v>95</v>
      </c>
      <c r="T3" s="93" t="s">
        <v>102</v>
      </c>
      <c r="U3" s="93" t="s">
        <v>320</v>
      </c>
    </row>
    <row r="4" spans="1:22">
      <c r="A4" s="94" t="s">
        <v>189</v>
      </c>
      <c r="B4" s="95">
        <v>8496</v>
      </c>
      <c r="C4" s="95">
        <v>7061</v>
      </c>
      <c r="D4" s="95">
        <v>6031</v>
      </c>
      <c r="E4" s="95">
        <v>4145</v>
      </c>
      <c r="F4" s="95">
        <v>1250</v>
      </c>
      <c r="G4" s="95">
        <v>1017</v>
      </c>
      <c r="H4" s="95">
        <v>6194</v>
      </c>
      <c r="I4" s="96">
        <v>3055</v>
      </c>
      <c r="J4" s="96">
        <v>2578</v>
      </c>
      <c r="K4" s="96">
        <v>783</v>
      </c>
      <c r="L4" s="96">
        <v>450.67349701435495</v>
      </c>
      <c r="M4" s="97">
        <v>452.09</v>
      </c>
      <c r="N4" s="97">
        <v>444.22940123955556</v>
      </c>
      <c r="O4" s="97">
        <v>307.81086171504438</v>
      </c>
      <c r="P4" s="97">
        <v>188.42534117979545</v>
      </c>
      <c r="Q4" s="97">
        <v>191.8835229418325</v>
      </c>
      <c r="R4" s="98">
        <v>454.64814977085689</v>
      </c>
      <c r="S4" s="97">
        <v>623.26479831141603</v>
      </c>
      <c r="T4" s="97">
        <v>489.03783426631406</v>
      </c>
      <c r="U4" s="97">
        <v>341.12720304100003</v>
      </c>
    </row>
    <row r="5" spans="1:22">
      <c r="A5" s="99" t="s">
        <v>190</v>
      </c>
      <c r="B5" s="100">
        <v>869332</v>
      </c>
      <c r="C5" s="100">
        <v>869619</v>
      </c>
      <c r="D5" s="100">
        <v>873462</v>
      </c>
      <c r="E5" s="100">
        <v>843841</v>
      </c>
      <c r="F5" s="100">
        <v>861987</v>
      </c>
      <c r="G5" s="100">
        <v>873832</v>
      </c>
      <c r="H5" s="100">
        <v>1095113</v>
      </c>
      <c r="I5" s="101">
        <v>1605869</v>
      </c>
      <c r="J5" s="101">
        <v>1074546</v>
      </c>
      <c r="K5" s="101">
        <v>999262</v>
      </c>
      <c r="L5" s="101">
        <v>12516.94</v>
      </c>
      <c r="M5" s="102">
        <v>13386.39</v>
      </c>
      <c r="N5" s="102">
        <v>14479.446698286369</v>
      </c>
      <c r="O5" s="102">
        <v>15405.577919757241</v>
      </c>
      <c r="P5" s="102">
        <v>18235.092576827083</v>
      </c>
      <c r="Q5" s="102">
        <v>19227.824795679313</v>
      </c>
      <c r="R5" s="103">
        <v>27772.640454455661</v>
      </c>
      <c r="S5" s="102">
        <v>47457.272365280311</v>
      </c>
      <c r="T5" s="102">
        <v>29732.56812453641</v>
      </c>
      <c r="U5" s="102">
        <v>29882.431250278536</v>
      </c>
    </row>
    <row r="6" spans="1:22">
      <c r="A6" s="99" t="s">
        <v>191</v>
      </c>
      <c r="B6" s="100">
        <v>877828</v>
      </c>
      <c r="C6" s="100">
        <v>876680</v>
      </c>
      <c r="D6" s="100">
        <v>879493</v>
      </c>
      <c r="E6" s="104">
        <v>847986</v>
      </c>
      <c r="F6" s="104">
        <v>863237</v>
      </c>
      <c r="G6" s="104">
        <v>874849</v>
      </c>
      <c r="H6" s="104">
        <v>1101307</v>
      </c>
      <c r="I6" s="105">
        <v>1608924</v>
      </c>
      <c r="J6" s="105">
        <v>1077124</v>
      </c>
      <c r="K6" s="105">
        <v>1000045</v>
      </c>
      <c r="L6" s="101">
        <v>12967.613497014356</v>
      </c>
      <c r="M6" s="102">
        <v>13838.48</v>
      </c>
      <c r="N6" s="102">
        <v>14923.676099525925</v>
      </c>
      <c r="O6" s="106">
        <v>15713.388781472286</v>
      </c>
      <c r="P6" s="106">
        <v>18423.517918006877</v>
      </c>
      <c r="Q6" s="106">
        <v>19419.708318621146</v>
      </c>
      <c r="R6" s="103">
        <v>28227.288604226516</v>
      </c>
      <c r="S6" s="102">
        <v>48080.537163591725</v>
      </c>
      <c r="T6" s="102">
        <v>30221.605958802724</v>
      </c>
      <c r="U6" s="102">
        <v>30223.558453319536</v>
      </c>
    </row>
    <row r="7" spans="1:22">
      <c r="A7" s="99" t="s">
        <v>192</v>
      </c>
      <c r="B7" s="100">
        <v>851250</v>
      </c>
      <c r="C7" s="100">
        <v>854171</v>
      </c>
      <c r="D7" s="100">
        <v>859884</v>
      </c>
      <c r="E7" s="100">
        <v>828314</v>
      </c>
      <c r="F7" s="100">
        <v>842847</v>
      </c>
      <c r="G7" s="100">
        <v>846476</v>
      </c>
      <c r="H7" s="100">
        <v>1083623</v>
      </c>
      <c r="I7" s="101">
        <v>1587110</v>
      </c>
      <c r="J7" s="101">
        <v>1060419</v>
      </c>
      <c r="K7" s="101">
        <v>982615</v>
      </c>
      <c r="L7" s="101">
        <v>11788.67</v>
      </c>
      <c r="M7" s="102">
        <v>12636.66</v>
      </c>
      <c r="N7" s="102">
        <v>13857.57</v>
      </c>
      <c r="O7" s="102">
        <v>14623.818264155529</v>
      </c>
      <c r="P7" s="102">
        <v>17365.298583246538</v>
      </c>
      <c r="Q7" s="102">
        <v>18042.23955062086</v>
      </c>
      <c r="R7" s="103">
        <v>26421.499441746964</v>
      </c>
      <c r="S7" s="102">
        <v>45817.572874598802</v>
      </c>
      <c r="T7" s="102">
        <v>28615.919433149698</v>
      </c>
      <c r="U7" s="102">
        <v>28867.613501741573</v>
      </c>
    </row>
    <row r="8" spans="1:22">
      <c r="A8" s="99" t="s">
        <v>193</v>
      </c>
      <c r="B8" s="100">
        <v>18175</v>
      </c>
      <c r="C8" s="100">
        <v>15157</v>
      </c>
      <c r="D8" s="100">
        <v>12769</v>
      </c>
      <c r="E8" s="100">
        <v>9286</v>
      </c>
      <c r="F8" s="100">
        <v>10069</v>
      </c>
      <c r="G8" s="100">
        <v>11189</v>
      </c>
      <c r="H8" s="100">
        <v>12559</v>
      </c>
      <c r="I8" s="101">
        <v>16509</v>
      </c>
      <c r="J8" s="101">
        <v>15173</v>
      </c>
      <c r="K8" s="101">
        <v>16408</v>
      </c>
      <c r="L8" s="101">
        <v>701.69</v>
      </c>
      <c r="M8" s="102">
        <v>736.51</v>
      </c>
      <c r="N8" s="102">
        <v>657.77334723903004</v>
      </c>
      <c r="O8" s="102">
        <v>532.21218662613694</v>
      </c>
      <c r="P8" s="102">
        <v>564.32387265307</v>
      </c>
      <c r="Q8" s="102">
        <v>575.49322576670681</v>
      </c>
      <c r="R8" s="103">
        <v>924.69642559799991</v>
      </c>
      <c r="S8" s="102">
        <v>1291.5752239490801</v>
      </c>
      <c r="T8" s="102">
        <v>1049.5933761616893</v>
      </c>
      <c r="U8" s="102">
        <v>893.18390446285548</v>
      </c>
    </row>
    <row r="9" spans="1:22">
      <c r="A9" s="99" t="s">
        <v>194</v>
      </c>
      <c r="B9" s="100">
        <v>1342</v>
      </c>
      <c r="C9" s="100">
        <v>1321</v>
      </c>
      <c r="D9" s="100">
        <v>2695</v>
      </c>
      <c r="E9" s="100">
        <v>9132</v>
      </c>
      <c r="F9" s="100">
        <v>9304</v>
      </c>
      <c r="G9" s="100">
        <v>10990</v>
      </c>
      <c r="H9" s="100">
        <v>2070</v>
      </c>
      <c r="I9" s="101">
        <v>2727</v>
      </c>
      <c r="J9" s="101">
        <v>696</v>
      </c>
      <c r="K9" s="101">
        <v>564</v>
      </c>
      <c r="L9" s="101">
        <v>24.411679944999999</v>
      </c>
      <c r="M9" s="102">
        <v>21.08</v>
      </c>
      <c r="N9" s="102">
        <v>100.41</v>
      </c>
      <c r="O9" s="102">
        <v>363.97606665387042</v>
      </c>
      <c r="P9" s="102">
        <v>302.07280494554948</v>
      </c>
      <c r="Q9" s="102">
        <v>347.32419249860368</v>
      </c>
      <c r="R9" s="103">
        <v>257.82528356716938</v>
      </c>
      <c r="S9" s="102">
        <v>482.35903486715404</v>
      </c>
      <c r="T9" s="102">
        <v>205.95618027738431</v>
      </c>
      <c r="U9" s="102">
        <v>48.442999524000001</v>
      </c>
    </row>
    <row r="10" spans="1:22">
      <c r="A10" s="107" t="s">
        <v>195</v>
      </c>
      <c r="B10" s="108">
        <v>7061</v>
      </c>
      <c r="C10" s="108">
        <v>6031</v>
      </c>
      <c r="D10" s="108">
        <v>4145</v>
      </c>
      <c r="E10" s="108">
        <v>1254</v>
      </c>
      <c r="F10" s="108">
        <v>1017</v>
      </c>
      <c r="G10" s="108">
        <v>6194</v>
      </c>
      <c r="H10" s="108">
        <v>3055</v>
      </c>
      <c r="I10" s="109">
        <v>2578</v>
      </c>
      <c r="J10" s="109">
        <v>836</v>
      </c>
      <c r="K10" s="109">
        <v>458</v>
      </c>
      <c r="L10" s="109">
        <v>453.15366772644575</v>
      </c>
      <c r="M10" s="110">
        <v>444.23</v>
      </c>
      <c r="N10" s="110">
        <v>307.91948394843968</v>
      </c>
      <c r="O10" s="110">
        <v>193.38226403674895</v>
      </c>
      <c r="P10" s="110">
        <v>191.82265716171941</v>
      </c>
      <c r="Q10" s="110">
        <v>454.65134973497481</v>
      </c>
      <c r="R10" s="111">
        <v>623.2674533143836</v>
      </c>
      <c r="S10" s="110">
        <v>489.03003017670068</v>
      </c>
      <c r="T10" s="110">
        <v>350.13696921393728</v>
      </c>
      <c r="U10" s="110">
        <v>414.31804759110787</v>
      </c>
    </row>
    <row r="12" spans="1:22" ht="37.5" customHeight="1">
      <c r="A12" s="2033" t="s">
        <v>940</v>
      </c>
      <c r="B12" s="2034"/>
      <c r="C12" s="2034"/>
      <c r="D12" s="2034"/>
      <c r="E12" s="2034"/>
      <c r="F12" s="2034"/>
      <c r="G12" s="2034"/>
      <c r="H12" s="2034"/>
      <c r="I12" s="2034"/>
      <c r="J12" s="2034"/>
      <c r="K12" s="2035"/>
      <c r="U12" s="812"/>
    </row>
    <row r="13" spans="1:22" ht="13">
      <c r="A13" s="2033" t="s">
        <v>941</v>
      </c>
      <c r="B13" s="2034"/>
      <c r="C13" s="2034"/>
      <c r="D13" s="2034"/>
      <c r="E13" s="2034"/>
      <c r="F13" s="2034"/>
      <c r="G13" s="2034"/>
      <c r="H13" s="2034"/>
      <c r="I13" s="2034"/>
      <c r="J13" s="2034"/>
      <c r="K13" s="2035"/>
      <c r="S13" s="112"/>
    </row>
    <row r="14" spans="1:22" ht="13">
      <c r="B14" s="113"/>
      <c r="H14" s="114"/>
      <c r="I14" s="114"/>
      <c r="S14" s="112"/>
    </row>
    <row r="15" spans="1:22" ht="12.75" customHeight="1">
      <c r="S15" s="116"/>
      <c r="V15" s="117"/>
    </row>
    <row r="16" spans="1:22" ht="13.5" customHeight="1"/>
  </sheetData>
  <mergeCells count="5">
    <mergeCell ref="L2:U2"/>
    <mergeCell ref="A2:A3"/>
    <mergeCell ref="A12:K12"/>
    <mergeCell ref="B2:K2"/>
    <mergeCell ref="A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D192"/>
  <sheetViews>
    <sheetView zoomScaleNormal="100" workbookViewId="0">
      <pane xSplit="2" ySplit="5" topLeftCell="C6" activePane="bottomRight" state="frozen"/>
      <selection activeCell="BY34" sqref="BY34"/>
      <selection pane="topRight" activeCell="BY34" sqref="BY34"/>
      <selection pane="bottomLeft" activeCell="BY34" sqref="BY34"/>
      <selection pane="bottomRight" activeCell="G11" sqref="G11"/>
    </sheetView>
  </sheetViews>
  <sheetFormatPr defaultRowHeight="13"/>
  <cols>
    <col min="1" max="1" width="5.54296875" style="121" customWidth="1"/>
    <col min="2" max="2" width="25.26953125" style="121" customWidth="1"/>
    <col min="3" max="3" width="9.26953125" style="125" customWidth="1"/>
    <col min="4" max="4" width="9.26953125" style="161" customWidth="1"/>
    <col min="5" max="5" width="9.26953125" style="125" customWidth="1"/>
    <col min="6" max="6" width="11.7265625" style="161" customWidth="1"/>
    <col min="7" max="7" width="9.26953125" style="125" customWidth="1"/>
    <col min="8" max="8" width="10.26953125" style="161" customWidth="1"/>
    <col min="9" max="9" width="11" style="125" customWidth="1"/>
    <col min="10" max="10" width="13.26953125" style="161" customWidth="1"/>
    <col min="11" max="11" width="9.26953125" style="125" customWidth="1"/>
    <col min="12" max="12" width="9.26953125" style="161" customWidth="1"/>
    <col min="13" max="13" width="10.54296875" style="162" customWidth="1"/>
    <col min="14" max="14" width="9.26953125" style="161" customWidth="1"/>
    <col min="15" max="15" width="14.26953125" style="125" customWidth="1"/>
    <col min="16" max="16" width="9.26953125" style="161" customWidth="1"/>
    <col min="17" max="17" width="9.26953125" style="125" customWidth="1"/>
    <col min="18" max="18" width="12.54296875" style="161" customWidth="1"/>
    <col min="19" max="19" width="10.7265625" style="125" customWidth="1"/>
    <col min="20" max="22" width="9.26953125" style="125" customWidth="1"/>
    <col min="23" max="23" width="10.26953125" style="121" customWidth="1"/>
    <col min="24" max="24" width="10.453125" style="163" customWidth="1"/>
    <col min="25" max="25" width="11" style="121" customWidth="1"/>
    <col min="26" max="26" width="11.7265625" style="163" customWidth="1"/>
    <col min="27" max="27" width="10.26953125" style="121" customWidth="1"/>
    <col min="28" max="28" width="10.26953125" style="163" customWidth="1"/>
    <col min="29" max="29" width="10.26953125" style="121" customWidth="1"/>
    <col min="30" max="30" width="13.26953125" style="163" customWidth="1"/>
    <col min="31" max="31" width="10.26953125" style="121" customWidth="1"/>
    <col min="32" max="32" width="10.453125" style="163" customWidth="1"/>
    <col min="33" max="33" width="10.54296875" style="164" customWidth="1"/>
    <col min="34" max="34" width="10.7265625" style="163" customWidth="1"/>
    <col min="35" max="35" width="10.26953125" style="121" customWidth="1"/>
    <col min="36" max="36" width="11" style="163" customWidth="1"/>
    <col min="37" max="37" width="10.26953125" style="121" customWidth="1"/>
    <col min="38" max="38" width="10.54296875" style="163" customWidth="1"/>
    <col min="39" max="39" width="10.7265625" style="121" customWidth="1"/>
    <col min="40" max="40" width="12.54296875" style="121" customWidth="1"/>
    <col min="41" max="42" width="10.26953125" style="121" customWidth="1"/>
    <col min="43" max="57" width="9.1796875" style="121" customWidth="1"/>
    <col min="58" max="58" width="22.81640625" style="121" customWidth="1"/>
    <col min="59" max="62" width="9.1796875" style="121" customWidth="1"/>
    <col min="63" max="76" width="9.1796875" style="121"/>
    <col min="77" max="78" width="9.1796875" style="121" customWidth="1"/>
    <col min="79" max="274" width="9.1796875" style="121"/>
    <col min="275" max="275" width="25.26953125" style="121" customWidth="1"/>
    <col min="276" max="278" width="9.26953125" style="121" customWidth="1"/>
    <col min="279" max="279" width="11.7265625" style="121" customWidth="1"/>
    <col min="280" max="280" width="9.26953125" style="121" customWidth="1"/>
    <col min="281" max="281" width="10.26953125" style="121" customWidth="1"/>
    <col min="282" max="282" width="9.26953125" style="121" customWidth="1"/>
    <col min="283" max="283" width="13.26953125" style="121" customWidth="1"/>
    <col min="284" max="289" width="9.26953125" style="121" customWidth="1"/>
    <col min="290" max="291" width="9.1796875" style="121"/>
    <col min="292" max="292" width="10.7265625" style="121" customWidth="1"/>
    <col min="293" max="293" width="12.453125" style="121" bestFit="1" customWidth="1"/>
    <col min="294" max="295" width="10" style="121" bestFit="1" customWidth="1"/>
    <col min="296" max="296" width="9.1796875" style="121"/>
    <col min="297" max="297" width="10.54296875" style="121" customWidth="1"/>
    <col min="298" max="530" width="9.1796875" style="121"/>
    <col min="531" max="531" width="25.26953125" style="121" customWidth="1"/>
    <col min="532" max="534" width="9.26953125" style="121" customWidth="1"/>
    <col min="535" max="535" width="11.7265625" style="121" customWidth="1"/>
    <col min="536" max="536" width="9.26953125" style="121" customWidth="1"/>
    <col min="537" max="537" width="10.26953125" style="121" customWidth="1"/>
    <col min="538" max="538" width="9.26953125" style="121" customWidth="1"/>
    <col min="539" max="539" width="13.26953125" style="121" customWidth="1"/>
    <col min="540" max="545" width="9.26953125" style="121" customWidth="1"/>
    <col min="546" max="547" width="9.1796875" style="121"/>
    <col min="548" max="548" width="10.7265625" style="121" customWidth="1"/>
    <col min="549" max="549" width="12.453125" style="121" bestFit="1" customWidth="1"/>
    <col min="550" max="551" width="10" style="121" bestFit="1" customWidth="1"/>
    <col min="552" max="552" width="9.1796875" style="121"/>
    <col min="553" max="553" width="10.54296875" style="121" customWidth="1"/>
    <col min="554" max="786" width="9.1796875" style="121"/>
    <col min="787" max="787" width="25.26953125" style="121" customWidth="1"/>
    <col min="788" max="790" width="9.26953125" style="121" customWidth="1"/>
    <col min="791" max="791" width="11.7265625" style="121" customWidth="1"/>
    <col min="792" max="792" width="9.26953125" style="121" customWidth="1"/>
    <col min="793" max="793" width="10.26953125" style="121" customWidth="1"/>
    <col min="794" max="794" width="9.26953125" style="121" customWidth="1"/>
    <col min="795" max="795" width="13.26953125" style="121" customWidth="1"/>
    <col min="796" max="801" width="9.26953125" style="121" customWidth="1"/>
    <col min="802" max="803" width="9.1796875" style="121"/>
    <col min="804" max="804" width="10.7265625" style="121" customWidth="1"/>
    <col min="805" max="805" width="12.453125" style="121" bestFit="1" customWidth="1"/>
    <col min="806" max="807" width="10" style="121" bestFit="1" customWidth="1"/>
    <col min="808" max="808" width="9.1796875" style="121"/>
    <col min="809" max="809" width="10.54296875" style="121" customWidth="1"/>
    <col min="810" max="1042" width="9.1796875" style="121"/>
    <col min="1043" max="1043" width="25.26953125" style="121" customWidth="1"/>
    <col min="1044" max="1046" width="9.26953125" style="121" customWidth="1"/>
    <col min="1047" max="1047" width="11.7265625" style="121" customWidth="1"/>
    <col min="1048" max="1048" width="9.26953125" style="121" customWidth="1"/>
    <col min="1049" max="1049" width="10.26953125" style="121" customWidth="1"/>
    <col min="1050" max="1050" width="9.26953125" style="121" customWidth="1"/>
    <col min="1051" max="1051" width="13.26953125" style="121" customWidth="1"/>
    <col min="1052" max="1057" width="9.26953125" style="121" customWidth="1"/>
    <col min="1058" max="1059" width="9.1796875" style="121"/>
    <col min="1060" max="1060" width="10.7265625" style="121" customWidth="1"/>
    <col min="1061" max="1061" width="12.453125" style="121" bestFit="1" customWidth="1"/>
    <col min="1062" max="1063" width="10" style="121" bestFit="1" customWidth="1"/>
    <col min="1064" max="1064" width="9.1796875" style="121"/>
    <col min="1065" max="1065" width="10.54296875" style="121" customWidth="1"/>
    <col min="1066" max="1298" width="9.1796875" style="121"/>
    <col min="1299" max="1299" width="25.26953125" style="121" customWidth="1"/>
    <col min="1300" max="1302" width="9.26953125" style="121" customWidth="1"/>
    <col min="1303" max="1303" width="11.7265625" style="121" customWidth="1"/>
    <col min="1304" max="1304" width="9.26953125" style="121" customWidth="1"/>
    <col min="1305" max="1305" width="10.26953125" style="121" customWidth="1"/>
    <col min="1306" max="1306" width="9.26953125" style="121" customWidth="1"/>
    <col min="1307" max="1307" width="13.26953125" style="121" customWidth="1"/>
    <col min="1308" max="1313" width="9.26953125" style="121" customWidth="1"/>
    <col min="1314" max="1315" width="9.1796875" style="121"/>
    <col min="1316" max="1316" width="10.7265625" style="121" customWidth="1"/>
    <col min="1317" max="1317" width="12.453125" style="121" bestFit="1" customWidth="1"/>
    <col min="1318" max="1319" width="10" style="121" bestFit="1" customWidth="1"/>
    <col min="1320" max="1320" width="9.1796875" style="121"/>
    <col min="1321" max="1321" width="10.54296875" style="121" customWidth="1"/>
    <col min="1322" max="1554" width="9.1796875" style="121"/>
    <col min="1555" max="1555" width="25.26953125" style="121" customWidth="1"/>
    <col min="1556" max="1558" width="9.26953125" style="121" customWidth="1"/>
    <col min="1559" max="1559" width="11.7265625" style="121" customWidth="1"/>
    <col min="1560" max="1560" width="9.26953125" style="121" customWidth="1"/>
    <col min="1561" max="1561" width="10.26953125" style="121" customWidth="1"/>
    <col min="1562" max="1562" width="9.26953125" style="121" customWidth="1"/>
    <col min="1563" max="1563" width="13.26953125" style="121" customWidth="1"/>
    <col min="1564" max="1569" width="9.26953125" style="121" customWidth="1"/>
    <col min="1570" max="1571" width="9.1796875" style="121"/>
    <col min="1572" max="1572" width="10.7265625" style="121" customWidth="1"/>
    <col min="1573" max="1573" width="12.453125" style="121" bestFit="1" customWidth="1"/>
    <col min="1574" max="1575" width="10" style="121" bestFit="1" customWidth="1"/>
    <col min="1576" max="1576" width="9.1796875" style="121"/>
    <col min="1577" max="1577" width="10.54296875" style="121" customWidth="1"/>
    <col min="1578" max="1810" width="9.1796875" style="121"/>
    <col min="1811" max="1811" width="25.26953125" style="121" customWidth="1"/>
    <col min="1812" max="1814" width="9.26953125" style="121" customWidth="1"/>
    <col min="1815" max="1815" width="11.7265625" style="121" customWidth="1"/>
    <col min="1816" max="1816" width="9.26953125" style="121" customWidth="1"/>
    <col min="1817" max="1817" width="10.26953125" style="121" customWidth="1"/>
    <col min="1818" max="1818" width="9.26953125" style="121" customWidth="1"/>
    <col min="1819" max="1819" width="13.26953125" style="121" customWidth="1"/>
    <col min="1820" max="1825" width="9.26953125" style="121" customWidth="1"/>
    <col min="1826" max="1827" width="9.1796875" style="121"/>
    <col min="1828" max="1828" width="10.7265625" style="121" customWidth="1"/>
    <col min="1829" max="1829" width="12.453125" style="121" bestFit="1" customWidth="1"/>
    <col min="1830" max="1831" width="10" style="121" bestFit="1" customWidth="1"/>
    <col min="1832" max="1832" width="9.1796875" style="121"/>
    <col min="1833" max="1833" width="10.54296875" style="121" customWidth="1"/>
    <col min="1834" max="2066" width="9.1796875" style="121"/>
    <col min="2067" max="2067" width="25.26953125" style="121" customWidth="1"/>
    <col min="2068" max="2070" width="9.26953125" style="121" customWidth="1"/>
    <col min="2071" max="2071" width="11.7265625" style="121" customWidth="1"/>
    <col min="2072" max="2072" width="9.26953125" style="121" customWidth="1"/>
    <col min="2073" max="2073" width="10.26953125" style="121" customWidth="1"/>
    <col min="2074" max="2074" width="9.26953125" style="121" customWidth="1"/>
    <col min="2075" max="2075" width="13.26953125" style="121" customWidth="1"/>
    <col min="2076" max="2081" width="9.26953125" style="121" customWidth="1"/>
    <col min="2082" max="2083" width="9.1796875" style="121"/>
    <col min="2084" max="2084" width="10.7265625" style="121" customWidth="1"/>
    <col min="2085" max="2085" width="12.453125" style="121" bestFit="1" customWidth="1"/>
    <col min="2086" max="2087" width="10" style="121" bestFit="1" customWidth="1"/>
    <col min="2088" max="2088" width="9.1796875" style="121"/>
    <col min="2089" max="2089" width="10.54296875" style="121" customWidth="1"/>
    <col min="2090" max="2322" width="9.1796875" style="121"/>
    <col min="2323" max="2323" width="25.26953125" style="121" customWidth="1"/>
    <col min="2324" max="2326" width="9.26953125" style="121" customWidth="1"/>
    <col min="2327" max="2327" width="11.7265625" style="121" customWidth="1"/>
    <col min="2328" max="2328" width="9.26953125" style="121" customWidth="1"/>
    <col min="2329" max="2329" width="10.26953125" style="121" customWidth="1"/>
    <col min="2330" max="2330" width="9.26953125" style="121" customWidth="1"/>
    <col min="2331" max="2331" width="13.26953125" style="121" customWidth="1"/>
    <col min="2332" max="2337" width="9.26953125" style="121" customWidth="1"/>
    <col min="2338" max="2339" width="9.1796875" style="121"/>
    <col min="2340" max="2340" width="10.7265625" style="121" customWidth="1"/>
    <col min="2341" max="2341" width="12.453125" style="121" bestFit="1" customWidth="1"/>
    <col min="2342" max="2343" width="10" style="121" bestFit="1" customWidth="1"/>
    <col min="2344" max="2344" width="9.1796875" style="121"/>
    <col min="2345" max="2345" width="10.54296875" style="121" customWidth="1"/>
    <col min="2346" max="2578" width="9.1796875" style="121"/>
    <col min="2579" max="2579" width="25.26953125" style="121" customWidth="1"/>
    <col min="2580" max="2582" width="9.26953125" style="121" customWidth="1"/>
    <col min="2583" max="2583" width="11.7265625" style="121" customWidth="1"/>
    <col min="2584" max="2584" width="9.26953125" style="121" customWidth="1"/>
    <col min="2585" max="2585" width="10.26953125" style="121" customWidth="1"/>
    <col min="2586" max="2586" width="9.26953125" style="121" customWidth="1"/>
    <col min="2587" max="2587" width="13.26953125" style="121" customWidth="1"/>
    <col min="2588" max="2593" width="9.26953125" style="121" customWidth="1"/>
    <col min="2594" max="2595" width="9.1796875" style="121"/>
    <col min="2596" max="2596" width="10.7265625" style="121" customWidth="1"/>
    <col min="2597" max="2597" width="12.453125" style="121" bestFit="1" customWidth="1"/>
    <col min="2598" max="2599" width="10" style="121" bestFit="1" customWidth="1"/>
    <col min="2600" max="2600" width="9.1796875" style="121"/>
    <col min="2601" max="2601" width="10.54296875" style="121" customWidth="1"/>
    <col min="2602" max="2834" width="9.1796875" style="121"/>
    <col min="2835" max="2835" width="25.26953125" style="121" customWidth="1"/>
    <col min="2836" max="2838" width="9.26953125" style="121" customWidth="1"/>
    <col min="2839" max="2839" width="11.7265625" style="121" customWidth="1"/>
    <col min="2840" max="2840" width="9.26953125" style="121" customWidth="1"/>
    <col min="2841" max="2841" width="10.26953125" style="121" customWidth="1"/>
    <col min="2842" max="2842" width="9.26953125" style="121" customWidth="1"/>
    <col min="2843" max="2843" width="13.26953125" style="121" customWidth="1"/>
    <col min="2844" max="2849" width="9.26953125" style="121" customWidth="1"/>
    <col min="2850" max="2851" width="9.1796875" style="121"/>
    <col min="2852" max="2852" width="10.7265625" style="121" customWidth="1"/>
    <col min="2853" max="2853" width="12.453125" style="121" bestFit="1" customWidth="1"/>
    <col min="2854" max="2855" width="10" style="121" bestFit="1" customWidth="1"/>
    <col min="2856" max="2856" width="9.1796875" style="121"/>
    <col min="2857" max="2857" width="10.54296875" style="121" customWidth="1"/>
    <col min="2858" max="3090" width="9.1796875" style="121"/>
    <col min="3091" max="3091" width="25.26953125" style="121" customWidth="1"/>
    <col min="3092" max="3094" width="9.26953125" style="121" customWidth="1"/>
    <col min="3095" max="3095" width="11.7265625" style="121" customWidth="1"/>
    <col min="3096" max="3096" width="9.26953125" style="121" customWidth="1"/>
    <col min="3097" max="3097" width="10.26953125" style="121" customWidth="1"/>
    <col min="3098" max="3098" width="9.26953125" style="121" customWidth="1"/>
    <col min="3099" max="3099" width="13.26953125" style="121" customWidth="1"/>
    <col min="3100" max="3105" width="9.26953125" style="121" customWidth="1"/>
    <col min="3106" max="3107" width="9.1796875" style="121"/>
    <col min="3108" max="3108" width="10.7265625" style="121" customWidth="1"/>
    <col min="3109" max="3109" width="12.453125" style="121" bestFit="1" customWidth="1"/>
    <col min="3110" max="3111" width="10" style="121" bestFit="1" customWidth="1"/>
    <col min="3112" max="3112" width="9.1796875" style="121"/>
    <col min="3113" max="3113" width="10.54296875" style="121" customWidth="1"/>
    <col min="3114" max="3346" width="9.1796875" style="121"/>
    <col min="3347" max="3347" width="25.26953125" style="121" customWidth="1"/>
    <col min="3348" max="3350" width="9.26953125" style="121" customWidth="1"/>
    <col min="3351" max="3351" width="11.7265625" style="121" customWidth="1"/>
    <col min="3352" max="3352" width="9.26953125" style="121" customWidth="1"/>
    <col min="3353" max="3353" width="10.26953125" style="121" customWidth="1"/>
    <col min="3354" max="3354" width="9.26953125" style="121" customWidth="1"/>
    <col min="3355" max="3355" width="13.26953125" style="121" customWidth="1"/>
    <col min="3356" max="3361" width="9.26953125" style="121" customWidth="1"/>
    <col min="3362" max="3363" width="9.1796875" style="121"/>
    <col min="3364" max="3364" width="10.7265625" style="121" customWidth="1"/>
    <col min="3365" max="3365" width="12.453125" style="121" bestFit="1" customWidth="1"/>
    <col min="3366" max="3367" width="10" style="121" bestFit="1" customWidth="1"/>
    <col min="3368" max="3368" width="9.1796875" style="121"/>
    <col min="3369" max="3369" width="10.54296875" style="121" customWidth="1"/>
    <col min="3370" max="3602" width="9.1796875" style="121"/>
    <col min="3603" max="3603" width="25.26953125" style="121" customWidth="1"/>
    <col min="3604" max="3606" width="9.26953125" style="121" customWidth="1"/>
    <col min="3607" max="3607" width="11.7265625" style="121" customWidth="1"/>
    <col min="3608" max="3608" width="9.26953125" style="121" customWidth="1"/>
    <col min="3609" max="3609" width="10.26953125" style="121" customWidth="1"/>
    <col min="3610" max="3610" width="9.26953125" style="121" customWidth="1"/>
    <col min="3611" max="3611" width="13.26953125" style="121" customWidth="1"/>
    <col min="3612" max="3617" width="9.26953125" style="121" customWidth="1"/>
    <col min="3618" max="3619" width="9.1796875" style="121"/>
    <col min="3620" max="3620" width="10.7265625" style="121" customWidth="1"/>
    <col min="3621" max="3621" width="12.453125" style="121" bestFit="1" customWidth="1"/>
    <col min="3622" max="3623" width="10" style="121" bestFit="1" customWidth="1"/>
    <col min="3624" max="3624" width="9.1796875" style="121"/>
    <col min="3625" max="3625" width="10.54296875" style="121" customWidth="1"/>
    <col min="3626" max="3858" width="9.1796875" style="121"/>
    <col min="3859" max="3859" width="25.26953125" style="121" customWidth="1"/>
    <col min="3860" max="3862" width="9.26953125" style="121" customWidth="1"/>
    <col min="3863" max="3863" width="11.7265625" style="121" customWidth="1"/>
    <col min="3864" max="3864" width="9.26953125" style="121" customWidth="1"/>
    <col min="3865" max="3865" width="10.26953125" style="121" customWidth="1"/>
    <col min="3866" max="3866" width="9.26953125" style="121" customWidth="1"/>
    <col min="3867" max="3867" width="13.26953125" style="121" customWidth="1"/>
    <col min="3868" max="3873" width="9.26953125" style="121" customWidth="1"/>
    <col min="3874" max="3875" width="9.1796875" style="121"/>
    <col min="3876" max="3876" width="10.7265625" style="121" customWidth="1"/>
    <col min="3877" max="3877" width="12.453125" style="121" bestFit="1" customWidth="1"/>
    <col min="3878" max="3879" width="10" style="121" bestFit="1" customWidth="1"/>
    <col min="3880" max="3880" width="9.1796875" style="121"/>
    <col min="3881" max="3881" width="10.54296875" style="121" customWidth="1"/>
    <col min="3882" max="4114" width="9.1796875" style="121"/>
    <col min="4115" max="4115" width="25.26953125" style="121" customWidth="1"/>
    <col min="4116" max="4118" width="9.26953125" style="121" customWidth="1"/>
    <col min="4119" max="4119" width="11.7265625" style="121" customWidth="1"/>
    <col min="4120" max="4120" width="9.26953125" style="121" customWidth="1"/>
    <col min="4121" max="4121" width="10.26953125" style="121" customWidth="1"/>
    <col min="4122" max="4122" width="9.26953125" style="121" customWidth="1"/>
    <col min="4123" max="4123" width="13.26953125" style="121" customWidth="1"/>
    <col min="4124" max="4129" width="9.26953125" style="121" customWidth="1"/>
    <col min="4130" max="4131" width="9.1796875" style="121"/>
    <col min="4132" max="4132" width="10.7265625" style="121" customWidth="1"/>
    <col min="4133" max="4133" width="12.453125" style="121" bestFit="1" customWidth="1"/>
    <col min="4134" max="4135" width="10" style="121" bestFit="1" customWidth="1"/>
    <col min="4136" max="4136" width="9.1796875" style="121"/>
    <col min="4137" max="4137" width="10.54296875" style="121" customWidth="1"/>
    <col min="4138" max="4370" width="9.1796875" style="121"/>
    <col min="4371" max="4371" width="25.26953125" style="121" customWidth="1"/>
    <col min="4372" max="4374" width="9.26953125" style="121" customWidth="1"/>
    <col min="4375" max="4375" width="11.7265625" style="121" customWidth="1"/>
    <col min="4376" max="4376" width="9.26953125" style="121" customWidth="1"/>
    <col min="4377" max="4377" width="10.26953125" style="121" customWidth="1"/>
    <col min="4378" max="4378" width="9.26953125" style="121" customWidth="1"/>
    <col min="4379" max="4379" width="13.26953125" style="121" customWidth="1"/>
    <col min="4380" max="4385" width="9.26953125" style="121" customWidth="1"/>
    <col min="4386" max="4387" width="9.1796875" style="121"/>
    <col min="4388" max="4388" width="10.7265625" style="121" customWidth="1"/>
    <col min="4389" max="4389" width="12.453125" style="121" bestFit="1" customWidth="1"/>
    <col min="4390" max="4391" width="10" style="121" bestFit="1" customWidth="1"/>
    <col min="4392" max="4392" width="9.1796875" style="121"/>
    <col min="4393" max="4393" width="10.54296875" style="121" customWidth="1"/>
    <col min="4394" max="4626" width="9.1796875" style="121"/>
    <col min="4627" max="4627" width="25.26953125" style="121" customWidth="1"/>
    <col min="4628" max="4630" width="9.26953125" style="121" customWidth="1"/>
    <col min="4631" max="4631" width="11.7265625" style="121" customWidth="1"/>
    <col min="4632" max="4632" width="9.26953125" style="121" customWidth="1"/>
    <col min="4633" max="4633" width="10.26953125" style="121" customWidth="1"/>
    <col min="4634" max="4634" width="9.26953125" style="121" customWidth="1"/>
    <col min="4635" max="4635" width="13.26953125" style="121" customWidth="1"/>
    <col min="4636" max="4641" width="9.26953125" style="121" customWidth="1"/>
    <col min="4642" max="4643" width="9.1796875" style="121"/>
    <col min="4644" max="4644" width="10.7265625" style="121" customWidth="1"/>
    <col min="4645" max="4645" width="12.453125" style="121" bestFit="1" customWidth="1"/>
    <col min="4646" max="4647" width="10" style="121" bestFit="1" customWidth="1"/>
    <col min="4648" max="4648" width="9.1796875" style="121"/>
    <col min="4649" max="4649" width="10.54296875" style="121" customWidth="1"/>
    <col min="4650" max="4882" width="9.1796875" style="121"/>
    <col min="4883" max="4883" width="25.26953125" style="121" customWidth="1"/>
    <col min="4884" max="4886" width="9.26953125" style="121" customWidth="1"/>
    <col min="4887" max="4887" width="11.7265625" style="121" customWidth="1"/>
    <col min="4888" max="4888" width="9.26953125" style="121" customWidth="1"/>
    <col min="4889" max="4889" width="10.26953125" style="121" customWidth="1"/>
    <col min="4890" max="4890" width="9.26953125" style="121" customWidth="1"/>
    <col min="4891" max="4891" width="13.26953125" style="121" customWidth="1"/>
    <col min="4892" max="4897" width="9.26953125" style="121" customWidth="1"/>
    <col min="4898" max="4899" width="9.1796875" style="121"/>
    <col min="4900" max="4900" width="10.7265625" style="121" customWidth="1"/>
    <col min="4901" max="4901" width="12.453125" style="121" bestFit="1" customWidth="1"/>
    <col min="4902" max="4903" width="10" style="121" bestFit="1" customWidth="1"/>
    <col min="4904" max="4904" width="9.1796875" style="121"/>
    <col min="4905" max="4905" width="10.54296875" style="121" customWidth="1"/>
    <col min="4906" max="5138" width="9.1796875" style="121"/>
    <col min="5139" max="5139" width="25.26953125" style="121" customWidth="1"/>
    <col min="5140" max="5142" width="9.26953125" style="121" customWidth="1"/>
    <col min="5143" max="5143" width="11.7265625" style="121" customWidth="1"/>
    <col min="5144" max="5144" width="9.26953125" style="121" customWidth="1"/>
    <col min="5145" max="5145" width="10.26953125" style="121" customWidth="1"/>
    <col min="5146" max="5146" width="9.26953125" style="121" customWidth="1"/>
    <col min="5147" max="5147" width="13.26953125" style="121" customWidth="1"/>
    <col min="5148" max="5153" width="9.26953125" style="121" customWidth="1"/>
    <col min="5154" max="5155" width="9.1796875" style="121"/>
    <col min="5156" max="5156" width="10.7265625" style="121" customWidth="1"/>
    <col min="5157" max="5157" width="12.453125" style="121" bestFit="1" customWidth="1"/>
    <col min="5158" max="5159" width="10" style="121" bestFit="1" customWidth="1"/>
    <col min="5160" max="5160" width="9.1796875" style="121"/>
    <col min="5161" max="5161" width="10.54296875" style="121" customWidth="1"/>
    <col min="5162" max="5394" width="9.1796875" style="121"/>
    <col min="5395" max="5395" width="25.26953125" style="121" customWidth="1"/>
    <col min="5396" max="5398" width="9.26953125" style="121" customWidth="1"/>
    <col min="5399" max="5399" width="11.7265625" style="121" customWidth="1"/>
    <col min="5400" max="5400" width="9.26953125" style="121" customWidth="1"/>
    <col min="5401" max="5401" width="10.26953125" style="121" customWidth="1"/>
    <col min="5402" max="5402" width="9.26953125" style="121" customWidth="1"/>
    <col min="5403" max="5403" width="13.26953125" style="121" customWidth="1"/>
    <col min="5404" max="5409" width="9.26953125" style="121" customWidth="1"/>
    <col min="5410" max="5411" width="9.1796875" style="121"/>
    <col min="5412" max="5412" width="10.7265625" style="121" customWidth="1"/>
    <col min="5413" max="5413" width="12.453125" style="121" bestFit="1" customWidth="1"/>
    <col min="5414" max="5415" width="10" style="121" bestFit="1" customWidth="1"/>
    <col min="5416" max="5416" width="9.1796875" style="121"/>
    <col min="5417" max="5417" width="10.54296875" style="121" customWidth="1"/>
    <col min="5418" max="5650" width="9.1796875" style="121"/>
    <col min="5651" max="5651" width="25.26953125" style="121" customWidth="1"/>
    <col min="5652" max="5654" width="9.26953125" style="121" customWidth="1"/>
    <col min="5655" max="5655" width="11.7265625" style="121" customWidth="1"/>
    <col min="5656" max="5656" width="9.26953125" style="121" customWidth="1"/>
    <col min="5657" max="5657" width="10.26953125" style="121" customWidth="1"/>
    <col min="5658" max="5658" width="9.26953125" style="121" customWidth="1"/>
    <col min="5659" max="5659" width="13.26953125" style="121" customWidth="1"/>
    <col min="5660" max="5665" width="9.26953125" style="121" customWidth="1"/>
    <col min="5666" max="5667" width="9.1796875" style="121"/>
    <col min="5668" max="5668" width="10.7265625" style="121" customWidth="1"/>
    <col min="5669" max="5669" width="12.453125" style="121" bestFit="1" customWidth="1"/>
    <col min="5670" max="5671" width="10" style="121" bestFit="1" customWidth="1"/>
    <col min="5672" max="5672" width="9.1796875" style="121"/>
    <col min="5673" max="5673" width="10.54296875" style="121" customWidth="1"/>
    <col min="5674" max="5906" width="9.1796875" style="121"/>
    <col min="5907" max="5907" width="25.26953125" style="121" customWidth="1"/>
    <col min="5908" max="5910" width="9.26953125" style="121" customWidth="1"/>
    <col min="5911" max="5911" width="11.7265625" style="121" customWidth="1"/>
    <col min="5912" max="5912" width="9.26953125" style="121" customWidth="1"/>
    <col min="5913" max="5913" width="10.26953125" style="121" customWidth="1"/>
    <col min="5914" max="5914" width="9.26953125" style="121" customWidth="1"/>
    <col min="5915" max="5915" width="13.26953125" style="121" customWidth="1"/>
    <col min="5916" max="5921" width="9.26953125" style="121" customWidth="1"/>
    <col min="5922" max="5923" width="9.1796875" style="121"/>
    <col min="5924" max="5924" width="10.7265625" style="121" customWidth="1"/>
    <col min="5925" max="5925" width="12.453125" style="121" bestFit="1" customWidth="1"/>
    <col min="5926" max="5927" width="10" style="121" bestFit="1" customWidth="1"/>
    <col min="5928" max="5928" width="9.1796875" style="121"/>
    <col min="5929" max="5929" width="10.54296875" style="121" customWidth="1"/>
    <col min="5930" max="6162" width="9.1796875" style="121"/>
    <col min="6163" max="6163" width="25.26953125" style="121" customWidth="1"/>
    <col min="6164" max="6166" width="9.26953125" style="121" customWidth="1"/>
    <col min="6167" max="6167" width="11.7265625" style="121" customWidth="1"/>
    <col min="6168" max="6168" width="9.26953125" style="121" customWidth="1"/>
    <col min="6169" max="6169" width="10.26953125" style="121" customWidth="1"/>
    <col min="6170" max="6170" width="9.26953125" style="121" customWidth="1"/>
    <col min="6171" max="6171" width="13.26953125" style="121" customWidth="1"/>
    <col min="6172" max="6177" width="9.26953125" style="121" customWidth="1"/>
    <col min="6178" max="6179" width="9.1796875" style="121"/>
    <col min="6180" max="6180" width="10.7265625" style="121" customWidth="1"/>
    <col min="6181" max="6181" width="12.453125" style="121" bestFit="1" customWidth="1"/>
    <col min="6182" max="6183" width="10" style="121" bestFit="1" customWidth="1"/>
    <col min="6184" max="6184" width="9.1796875" style="121"/>
    <col min="6185" max="6185" width="10.54296875" style="121" customWidth="1"/>
    <col min="6186" max="6418" width="9.1796875" style="121"/>
    <col min="6419" max="6419" width="25.26953125" style="121" customWidth="1"/>
    <col min="6420" max="6422" width="9.26953125" style="121" customWidth="1"/>
    <col min="6423" max="6423" width="11.7265625" style="121" customWidth="1"/>
    <col min="6424" max="6424" width="9.26953125" style="121" customWidth="1"/>
    <col min="6425" max="6425" width="10.26953125" style="121" customWidth="1"/>
    <col min="6426" max="6426" width="9.26953125" style="121" customWidth="1"/>
    <col min="6427" max="6427" width="13.26953125" style="121" customWidth="1"/>
    <col min="6428" max="6433" width="9.26953125" style="121" customWidth="1"/>
    <col min="6434" max="6435" width="9.1796875" style="121"/>
    <col min="6436" max="6436" width="10.7265625" style="121" customWidth="1"/>
    <col min="6437" max="6437" width="12.453125" style="121" bestFit="1" customWidth="1"/>
    <col min="6438" max="6439" width="10" style="121" bestFit="1" customWidth="1"/>
    <col min="6440" max="6440" width="9.1796875" style="121"/>
    <col min="6441" max="6441" width="10.54296875" style="121" customWidth="1"/>
    <col min="6442" max="6674" width="9.1796875" style="121"/>
    <col min="6675" max="6675" width="25.26953125" style="121" customWidth="1"/>
    <col min="6676" max="6678" width="9.26953125" style="121" customWidth="1"/>
    <col min="6679" max="6679" width="11.7265625" style="121" customWidth="1"/>
    <col min="6680" max="6680" width="9.26953125" style="121" customWidth="1"/>
    <col min="6681" max="6681" width="10.26953125" style="121" customWidth="1"/>
    <col min="6682" max="6682" width="9.26953125" style="121" customWidth="1"/>
    <col min="6683" max="6683" width="13.26953125" style="121" customWidth="1"/>
    <col min="6684" max="6689" width="9.26953125" style="121" customWidth="1"/>
    <col min="6690" max="6691" width="9.1796875" style="121"/>
    <col min="6692" max="6692" width="10.7265625" style="121" customWidth="1"/>
    <col min="6693" max="6693" width="12.453125" style="121" bestFit="1" customWidth="1"/>
    <col min="6694" max="6695" width="10" style="121" bestFit="1" customWidth="1"/>
    <col min="6696" max="6696" width="9.1796875" style="121"/>
    <col min="6697" max="6697" width="10.54296875" style="121" customWidth="1"/>
    <col min="6698" max="6930" width="9.1796875" style="121"/>
    <col min="6931" max="6931" width="25.26953125" style="121" customWidth="1"/>
    <col min="6932" max="6934" width="9.26953125" style="121" customWidth="1"/>
    <col min="6935" max="6935" width="11.7265625" style="121" customWidth="1"/>
    <col min="6936" max="6936" width="9.26953125" style="121" customWidth="1"/>
    <col min="6937" max="6937" width="10.26953125" style="121" customWidth="1"/>
    <col min="6938" max="6938" width="9.26953125" style="121" customWidth="1"/>
    <col min="6939" max="6939" width="13.26953125" style="121" customWidth="1"/>
    <col min="6940" max="6945" width="9.26953125" style="121" customWidth="1"/>
    <col min="6946" max="6947" width="9.1796875" style="121"/>
    <col min="6948" max="6948" width="10.7265625" style="121" customWidth="1"/>
    <col min="6949" max="6949" width="12.453125" style="121" bestFit="1" customWidth="1"/>
    <col min="6950" max="6951" width="10" style="121" bestFit="1" customWidth="1"/>
    <col min="6952" max="6952" width="9.1796875" style="121"/>
    <col min="6953" max="6953" width="10.54296875" style="121" customWidth="1"/>
    <col min="6954" max="7186" width="9.1796875" style="121"/>
    <col min="7187" max="7187" width="25.26953125" style="121" customWidth="1"/>
    <col min="7188" max="7190" width="9.26953125" style="121" customWidth="1"/>
    <col min="7191" max="7191" width="11.7265625" style="121" customWidth="1"/>
    <col min="7192" max="7192" width="9.26953125" style="121" customWidth="1"/>
    <col min="7193" max="7193" width="10.26953125" style="121" customWidth="1"/>
    <col min="7194" max="7194" width="9.26953125" style="121" customWidth="1"/>
    <col min="7195" max="7195" width="13.26953125" style="121" customWidth="1"/>
    <col min="7196" max="7201" width="9.26953125" style="121" customWidth="1"/>
    <col min="7202" max="7203" width="9.1796875" style="121"/>
    <col min="7204" max="7204" width="10.7265625" style="121" customWidth="1"/>
    <col min="7205" max="7205" width="12.453125" style="121" bestFit="1" customWidth="1"/>
    <col min="7206" max="7207" width="10" style="121" bestFit="1" customWidth="1"/>
    <col min="7208" max="7208" width="9.1796875" style="121"/>
    <col min="7209" max="7209" width="10.54296875" style="121" customWidth="1"/>
    <col min="7210" max="7442" width="9.1796875" style="121"/>
    <col min="7443" max="7443" width="25.26953125" style="121" customWidth="1"/>
    <col min="7444" max="7446" width="9.26953125" style="121" customWidth="1"/>
    <col min="7447" max="7447" width="11.7265625" style="121" customWidth="1"/>
    <col min="7448" max="7448" width="9.26953125" style="121" customWidth="1"/>
    <col min="7449" max="7449" width="10.26953125" style="121" customWidth="1"/>
    <col min="7450" max="7450" width="9.26953125" style="121" customWidth="1"/>
    <col min="7451" max="7451" width="13.26953125" style="121" customWidth="1"/>
    <col min="7452" max="7457" width="9.26953125" style="121" customWidth="1"/>
    <col min="7458" max="7459" width="9.1796875" style="121"/>
    <col min="7460" max="7460" width="10.7265625" style="121" customWidth="1"/>
    <col min="7461" max="7461" width="12.453125" style="121" bestFit="1" customWidth="1"/>
    <col min="7462" max="7463" width="10" style="121" bestFit="1" customWidth="1"/>
    <col min="7464" max="7464" width="9.1796875" style="121"/>
    <col min="7465" max="7465" width="10.54296875" style="121" customWidth="1"/>
    <col min="7466" max="7698" width="9.1796875" style="121"/>
    <col min="7699" max="7699" width="25.26953125" style="121" customWidth="1"/>
    <col min="7700" max="7702" width="9.26953125" style="121" customWidth="1"/>
    <col min="7703" max="7703" width="11.7265625" style="121" customWidth="1"/>
    <col min="7704" max="7704" width="9.26953125" style="121" customWidth="1"/>
    <col min="7705" max="7705" width="10.26953125" style="121" customWidth="1"/>
    <col min="7706" max="7706" width="9.26953125" style="121" customWidth="1"/>
    <col min="7707" max="7707" width="13.26953125" style="121" customWidth="1"/>
    <col min="7708" max="7713" width="9.26953125" style="121" customWidth="1"/>
    <col min="7714" max="7715" width="9.1796875" style="121"/>
    <col min="7716" max="7716" width="10.7265625" style="121" customWidth="1"/>
    <col min="7717" max="7717" width="12.453125" style="121" bestFit="1" customWidth="1"/>
    <col min="7718" max="7719" width="10" style="121" bestFit="1" customWidth="1"/>
    <col min="7720" max="7720" width="9.1796875" style="121"/>
    <col min="7721" max="7721" width="10.54296875" style="121" customWidth="1"/>
    <col min="7722" max="7954" width="9.1796875" style="121"/>
    <col min="7955" max="7955" width="25.26953125" style="121" customWidth="1"/>
    <col min="7956" max="7958" width="9.26953125" style="121" customWidth="1"/>
    <col min="7959" max="7959" width="11.7265625" style="121" customWidth="1"/>
    <col min="7960" max="7960" width="9.26953125" style="121" customWidth="1"/>
    <col min="7961" max="7961" width="10.26953125" style="121" customWidth="1"/>
    <col min="7962" max="7962" width="9.26953125" style="121" customWidth="1"/>
    <col min="7963" max="7963" width="13.26953125" style="121" customWidth="1"/>
    <col min="7964" max="7969" width="9.26953125" style="121" customWidth="1"/>
    <col min="7970" max="7971" width="9.1796875" style="121"/>
    <col min="7972" max="7972" width="10.7265625" style="121" customWidth="1"/>
    <col min="7973" max="7973" width="12.453125" style="121" bestFit="1" customWidth="1"/>
    <col min="7974" max="7975" width="10" style="121" bestFit="1" customWidth="1"/>
    <col min="7976" max="7976" width="9.1796875" style="121"/>
    <col min="7977" max="7977" width="10.54296875" style="121" customWidth="1"/>
    <col min="7978" max="8210" width="9.1796875" style="121"/>
    <col min="8211" max="8211" width="25.26953125" style="121" customWidth="1"/>
    <col min="8212" max="8214" width="9.26953125" style="121" customWidth="1"/>
    <col min="8215" max="8215" width="11.7265625" style="121" customWidth="1"/>
    <col min="8216" max="8216" width="9.26953125" style="121" customWidth="1"/>
    <col min="8217" max="8217" width="10.26953125" style="121" customWidth="1"/>
    <col min="8218" max="8218" width="9.26953125" style="121" customWidth="1"/>
    <col min="8219" max="8219" width="13.26953125" style="121" customWidth="1"/>
    <col min="8220" max="8225" width="9.26953125" style="121" customWidth="1"/>
    <col min="8226" max="8227" width="9.1796875" style="121"/>
    <col min="8228" max="8228" width="10.7265625" style="121" customWidth="1"/>
    <col min="8229" max="8229" width="12.453125" style="121" bestFit="1" customWidth="1"/>
    <col min="8230" max="8231" width="10" style="121" bestFit="1" customWidth="1"/>
    <col min="8232" max="8232" width="9.1796875" style="121"/>
    <col min="8233" max="8233" width="10.54296875" style="121" customWidth="1"/>
    <col min="8234" max="8466" width="9.1796875" style="121"/>
    <col min="8467" max="8467" width="25.26953125" style="121" customWidth="1"/>
    <col min="8468" max="8470" width="9.26953125" style="121" customWidth="1"/>
    <col min="8471" max="8471" width="11.7265625" style="121" customWidth="1"/>
    <col min="8472" max="8472" width="9.26953125" style="121" customWidth="1"/>
    <col min="8473" max="8473" width="10.26953125" style="121" customWidth="1"/>
    <col min="8474" max="8474" width="9.26953125" style="121" customWidth="1"/>
    <col min="8475" max="8475" width="13.26953125" style="121" customWidth="1"/>
    <col min="8476" max="8481" width="9.26953125" style="121" customWidth="1"/>
    <col min="8482" max="8483" width="9.1796875" style="121"/>
    <col min="8484" max="8484" width="10.7265625" style="121" customWidth="1"/>
    <col min="8485" max="8485" width="12.453125" style="121" bestFit="1" customWidth="1"/>
    <col min="8486" max="8487" width="10" style="121" bestFit="1" customWidth="1"/>
    <col min="8488" max="8488" width="9.1796875" style="121"/>
    <col min="8489" max="8489" width="10.54296875" style="121" customWidth="1"/>
    <col min="8490" max="8722" width="9.1796875" style="121"/>
    <col min="8723" max="8723" width="25.26953125" style="121" customWidth="1"/>
    <col min="8724" max="8726" width="9.26953125" style="121" customWidth="1"/>
    <col min="8727" max="8727" width="11.7265625" style="121" customWidth="1"/>
    <col min="8728" max="8728" width="9.26953125" style="121" customWidth="1"/>
    <col min="8729" max="8729" width="10.26953125" style="121" customWidth="1"/>
    <col min="8730" max="8730" width="9.26953125" style="121" customWidth="1"/>
    <col min="8731" max="8731" width="13.26953125" style="121" customWidth="1"/>
    <col min="8732" max="8737" width="9.26953125" style="121" customWidth="1"/>
    <col min="8738" max="8739" width="9.1796875" style="121"/>
    <col min="8740" max="8740" width="10.7265625" style="121" customWidth="1"/>
    <col min="8741" max="8741" width="12.453125" style="121" bestFit="1" customWidth="1"/>
    <col min="8742" max="8743" width="10" style="121" bestFit="1" customWidth="1"/>
    <col min="8744" max="8744" width="9.1796875" style="121"/>
    <col min="8745" max="8745" width="10.54296875" style="121" customWidth="1"/>
    <col min="8746" max="8978" width="9.1796875" style="121"/>
    <col min="8979" max="8979" width="25.26953125" style="121" customWidth="1"/>
    <col min="8980" max="8982" width="9.26953125" style="121" customWidth="1"/>
    <col min="8983" max="8983" width="11.7265625" style="121" customWidth="1"/>
    <col min="8984" max="8984" width="9.26953125" style="121" customWidth="1"/>
    <col min="8985" max="8985" width="10.26953125" style="121" customWidth="1"/>
    <col min="8986" max="8986" width="9.26953125" style="121" customWidth="1"/>
    <col min="8987" max="8987" width="13.26953125" style="121" customWidth="1"/>
    <col min="8988" max="8993" width="9.26953125" style="121" customWidth="1"/>
    <col min="8994" max="8995" width="9.1796875" style="121"/>
    <col min="8996" max="8996" width="10.7265625" style="121" customWidth="1"/>
    <col min="8997" max="8997" width="12.453125" style="121" bestFit="1" customWidth="1"/>
    <col min="8998" max="8999" width="10" style="121" bestFit="1" customWidth="1"/>
    <col min="9000" max="9000" width="9.1796875" style="121"/>
    <col min="9001" max="9001" width="10.54296875" style="121" customWidth="1"/>
    <col min="9002" max="9234" width="9.1796875" style="121"/>
    <col min="9235" max="9235" width="25.26953125" style="121" customWidth="1"/>
    <col min="9236" max="9238" width="9.26953125" style="121" customWidth="1"/>
    <col min="9239" max="9239" width="11.7265625" style="121" customWidth="1"/>
    <col min="9240" max="9240" width="9.26953125" style="121" customWidth="1"/>
    <col min="9241" max="9241" width="10.26953125" style="121" customWidth="1"/>
    <col min="9242" max="9242" width="9.26953125" style="121" customWidth="1"/>
    <col min="9243" max="9243" width="13.26953125" style="121" customWidth="1"/>
    <col min="9244" max="9249" width="9.26953125" style="121" customWidth="1"/>
    <col min="9250" max="9251" width="9.1796875" style="121"/>
    <col min="9252" max="9252" width="10.7265625" style="121" customWidth="1"/>
    <col min="9253" max="9253" width="12.453125" style="121" bestFit="1" customWidth="1"/>
    <col min="9254" max="9255" width="10" style="121" bestFit="1" customWidth="1"/>
    <col min="9256" max="9256" width="9.1796875" style="121"/>
    <col min="9257" max="9257" width="10.54296875" style="121" customWidth="1"/>
    <col min="9258" max="9490" width="9.1796875" style="121"/>
    <col min="9491" max="9491" width="25.26953125" style="121" customWidth="1"/>
    <col min="9492" max="9494" width="9.26953125" style="121" customWidth="1"/>
    <col min="9495" max="9495" width="11.7265625" style="121" customWidth="1"/>
    <col min="9496" max="9496" width="9.26953125" style="121" customWidth="1"/>
    <col min="9497" max="9497" width="10.26953125" style="121" customWidth="1"/>
    <col min="9498" max="9498" width="9.26953125" style="121" customWidth="1"/>
    <col min="9499" max="9499" width="13.26953125" style="121" customWidth="1"/>
    <col min="9500" max="9505" width="9.26953125" style="121" customWidth="1"/>
    <col min="9506" max="9507" width="9.1796875" style="121"/>
    <col min="9508" max="9508" width="10.7265625" style="121" customWidth="1"/>
    <col min="9509" max="9509" width="12.453125" style="121" bestFit="1" customWidth="1"/>
    <col min="9510" max="9511" width="10" style="121" bestFit="1" customWidth="1"/>
    <col min="9512" max="9512" width="9.1796875" style="121"/>
    <col min="9513" max="9513" width="10.54296875" style="121" customWidth="1"/>
    <col min="9514" max="9746" width="9.1796875" style="121"/>
    <col min="9747" max="9747" width="25.26953125" style="121" customWidth="1"/>
    <col min="9748" max="9750" width="9.26953125" style="121" customWidth="1"/>
    <col min="9751" max="9751" width="11.7265625" style="121" customWidth="1"/>
    <col min="9752" max="9752" width="9.26953125" style="121" customWidth="1"/>
    <col min="9753" max="9753" width="10.26953125" style="121" customWidth="1"/>
    <col min="9754" max="9754" width="9.26953125" style="121" customWidth="1"/>
    <col min="9755" max="9755" width="13.26953125" style="121" customWidth="1"/>
    <col min="9756" max="9761" width="9.26953125" style="121" customWidth="1"/>
    <col min="9762" max="9763" width="9.1796875" style="121"/>
    <col min="9764" max="9764" width="10.7265625" style="121" customWidth="1"/>
    <col min="9765" max="9765" width="12.453125" style="121" bestFit="1" customWidth="1"/>
    <col min="9766" max="9767" width="10" style="121" bestFit="1" customWidth="1"/>
    <col min="9768" max="9768" width="9.1796875" style="121"/>
    <col min="9769" max="9769" width="10.54296875" style="121" customWidth="1"/>
    <col min="9770" max="10002" width="9.1796875" style="121"/>
    <col min="10003" max="10003" width="25.26953125" style="121" customWidth="1"/>
    <col min="10004" max="10006" width="9.26953125" style="121" customWidth="1"/>
    <col min="10007" max="10007" width="11.7265625" style="121" customWidth="1"/>
    <col min="10008" max="10008" width="9.26953125" style="121" customWidth="1"/>
    <col min="10009" max="10009" width="10.26953125" style="121" customWidth="1"/>
    <col min="10010" max="10010" width="9.26953125" style="121" customWidth="1"/>
    <col min="10011" max="10011" width="13.26953125" style="121" customWidth="1"/>
    <col min="10012" max="10017" width="9.26953125" style="121" customWidth="1"/>
    <col min="10018" max="10019" width="9.1796875" style="121"/>
    <col min="10020" max="10020" width="10.7265625" style="121" customWidth="1"/>
    <col min="10021" max="10021" width="12.453125" style="121" bestFit="1" customWidth="1"/>
    <col min="10022" max="10023" width="10" style="121" bestFit="1" customWidth="1"/>
    <col min="10024" max="10024" width="9.1796875" style="121"/>
    <col min="10025" max="10025" width="10.54296875" style="121" customWidth="1"/>
    <col min="10026" max="10258" width="9.1796875" style="121"/>
    <col min="10259" max="10259" width="25.26953125" style="121" customWidth="1"/>
    <col min="10260" max="10262" width="9.26953125" style="121" customWidth="1"/>
    <col min="10263" max="10263" width="11.7265625" style="121" customWidth="1"/>
    <col min="10264" max="10264" width="9.26953125" style="121" customWidth="1"/>
    <col min="10265" max="10265" width="10.26953125" style="121" customWidth="1"/>
    <col min="10266" max="10266" width="9.26953125" style="121" customWidth="1"/>
    <col min="10267" max="10267" width="13.26953125" style="121" customWidth="1"/>
    <col min="10268" max="10273" width="9.26953125" style="121" customWidth="1"/>
    <col min="10274" max="10275" width="9.1796875" style="121"/>
    <col min="10276" max="10276" width="10.7265625" style="121" customWidth="1"/>
    <col min="10277" max="10277" width="12.453125" style="121" bestFit="1" customWidth="1"/>
    <col min="10278" max="10279" width="10" style="121" bestFit="1" customWidth="1"/>
    <col min="10280" max="10280" width="9.1796875" style="121"/>
    <col min="10281" max="10281" width="10.54296875" style="121" customWidth="1"/>
    <col min="10282" max="10514" width="9.1796875" style="121"/>
    <col min="10515" max="10515" width="25.26953125" style="121" customWidth="1"/>
    <col min="10516" max="10518" width="9.26953125" style="121" customWidth="1"/>
    <col min="10519" max="10519" width="11.7265625" style="121" customWidth="1"/>
    <col min="10520" max="10520" width="9.26953125" style="121" customWidth="1"/>
    <col min="10521" max="10521" width="10.26953125" style="121" customWidth="1"/>
    <col min="10522" max="10522" width="9.26953125" style="121" customWidth="1"/>
    <col min="10523" max="10523" width="13.26953125" style="121" customWidth="1"/>
    <col min="10524" max="10529" width="9.26953125" style="121" customWidth="1"/>
    <col min="10530" max="10531" width="9.1796875" style="121"/>
    <col min="10532" max="10532" width="10.7265625" style="121" customWidth="1"/>
    <col min="10533" max="10533" width="12.453125" style="121" bestFit="1" customWidth="1"/>
    <col min="10534" max="10535" width="10" style="121" bestFit="1" customWidth="1"/>
    <col min="10536" max="10536" width="9.1796875" style="121"/>
    <col min="10537" max="10537" width="10.54296875" style="121" customWidth="1"/>
    <col min="10538" max="10770" width="9.1796875" style="121"/>
    <col min="10771" max="10771" width="25.26953125" style="121" customWidth="1"/>
    <col min="10772" max="10774" width="9.26953125" style="121" customWidth="1"/>
    <col min="10775" max="10775" width="11.7265625" style="121" customWidth="1"/>
    <col min="10776" max="10776" width="9.26953125" style="121" customWidth="1"/>
    <col min="10777" max="10777" width="10.26953125" style="121" customWidth="1"/>
    <col min="10778" max="10778" width="9.26953125" style="121" customWidth="1"/>
    <col min="10779" max="10779" width="13.26953125" style="121" customWidth="1"/>
    <col min="10780" max="10785" width="9.26953125" style="121" customWidth="1"/>
    <col min="10786" max="10787" width="9.1796875" style="121"/>
    <col min="10788" max="10788" width="10.7265625" style="121" customWidth="1"/>
    <col min="10789" max="10789" width="12.453125" style="121" bestFit="1" customWidth="1"/>
    <col min="10790" max="10791" width="10" style="121" bestFit="1" customWidth="1"/>
    <col min="10792" max="10792" width="9.1796875" style="121"/>
    <col min="10793" max="10793" width="10.54296875" style="121" customWidth="1"/>
    <col min="10794" max="11026" width="9.1796875" style="121"/>
    <col min="11027" max="11027" width="25.26953125" style="121" customWidth="1"/>
    <col min="11028" max="11030" width="9.26953125" style="121" customWidth="1"/>
    <col min="11031" max="11031" width="11.7265625" style="121" customWidth="1"/>
    <col min="11032" max="11032" width="9.26953125" style="121" customWidth="1"/>
    <col min="11033" max="11033" width="10.26953125" style="121" customWidth="1"/>
    <col min="11034" max="11034" width="9.26953125" style="121" customWidth="1"/>
    <col min="11035" max="11035" width="13.26953125" style="121" customWidth="1"/>
    <col min="11036" max="11041" width="9.26953125" style="121" customWidth="1"/>
    <col min="11042" max="11043" width="9.1796875" style="121"/>
    <col min="11044" max="11044" width="10.7265625" style="121" customWidth="1"/>
    <col min="11045" max="11045" width="12.453125" style="121" bestFit="1" customWidth="1"/>
    <col min="11046" max="11047" width="10" style="121" bestFit="1" customWidth="1"/>
    <col min="11048" max="11048" width="9.1796875" style="121"/>
    <col min="11049" max="11049" width="10.54296875" style="121" customWidth="1"/>
    <col min="11050" max="11282" width="9.1796875" style="121"/>
    <col min="11283" max="11283" width="25.26953125" style="121" customWidth="1"/>
    <col min="11284" max="11286" width="9.26953125" style="121" customWidth="1"/>
    <col min="11287" max="11287" width="11.7265625" style="121" customWidth="1"/>
    <col min="11288" max="11288" width="9.26953125" style="121" customWidth="1"/>
    <col min="11289" max="11289" width="10.26953125" style="121" customWidth="1"/>
    <col min="11290" max="11290" width="9.26953125" style="121" customWidth="1"/>
    <col min="11291" max="11291" width="13.26953125" style="121" customWidth="1"/>
    <col min="11292" max="11297" width="9.26953125" style="121" customWidth="1"/>
    <col min="11298" max="11299" width="9.1796875" style="121"/>
    <col min="11300" max="11300" width="10.7265625" style="121" customWidth="1"/>
    <col min="11301" max="11301" width="12.453125" style="121" bestFit="1" customWidth="1"/>
    <col min="11302" max="11303" width="10" style="121" bestFit="1" customWidth="1"/>
    <col min="11304" max="11304" width="9.1796875" style="121"/>
    <col min="11305" max="11305" width="10.54296875" style="121" customWidth="1"/>
    <col min="11306" max="11538" width="9.1796875" style="121"/>
    <col min="11539" max="11539" width="25.26953125" style="121" customWidth="1"/>
    <col min="11540" max="11542" width="9.26953125" style="121" customWidth="1"/>
    <col min="11543" max="11543" width="11.7265625" style="121" customWidth="1"/>
    <col min="11544" max="11544" width="9.26953125" style="121" customWidth="1"/>
    <col min="11545" max="11545" width="10.26953125" style="121" customWidth="1"/>
    <col min="11546" max="11546" width="9.26953125" style="121" customWidth="1"/>
    <col min="11547" max="11547" width="13.26953125" style="121" customWidth="1"/>
    <col min="11548" max="11553" width="9.26953125" style="121" customWidth="1"/>
    <col min="11554" max="11555" width="9.1796875" style="121"/>
    <col min="11556" max="11556" width="10.7265625" style="121" customWidth="1"/>
    <col min="11557" max="11557" width="12.453125" style="121" bestFit="1" customWidth="1"/>
    <col min="11558" max="11559" width="10" style="121" bestFit="1" customWidth="1"/>
    <col min="11560" max="11560" width="9.1796875" style="121"/>
    <col min="11561" max="11561" width="10.54296875" style="121" customWidth="1"/>
    <col min="11562" max="11794" width="9.1796875" style="121"/>
    <col min="11795" max="11795" width="25.26953125" style="121" customWidth="1"/>
    <col min="11796" max="11798" width="9.26953125" style="121" customWidth="1"/>
    <col min="11799" max="11799" width="11.7265625" style="121" customWidth="1"/>
    <col min="11800" max="11800" width="9.26953125" style="121" customWidth="1"/>
    <col min="11801" max="11801" width="10.26953125" style="121" customWidth="1"/>
    <col min="11802" max="11802" width="9.26953125" style="121" customWidth="1"/>
    <col min="11803" max="11803" width="13.26953125" style="121" customWidth="1"/>
    <col min="11804" max="11809" width="9.26953125" style="121" customWidth="1"/>
    <col min="11810" max="11811" width="9.1796875" style="121"/>
    <col min="11812" max="11812" width="10.7265625" style="121" customWidth="1"/>
    <col min="11813" max="11813" width="12.453125" style="121" bestFit="1" customWidth="1"/>
    <col min="11814" max="11815" width="10" style="121" bestFit="1" customWidth="1"/>
    <col min="11816" max="11816" width="9.1796875" style="121"/>
    <col min="11817" max="11817" width="10.54296875" style="121" customWidth="1"/>
    <col min="11818" max="12050" width="9.1796875" style="121"/>
    <col min="12051" max="12051" width="25.26953125" style="121" customWidth="1"/>
    <col min="12052" max="12054" width="9.26953125" style="121" customWidth="1"/>
    <col min="12055" max="12055" width="11.7265625" style="121" customWidth="1"/>
    <col min="12056" max="12056" width="9.26953125" style="121" customWidth="1"/>
    <col min="12057" max="12057" width="10.26953125" style="121" customWidth="1"/>
    <col min="12058" max="12058" width="9.26953125" style="121" customWidth="1"/>
    <col min="12059" max="12059" width="13.26953125" style="121" customWidth="1"/>
    <col min="12060" max="12065" width="9.26953125" style="121" customWidth="1"/>
    <col min="12066" max="12067" width="9.1796875" style="121"/>
    <col min="12068" max="12068" width="10.7265625" style="121" customWidth="1"/>
    <col min="12069" max="12069" width="12.453125" style="121" bestFit="1" customWidth="1"/>
    <col min="12070" max="12071" width="10" style="121" bestFit="1" customWidth="1"/>
    <col min="12072" max="12072" width="9.1796875" style="121"/>
    <col min="12073" max="12073" width="10.54296875" style="121" customWidth="1"/>
    <col min="12074" max="12306" width="9.1796875" style="121"/>
    <col min="12307" max="12307" width="25.26953125" style="121" customWidth="1"/>
    <col min="12308" max="12310" width="9.26953125" style="121" customWidth="1"/>
    <col min="12311" max="12311" width="11.7265625" style="121" customWidth="1"/>
    <col min="12312" max="12312" width="9.26953125" style="121" customWidth="1"/>
    <col min="12313" max="12313" width="10.26953125" style="121" customWidth="1"/>
    <col min="12314" max="12314" width="9.26953125" style="121" customWidth="1"/>
    <col min="12315" max="12315" width="13.26953125" style="121" customWidth="1"/>
    <col min="12316" max="12321" width="9.26953125" style="121" customWidth="1"/>
    <col min="12322" max="12323" width="9.1796875" style="121"/>
    <col min="12324" max="12324" width="10.7265625" style="121" customWidth="1"/>
    <col min="12325" max="12325" width="12.453125" style="121" bestFit="1" customWidth="1"/>
    <col min="12326" max="12327" width="10" style="121" bestFit="1" customWidth="1"/>
    <col min="12328" max="12328" width="9.1796875" style="121"/>
    <col min="12329" max="12329" width="10.54296875" style="121" customWidth="1"/>
    <col min="12330" max="12562" width="9.1796875" style="121"/>
    <col min="12563" max="12563" width="25.26953125" style="121" customWidth="1"/>
    <col min="12564" max="12566" width="9.26953125" style="121" customWidth="1"/>
    <col min="12567" max="12567" width="11.7265625" style="121" customWidth="1"/>
    <col min="12568" max="12568" width="9.26953125" style="121" customWidth="1"/>
    <col min="12569" max="12569" width="10.26953125" style="121" customWidth="1"/>
    <col min="12570" max="12570" width="9.26953125" style="121" customWidth="1"/>
    <col min="12571" max="12571" width="13.26953125" style="121" customWidth="1"/>
    <col min="12572" max="12577" width="9.26953125" style="121" customWidth="1"/>
    <col min="12578" max="12579" width="9.1796875" style="121"/>
    <col min="12580" max="12580" width="10.7265625" style="121" customWidth="1"/>
    <col min="12581" max="12581" width="12.453125" style="121" bestFit="1" customWidth="1"/>
    <col min="12582" max="12583" width="10" style="121" bestFit="1" customWidth="1"/>
    <col min="12584" max="12584" width="9.1796875" style="121"/>
    <col min="12585" max="12585" width="10.54296875" style="121" customWidth="1"/>
    <col min="12586" max="12818" width="9.1796875" style="121"/>
    <col min="12819" max="12819" width="25.26953125" style="121" customWidth="1"/>
    <col min="12820" max="12822" width="9.26953125" style="121" customWidth="1"/>
    <col min="12823" max="12823" width="11.7265625" style="121" customWidth="1"/>
    <col min="12824" max="12824" width="9.26953125" style="121" customWidth="1"/>
    <col min="12825" max="12825" width="10.26953125" style="121" customWidth="1"/>
    <col min="12826" max="12826" width="9.26953125" style="121" customWidth="1"/>
    <col min="12827" max="12827" width="13.26953125" style="121" customWidth="1"/>
    <col min="12828" max="12833" width="9.26953125" style="121" customWidth="1"/>
    <col min="12834" max="12835" width="9.1796875" style="121"/>
    <col min="12836" max="12836" width="10.7265625" style="121" customWidth="1"/>
    <col min="12837" max="12837" width="12.453125" style="121" bestFit="1" customWidth="1"/>
    <col min="12838" max="12839" width="10" style="121" bestFit="1" customWidth="1"/>
    <col min="12840" max="12840" width="9.1796875" style="121"/>
    <col min="12841" max="12841" width="10.54296875" style="121" customWidth="1"/>
    <col min="12842" max="13074" width="9.1796875" style="121"/>
    <col min="13075" max="13075" width="25.26953125" style="121" customWidth="1"/>
    <col min="13076" max="13078" width="9.26953125" style="121" customWidth="1"/>
    <col min="13079" max="13079" width="11.7265625" style="121" customWidth="1"/>
    <col min="13080" max="13080" width="9.26953125" style="121" customWidth="1"/>
    <col min="13081" max="13081" width="10.26953125" style="121" customWidth="1"/>
    <col min="13082" max="13082" width="9.26953125" style="121" customWidth="1"/>
    <col min="13083" max="13083" width="13.26953125" style="121" customWidth="1"/>
    <col min="13084" max="13089" width="9.26953125" style="121" customWidth="1"/>
    <col min="13090" max="13091" width="9.1796875" style="121"/>
    <col min="13092" max="13092" width="10.7265625" style="121" customWidth="1"/>
    <col min="13093" max="13093" width="12.453125" style="121" bestFit="1" customWidth="1"/>
    <col min="13094" max="13095" width="10" style="121" bestFit="1" customWidth="1"/>
    <col min="13096" max="13096" width="9.1796875" style="121"/>
    <col min="13097" max="13097" width="10.54296875" style="121" customWidth="1"/>
    <col min="13098" max="13330" width="9.1796875" style="121"/>
    <col min="13331" max="13331" width="25.26953125" style="121" customWidth="1"/>
    <col min="13332" max="13334" width="9.26953125" style="121" customWidth="1"/>
    <col min="13335" max="13335" width="11.7265625" style="121" customWidth="1"/>
    <col min="13336" max="13336" width="9.26953125" style="121" customWidth="1"/>
    <col min="13337" max="13337" width="10.26953125" style="121" customWidth="1"/>
    <col min="13338" max="13338" width="9.26953125" style="121" customWidth="1"/>
    <col min="13339" max="13339" width="13.26953125" style="121" customWidth="1"/>
    <col min="13340" max="13345" width="9.26953125" style="121" customWidth="1"/>
    <col min="13346" max="13347" width="9.1796875" style="121"/>
    <col min="13348" max="13348" width="10.7265625" style="121" customWidth="1"/>
    <col min="13349" max="13349" width="12.453125" style="121" bestFit="1" customWidth="1"/>
    <col min="13350" max="13351" width="10" style="121" bestFit="1" customWidth="1"/>
    <col min="13352" max="13352" width="9.1796875" style="121"/>
    <col min="13353" max="13353" width="10.54296875" style="121" customWidth="1"/>
    <col min="13354" max="13586" width="9.1796875" style="121"/>
    <col min="13587" max="13587" width="25.26953125" style="121" customWidth="1"/>
    <col min="13588" max="13590" width="9.26953125" style="121" customWidth="1"/>
    <col min="13591" max="13591" width="11.7265625" style="121" customWidth="1"/>
    <col min="13592" max="13592" width="9.26953125" style="121" customWidth="1"/>
    <col min="13593" max="13593" width="10.26953125" style="121" customWidth="1"/>
    <col min="13594" max="13594" width="9.26953125" style="121" customWidth="1"/>
    <col min="13595" max="13595" width="13.26953125" style="121" customWidth="1"/>
    <col min="13596" max="13601" width="9.26953125" style="121" customWidth="1"/>
    <col min="13602" max="13603" width="9.1796875" style="121"/>
    <col min="13604" max="13604" width="10.7265625" style="121" customWidth="1"/>
    <col min="13605" max="13605" width="12.453125" style="121" bestFit="1" customWidth="1"/>
    <col min="13606" max="13607" width="10" style="121" bestFit="1" customWidth="1"/>
    <col min="13608" max="13608" width="9.1796875" style="121"/>
    <col min="13609" max="13609" width="10.54296875" style="121" customWidth="1"/>
    <col min="13610" max="13842" width="9.1796875" style="121"/>
    <col min="13843" max="13843" width="25.26953125" style="121" customWidth="1"/>
    <col min="13844" max="13846" width="9.26953125" style="121" customWidth="1"/>
    <col min="13847" max="13847" width="11.7265625" style="121" customWidth="1"/>
    <col min="13848" max="13848" width="9.26953125" style="121" customWidth="1"/>
    <col min="13849" max="13849" width="10.26953125" style="121" customWidth="1"/>
    <col min="13850" max="13850" width="9.26953125" style="121" customWidth="1"/>
    <col min="13851" max="13851" width="13.26953125" style="121" customWidth="1"/>
    <col min="13852" max="13857" width="9.26953125" style="121" customWidth="1"/>
    <col min="13858" max="13859" width="9.1796875" style="121"/>
    <col min="13860" max="13860" width="10.7265625" style="121" customWidth="1"/>
    <col min="13861" max="13861" width="12.453125" style="121" bestFit="1" customWidth="1"/>
    <col min="13862" max="13863" width="10" style="121" bestFit="1" customWidth="1"/>
    <col min="13864" max="13864" width="9.1796875" style="121"/>
    <col min="13865" max="13865" width="10.54296875" style="121" customWidth="1"/>
    <col min="13866" max="14098" width="9.1796875" style="121"/>
    <col min="14099" max="14099" width="25.26953125" style="121" customWidth="1"/>
    <col min="14100" max="14102" width="9.26953125" style="121" customWidth="1"/>
    <col min="14103" max="14103" width="11.7265625" style="121" customWidth="1"/>
    <col min="14104" max="14104" width="9.26953125" style="121" customWidth="1"/>
    <col min="14105" max="14105" width="10.26953125" style="121" customWidth="1"/>
    <col min="14106" max="14106" width="9.26953125" style="121" customWidth="1"/>
    <col min="14107" max="14107" width="13.26953125" style="121" customWidth="1"/>
    <col min="14108" max="14113" width="9.26953125" style="121" customWidth="1"/>
    <col min="14114" max="14115" width="9.1796875" style="121"/>
    <col min="14116" max="14116" width="10.7265625" style="121" customWidth="1"/>
    <col min="14117" max="14117" width="12.453125" style="121" bestFit="1" customWidth="1"/>
    <col min="14118" max="14119" width="10" style="121" bestFit="1" customWidth="1"/>
    <col min="14120" max="14120" width="9.1796875" style="121"/>
    <col min="14121" max="14121" width="10.54296875" style="121" customWidth="1"/>
    <col min="14122" max="14354" width="9.1796875" style="121"/>
    <col min="14355" max="14355" width="25.26953125" style="121" customWidth="1"/>
    <col min="14356" max="14358" width="9.26953125" style="121" customWidth="1"/>
    <col min="14359" max="14359" width="11.7265625" style="121" customWidth="1"/>
    <col min="14360" max="14360" width="9.26953125" style="121" customWidth="1"/>
    <col min="14361" max="14361" width="10.26953125" style="121" customWidth="1"/>
    <col min="14362" max="14362" width="9.26953125" style="121" customWidth="1"/>
    <col min="14363" max="14363" width="13.26953125" style="121" customWidth="1"/>
    <col min="14364" max="14369" width="9.26953125" style="121" customWidth="1"/>
    <col min="14370" max="14371" width="9.1796875" style="121"/>
    <col min="14372" max="14372" width="10.7265625" style="121" customWidth="1"/>
    <col min="14373" max="14373" width="12.453125" style="121" bestFit="1" customWidth="1"/>
    <col min="14374" max="14375" width="10" style="121" bestFit="1" customWidth="1"/>
    <col min="14376" max="14376" width="9.1796875" style="121"/>
    <col min="14377" max="14377" width="10.54296875" style="121" customWidth="1"/>
    <col min="14378" max="14610" width="9.1796875" style="121"/>
    <col min="14611" max="14611" width="25.26953125" style="121" customWidth="1"/>
    <col min="14612" max="14614" width="9.26953125" style="121" customWidth="1"/>
    <col min="14615" max="14615" width="11.7265625" style="121" customWidth="1"/>
    <col min="14616" max="14616" width="9.26953125" style="121" customWidth="1"/>
    <col min="14617" max="14617" width="10.26953125" style="121" customWidth="1"/>
    <col min="14618" max="14618" width="9.26953125" style="121" customWidth="1"/>
    <col min="14619" max="14619" width="13.26953125" style="121" customWidth="1"/>
    <col min="14620" max="14625" width="9.26953125" style="121" customWidth="1"/>
    <col min="14626" max="14627" width="9.1796875" style="121"/>
    <col min="14628" max="14628" width="10.7265625" style="121" customWidth="1"/>
    <col min="14629" max="14629" width="12.453125" style="121" bestFit="1" customWidth="1"/>
    <col min="14630" max="14631" width="10" style="121" bestFit="1" customWidth="1"/>
    <col min="14632" max="14632" width="9.1796875" style="121"/>
    <col min="14633" max="14633" width="10.54296875" style="121" customWidth="1"/>
    <col min="14634" max="14866" width="9.1796875" style="121"/>
    <col min="14867" max="14867" width="25.26953125" style="121" customWidth="1"/>
    <col min="14868" max="14870" width="9.26953125" style="121" customWidth="1"/>
    <col min="14871" max="14871" width="11.7265625" style="121" customWidth="1"/>
    <col min="14872" max="14872" width="9.26953125" style="121" customWidth="1"/>
    <col min="14873" max="14873" width="10.26953125" style="121" customWidth="1"/>
    <col min="14874" max="14874" width="9.26953125" style="121" customWidth="1"/>
    <col min="14875" max="14875" width="13.26953125" style="121" customWidth="1"/>
    <col min="14876" max="14881" width="9.26953125" style="121" customWidth="1"/>
    <col min="14882" max="14883" width="9.1796875" style="121"/>
    <col min="14884" max="14884" width="10.7265625" style="121" customWidth="1"/>
    <col min="14885" max="14885" width="12.453125" style="121" bestFit="1" customWidth="1"/>
    <col min="14886" max="14887" width="10" style="121" bestFit="1" customWidth="1"/>
    <col min="14888" max="14888" width="9.1796875" style="121"/>
    <col min="14889" max="14889" width="10.54296875" style="121" customWidth="1"/>
    <col min="14890" max="15122" width="9.1796875" style="121"/>
    <col min="15123" max="15123" width="25.26953125" style="121" customWidth="1"/>
    <col min="15124" max="15126" width="9.26953125" style="121" customWidth="1"/>
    <col min="15127" max="15127" width="11.7265625" style="121" customWidth="1"/>
    <col min="15128" max="15128" width="9.26953125" style="121" customWidth="1"/>
    <col min="15129" max="15129" width="10.26953125" style="121" customWidth="1"/>
    <col min="15130" max="15130" width="9.26953125" style="121" customWidth="1"/>
    <col min="15131" max="15131" width="13.26953125" style="121" customWidth="1"/>
    <col min="15132" max="15137" width="9.26953125" style="121" customWidth="1"/>
    <col min="15138" max="15139" width="9.1796875" style="121"/>
    <col min="15140" max="15140" width="10.7265625" style="121" customWidth="1"/>
    <col min="15141" max="15141" width="12.453125" style="121" bestFit="1" customWidth="1"/>
    <col min="15142" max="15143" width="10" style="121" bestFit="1" customWidth="1"/>
    <col min="15144" max="15144" width="9.1796875" style="121"/>
    <col min="15145" max="15145" width="10.54296875" style="121" customWidth="1"/>
    <col min="15146" max="15378" width="9.1796875" style="121"/>
    <col min="15379" max="15379" width="25.26953125" style="121" customWidth="1"/>
    <col min="15380" max="15382" width="9.26953125" style="121" customWidth="1"/>
    <col min="15383" max="15383" width="11.7265625" style="121" customWidth="1"/>
    <col min="15384" max="15384" width="9.26953125" style="121" customWidth="1"/>
    <col min="15385" max="15385" width="10.26953125" style="121" customWidth="1"/>
    <col min="15386" max="15386" width="9.26953125" style="121" customWidth="1"/>
    <col min="15387" max="15387" width="13.26953125" style="121" customWidth="1"/>
    <col min="15388" max="15393" width="9.26953125" style="121" customWidth="1"/>
    <col min="15394" max="15395" width="9.1796875" style="121"/>
    <col min="15396" max="15396" width="10.7265625" style="121" customWidth="1"/>
    <col min="15397" max="15397" width="12.453125" style="121" bestFit="1" customWidth="1"/>
    <col min="15398" max="15399" width="10" style="121" bestFit="1" customWidth="1"/>
    <col min="15400" max="15400" width="9.1796875" style="121"/>
    <col min="15401" max="15401" width="10.54296875" style="121" customWidth="1"/>
    <col min="15402" max="15634" width="9.1796875" style="121"/>
    <col min="15635" max="15635" width="25.26953125" style="121" customWidth="1"/>
    <col min="15636" max="15638" width="9.26953125" style="121" customWidth="1"/>
    <col min="15639" max="15639" width="11.7265625" style="121" customWidth="1"/>
    <col min="15640" max="15640" width="9.26953125" style="121" customWidth="1"/>
    <col min="15641" max="15641" width="10.26953125" style="121" customWidth="1"/>
    <col min="15642" max="15642" width="9.26953125" style="121" customWidth="1"/>
    <col min="15643" max="15643" width="13.26953125" style="121" customWidth="1"/>
    <col min="15644" max="15649" width="9.26953125" style="121" customWidth="1"/>
    <col min="15650" max="15651" width="9.1796875" style="121"/>
    <col min="15652" max="15652" width="10.7265625" style="121" customWidth="1"/>
    <col min="15653" max="15653" width="12.453125" style="121" bestFit="1" customWidth="1"/>
    <col min="15654" max="15655" width="10" style="121" bestFit="1" customWidth="1"/>
    <col min="15656" max="15656" width="9.1796875" style="121"/>
    <col min="15657" max="15657" width="10.54296875" style="121" customWidth="1"/>
    <col min="15658" max="15890" width="9.1796875" style="121"/>
    <col min="15891" max="15891" width="25.26953125" style="121" customWidth="1"/>
    <col min="15892" max="15894" width="9.26953125" style="121" customWidth="1"/>
    <col min="15895" max="15895" width="11.7265625" style="121" customWidth="1"/>
    <col min="15896" max="15896" width="9.26953125" style="121" customWidth="1"/>
    <col min="15897" max="15897" width="10.26953125" style="121" customWidth="1"/>
    <col min="15898" max="15898" width="9.26953125" style="121" customWidth="1"/>
    <col min="15899" max="15899" width="13.26953125" style="121" customWidth="1"/>
    <col min="15900" max="15905" width="9.26953125" style="121" customWidth="1"/>
    <col min="15906" max="15907" width="9.1796875" style="121"/>
    <col min="15908" max="15908" width="10.7265625" style="121" customWidth="1"/>
    <col min="15909" max="15909" width="12.453125" style="121" bestFit="1" customWidth="1"/>
    <col min="15910" max="15911" width="10" style="121" bestFit="1" customWidth="1"/>
    <col min="15912" max="15912" width="9.1796875" style="121"/>
    <col min="15913" max="15913" width="10.54296875" style="121" customWidth="1"/>
    <col min="15914" max="16146" width="9.1796875" style="121"/>
    <col min="16147" max="16147" width="25.26953125" style="121" customWidth="1"/>
    <col min="16148" max="16150" width="9.26953125" style="121" customWidth="1"/>
    <col min="16151" max="16151" width="11.7265625" style="121" customWidth="1"/>
    <col min="16152" max="16152" width="9.26953125" style="121" customWidth="1"/>
    <col min="16153" max="16153" width="10.26953125" style="121" customWidth="1"/>
    <col min="16154" max="16154" width="9.26953125" style="121" customWidth="1"/>
    <col min="16155" max="16155" width="13.26953125" style="121" customWidth="1"/>
    <col min="16156" max="16161" width="9.26953125" style="121" customWidth="1"/>
    <col min="16162" max="16163" width="9.1796875" style="121"/>
    <col min="16164" max="16164" width="10.7265625" style="121" customWidth="1"/>
    <col min="16165" max="16165" width="12.453125" style="121" bestFit="1" customWidth="1"/>
    <col min="16166" max="16167" width="10" style="121" bestFit="1" customWidth="1"/>
    <col min="16168" max="16168" width="9.1796875" style="121"/>
    <col min="16169" max="16169" width="10.54296875" style="121" customWidth="1"/>
    <col min="16170" max="16384" width="9.1796875" style="121"/>
  </cols>
  <sheetData>
    <row r="1" spans="1:82" ht="29.25" customHeight="1">
      <c r="A1" s="118" t="s">
        <v>337</v>
      </c>
      <c r="B1" s="119"/>
      <c r="C1" s="120"/>
      <c r="D1" s="120"/>
      <c r="E1" s="120"/>
      <c r="F1" s="120"/>
      <c r="G1" s="120"/>
      <c r="H1" s="120"/>
      <c r="I1" s="120"/>
      <c r="J1" s="120"/>
      <c r="K1" s="120"/>
      <c r="L1" s="120"/>
      <c r="M1" s="120"/>
      <c r="N1" s="120"/>
      <c r="O1" s="120"/>
      <c r="P1" s="120"/>
      <c r="Q1" s="120"/>
      <c r="R1" s="120"/>
      <c r="S1" s="120"/>
      <c r="T1" s="120"/>
      <c r="U1" s="120"/>
      <c r="V1" s="120"/>
      <c r="W1" s="119"/>
      <c r="X1" s="119"/>
      <c r="Y1" s="119"/>
      <c r="Z1" s="119"/>
      <c r="AA1" s="119"/>
      <c r="AB1" s="119"/>
      <c r="AC1" s="119"/>
      <c r="AD1" s="119"/>
      <c r="AE1" s="119"/>
      <c r="AF1" s="119"/>
      <c r="AG1" s="119"/>
      <c r="AH1" s="119"/>
      <c r="AI1" s="119"/>
      <c r="AJ1" s="119"/>
      <c r="AK1" s="119"/>
      <c r="AL1" s="119"/>
      <c r="AM1" s="119"/>
      <c r="AN1" s="119"/>
      <c r="AO1" s="119"/>
      <c r="AP1" s="119"/>
    </row>
    <row r="2" spans="1:82" ht="21" customHeight="1">
      <c r="A2" s="2081" t="s">
        <v>1</v>
      </c>
      <c r="B2" s="2079" t="s">
        <v>2</v>
      </c>
      <c r="C2" s="2079" t="s">
        <v>94</v>
      </c>
      <c r="D2" s="2079"/>
      <c r="E2" s="2079"/>
      <c r="F2" s="2079"/>
      <c r="G2" s="2079"/>
      <c r="H2" s="2079"/>
      <c r="I2" s="2079"/>
      <c r="J2" s="2079"/>
      <c r="K2" s="2079"/>
      <c r="L2" s="2079"/>
      <c r="M2" s="2079"/>
      <c r="N2" s="2079"/>
      <c r="O2" s="2079"/>
      <c r="P2" s="2079"/>
      <c r="Q2" s="2079"/>
      <c r="R2" s="2079"/>
      <c r="S2" s="2079"/>
      <c r="T2" s="2079"/>
      <c r="U2" s="2079"/>
      <c r="V2" s="2079"/>
      <c r="W2" s="2079" t="s">
        <v>95</v>
      </c>
      <c r="X2" s="2079"/>
      <c r="Y2" s="2079"/>
      <c r="Z2" s="2079"/>
      <c r="AA2" s="2079"/>
      <c r="AB2" s="2079"/>
      <c r="AC2" s="2079"/>
      <c r="AD2" s="2079"/>
      <c r="AE2" s="2079"/>
      <c r="AF2" s="2079"/>
      <c r="AG2" s="2079"/>
      <c r="AH2" s="2079"/>
      <c r="AI2" s="2079"/>
      <c r="AJ2" s="2079"/>
      <c r="AK2" s="2079"/>
      <c r="AL2" s="2079"/>
      <c r="AM2" s="2079"/>
      <c r="AN2" s="2079"/>
      <c r="AO2" s="2079"/>
      <c r="AP2" s="2079"/>
      <c r="AQ2" s="2079" t="s">
        <v>102</v>
      </c>
      <c r="AR2" s="2079"/>
      <c r="AS2" s="2079"/>
      <c r="AT2" s="2079"/>
      <c r="AU2" s="2079"/>
      <c r="AV2" s="2079"/>
      <c r="AW2" s="2079"/>
      <c r="AX2" s="2079"/>
      <c r="AY2" s="2079"/>
      <c r="AZ2" s="2079"/>
      <c r="BA2" s="2079"/>
      <c r="BB2" s="2079"/>
      <c r="BC2" s="2079"/>
      <c r="BD2" s="2079"/>
      <c r="BE2" s="2079"/>
      <c r="BF2" s="2079"/>
      <c r="BG2" s="2079"/>
      <c r="BH2" s="2079"/>
      <c r="BI2" s="2079"/>
      <c r="BJ2" s="2079"/>
      <c r="BK2" s="2079" t="s">
        <v>320</v>
      </c>
      <c r="BL2" s="2079"/>
      <c r="BM2" s="2079"/>
      <c r="BN2" s="2079"/>
      <c r="BO2" s="2079"/>
      <c r="BP2" s="2079"/>
      <c r="BQ2" s="2079"/>
      <c r="BR2" s="2079"/>
      <c r="BS2" s="2079"/>
      <c r="BT2" s="2079"/>
      <c r="BU2" s="2079"/>
      <c r="BV2" s="2079"/>
      <c r="BW2" s="2079"/>
      <c r="BX2" s="2079"/>
      <c r="BY2" s="2079"/>
      <c r="BZ2" s="2079"/>
      <c r="CA2" s="2079"/>
      <c r="CB2" s="2079"/>
      <c r="CC2" s="2079"/>
      <c r="CD2" s="2079"/>
    </row>
    <row r="3" spans="1:82" s="122" customFormat="1" ht="24.75" customHeight="1">
      <c r="A3" s="2081"/>
      <c r="B3" s="2079"/>
      <c r="C3" s="2080" t="s">
        <v>196</v>
      </c>
      <c r="D3" s="2080"/>
      <c r="E3" s="2080" t="s">
        <v>197</v>
      </c>
      <c r="F3" s="2080"/>
      <c r="G3" s="2080" t="s">
        <v>198</v>
      </c>
      <c r="H3" s="2080"/>
      <c r="I3" s="2080" t="s">
        <v>199</v>
      </c>
      <c r="J3" s="2080"/>
      <c r="K3" s="2080" t="s">
        <v>200</v>
      </c>
      <c r="L3" s="2080"/>
      <c r="M3" s="2080" t="s">
        <v>201</v>
      </c>
      <c r="N3" s="2080"/>
      <c r="O3" s="2080" t="s">
        <v>202</v>
      </c>
      <c r="P3" s="2080"/>
      <c r="Q3" s="2080" t="s">
        <v>203</v>
      </c>
      <c r="R3" s="2080"/>
      <c r="S3" s="2080" t="s">
        <v>204</v>
      </c>
      <c r="T3" s="2080"/>
      <c r="U3" s="2080"/>
      <c r="V3" s="2080"/>
      <c r="W3" s="2081" t="s">
        <v>196</v>
      </c>
      <c r="X3" s="2081"/>
      <c r="Y3" s="2081" t="s">
        <v>197</v>
      </c>
      <c r="Z3" s="2081"/>
      <c r="AA3" s="2081" t="s">
        <v>198</v>
      </c>
      <c r="AB3" s="2081"/>
      <c r="AC3" s="2081" t="s">
        <v>205</v>
      </c>
      <c r="AD3" s="2081"/>
      <c r="AE3" s="2081" t="s">
        <v>200</v>
      </c>
      <c r="AF3" s="2081"/>
      <c r="AG3" s="2081" t="s">
        <v>206</v>
      </c>
      <c r="AH3" s="2081"/>
      <c r="AI3" s="2081" t="s">
        <v>202</v>
      </c>
      <c r="AJ3" s="2081"/>
      <c r="AK3" s="2081" t="s">
        <v>203</v>
      </c>
      <c r="AL3" s="2081"/>
      <c r="AM3" s="2081" t="s">
        <v>207</v>
      </c>
      <c r="AN3" s="2081"/>
      <c r="AO3" s="2081"/>
      <c r="AP3" s="2081"/>
      <c r="AQ3" s="2081" t="s">
        <v>196</v>
      </c>
      <c r="AR3" s="2081"/>
      <c r="AS3" s="2081" t="s">
        <v>197</v>
      </c>
      <c r="AT3" s="2081"/>
      <c r="AU3" s="2081" t="s">
        <v>198</v>
      </c>
      <c r="AV3" s="2081"/>
      <c r="AW3" s="2081" t="s">
        <v>205</v>
      </c>
      <c r="AX3" s="2081"/>
      <c r="AY3" s="2081" t="s">
        <v>200</v>
      </c>
      <c r="AZ3" s="2081"/>
      <c r="BA3" s="2081" t="s">
        <v>206</v>
      </c>
      <c r="BB3" s="2081"/>
      <c r="BC3" s="2081" t="s">
        <v>202</v>
      </c>
      <c r="BD3" s="2081"/>
      <c r="BE3" s="2081" t="s">
        <v>203</v>
      </c>
      <c r="BF3" s="2081"/>
      <c r="BG3" s="2081" t="s">
        <v>207</v>
      </c>
      <c r="BH3" s="2081"/>
      <c r="BI3" s="2081"/>
      <c r="BJ3" s="2081"/>
      <c r="BK3" s="2081" t="s">
        <v>196</v>
      </c>
      <c r="BL3" s="2081"/>
      <c r="BM3" s="2081" t="s">
        <v>197</v>
      </c>
      <c r="BN3" s="2081"/>
      <c r="BO3" s="2081" t="s">
        <v>198</v>
      </c>
      <c r="BP3" s="2081"/>
      <c r="BQ3" s="2081" t="s">
        <v>205</v>
      </c>
      <c r="BR3" s="2081"/>
      <c r="BS3" s="2081" t="s">
        <v>200</v>
      </c>
      <c r="BT3" s="2081"/>
      <c r="BU3" s="2081" t="s">
        <v>206</v>
      </c>
      <c r="BV3" s="2081"/>
      <c r="BW3" s="2081" t="s">
        <v>202</v>
      </c>
      <c r="BX3" s="2081"/>
      <c r="BY3" s="2081" t="s">
        <v>203</v>
      </c>
      <c r="BZ3" s="2081"/>
      <c r="CA3" s="2081" t="s">
        <v>207</v>
      </c>
      <c r="CB3" s="2081"/>
      <c r="CC3" s="2081"/>
      <c r="CD3" s="2081"/>
    </row>
    <row r="4" spans="1:82" s="122" customFormat="1" ht="16.5" customHeight="1">
      <c r="A4" s="2081"/>
      <c r="B4" s="2079"/>
      <c r="C4" s="2081" t="s">
        <v>208</v>
      </c>
      <c r="D4" s="2082" t="s">
        <v>209</v>
      </c>
      <c r="E4" s="2081" t="s">
        <v>208</v>
      </c>
      <c r="F4" s="2082" t="s">
        <v>209</v>
      </c>
      <c r="G4" s="2081" t="s">
        <v>208</v>
      </c>
      <c r="H4" s="2082" t="s">
        <v>209</v>
      </c>
      <c r="I4" s="2081" t="s">
        <v>208</v>
      </c>
      <c r="J4" s="2082" t="s">
        <v>209</v>
      </c>
      <c r="K4" s="2081" t="s">
        <v>208</v>
      </c>
      <c r="L4" s="2082" t="s">
        <v>209</v>
      </c>
      <c r="M4" s="2081" t="s">
        <v>208</v>
      </c>
      <c r="N4" s="2082" t="s">
        <v>209</v>
      </c>
      <c r="O4" s="2081" t="s">
        <v>208</v>
      </c>
      <c r="P4" s="2082" t="s">
        <v>209</v>
      </c>
      <c r="Q4" s="2081" t="s">
        <v>208</v>
      </c>
      <c r="R4" s="2082" t="s">
        <v>209</v>
      </c>
      <c r="S4" s="2081" t="s">
        <v>210</v>
      </c>
      <c r="T4" s="2081" t="s">
        <v>211</v>
      </c>
      <c r="U4" s="2083" t="s">
        <v>212</v>
      </c>
      <c r="V4" s="2083" t="s">
        <v>213</v>
      </c>
      <c r="W4" s="2081" t="s">
        <v>208</v>
      </c>
      <c r="X4" s="2082" t="s">
        <v>209</v>
      </c>
      <c r="Y4" s="2081" t="s">
        <v>208</v>
      </c>
      <c r="Z4" s="2082" t="s">
        <v>209</v>
      </c>
      <c r="AA4" s="2081" t="s">
        <v>208</v>
      </c>
      <c r="AB4" s="2082" t="s">
        <v>209</v>
      </c>
      <c r="AC4" s="2081" t="s">
        <v>208</v>
      </c>
      <c r="AD4" s="2082" t="s">
        <v>209</v>
      </c>
      <c r="AE4" s="2081" t="s">
        <v>208</v>
      </c>
      <c r="AF4" s="2082" t="s">
        <v>209</v>
      </c>
      <c r="AG4" s="2081" t="s">
        <v>208</v>
      </c>
      <c r="AH4" s="2082" t="s">
        <v>209</v>
      </c>
      <c r="AI4" s="2081" t="s">
        <v>208</v>
      </c>
      <c r="AJ4" s="2082" t="s">
        <v>209</v>
      </c>
      <c r="AK4" s="2081" t="s">
        <v>208</v>
      </c>
      <c r="AL4" s="2082" t="s">
        <v>209</v>
      </c>
      <c r="AM4" s="2081" t="s">
        <v>210</v>
      </c>
      <c r="AN4" s="2081" t="s">
        <v>211</v>
      </c>
      <c r="AO4" s="2081" t="s">
        <v>212</v>
      </c>
      <c r="AP4" s="2081" t="s">
        <v>213</v>
      </c>
      <c r="AQ4" s="2081" t="s">
        <v>208</v>
      </c>
      <c r="AR4" s="2082" t="s">
        <v>209</v>
      </c>
      <c r="AS4" s="2081" t="s">
        <v>208</v>
      </c>
      <c r="AT4" s="2082" t="s">
        <v>209</v>
      </c>
      <c r="AU4" s="2081" t="s">
        <v>208</v>
      </c>
      <c r="AV4" s="2082" t="s">
        <v>209</v>
      </c>
      <c r="AW4" s="2081" t="s">
        <v>208</v>
      </c>
      <c r="AX4" s="2082" t="s">
        <v>209</v>
      </c>
      <c r="AY4" s="2081" t="s">
        <v>208</v>
      </c>
      <c r="AZ4" s="2082" t="s">
        <v>209</v>
      </c>
      <c r="BA4" s="2081" t="s">
        <v>208</v>
      </c>
      <c r="BB4" s="2082" t="s">
        <v>209</v>
      </c>
      <c r="BC4" s="2081" t="s">
        <v>208</v>
      </c>
      <c r="BD4" s="2082" t="s">
        <v>209</v>
      </c>
      <c r="BE4" s="2081" t="s">
        <v>208</v>
      </c>
      <c r="BF4" s="2082" t="s">
        <v>209</v>
      </c>
      <c r="BG4" s="2081" t="s">
        <v>210</v>
      </c>
      <c r="BH4" s="2081" t="s">
        <v>211</v>
      </c>
      <c r="BI4" s="2081" t="s">
        <v>212</v>
      </c>
      <c r="BJ4" s="2081" t="s">
        <v>213</v>
      </c>
      <c r="BK4" s="2081" t="s">
        <v>208</v>
      </c>
      <c r="BL4" s="2082" t="s">
        <v>209</v>
      </c>
      <c r="BM4" s="2081" t="s">
        <v>208</v>
      </c>
      <c r="BN4" s="2082" t="s">
        <v>209</v>
      </c>
      <c r="BO4" s="2081" t="s">
        <v>208</v>
      </c>
      <c r="BP4" s="2082" t="s">
        <v>209</v>
      </c>
      <c r="BQ4" s="2081" t="s">
        <v>208</v>
      </c>
      <c r="BR4" s="2082" t="s">
        <v>209</v>
      </c>
      <c r="BS4" s="2081" t="s">
        <v>208</v>
      </c>
      <c r="BT4" s="2082" t="s">
        <v>209</v>
      </c>
      <c r="BU4" s="2081" t="s">
        <v>208</v>
      </c>
      <c r="BV4" s="2082" t="s">
        <v>209</v>
      </c>
      <c r="BW4" s="2081" t="s">
        <v>208</v>
      </c>
      <c r="BX4" s="2082" t="s">
        <v>209</v>
      </c>
      <c r="BY4" s="2081" t="s">
        <v>208</v>
      </c>
      <c r="BZ4" s="2082" t="s">
        <v>209</v>
      </c>
      <c r="CA4" s="2081" t="s">
        <v>210</v>
      </c>
      <c r="CB4" s="2081" t="s">
        <v>211</v>
      </c>
      <c r="CC4" s="2081" t="s">
        <v>212</v>
      </c>
      <c r="CD4" s="2081" t="s">
        <v>213</v>
      </c>
    </row>
    <row r="5" spans="1:82" s="122" customFormat="1" ht="23.25" customHeight="1">
      <c r="A5" s="2081"/>
      <c r="B5" s="2079"/>
      <c r="C5" s="2081"/>
      <c r="D5" s="2082"/>
      <c r="E5" s="2081"/>
      <c r="F5" s="2082"/>
      <c r="G5" s="2081"/>
      <c r="H5" s="2082"/>
      <c r="I5" s="2081"/>
      <c r="J5" s="2082"/>
      <c r="K5" s="2081"/>
      <c r="L5" s="2082"/>
      <c r="M5" s="2081"/>
      <c r="N5" s="2082"/>
      <c r="O5" s="2081"/>
      <c r="P5" s="2082"/>
      <c r="Q5" s="2081"/>
      <c r="R5" s="2082"/>
      <c r="S5" s="2081"/>
      <c r="T5" s="2081"/>
      <c r="U5" s="2083"/>
      <c r="V5" s="2083"/>
      <c r="W5" s="2081"/>
      <c r="X5" s="2082"/>
      <c r="Y5" s="2081"/>
      <c r="Z5" s="2082"/>
      <c r="AA5" s="2081"/>
      <c r="AB5" s="2082"/>
      <c r="AC5" s="2081"/>
      <c r="AD5" s="2082"/>
      <c r="AE5" s="2081"/>
      <c r="AF5" s="2082"/>
      <c r="AG5" s="2081"/>
      <c r="AH5" s="2082"/>
      <c r="AI5" s="2081"/>
      <c r="AJ5" s="2082"/>
      <c r="AK5" s="2081"/>
      <c r="AL5" s="2082"/>
      <c r="AM5" s="2081"/>
      <c r="AN5" s="2081"/>
      <c r="AO5" s="2081"/>
      <c r="AP5" s="2081"/>
      <c r="AQ5" s="2081"/>
      <c r="AR5" s="2082"/>
      <c r="AS5" s="2081"/>
      <c r="AT5" s="2082"/>
      <c r="AU5" s="2081"/>
      <c r="AV5" s="2082"/>
      <c r="AW5" s="2081"/>
      <c r="AX5" s="2082"/>
      <c r="AY5" s="2081"/>
      <c r="AZ5" s="2082"/>
      <c r="BA5" s="2081"/>
      <c r="BB5" s="2082"/>
      <c r="BC5" s="2081"/>
      <c r="BD5" s="2082"/>
      <c r="BE5" s="2081"/>
      <c r="BF5" s="2082"/>
      <c r="BG5" s="2081"/>
      <c r="BH5" s="2081"/>
      <c r="BI5" s="2081"/>
      <c r="BJ5" s="2081"/>
      <c r="BK5" s="2081"/>
      <c r="BL5" s="2082"/>
      <c r="BM5" s="2081"/>
      <c r="BN5" s="2082"/>
      <c r="BO5" s="2081"/>
      <c r="BP5" s="2082"/>
      <c r="BQ5" s="2081"/>
      <c r="BR5" s="2082"/>
      <c r="BS5" s="2081"/>
      <c r="BT5" s="2082"/>
      <c r="BU5" s="2081"/>
      <c r="BV5" s="2082"/>
      <c r="BW5" s="2081"/>
      <c r="BX5" s="2082"/>
      <c r="BY5" s="2081"/>
      <c r="BZ5" s="2082"/>
      <c r="CA5" s="2081"/>
      <c r="CB5" s="2081"/>
      <c r="CC5" s="2081"/>
      <c r="CD5" s="2081"/>
    </row>
    <row r="6" spans="1:82" s="125" customFormat="1">
      <c r="A6" s="739"/>
      <c r="B6" s="740" t="s">
        <v>7</v>
      </c>
      <c r="C6" s="741"/>
      <c r="D6" s="742"/>
      <c r="E6" s="741"/>
      <c r="F6" s="742"/>
      <c r="G6" s="743"/>
      <c r="H6" s="743"/>
      <c r="I6" s="744"/>
      <c r="J6" s="744"/>
      <c r="K6" s="744"/>
      <c r="L6" s="744"/>
      <c r="M6" s="745"/>
      <c r="N6" s="745"/>
      <c r="O6" s="745"/>
      <c r="P6" s="745"/>
      <c r="Q6" s="744"/>
      <c r="R6" s="744"/>
      <c r="S6" s="746"/>
      <c r="T6" s="746"/>
      <c r="U6" s="746"/>
      <c r="V6" s="746"/>
      <c r="W6" s="741"/>
      <c r="X6" s="742"/>
      <c r="Y6" s="741"/>
      <c r="Z6" s="742"/>
      <c r="AA6" s="743"/>
      <c r="AB6" s="743"/>
      <c r="AC6" s="744"/>
      <c r="AD6" s="744"/>
      <c r="AE6" s="747"/>
      <c r="AF6" s="747"/>
      <c r="AG6" s="747"/>
      <c r="AH6" s="747"/>
      <c r="AI6" s="747"/>
      <c r="AJ6" s="747"/>
      <c r="AK6" s="747"/>
      <c r="AL6" s="747"/>
      <c r="AM6" s="748"/>
      <c r="AN6" s="748"/>
      <c r="AO6" s="748"/>
      <c r="AP6" s="748"/>
      <c r="AQ6" s="749"/>
      <c r="AR6" s="749"/>
      <c r="AS6" s="749"/>
      <c r="AT6" s="749"/>
      <c r="AU6" s="749"/>
      <c r="AV6" s="749"/>
      <c r="AW6" s="749"/>
      <c r="AX6" s="749"/>
      <c r="AY6" s="749"/>
      <c r="AZ6" s="749"/>
      <c r="BA6" s="749"/>
      <c r="BB6" s="749"/>
      <c r="BC6" s="749"/>
      <c r="BD6" s="749"/>
      <c r="BE6" s="749"/>
      <c r="BF6" s="749"/>
      <c r="BG6" s="749"/>
      <c r="BH6" s="749"/>
      <c r="BI6" s="749"/>
      <c r="BJ6" s="749"/>
      <c r="BK6" s="749"/>
      <c r="BL6" s="749"/>
      <c r="BM6" s="749"/>
      <c r="BN6" s="749"/>
      <c r="BO6" s="749"/>
      <c r="BP6" s="749"/>
      <c r="BQ6" s="749"/>
      <c r="BR6" s="749"/>
      <c r="BS6" s="749"/>
      <c r="BT6" s="749"/>
      <c r="BU6" s="749"/>
      <c r="BV6" s="749"/>
      <c r="BW6" s="749"/>
      <c r="BX6" s="749"/>
      <c r="BY6" s="749"/>
      <c r="BZ6" s="749"/>
      <c r="CA6" s="749"/>
      <c r="CB6" s="749"/>
      <c r="CC6" s="749"/>
      <c r="CD6" s="749"/>
    </row>
    <row r="7" spans="1:82" s="125" customFormat="1">
      <c r="A7" s="2084">
        <v>1</v>
      </c>
      <c r="B7" s="2085" t="s">
        <v>214</v>
      </c>
      <c r="C7" s="750">
        <v>5875</v>
      </c>
      <c r="D7" s="751">
        <v>349.68999999999977</v>
      </c>
      <c r="E7" s="750">
        <v>941101</v>
      </c>
      <c r="F7" s="751">
        <v>18755.650000000001</v>
      </c>
      <c r="G7" s="752">
        <v>946976</v>
      </c>
      <c r="H7" s="753">
        <v>19105.34</v>
      </c>
      <c r="I7" s="750">
        <v>933889</v>
      </c>
      <c r="J7" s="751">
        <v>18295.580000000002</v>
      </c>
      <c r="K7" s="750">
        <v>6531</v>
      </c>
      <c r="L7" s="751">
        <v>276.93</v>
      </c>
      <c r="M7" s="754">
        <v>2934</v>
      </c>
      <c r="N7" s="754">
        <v>3.92</v>
      </c>
      <c r="O7" s="755">
        <v>1897</v>
      </c>
      <c r="P7" s="755">
        <v>236.49</v>
      </c>
      <c r="Q7" s="750">
        <v>1725</v>
      </c>
      <c r="R7" s="751">
        <v>292.41999999999837</v>
      </c>
      <c r="S7" s="756">
        <v>792</v>
      </c>
      <c r="T7" s="756">
        <v>933</v>
      </c>
      <c r="U7" s="757">
        <v>0</v>
      </c>
      <c r="V7" s="757">
        <v>0</v>
      </c>
      <c r="W7" s="750">
        <v>1725</v>
      </c>
      <c r="X7" s="751">
        <v>292.42</v>
      </c>
      <c r="Y7" s="750">
        <v>1365379</v>
      </c>
      <c r="Z7" s="751">
        <v>29293.46</v>
      </c>
      <c r="AA7" s="752">
        <v>1367104</v>
      </c>
      <c r="AB7" s="753">
        <v>29585.879999999997</v>
      </c>
      <c r="AC7" s="750">
        <v>1349865</v>
      </c>
      <c r="AD7" s="751">
        <v>28408.38</v>
      </c>
      <c r="AE7" s="750">
        <v>8713</v>
      </c>
      <c r="AF7" s="751">
        <v>347.18999999999994</v>
      </c>
      <c r="AG7" s="758">
        <v>3619</v>
      </c>
      <c r="AH7" s="759">
        <v>8.5</v>
      </c>
      <c r="AI7" s="758">
        <v>2625</v>
      </c>
      <c r="AJ7" s="759">
        <v>461.66</v>
      </c>
      <c r="AK7" s="758">
        <v>2282</v>
      </c>
      <c r="AL7" s="759">
        <v>360.1499999999964</v>
      </c>
      <c r="AM7" s="760">
        <v>1211</v>
      </c>
      <c r="AN7" s="760">
        <v>1071</v>
      </c>
      <c r="AO7" s="760" t="s">
        <v>103</v>
      </c>
      <c r="AP7" s="760" t="s">
        <v>103</v>
      </c>
      <c r="AQ7" s="749">
        <v>2282</v>
      </c>
      <c r="AR7" s="749">
        <v>360.15</v>
      </c>
      <c r="AS7" s="749">
        <v>919925</v>
      </c>
      <c r="AT7" s="749">
        <v>18967.48</v>
      </c>
      <c r="AU7" s="749">
        <v>922207</v>
      </c>
      <c r="AV7" s="749">
        <v>19327.63</v>
      </c>
      <c r="AW7" s="749">
        <v>908576</v>
      </c>
      <c r="AX7" s="749">
        <v>18397.77</v>
      </c>
      <c r="AY7" s="749">
        <v>8003</v>
      </c>
      <c r="AZ7" s="749">
        <v>416.92</v>
      </c>
      <c r="BA7" s="749">
        <v>4326</v>
      </c>
      <c r="BB7" s="749">
        <v>14.75</v>
      </c>
      <c r="BC7" s="749">
        <v>627</v>
      </c>
      <c r="BD7" s="749">
        <v>192.32</v>
      </c>
      <c r="BE7" s="749">
        <v>675</v>
      </c>
      <c r="BF7" s="749">
        <v>305.87000000000052</v>
      </c>
      <c r="BG7" s="749">
        <v>655</v>
      </c>
      <c r="BH7" s="749">
        <v>20</v>
      </c>
      <c r="BI7" s="749">
        <v>0</v>
      </c>
      <c r="BJ7" s="749">
        <v>0</v>
      </c>
      <c r="BK7" s="750">
        <v>675</v>
      </c>
      <c r="BL7" s="761">
        <v>305.87</v>
      </c>
      <c r="BM7" s="750">
        <v>844312</v>
      </c>
      <c r="BN7" s="750">
        <v>18462.32</v>
      </c>
      <c r="BO7" s="750">
        <v>844987</v>
      </c>
      <c r="BP7" s="750">
        <v>18768.189999999999</v>
      </c>
      <c r="BQ7" s="750">
        <v>829318</v>
      </c>
      <c r="BR7" s="761">
        <v>17862.87</v>
      </c>
      <c r="BS7" s="750">
        <v>8857</v>
      </c>
      <c r="BT7" s="750">
        <v>502.44</v>
      </c>
      <c r="BU7" s="750">
        <v>6007</v>
      </c>
      <c r="BV7" s="761">
        <v>15.06</v>
      </c>
      <c r="BW7" s="750">
        <v>530</v>
      </c>
      <c r="BX7" s="761">
        <v>43.77</v>
      </c>
      <c r="BY7" s="750">
        <v>275</v>
      </c>
      <c r="BZ7" s="761">
        <v>344.04999999999973</v>
      </c>
      <c r="CA7" s="750">
        <v>198</v>
      </c>
      <c r="CB7" s="750">
        <v>77</v>
      </c>
      <c r="CC7" s="750">
        <v>0</v>
      </c>
      <c r="CD7" s="750">
        <v>0</v>
      </c>
    </row>
    <row r="8" spans="1:82" s="125" customFormat="1" ht="12.5">
      <c r="A8" s="2084"/>
      <c r="B8" s="2085"/>
      <c r="C8" s="741"/>
      <c r="D8" s="742"/>
      <c r="E8" s="741"/>
      <c r="F8" s="742"/>
      <c r="G8" s="743">
        <v>1</v>
      </c>
      <c r="H8" s="743">
        <v>0.99999999999999978</v>
      </c>
      <c r="I8" s="744">
        <v>0.98618021998445604</v>
      </c>
      <c r="J8" s="744">
        <v>0.95761603823852393</v>
      </c>
      <c r="K8" s="744">
        <v>6.8966900956307234E-3</v>
      </c>
      <c r="L8" s="744">
        <v>1.4494900378637595E-2</v>
      </c>
      <c r="M8" s="754">
        <v>3.0982833778258373E-3</v>
      </c>
      <c r="N8" s="754">
        <v>2.0517823812609459E-4</v>
      </c>
      <c r="O8" s="755">
        <v>2.0032186665765554E-3</v>
      </c>
      <c r="P8" s="755">
        <v>1.2378214677153089E-2</v>
      </c>
      <c r="Q8" s="744">
        <v>1.8215878755111006E-3</v>
      </c>
      <c r="R8" s="744">
        <v>1.5305668467559246E-2</v>
      </c>
      <c r="S8" s="746">
        <v>0.45913043478260868</v>
      </c>
      <c r="T8" s="746">
        <v>0.54086956521739127</v>
      </c>
      <c r="U8" s="746" t="s">
        <v>185</v>
      </c>
      <c r="V8" s="746" t="s">
        <v>185</v>
      </c>
      <c r="W8" s="741"/>
      <c r="X8" s="742"/>
      <c r="Y8" s="741"/>
      <c r="Z8" s="742"/>
      <c r="AA8" s="743">
        <v>0.99999999999999989</v>
      </c>
      <c r="AB8" s="743">
        <v>1</v>
      </c>
      <c r="AC8" s="744">
        <v>0.98739013271850573</v>
      </c>
      <c r="AD8" s="744">
        <v>0.96020060920952843</v>
      </c>
      <c r="AE8" s="747">
        <v>6.3733263892139878E-3</v>
      </c>
      <c r="AF8" s="747">
        <v>1.173498979918799E-2</v>
      </c>
      <c r="AG8" s="747">
        <v>2.6472016759515006E-3</v>
      </c>
      <c r="AH8" s="747">
        <v>2.8729921165096328E-4</v>
      </c>
      <c r="AI8" s="747">
        <v>1.9201172697907401E-3</v>
      </c>
      <c r="AJ8" s="747">
        <v>1.5604065182445141E-2</v>
      </c>
      <c r="AK8" s="747">
        <v>1.6692219465380834E-3</v>
      </c>
      <c r="AL8" s="747">
        <v>1.2173036597187457E-2</v>
      </c>
      <c r="AM8" s="748">
        <v>0.53067484662576692</v>
      </c>
      <c r="AN8" s="748">
        <v>0.46932515337423314</v>
      </c>
      <c r="AO8" s="748" t="s">
        <v>103</v>
      </c>
      <c r="AP8" s="748" t="s">
        <v>103</v>
      </c>
      <c r="AQ8" s="749"/>
      <c r="AR8" s="749"/>
      <c r="AS8" s="749"/>
      <c r="AT8" s="749"/>
      <c r="AU8" s="762">
        <v>1</v>
      </c>
      <c r="AV8" s="762">
        <v>1</v>
      </c>
      <c r="AW8" s="762">
        <v>0.9852191536173549</v>
      </c>
      <c r="AX8" s="762">
        <v>0.95188960053560623</v>
      </c>
      <c r="AY8" s="762">
        <v>8.6780950480748898E-3</v>
      </c>
      <c r="AZ8" s="762">
        <v>2.1571191087577733E-2</v>
      </c>
      <c r="BA8" s="762">
        <v>4.6909208019457671E-3</v>
      </c>
      <c r="BB8" s="762">
        <v>7.6315616555159627E-4</v>
      </c>
      <c r="BC8" s="762">
        <v>6.798907403652325E-4</v>
      </c>
      <c r="BD8" s="762">
        <v>9.9505216107717287E-3</v>
      </c>
      <c r="BE8" s="762">
        <v>7.3193979225922158E-4</v>
      </c>
      <c r="BF8" s="762">
        <v>1.5825530600492688E-2</v>
      </c>
      <c r="BG8" s="763">
        <v>0.97037037037037033</v>
      </c>
      <c r="BH8" s="763">
        <v>2.9629629629629631E-2</v>
      </c>
      <c r="BI8" s="763">
        <v>0</v>
      </c>
      <c r="BJ8" s="763">
        <v>0</v>
      </c>
      <c r="BK8" s="749"/>
      <c r="BL8" s="749"/>
      <c r="BM8" s="749"/>
      <c r="BN8" s="749"/>
      <c r="BO8" s="763">
        <v>1</v>
      </c>
      <c r="BP8" s="763">
        <v>1</v>
      </c>
      <c r="BQ8" s="762">
        <v>0.9814565194494117</v>
      </c>
      <c r="BR8" s="762">
        <v>0.95176306292721891</v>
      </c>
      <c r="BS8" s="762">
        <v>1.0481818063473166E-2</v>
      </c>
      <c r="BT8" s="762">
        <v>2.677082872669128E-2</v>
      </c>
      <c r="BU8" s="762">
        <v>7.108985108646642E-3</v>
      </c>
      <c r="BV8" s="762">
        <v>8.0242154411267158E-4</v>
      </c>
      <c r="BW8" s="762">
        <v>6.2722858458177466E-4</v>
      </c>
      <c r="BX8" s="762">
        <v>2.3321375156581431E-3</v>
      </c>
      <c r="BY8" s="762">
        <v>3.2544879388676985E-4</v>
      </c>
      <c r="BZ8" s="762">
        <v>1.833154928631902E-2</v>
      </c>
      <c r="CA8" s="763">
        <v>0.72</v>
      </c>
      <c r="CB8" s="763">
        <v>0.28000000000000003</v>
      </c>
      <c r="CC8" s="763">
        <v>0</v>
      </c>
      <c r="CD8" s="763">
        <v>0</v>
      </c>
    </row>
    <row r="9" spans="1:82" s="125" customFormat="1" ht="12.5">
      <c r="A9" s="2084">
        <v>2</v>
      </c>
      <c r="B9" s="2086" t="s">
        <v>343</v>
      </c>
      <c r="C9" s="741"/>
      <c r="D9" s="742"/>
      <c r="E9" s="741"/>
      <c r="F9" s="742"/>
      <c r="G9" s="743"/>
      <c r="H9" s="743"/>
      <c r="I9" s="744"/>
      <c r="J9" s="744"/>
      <c r="K9" s="744"/>
      <c r="L9" s="744"/>
      <c r="M9" s="754"/>
      <c r="N9" s="754"/>
      <c r="O9" s="755"/>
      <c r="P9" s="755"/>
      <c r="Q9" s="744"/>
      <c r="R9" s="744"/>
      <c r="S9" s="746"/>
      <c r="T9" s="746"/>
      <c r="U9" s="746"/>
      <c r="V9" s="746"/>
      <c r="W9" s="741"/>
      <c r="X9" s="742"/>
      <c r="Y9" s="741"/>
      <c r="Z9" s="742"/>
      <c r="AA9" s="743"/>
      <c r="AB9" s="743"/>
      <c r="AC9" s="744"/>
      <c r="AD9" s="744"/>
      <c r="AE9" s="747"/>
      <c r="AF9" s="747"/>
      <c r="AG9" s="747"/>
      <c r="AH9" s="747"/>
      <c r="AI9" s="747"/>
      <c r="AJ9" s="747"/>
      <c r="AK9" s="747"/>
      <c r="AL9" s="747"/>
      <c r="AM9" s="748"/>
      <c r="AN9" s="748"/>
      <c r="AO9" s="748"/>
      <c r="AP9" s="748"/>
      <c r="AQ9" s="749"/>
      <c r="AR9" s="749"/>
      <c r="AS9" s="749"/>
      <c r="AT9" s="749"/>
      <c r="AU9" s="762"/>
      <c r="AV9" s="762"/>
      <c r="AW9" s="762"/>
      <c r="AX9" s="762"/>
      <c r="AY9" s="762"/>
      <c r="AZ9" s="762"/>
      <c r="BA9" s="762"/>
      <c r="BB9" s="762"/>
      <c r="BC9" s="762"/>
      <c r="BD9" s="762"/>
      <c r="BE9" s="762"/>
      <c r="BF9" s="762"/>
      <c r="BG9" s="763"/>
      <c r="BH9" s="763"/>
      <c r="BI9" s="763"/>
      <c r="BJ9" s="763"/>
      <c r="BK9" s="750">
        <v>0</v>
      </c>
      <c r="BL9" s="761">
        <v>0</v>
      </c>
      <c r="BM9" s="750">
        <v>0</v>
      </c>
      <c r="BN9" s="750">
        <v>0</v>
      </c>
      <c r="BO9" s="750">
        <v>0</v>
      </c>
      <c r="BP9" s="750">
        <v>0</v>
      </c>
      <c r="BQ9" s="750">
        <v>0</v>
      </c>
      <c r="BR9" s="761">
        <v>0</v>
      </c>
      <c r="BS9" s="750">
        <v>0</v>
      </c>
      <c r="BT9" s="750">
        <v>0</v>
      </c>
      <c r="BU9" s="750">
        <v>0</v>
      </c>
      <c r="BV9" s="761">
        <v>0</v>
      </c>
      <c r="BW9" s="750">
        <v>0</v>
      </c>
      <c r="BX9" s="761">
        <v>0</v>
      </c>
      <c r="BY9" s="750">
        <v>0</v>
      </c>
      <c r="BZ9" s="761">
        <v>0</v>
      </c>
      <c r="CA9" s="750">
        <v>0</v>
      </c>
      <c r="CB9" s="750">
        <v>0</v>
      </c>
      <c r="CC9" s="750">
        <v>0</v>
      </c>
      <c r="CD9" s="750">
        <v>0</v>
      </c>
    </row>
    <row r="10" spans="1:82" s="125" customFormat="1" ht="12.5">
      <c r="A10" s="2084"/>
      <c r="B10" s="2086"/>
      <c r="C10" s="741"/>
      <c r="D10" s="742"/>
      <c r="E10" s="741"/>
      <c r="F10" s="742"/>
      <c r="G10" s="743"/>
      <c r="H10" s="743"/>
      <c r="I10" s="744"/>
      <c r="J10" s="744"/>
      <c r="K10" s="744"/>
      <c r="L10" s="744"/>
      <c r="M10" s="754"/>
      <c r="N10" s="754"/>
      <c r="O10" s="755"/>
      <c r="P10" s="755"/>
      <c r="Q10" s="744"/>
      <c r="R10" s="744"/>
      <c r="S10" s="746"/>
      <c r="T10" s="746"/>
      <c r="U10" s="746"/>
      <c r="V10" s="746"/>
      <c r="W10" s="741"/>
      <c r="X10" s="742"/>
      <c r="Y10" s="741"/>
      <c r="Z10" s="742"/>
      <c r="AA10" s="743"/>
      <c r="AB10" s="743"/>
      <c r="AC10" s="744"/>
      <c r="AD10" s="744"/>
      <c r="AE10" s="747"/>
      <c r="AF10" s="747"/>
      <c r="AG10" s="747"/>
      <c r="AH10" s="747"/>
      <c r="AI10" s="747"/>
      <c r="AJ10" s="747"/>
      <c r="AK10" s="747"/>
      <c r="AL10" s="747"/>
      <c r="AM10" s="748"/>
      <c r="AN10" s="748"/>
      <c r="AO10" s="748"/>
      <c r="AP10" s="748"/>
      <c r="AQ10" s="749"/>
      <c r="AR10" s="749"/>
      <c r="AS10" s="749"/>
      <c r="AT10" s="749"/>
      <c r="AU10" s="762"/>
      <c r="AV10" s="762"/>
      <c r="AW10" s="762"/>
      <c r="AX10" s="762"/>
      <c r="AY10" s="762"/>
      <c r="AZ10" s="762"/>
      <c r="BA10" s="762"/>
      <c r="BB10" s="762"/>
      <c r="BC10" s="762"/>
      <c r="BD10" s="762"/>
      <c r="BE10" s="762"/>
      <c r="BF10" s="762"/>
      <c r="BG10" s="763"/>
      <c r="BH10" s="763"/>
      <c r="BI10" s="763"/>
      <c r="BJ10" s="763"/>
      <c r="BK10" s="749"/>
      <c r="BL10" s="749"/>
      <c r="BM10" s="749"/>
      <c r="BN10" s="749"/>
      <c r="BO10" s="763"/>
      <c r="BP10" s="763"/>
      <c r="BQ10" s="762"/>
      <c r="BR10" s="762"/>
      <c r="BS10" s="762"/>
      <c r="BT10" s="762"/>
      <c r="BU10" s="762"/>
      <c r="BV10" s="762"/>
      <c r="BW10" s="762"/>
      <c r="BX10" s="762"/>
      <c r="BY10" s="762"/>
      <c r="BZ10" s="762"/>
      <c r="CA10" s="763"/>
      <c r="CB10" s="763"/>
      <c r="CC10" s="763"/>
      <c r="CD10" s="763"/>
    </row>
    <row r="11" spans="1:82" s="125" customFormat="1">
      <c r="A11" s="2084">
        <v>3</v>
      </c>
      <c r="B11" s="2089" t="s">
        <v>215</v>
      </c>
      <c r="C11" s="750">
        <v>19</v>
      </c>
      <c r="D11" s="751">
        <v>3.8028826960000002</v>
      </c>
      <c r="E11" s="750">
        <v>6455</v>
      </c>
      <c r="F11" s="751">
        <v>468.84635742596356</v>
      </c>
      <c r="G11" s="752">
        <v>6474</v>
      </c>
      <c r="H11" s="753">
        <v>472.64924012196354</v>
      </c>
      <c r="I11" s="750">
        <v>6347</v>
      </c>
      <c r="J11" s="751">
        <v>440.26428788438358</v>
      </c>
      <c r="K11" s="750">
        <v>116</v>
      </c>
      <c r="L11" s="751">
        <v>28.747044714000001</v>
      </c>
      <c r="M11" s="754">
        <v>0</v>
      </c>
      <c r="N11" s="754">
        <v>0</v>
      </c>
      <c r="O11" s="755">
        <v>0</v>
      </c>
      <c r="P11" s="755">
        <v>0</v>
      </c>
      <c r="Q11" s="750">
        <v>11</v>
      </c>
      <c r="R11" s="751">
        <v>3.6379075235799654</v>
      </c>
      <c r="S11" s="756">
        <v>10</v>
      </c>
      <c r="T11" s="756">
        <v>1</v>
      </c>
      <c r="U11" s="757">
        <v>0</v>
      </c>
      <c r="V11" s="757">
        <v>0</v>
      </c>
      <c r="W11" s="750">
        <v>11</v>
      </c>
      <c r="X11" s="751">
        <v>3.6379075244400205</v>
      </c>
      <c r="Y11" s="750">
        <v>9997</v>
      </c>
      <c r="Z11" s="751">
        <v>876.68504492259012</v>
      </c>
      <c r="AA11" s="752">
        <v>10008</v>
      </c>
      <c r="AB11" s="753">
        <v>880.32295244703016</v>
      </c>
      <c r="AC11" s="750">
        <v>9815</v>
      </c>
      <c r="AD11" s="751">
        <v>846.43431385759004</v>
      </c>
      <c r="AE11" s="750">
        <v>186</v>
      </c>
      <c r="AF11" s="751">
        <v>32.980993275080003</v>
      </c>
      <c r="AG11" s="758" t="s">
        <v>103</v>
      </c>
      <c r="AH11" s="759" t="s">
        <v>103</v>
      </c>
      <c r="AI11" s="758" t="s">
        <v>103</v>
      </c>
      <c r="AJ11" s="759" t="s">
        <v>103</v>
      </c>
      <c r="AK11" s="758">
        <v>7</v>
      </c>
      <c r="AL11" s="759">
        <v>0.90764531436011708</v>
      </c>
      <c r="AM11" s="760">
        <v>7</v>
      </c>
      <c r="AN11" s="760" t="s">
        <v>103</v>
      </c>
      <c r="AO11" s="760" t="s">
        <v>103</v>
      </c>
      <c r="AP11" s="760" t="s">
        <v>103</v>
      </c>
      <c r="AQ11" s="749">
        <v>7</v>
      </c>
      <c r="AR11" s="749">
        <v>0.90764531435986762</v>
      </c>
      <c r="AS11" s="749">
        <v>6307</v>
      </c>
      <c r="AT11" s="749">
        <v>496.04947748141024</v>
      </c>
      <c r="AU11" s="749">
        <v>6314</v>
      </c>
      <c r="AV11" s="749">
        <v>496.95712279577009</v>
      </c>
      <c r="AW11" s="749">
        <v>6195</v>
      </c>
      <c r="AX11" s="749">
        <v>458.32448603299997</v>
      </c>
      <c r="AY11" s="749">
        <v>119</v>
      </c>
      <c r="AZ11" s="749">
        <v>38.632636762000004</v>
      </c>
      <c r="BA11" s="749">
        <v>0</v>
      </c>
      <c r="BB11" s="749">
        <v>0</v>
      </c>
      <c r="BC11" s="749">
        <v>0</v>
      </c>
      <c r="BD11" s="749">
        <v>0</v>
      </c>
      <c r="BE11" s="749">
        <v>0</v>
      </c>
      <c r="BF11" s="761">
        <v>7.7011463872622699E-10</v>
      </c>
      <c r="BG11" s="749">
        <v>0</v>
      </c>
      <c r="BH11" s="749">
        <v>0</v>
      </c>
      <c r="BI11" s="749">
        <v>0</v>
      </c>
      <c r="BJ11" s="749">
        <v>0</v>
      </c>
      <c r="BK11" s="750">
        <v>0</v>
      </c>
      <c r="BL11" s="761">
        <v>0</v>
      </c>
      <c r="BM11" s="750">
        <v>6304</v>
      </c>
      <c r="BN11" s="750">
        <v>525.5700114240002</v>
      </c>
      <c r="BO11" s="750">
        <v>6304</v>
      </c>
      <c r="BP11" s="750">
        <v>525.5700114240002</v>
      </c>
      <c r="BQ11" s="750">
        <v>6203</v>
      </c>
      <c r="BR11" s="761">
        <v>496.51500845599918</v>
      </c>
      <c r="BS11" s="750">
        <v>95</v>
      </c>
      <c r="BT11" s="750">
        <v>26.426531333000003</v>
      </c>
      <c r="BU11" s="750">
        <v>0</v>
      </c>
      <c r="BV11" s="761">
        <v>0</v>
      </c>
      <c r="BW11" s="750">
        <v>0</v>
      </c>
      <c r="BX11" s="761">
        <v>0</v>
      </c>
      <c r="BY11" s="750">
        <v>6</v>
      </c>
      <c r="BZ11" s="761">
        <v>2.6284716350010164</v>
      </c>
      <c r="CA11" s="750">
        <v>6</v>
      </c>
      <c r="CB11" s="750">
        <v>0</v>
      </c>
      <c r="CC11" s="750">
        <v>0</v>
      </c>
      <c r="CD11" s="750">
        <v>0</v>
      </c>
    </row>
    <row r="12" spans="1:82" s="125" customFormat="1" ht="12.5">
      <c r="A12" s="2084"/>
      <c r="B12" s="2089"/>
      <c r="C12" s="741"/>
      <c r="D12" s="742"/>
      <c r="E12" s="741"/>
      <c r="F12" s="742"/>
      <c r="G12" s="743">
        <v>1</v>
      </c>
      <c r="H12" s="743">
        <v>1</v>
      </c>
      <c r="I12" s="744">
        <v>0.98038307074451658</v>
      </c>
      <c r="J12" s="744">
        <v>0.931482060080699</v>
      </c>
      <c r="K12" s="744">
        <v>1.7917825146740809E-2</v>
      </c>
      <c r="L12" s="744">
        <v>6.0821095801575908E-2</v>
      </c>
      <c r="M12" s="754" t="s">
        <v>185</v>
      </c>
      <c r="N12" s="754" t="s">
        <v>185</v>
      </c>
      <c r="O12" s="755" t="s">
        <v>103</v>
      </c>
      <c r="P12" s="755" t="s">
        <v>103</v>
      </c>
      <c r="Q12" s="744">
        <v>1.699104108742663E-3</v>
      </c>
      <c r="R12" s="744">
        <v>7.6968441177250827E-3</v>
      </c>
      <c r="S12" s="746">
        <v>0.90909090909090906</v>
      </c>
      <c r="T12" s="746">
        <v>9.0909090909090912E-2</v>
      </c>
      <c r="U12" s="746" t="s">
        <v>185</v>
      </c>
      <c r="V12" s="746" t="s">
        <v>185</v>
      </c>
      <c r="W12" s="741"/>
      <c r="X12" s="742"/>
      <c r="Y12" s="741"/>
      <c r="Z12" s="742"/>
      <c r="AA12" s="743">
        <v>1</v>
      </c>
      <c r="AB12" s="743">
        <v>1</v>
      </c>
      <c r="AC12" s="744">
        <v>0.98071542765787367</v>
      </c>
      <c r="AD12" s="744">
        <v>0.96150431100854516</v>
      </c>
      <c r="AE12" s="747">
        <v>1.8585131894484411E-2</v>
      </c>
      <c r="AF12" s="747">
        <v>3.7464652243137442E-2</v>
      </c>
      <c r="AG12" s="747" t="s">
        <v>103</v>
      </c>
      <c r="AH12" s="747" t="s">
        <v>103</v>
      </c>
      <c r="AI12" s="747" t="s">
        <v>103</v>
      </c>
      <c r="AJ12" s="747" t="s">
        <v>103</v>
      </c>
      <c r="AK12" s="747">
        <v>6.9944044764188652E-4</v>
      </c>
      <c r="AL12" s="747">
        <v>1.0310367483173522E-3</v>
      </c>
      <c r="AM12" s="748">
        <v>1</v>
      </c>
      <c r="AN12" s="748" t="s">
        <v>103</v>
      </c>
      <c r="AO12" s="748" t="s">
        <v>103</v>
      </c>
      <c r="AP12" s="748" t="s">
        <v>103</v>
      </c>
      <c r="AQ12" s="749"/>
      <c r="AR12" s="749"/>
      <c r="AS12" s="749"/>
      <c r="AT12" s="749"/>
      <c r="AU12" s="762">
        <v>1</v>
      </c>
      <c r="AV12" s="762">
        <v>1</v>
      </c>
      <c r="AW12" s="762">
        <v>0.98115299334811534</v>
      </c>
      <c r="AX12" s="762">
        <v>0.92226162984558602</v>
      </c>
      <c r="AY12" s="762">
        <v>1.8847006651884702E-2</v>
      </c>
      <c r="AZ12" s="762">
        <v>7.7738370152864278E-2</v>
      </c>
      <c r="BA12" s="762">
        <v>0</v>
      </c>
      <c r="BB12" s="762">
        <v>0</v>
      </c>
      <c r="BC12" s="762">
        <v>0</v>
      </c>
      <c r="BD12" s="762">
        <v>0</v>
      </c>
      <c r="BE12" s="762">
        <v>0</v>
      </c>
      <c r="BF12" s="762">
        <v>1.5496601284105428E-12</v>
      </c>
      <c r="BG12" s="763" t="s">
        <v>185</v>
      </c>
      <c r="BH12" s="763" t="s">
        <v>185</v>
      </c>
      <c r="BI12" s="763" t="s">
        <v>185</v>
      </c>
      <c r="BJ12" s="763" t="s">
        <v>185</v>
      </c>
      <c r="BK12" s="749"/>
      <c r="BL12" s="749"/>
      <c r="BM12" s="749"/>
      <c r="BN12" s="749"/>
      <c r="BO12" s="763">
        <v>1</v>
      </c>
      <c r="BP12" s="763">
        <v>1</v>
      </c>
      <c r="BQ12" s="762">
        <v>0.98397842639593913</v>
      </c>
      <c r="BR12" s="762">
        <v>0.94471715977614812</v>
      </c>
      <c r="BS12" s="762">
        <v>1.5069796954314721E-2</v>
      </c>
      <c r="BT12" s="762">
        <v>5.028165755005487E-2</v>
      </c>
      <c r="BU12" s="762">
        <v>0</v>
      </c>
      <c r="BV12" s="762">
        <v>0</v>
      </c>
      <c r="BW12" s="762">
        <v>0</v>
      </c>
      <c r="BX12" s="762">
        <v>0</v>
      </c>
      <c r="BY12" s="762">
        <v>9.5177664974619293E-4</v>
      </c>
      <c r="BZ12" s="762">
        <v>5.0011826737970293E-3</v>
      </c>
      <c r="CA12" s="763">
        <v>1</v>
      </c>
      <c r="CB12" s="763">
        <v>0</v>
      </c>
      <c r="CC12" s="763">
        <v>0</v>
      </c>
      <c r="CD12" s="763">
        <v>0</v>
      </c>
    </row>
    <row r="13" spans="1:82" s="125" customFormat="1">
      <c r="A13" s="2084">
        <v>4</v>
      </c>
      <c r="B13" s="2086" t="s">
        <v>831</v>
      </c>
      <c r="C13" s="750">
        <v>0</v>
      </c>
      <c r="D13" s="751">
        <v>0</v>
      </c>
      <c r="E13" s="750">
        <v>401</v>
      </c>
      <c r="F13" s="751">
        <v>107.44</v>
      </c>
      <c r="G13" s="752">
        <v>401</v>
      </c>
      <c r="H13" s="753">
        <v>107.44</v>
      </c>
      <c r="I13" s="750">
        <v>398</v>
      </c>
      <c r="J13" s="751">
        <v>105.98</v>
      </c>
      <c r="K13" s="750">
        <v>3</v>
      </c>
      <c r="L13" s="751">
        <v>1.46</v>
      </c>
      <c r="M13" s="754">
        <v>0</v>
      </c>
      <c r="N13" s="754">
        <v>0</v>
      </c>
      <c r="O13" s="755">
        <v>0</v>
      </c>
      <c r="P13" s="755">
        <v>0</v>
      </c>
      <c r="Q13" s="750">
        <v>0</v>
      </c>
      <c r="R13" s="828">
        <v>-6.2172489379008798E-15</v>
      </c>
      <c r="S13" s="757">
        <v>0</v>
      </c>
      <c r="T13" s="757">
        <v>0</v>
      </c>
      <c r="U13" s="757">
        <v>0</v>
      </c>
      <c r="V13" s="757">
        <v>0</v>
      </c>
      <c r="W13" s="757">
        <v>0</v>
      </c>
      <c r="X13" s="757">
        <v>0</v>
      </c>
      <c r="Y13" s="750">
        <v>720</v>
      </c>
      <c r="Z13" s="751">
        <v>276.48</v>
      </c>
      <c r="AA13" s="752">
        <v>720</v>
      </c>
      <c r="AB13" s="753">
        <v>276.48</v>
      </c>
      <c r="AC13" s="750">
        <v>713</v>
      </c>
      <c r="AD13" s="751">
        <v>273.04000000000002</v>
      </c>
      <c r="AE13" s="750">
        <v>6</v>
      </c>
      <c r="AF13" s="751">
        <v>3.42</v>
      </c>
      <c r="AG13" s="758" t="s">
        <v>103</v>
      </c>
      <c r="AH13" s="759" t="s">
        <v>103</v>
      </c>
      <c r="AI13" s="758" t="s">
        <v>103</v>
      </c>
      <c r="AJ13" s="759" t="s">
        <v>103</v>
      </c>
      <c r="AK13" s="758">
        <v>1</v>
      </c>
      <c r="AL13" s="759">
        <v>1.9999999999997797E-2</v>
      </c>
      <c r="AM13" s="760">
        <v>1</v>
      </c>
      <c r="AN13" s="760" t="s">
        <v>103</v>
      </c>
      <c r="AO13" s="760" t="s">
        <v>103</v>
      </c>
      <c r="AP13" s="760" t="s">
        <v>103</v>
      </c>
      <c r="AQ13" s="749">
        <v>1</v>
      </c>
      <c r="AR13" s="749">
        <v>0.02</v>
      </c>
      <c r="AS13" s="749">
        <v>315</v>
      </c>
      <c r="AT13" s="749">
        <v>86.67</v>
      </c>
      <c r="AU13" s="749">
        <v>316</v>
      </c>
      <c r="AV13" s="749">
        <v>86.69</v>
      </c>
      <c r="AW13" s="749">
        <v>314</v>
      </c>
      <c r="AX13" s="749">
        <v>86.14</v>
      </c>
      <c r="AY13" s="749">
        <v>2</v>
      </c>
      <c r="AZ13" s="749">
        <v>0.54</v>
      </c>
      <c r="BA13" s="749">
        <v>0</v>
      </c>
      <c r="BB13" s="749">
        <v>0</v>
      </c>
      <c r="BC13" s="749">
        <v>0</v>
      </c>
      <c r="BD13" s="749">
        <v>0</v>
      </c>
      <c r="BE13" s="749">
        <v>0</v>
      </c>
      <c r="BF13" s="749">
        <v>9.9999999999971223E-3</v>
      </c>
      <c r="BG13" s="749">
        <v>0</v>
      </c>
      <c r="BH13" s="749">
        <v>0</v>
      </c>
      <c r="BI13" s="749">
        <v>0</v>
      </c>
      <c r="BJ13" s="749">
        <v>0</v>
      </c>
      <c r="BK13" s="750">
        <v>0</v>
      </c>
      <c r="BL13" s="761">
        <v>0.01</v>
      </c>
      <c r="BM13" s="750">
        <v>295</v>
      </c>
      <c r="BN13" s="750">
        <v>84.885320271000012</v>
      </c>
      <c r="BO13" s="750">
        <v>295</v>
      </c>
      <c r="BP13" s="750">
        <v>84.895320271000017</v>
      </c>
      <c r="BQ13" s="750">
        <v>294</v>
      </c>
      <c r="BR13" s="761">
        <v>79.921128355999997</v>
      </c>
      <c r="BS13" s="750">
        <v>1</v>
      </c>
      <c r="BT13" s="750">
        <v>4.9705205000000001</v>
      </c>
      <c r="BU13" s="750">
        <v>0</v>
      </c>
      <c r="BV13" s="761">
        <v>0</v>
      </c>
      <c r="BW13" s="750">
        <v>0</v>
      </c>
      <c r="BX13" s="761">
        <v>0</v>
      </c>
      <c r="BY13" s="750">
        <v>0</v>
      </c>
      <c r="BZ13" s="761">
        <v>3.6714150000198842E-3</v>
      </c>
      <c r="CA13" s="750">
        <v>0</v>
      </c>
      <c r="CB13" s="750">
        <v>0</v>
      </c>
      <c r="CC13" s="750">
        <v>0</v>
      </c>
      <c r="CD13" s="750">
        <v>0</v>
      </c>
    </row>
    <row r="14" spans="1:82" s="125" customFormat="1" ht="12.5">
      <c r="A14" s="2084"/>
      <c r="B14" s="2085"/>
      <c r="C14" s="741"/>
      <c r="D14" s="742"/>
      <c r="E14" s="741"/>
      <c r="F14" s="742"/>
      <c r="G14" s="743">
        <v>1</v>
      </c>
      <c r="H14" s="743">
        <v>0.99999999999999989</v>
      </c>
      <c r="I14" s="744">
        <v>0.99251870324189528</v>
      </c>
      <c r="J14" s="744">
        <v>0.98641102010424431</v>
      </c>
      <c r="K14" s="744">
        <v>7.481296758104738E-3</v>
      </c>
      <c r="L14" s="744">
        <v>1.3588979895755771E-2</v>
      </c>
      <c r="M14" s="754" t="s">
        <v>185</v>
      </c>
      <c r="N14" s="754" t="s">
        <v>185</v>
      </c>
      <c r="O14" s="755" t="s">
        <v>103</v>
      </c>
      <c r="P14" s="755" t="s">
        <v>103</v>
      </c>
      <c r="Q14" s="744" t="s">
        <v>185</v>
      </c>
      <c r="R14" s="744">
        <v>-5.7867171797290368E-17</v>
      </c>
      <c r="S14" s="746" t="s">
        <v>185</v>
      </c>
      <c r="T14" s="757" t="s">
        <v>185</v>
      </c>
      <c r="U14" s="757" t="s">
        <v>185</v>
      </c>
      <c r="V14" s="757" t="s">
        <v>185</v>
      </c>
      <c r="W14" s="741"/>
      <c r="X14" s="742"/>
      <c r="Y14" s="741"/>
      <c r="Z14" s="742"/>
      <c r="AA14" s="743">
        <v>1</v>
      </c>
      <c r="AB14" s="743">
        <v>0.99999999999999989</v>
      </c>
      <c r="AC14" s="744">
        <v>0.99027777777777781</v>
      </c>
      <c r="AD14" s="744">
        <v>0.98755787037037035</v>
      </c>
      <c r="AE14" s="747">
        <v>8.3333333333333332E-3</v>
      </c>
      <c r="AF14" s="747">
        <v>1.2369791666666666E-2</v>
      </c>
      <c r="AG14" s="747" t="s">
        <v>103</v>
      </c>
      <c r="AH14" s="747" t="s">
        <v>103</v>
      </c>
      <c r="AI14" s="747" t="s">
        <v>103</v>
      </c>
      <c r="AJ14" s="747" t="s">
        <v>103</v>
      </c>
      <c r="AK14" s="747">
        <v>1.3888888888888889E-3</v>
      </c>
      <c r="AL14" s="747">
        <v>7.233796296295499E-5</v>
      </c>
      <c r="AM14" s="748">
        <v>1</v>
      </c>
      <c r="AN14" s="748" t="s">
        <v>103</v>
      </c>
      <c r="AO14" s="748" t="s">
        <v>103</v>
      </c>
      <c r="AP14" s="748" t="s">
        <v>103</v>
      </c>
      <c r="AQ14" s="749"/>
      <c r="AR14" s="749"/>
      <c r="AS14" s="749"/>
      <c r="AT14" s="749"/>
      <c r="AU14" s="762">
        <v>1</v>
      </c>
      <c r="AV14" s="762">
        <v>1</v>
      </c>
      <c r="AW14" s="762">
        <v>0.99367088607594933</v>
      </c>
      <c r="AX14" s="762">
        <v>0.99365555427384933</v>
      </c>
      <c r="AY14" s="762">
        <v>6.3291139240506328E-3</v>
      </c>
      <c r="AZ14" s="762">
        <v>6.2290921674933676E-3</v>
      </c>
      <c r="BA14" s="762">
        <v>0</v>
      </c>
      <c r="BB14" s="762">
        <v>0</v>
      </c>
      <c r="BC14" s="762">
        <v>0</v>
      </c>
      <c r="BD14" s="762">
        <v>0</v>
      </c>
      <c r="BE14" s="762">
        <v>0</v>
      </c>
      <c r="BF14" s="762">
        <v>1.1535355865725139E-4</v>
      </c>
      <c r="BG14" s="763" t="s">
        <v>185</v>
      </c>
      <c r="BH14" s="763" t="s">
        <v>185</v>
      </c>
      <c r="BI14" s="763" t="s">
        <v>185</v>
      </c>
      <c r="BJ14" s="763" t="s">
        <v>185</v>
      </c>
      <c r="BK14" s="749"/>
      <c r="BL14" s="749"/>
      <c r="BM14" s="749"/>
      <c r="BN14" s="749"/>
      <c r="BO14" s="763">
        <v>1</v>
      </c>
      <c r="BP14" s="763">
        <v>1</v>
      </c>
      <c r="BQ14" s="762">
        <v>0.99661016949152548</v>
      </c>
      <c r="BR14" s="762">
        <v>0.94140793745613338</v>
      </c>
      <c r="BS14" s="762">
        <v>3.3898305084745762E-3</v>
      </c>
      <c r="BT14" s="762">
        <v>5.8548816167172349E-2</v>
      </c>
      <c r="BU14" s="762">
        <v>0</v>
      </c>
      <c r="BV14" s="762">
        <v>0</v>
      </c>
      <c r="BW14" s="762">
        <v>0</v>
      </c>
      <c r="BX14" s="762">
        <v>0</v>
      </c>
      <c r="BY14" s="762">
        <v>0</v>
      </c>
      <c r="BZ14" s="762">
        <v>4.3246376694264363E-5</v>
      </c>
      <c r="CA14" s="763"/>
      <c r="CB14" s="763"/>
      <c r="CC14" s="763"/>
      <c r="CD14" s="763"/>
    </row>
    <row r="15" spans="1:82" s="125" customFormat="1">
      <c r="A15" s="2084">
        <v>5</v>
      </c>
      <c r="B15" s="2085" t="s">
        <v>124</v>
      </c>
      <c r="C15" s="750">
        <v>5</v>
      </c>
      <c r="D15" s="751">
        <v>1.2549999999999999</v>
      </c>
      <c r="E15" s="750">
        <v>1800</v>
      </c>
      <c r="F15" s="751">
        <v>87.051682554099997</v>
      </c>
      <c r="G15" s="752">
        <v>1805</v>
      </c>
      <c r="H15" s="753">
        <v>88.306682554099993</v>
      </c>
      <c r="I15" s="750">
        <v>1716</v>
      </c>
      <c r="J15" s="751">
        <v>73.848647011099999</v>
      </c>
      <c r="K15" s="750">
        <v>38</v>
      </c>
      <c r="L15" s="751">
        <v>7.7110335000000001</v>
      </c>
      <c r="M15" s="764">
        <v>1</v>
      </c>
      <c r="N15" s="765">
        <v>4.8500500000000002E-2</v>
      </c>
      <c r="O15" s="755">
        <v>0</v>
      </c>
      <c r="P15" s="755">
        <v>0</v>
      </c>
      <c r="Q15" s="750">
        <v>50</v>
      </c>
      <c r="R15" s="751">
        <v>6.6985015429999937</v>
      </c>
      <c r="S15" s="756">
        <v>50</v>
      </c>
      <c r="T15" s="757">
        <v>0</v>
      </c>
      <c r="U15" s="757">
        <v>0</v>
      </c>
      <c r="V15" s="757">
        <v>0</v>
      </c>
      <c r="W15" s="750">
        <v>50</v>
      </c>
      <c r="X15" s="751">
        <v>6.6985015429999999</v>
      </c>
      <c r="Y15" s="750">
        <v>2644</v>
      </c>
      <c r="Z15" s="751">
        <v>128.03275791719989</v>
      </c>
      <c r="AA15" s="752">
        <v>2694</v>
      </c>
      <c r="AB15" s="753">
        <v>134.73125946019988</v>
      </c>
      <c r="AC15" s="750">
        <v>2614</v>
      </c>
      <c r="AD15" s="751">
        <v>122.6292489601999</v>
      </c>
      <c r="AE15" s="750">
        <v>57</v>
      </c>
      <c r="AF15" s="751">
        <v>8.6695373999999994</v>
      </c>
      <c r="AG15" s="758" t="s">
        <v>103</v>
      </c>
      <c r="AH15" s="759" t="s">
        <v>103</v>
      </c>
      <c r="AI15" s="758" t="s">
        <v>103</v>
      </c>
      <c r="AJ15" s="759" t="s">
        <v>103</v>
      </c>
      <c r="AK15" s="758">
        <v>23</v>
      </c>
      <c r="AL15" s="759">
        <v>3.432473099999978</v>
      </c>
      <c r="AM15" s="760">
        <v>22</v>
      </c>
      <c r="AN15" s="760">
        <v>1</v>
      </c>
      <c r="AO15" s="760" t="s">
        <v>103</v>
      </c>
      <c r="AP15" s="760" t="s">
        <v>103</v>
      </c>
      <c r="AQ15" s="749">
        <v>23</v>
      </c>
      <c r="AR15" s="749">
        <v>3.4324731000000002</v>
      </c>
      <c r="AS15" s="749">
        <v>1422</v>
      </c>
      <c r="AT15" s="749">
        <v>64.038401329499891</v>
      </c>
      <c r="AU15" s="749">
        <v>1445</v>
      </c>
      <c r="AV15" s="749">
        <v>67.470874429499887</v>
      </c>
      <c r="AW15" s="749">
        <v>1388</v>
      </c>
      <c r="AX15" s="749">
        <v>61.045294682599888</v>
      </c>
      <c r="AY15" s="749">
        <v>45</v>
      </c>
      <c r="AZ15" s="749">
        <v>4.2276281439999996</v>
      </c>
      <c r="BA15" s="749">
        <v>0</v>
      </c>
      <c r="BB15" s="749">
        <v>0</v>
      </c>
      <c r="BC15" s="749">
        <v>0</v>
      </c>
      <c r="BD15" s="749">
        <v>0</v>
      </c>
      <c r="BE15" s="749">
        <v>12</v>
      </c>
      <c r="BF15" s="749">
        <v>2.197951602899999</v>
      </c>
      <c r="BG15" s="749">
        <v>12</v>
      </c>
      <c r="BH15" s="749">
        <v>0</v>
      </c>
      <c r="BI15" s="749">
        <v>0</v>
      </c>
      <c r="BJ15" s="749">
        <v>0</v>
      </c>
      <c r="BK15" s="750">
        <v>12</v>
      </c>
      <c r="BL15" s="761">
        <v>2.2023910799999999</v>
      </c>
      <c r="BM15" s="750">
        <v>1213</v>
      </c>
      <c r="BN15" s="750">
        <v>72.65407934250004</v>
      </c>
      <c r="BO15" s="750">
        <v>1225</v>
      </c>
      <c r="BP15" s="750">
        <v>74.856470422500038</v>
      </c>
      <c r="BQ15" s="750">
        <v>1182</v>
      </c>
      <c r="BR15" s="761">
        <v>66.649083048199969</v>
      </c>
      <c r="BS15" s="750">
        <v>38</v>
      </c>
      <c r="BT15" s="750">
        <v>6.0149258542999986</v>
      </c>
      <c r="BU15" s="750">
        <v>0</v>
      </c>
      <c r="BV15" s="761">
        <v>0</v>
      </c>
      <c r="BW15" s="750">
        <v>0</v>
      </c>
      <c r="BX15" s="761">
        <v>0</v>
      </c>
      <c r="BY15" s="750">
        <v>5</v>
      </c>
      <c r="BZ15" s="761">
        <v>2.1924615200000703</v>
      </c>
      <c r="CA15" s="750">
        <v>5</v>
      </c>
      <c r="CB15" s="750">
        <v>0</v>
      </c>
      <c r="CC15" s="750">
        <v>0</v>
      </c>
      <c r="CD15" s="750">
        <v>0</v>
      </c>
    </row>
    <row r="16" spans="1:82" s="125" customFormat="1" ht="12.5">
      <c r="A16" s="2084"/>
      <c r="B16" s="2085"/>
      <c r="C16" s="741"/>
      <c r="D16" s="742"/>
      <c r="E16" s="741"/>
      <c r="F16" s="742"/>
      <c r="G16" s="743">
        <v>0.99999999999999989</v>
      </c>
      <c r="H16" s="743">
        <v>0.99999999999999989</v>
      </c>
      <c r="I16" s="744">
        <v>0.95069252077562327</v>
      </c>
      <c r="J16" s="744">
        <v>0.8362747288786162</v>
      </c>
      <c r="K16" s="744">
        <v>2.1052631578947368E-2</v>
      </c>
      <c r="L16" s="744">
        <v>8.7321064238552168E-2</v>
      </c>
      <c r="M16" s="745">
        <v>5.54016620498615E-4</v>
      </c>
      <c r="N16" s="745">
        <v>5.4922797003824451E-4</v>
      </c>
      <c r="O16" s="755" t="s">
        <v>103</v>
      </c>
      <c r="P16" s="755" t="s">
        <v>103</v>
      </c>
      <c r="Q16" s="744">
        <v>2.7700831024930747E-2</v>
      </c>
      <c r="R16" s="744">
        <v>7.5854978912793372E-2</v>
      </c>
      <c r="S16" s="746">
        <v>1</v>
      </c>
      <c r="T16" s="746" t="s">
        <v>185</v>
      </c>
      <c r="U16" s="757" t="s">
        <v>185</v>
      </c>
      <c r="V16" s="757" t="s">
        <v>185</v>
      </c>
      <c r="W16" s="741"/>
      <c r="X16" s="742"/>
      <c r="Y16" s="741"/>
      <c r="Z16" s="742"/>
      <c r="AA16" s="743">
        <v>1</v>
      </c>
      <c r="AB16" s="743">
        <v>1</v>
      </c>
      <c r="AC16" s="744">
        <v>0.97030438010393472</v>
      </c>
      <c r="AD16" s="744">
        <v>0.91017666910792183</v>
      </c>
      <c r="AE16" s="747">
        <v>2.1158129175946547E-2</v>
      </c>
      <c r="AF16" s="747">
        <v>6.4346889019923498E-2</v>
      </c>
      <c r="AG16" s="747" t="s">
        <v>103</v>
      </c>
      <c r="AH16" s="747" t="s">
        <v>103</v>
      </c>
      <c r="AI16" s="747" t="s">
        <v>103</v>
      </c>
      <c r="AJ16" s="747" t="s">
        <v>103</v>
      </c>
      <c r="AK16" s="747">
        <v>8.5374907201187823E-3</v>
      </c>
      <c r="AL16" s="747">
        <v>2.5476441872154719E-2</v>
      </c>
      <c r="AM16" s="748">
        <v>0.95652173913043481</v>
      </c>
      <c r="AN16" s="748">
        <v>4.3478260869565216E-2</v>
      </c>
      <c r="AO16" s="748" t="s">
        <v>103</v>
      </c>
      <c r="AP16" s="748" t="s">
        <v>103</v>
      </c>
      <c r="AQ16" s="749"/>
      <c r="AR16" s="749"/>
      <c r="AS16" s="749"/>
      <c r="AT16" s="749"/>
      <c r="AU16" s="762">
        <v>1</v>
      </c>
      <c r="AV16" s="762">
        <v>1</v>
      </c>
      <c r="AW16" s="762">
        <v>0.96055363321799303</v>
      </c>
      <c r="AX16" s="762">
        <v>0.90476513308547579</v>
      </c>
      <c r="AY16" s="762">
        <v>3.1141868512110725E-2</v>
      </c>
      <c r="AZ16" s="762">
        <v>6.2658564599121003E-2</v>
      </c>
      <c r="BA16" s="762">
        <v>0</v>
      </c>
      <c r="BB16" s="762">
        <v>0</v>
      </c>
      <c r="BC16" s="762">
        <v>0</v>
      </c>
      <c r="BD16" s="762">
        <v>0</v>
      </c>
      <c r="BE16" s="762">
        <v>8.3044982698961944E-3</v>
      </c>
      <c r="BF16" s="762">
        <v>3.2576302315403247E-2</v>
      </c>
      <c r="BG16" s="763">
        <v>1</v>
      </c>
      <c r="BH16" s="763">
        <v>0</v>
      </c>
      <c r="BI16" s="763">
        <v>0</v>
      </c>
      <c r="BJ16" s="763">
        <v>0</v>
      </c>
      <c r="BK16" s="749"/>
      <c r="BL16" s="749"/>
      <c r="BM16" s="749"/>
      <c r="BN16" s="749"/>
      <c r="BO16" s="763">
        <v>1</v>
      </c>
      <c r="BP16" s="763">
        <v>1</v>
      </c>
      <c r="BQ16" s="762">
        <v>0.96489795918367349</v>
      </c>
      <c r="BR16" s="762">
        <v>0.89035834406863612</v>
      </c>
      <c r="BS16" s="762">
        <v>3.1020408163265307E-2</v>
      </c>
      <c r="BT16" s="762">
        <v>8.035278474059683E-2</v>
      </c>
      <c r="BU16" s="762">
        <v>0</v>
      </c>
      <c r="BV16" s="762">
        <v>0</v>
      </c>
      <c r="BW16" s="762">
        <v>0</v>
      </c>
      <c r="BX16" s="762">
        <v>0</v>
      </c>
      <c r="BY16" s="762">
        <v>4.0816326530612249E-3</v>
      </c>
      <c r="BZ16" s="762">
        <v>2.9288871190767091E-2</v>
      </c>
      <c r="CA16" s="763">
        <v>1</v>
      </c>
      <c r="CB16" s="763">
        <v>0</v>
      </c>
      <c r="CC16" s="763">
        <v>0</v>
      </c>
      <c r="CD16" s="763">
        <v>0</v>
      </c>
    </row>
    <row r="17" spans="1:82" s="125" customFormat="1">
      <c r="A17" s="2084">
        <v>6</v>
      </c>
      <c r="B17" s="2085" t="s">
        <v>216</v>
      </c>
      <c r="C17" s="750">
        <v>5</v>
      </c>
      <c r="D17" s="751">
        <v>0.77835920000000003</v>
      </c>
      <c r="E17" s="750">
        <v>1050</v>
      </c>
      <c r="F17" s="751">
        <v>116.37125080000001</v>
      </c>
      <c r="G17" s="752">
        <v>1055</v>
      </c>
      <c r="H17" s="753">
        <v>117.14961000000001</v>
      </c>
      <c r="I17" s="750">
        <v>1034</v>
      </c>
      <c r="J17" s="751">
        <v>111.5721176</v>
      </c>
      <c r="K17" s="750">
        <v>21</v>
      </c>
      <c r="L17" s="751">
        <v>5.5774924000000006</v>
      </c>
      <c r="M17" s="754">
        <v>0</v>
      </c>
      <c r="N17" s="754">
        <v>0</v>
      </c>
      <c r="O17" s="755">
        <v>0</v>
      </c>
      <c r="P17" s="755">
        <v>0</v>
      </c>
      <c r="Q17" s="750">
        <v>0</v>
      </c>
      <c r="R17" s="751">
        <v>1.0658141036401503E-14</v>
      </c>
      <c r="S17" s="757">
        <v>0</v>
      </c>
      <c r="T17" s="757">
        <v>0</v>
      </c>
      <c r="U17" s="757">
        <v>0</v>
      </c>
      <c r="V17" s="757">
        <v>0</v>
      </c>
      <c r="W17" s="757">
        <v>0</v>
      </c>
      <c r="X17" s="757">
        <v>1.0658141036401503E-14</v>
      </c>
      <c r="Y17" s="750">
        <v>1672</v>
      </c>
      <c r="Z17" s="751">
        <v>270.94913530000002</v>
      </c>
      <c r="AA17" s="752">
        <v>1672</v>
      </c>
      <c r="AB17" s="753">
        <v>270.94913530000002</v>
      </c>
      <c r="AC17" s="750">
        <v>1645</v>
      </c>
      <c r="AD17" s="751">
        <v>266.69920050000002</v>
      </c>
      <c r="AE17" s="750">
        <v>27</v>
      </c>
      <c r="AF17" s="751">
        <v>4.2499348000000001</v>
      </c>
      <c r="AG17" s="758" t="s">
        <v>103</v>
      </c>
      <c r="AH17" s="759" t="s">
        <v>103</v>
      </c>
      <c r="AI17" s="758" t="s">
        <v>103</v>
      </c>
      <c r="AJ17" s="759" t="s">
        <v>103</v>
      </c>
      <c r="AK17" s="758" t="s">
        <v>103</v>
      </c>
      <c r="AL17" s="759" t="s">
        <v>103</v>
      </c>
      <c r="AM17" s="760" t="s">
        <v>103</v>
      </c>
      <c r="AN17" s="760" t="s">
        <v>103</v>
      </c>
      <c r="AO17" s="760" t="s">
        <v>103</v>
      </c>
      <c r="AP17" s="760" t="s">
        <v>103</v>
      </c>
      <c r="AQ17" s="749">
        <v>0</v>
      </c>
      <c r="AR17" s="749">
        <v>0</v>
      </c>
      <c r="AS17" s="749">
        <v>803</v>
      </c>
      <c r="AT17" s="749">
        <v>98.848641099999995</v>
      </c>
      <c r="AU17" s="749">
        <v>803</v>
      </c>
      <c r="AV17" s="749">
        <v>98.848641099999995</v>
      </c>
      <c r="AW17" s="749">
        <v>793</v>
      </c>
      <c r="AX17" s="749">
        <v>97.604932500000004</v>
      </c>
      <c r="AY17" s="749">
        <v>10</v>
      </c>
      <c r="AZ17" s="749">
        <v>1.2437086000000002</v>
      </c>
      <c r="BA17" s="749">
        <v>0</v>
      </c>
      <c r="BB17" s="749">
        <v>0</v>
      </c>
      <c r="BC17" s="749">
        <v>0</v>
      </c>
      <c r="BD17" s="749">
        <v>0</v>
      </c>
      <c r="BE17" s="749">
        <v>0</v>
      </c>
      <c r="BF17" s="761">
        <v>-9.3258734068513149E-15</v>
      </c>
      <c r="BG17" s="749">
        <v>0</v>
      </c>
      <c r="BH17" s="749">
        <v>0</v>
      </c>
      <c r="BI17" s="749">
        <v>0</v>
      </c>
      <c r="BJ17" s="749">
        <v>0</v>
      </c>
      <c r="BK17" s="750">
        <v>0</v>
      </c>
      <c r="BL17" s="761">
        <v>0</v>
      </c>
      <c r="BM17" s="750">
        <v>783</v>
      </c>
      <c r="BN17" s="750">
        <v>106.03999999999999</v>
      </c>
      <c r="BO17" s="750">
        <v>783</v>
      </c>
      <c r="BP17" s="761">
        <v>106.03999999999999</v>
      </c>
      <c r="BQ17" s="750">
        <v>775</v>
      </c>
      <c r="BR17" s="761">
        <v>105.24</v>
      </c>
      <c r="BS17" s="750">
        <v>8</v>
      </c>
      <c r="BT17" s="761">
        <v>0.8</v>
      </c>
      <c r="BU17" s="750">
        <v>0</v>
      </c>
      <c r="BV17" s="761">
        <v>0</v>
      </c>
      <c r="BW17" s="750">
        <v>0</v>
      </c>
      <c r="BX17" s="761">
        <v>0</v>
      </c>
      <c r="BY17" s="750">
        <v>0</v>
      </c>
      <c r="BZ17" s="761">
        <v>-2.886579864025407E-15</v>
      </c>
      <c r="CA17" s="750">
        <v>0</v>
      </c>
      <c r="CB17" s="750">
        <v>0</v>
      </c>
      <c r="CC17" s="750">
        <v>0</v>
      </c>
      <c r="CD17" s="750">
        <v>0</v>
      </c>
    </row>
    <row r="18" spans="1:82" s="125" customFormat="1" ht="12.5">
      <c r="A18" s="2084"/>
      <c r="B18" s="2085"/>
      <c r="C18" s="741"/>
      <c r="D18" s="742"/>
      <c r="E18" s="741"/>
      <c r="F18" s="742"/>
      <c r="G18" s="743">
        <v>1</v>
      </c>
      <c r="H18" s="743">
        <v>1</v>
      </c>
      <c r="I18" s="744">
        <v>0.98009478672985784</v>
      </c>
      <c r="J18" s="744">
        <v>0.95239000454205514</v>
      </c>
      <c r="K18" s="744">
        <v>1.9905213270142181E-2</v>
      </c>
      <c r="L18" s="744">
        <v>4.7609995457944761E-2</v>
      </c>
      <c r="M18" s="754" t="s">
        <v>185</v>
      </c>
      <c r="N18" s="754" t="s">
        <v>185</v>
      </c>
      <c r="O18" s="755" t="s">
        <v>103</v>
      </c>
      <c r="P18" s="755" t="s">
        <v>103</v>
      </c>
      <c r="Q18" s="744" t="s">
        <v>185</v>
      </c>
      <c r="R18" s="744">
        <v>9.0978886198609636E-17</v>
      </c>
      <c r="S18" s="757" t="s">
        <v>185</v>
      </c>
      <c r="T18" s="757" t="s">
        <v>185</v>
      </c>
      <c r="U18" s="757" t="s">
        <v>185</v>
      </c>
      <c r="V18" s="757" t="s">
        <v>185</v>
      </c>
      <c r="W18" s="741"/>
      <c r="X18" s="742"/>
      <c r="Y18" s="741"/>
      <c r="Z18" s="742"/>
      <c r="AA18" s="743">
        <v>1</v>
      </c>
      <c r="AB18" s="743">
        <v>1</v>
      </c>
      <c r="AC18" s="744">
        <v>0.98385167464114831</v>
      </c>
      <c r="AD18" s="744">
        <v>0.98431463973747546</v>
      </c>
      <c r="AE18" s="747">
        <v>1.6148325358851676E-2</v>
      </c>
      <c r="AF18" s="747">
        <v>1.5685360262524522E-2</v>
      </c>
      <c r="AG18" s="747" t="s">
        <v>103</v>
      </c>
      <c r="AH18" s="747" t="s">
        <v>103</v>
      </c>
      <c r="AI18" s="747" t="s">
        <v>103</v>
      </c>
      <c r="AJ18" s="747" t="s">
        <v>103</v>
      </c>
      <c r="AK18" s="747" t="s">
        <v>103</v>
      </c>
      <c r="AL18" s="747" t="s">
        <v>103</v>
      </c>
      <c r="AM18" s="748" t="s">
        <v>103</v>
      </c>
      <c r="AN18" s="748" t="s">
        <v>103</v>
      </c>
      <c r="AO18" s="748" t="s">
        <v>103</v>
      </c>
      <c r="AP18" s="748" t="s">
        <v>103</v>
      </c>
      <c r="AQ18" s="749"/>
      <c r="AR18" s="749"/>
      <c r="AS18" s="749"/>
      <c r="AT18" s="749"/>
      <c r="AU18" s="762">
        <v>1</v>
      </c>
      <c r="AV18" s="762">
        <v>1</v>
      </c>
      <c r="AW18" s="762">
        <v>0.98754669987546695</v>
      </c>
      <c r="AX18" s="762">
        <v>0.98741805060585708</v>
      </c>
      <c r="AY18" s="762">
        <v>1.2453300124533001E-2</v>
      </c>
      <c r="AZ18" s="762">
        <v>1.2581949394142963E-2</v>
      </c>
      <c r="BA18" s="762">
        <v>0</v>
      </c>
      <c r="BB18" s="762">
        <v>0</v>
      </c>
      <c r="BC18" s="762">
        <v>0</v>
      </c>
      <c r="BD18" s="762">
        <v>0</v>
      </c>
      <c r="BE18" s="762">
        <v>0</v>
      </c>
      <c r="BF18" s="762">
        <v>-9.4344983431960555E-17</v>
      </c>
      <c r="BG18" s="763" t="s">
        <v>185</v>
      </c>
      <c r="BH18" s="763" t="s">
        <v>185</v>
      </c>
      <c r="BI18" s="763" t="s">
        <v>185</v>
      </c>
      <c r="BJ18" s="763" t="s">
        <v>185</v>
      </c>
      <c r="BK18" s="749"/>
      <c r="BL18" s="749"/>
      <c r="BM18" s="749"/>
      <c r="BN18" s="749"/>
      <c r="BO18" s="763">
        <v>1</v>
      </c>
      <c r="BP18" s="763">
        <v>1</v>
      </c>
      <c r="BQ18" s="762">
        <v>0.98978288633461042</v>
      </c>
      <c r="BR18" s="762">
        <v>0.99245567710297999</v>
      </c>
      <c r="BS18" s="762">
        <v>1.0217113665389528E-2</v>
      </c>
      <c r="BT18" s="762">
        <v>7.544322897019993E-3</v>
      </c>
      <c r="BU18" s="762">
        <v>0</v>
      </c>
      <c r="BV18" s="762">
        <v>0</v>
      </c>
      <c r="BW18" s="762">
        <v>0</v>
      </c>
      <c r="BX18" s="762">
        <v>0</v>
      </c>
      <c r="BY18" s="762">
        <v>0</v>
      </c>
      <c r="BZ18" s="762">
        <v>-2.7221613202804671E-17</v>
      </c>
      <c r="CA18" s="763"/>
      <c r="CB18" s="763"/>
      <c r="CC18" s="763"/>
      <c r="CD18" s="763"/>
    </row>
    <row r="19" spans="1:82" s="125" customFormat="1">
      <c r="A19" s="2084">
        <v>7</v>
      </c>
      <c r="B19" s="2085" t="s">
        <v>123</v>
      </c>
      <c r="C19" s="750">
        <v>2</v>
      </c>
      <c r="D19" s="751">
        <v>0.65000003499998704</v>
      </c>
      <c r="E19" s="750">
        <v>14331</v>
      </c>
      <c r="F19" s="751">
        <v>445.88634941785006</v>
      </c>
      <c r="G19" s="752">
        <v>14333</v>
      </c>
      <c r="H19" s="753">
        <v>446.53634945285006</v>
      </c>
      <c r="I19" s="750">
        <v>14115</v>
      </c>
      <c r="J19" s="751">
        <v>410.67680544220002</v>
      </c>
      <c r="K19" s="750">
        <v>213</v>
      </c>
      <c r="L19" s="751">
        <v>32.159544002999993</v>
      </c>
      <c r="M19" s="754">
        <v>0</v>
      </c>
      <c r="N19" s="754">
        <v>0</v>
      </c>
      <c r="O19" s="755">
        <v>0</v>
      </c>
      <c r="P19" s="755">
        <v>0</v>
      </c>
      <c r="Q19" s="750">
        <v>5</v>
      </c>
      <c r="R19" s="751">
        <v>3.700000007650047</v>
      </c>
      <c r="S19" s="756">
        <v>5</v>
      </c>
      <c r="T19" s="757">
        <v>0</v>
      </c>
      <c r="U19" s="757">
        <v>0</v>
      </c>
      <c r="V19" s="757">
        <v>0</v>
      </c>
      <c r="W19" s="750">
        <v>5</v>
      </c>
      <c r="X19" s="751">
        <v>3.7</v>
      </c>
      <c r="Y19" s="750">
        <v>21045</v>
      </c>
      <c r="Z19" s="751">
        <v>822.27377549141079</v>
      </c>
      <c r="AA19" s="752">
        <v>21050</v>
      </c>
      <c r="AB19" s="753">
        <v>825.97377549141083</v>
      </c>
      <c r="AC19" s="750">
        <v>20844</v>
      </c>
      <c r="AD19" s="751">
        <v>771.87803588840927</v>
      </c>
      <c r="AE19" s="750">
        <v>195</v>
      </c>
      <c r="AF19" s="751">
        <v>44.725080377000005</v>
      </c>
      <c r="AG19" s="758" t="s">
        <v>103</v>
      </c>
      <c r="AH19" s="759" t="s">
        <v>103</v>
      </c>
      <c r="AI19" s="758" t="s">
        <v>103</v>
      </c>
      <c r="AJ19" s="759" t="s">
        <v>103</v>
      </c>
      <c r="AK19" s="758">
        <v>11</v>
      </c>
      <c r="AL19" s="759">
        <v>9.3706592260015569</v>
      </c>
      <c r="AM19" s="760">
        <v>11</v>
      </c>
      <c r="AN19" s="760" t="s">
        <v>103</v>
      </c>
      <c r="AO19" s="760" t="s">
        <v>103</v>
      </c>
      <c r="AP19" s="760" t="s">
        <v>103</v>
      </c>
      <c r="AQ19" s="749">
        <v>11</v>
      </c>
      <c r="AR19" s="749">
        <v>9.3706592260000008</v>
      </c>
      <c r="AS19" s="749">
        <v>15491</v>
      </c>
      <c r="AT19" s="749">
        <v>630.43330052900012</v>
      </c>
      <c r="AU19" s="749">
        <v>15502</v>
      </c>
      <c r="AV19" s="749">
        <v>639.80395975500016</v>
      </c>
      <c r="AW19" s="749">
        <v>15353</v>
      </c>
      <c r="AX19" s="749">
        <v>603.03314500799956</v>
      </c>
      <c r="AY19" s="749">
        <v>145</v>
      </c>
      <c r="AZ19" s="749">
        <v>33.082813746999996</v>
      </c>
      <c r="BA19" s="749">
        <v>0</v>
      </c>
      <c r="BB19" s="749">
        <v>0</v>
      </c>
      <c r="BC19" s="749">
        <v>0</v>
      </c>
      <c r="BD19" s="749">
        <v>0</v>
      </c>
      <c r="BE19" s="749">
        <v>4</v>
      </c>
      <c r="BF19" s="749">
        <v>3.6880010000006038</v>
      </c>
      <c r="BG19" s="749">
        <v>3</v>
      </c>
      <c r="BH19" s="749">
        <v>1</v>
      </c>
      <c r="BI19" s="749">
        <v>0</v>
      </c>
      <c r="BJ19" s="749">
        <v>0</v>
      </c>
      <c r="BK19" s="750">
        <v>4</v>
      </c>
      <c r="BL19" s="761">
        <v>3.6880009999999999</v>
      </c>
      <c r="BM19" s="750">
        <v>14805</v>
      </c>
      <c r="BN19" s="750">
        <v>658.4046497201</v>
      </c>
      <c r="BO19" s="750">
        <v>14809</v>
      </c>
      <c r="BP19" s="750">
        <v>662.09265072009998</v>
      </c>
      <c r="BQ19" s="750">
        <v>14695</v>
      </c>
      <c r="BR19" s="761">
        <v>615.17749493910003</v>
      </c>
      <c r="BS19" s="750">
        <v>110</v>
      </c>
      <c r="BT19" s="750">
        <v>38.187765381000006</v>
      </c>
      <c r="BU19" s="750">
        <v>0</v>
      </c>
      <c r="BV19" s="761">
        <v>0</v>
      </c>
      <c r="BW19" s="750">
        <v>0</v>
      </c>
      <c r="BX19" s="761">
        <v>0</v>
      </c>
      <c r="BY19" s="750">
        <v>4</v>
      </c>
      <c r="BZ19" s="761">
        <v>8.7273903999999476</v>
      </c>
      <c r="CA19" s="750">
        <v>4</v>
      </c>
      <c r="CB19" s="750">
        <v>0</v>
      </c>
      <c r="CC19" s="750">
        <v>0</v>
      </c>
      <c r="CD19" s="750">
        <v>0</v>
      </c>
    </row>
    <row r="20" spans="1:82" s="125" customFormat="1" ht="12.5">
      <c r="A20" s="2084"/>
      <c r="B20" s="2085"/>
      <c r="C20" s="741"/>
      <c r="D20" s="742"/>
      <c r="E20" s="741"/>
      <c r="F20" s="742"/>
      <c r="G20" s="743">
        <v>1</v>
      </c>
      <c r="H20" s="743">
        <v>1</v>
      </c>
      <c r="I20" s="744">
        <v>0.98479034396148746</v>
      </c>
      <c r="J20" s="744">
        <v>0.91969400911126398</v>
      </c>
      <c r="K20" s="744">
        <v>1.4860810716528292E-2</v>
      </c>
      <c r="L20" s="744">
        <v>7.2019991300609071E-2</v>
      </c>
      <c r="M20" s="754" t="s">
        <v>185</v>
      </c>
      <c r="N20" s="754" t="s">
        <v>185</v>
      </c>
      <c r="O20" s="755" t="s">
        <v>103</v>
      </c>
      <c r="P20" s="755" t="s">
        <v>103</v>
      </c>
      <c r="Q20" s="744">
        <v>3.4884532198423222E-4</v>
      </c>
      <c r="R20" s="744">
        <v>8.2859995881269938E-3</v>
      </c>
      <c r="S20" s="746">
        <v>1</v>
      </c>
      <c r="T20" s="757" t="s">
        <v>185</v>
      </c>
      <c r="U20" s="757" t="s">
        <v>185</v>
      </c>
      <c r="V20" s="757" t="s">
        <v>185</v>
      </c>
      <c r="W20" s="741"/>
      <c r="X20" s="742"/>
      <c r="Y20" s="741"/>
      <c r="Z20" s="742"/>
      <c r="AA20" s="743">
        <v>1</v>
      </c>
      <c r="AB20" s="743">
        <v>1</v>
      </c>
      <c r="AC20" s="744">
        <v>0.99021377672209021</v>
      </c>
      <c r="AD20" s="744">
        <v>0.9345067104935415</v>
      </c>
      <c r="AE20" s="747">
        <v>9.2636579572446549E-3</v>
      </c>
      <c r="AF20" s="747">
        <v>5.414830555654257E-2</v>
      </c>
      <c r="AG20" s="747" t="s">
        <v>103</v>
      </c>
      <c r="AH20" s="747" t="s">
        <v>103</v>
      </c>
      <c r="AI20" s="747" t="s">
        <v>103</v>
      </c>
      <c r="AJ20" s="747" t="s">
        <v>103</v>
      </c>
      <c r="AK20" s="747">
        <v>5.2256532066508315E-4</v>
      </c>
      <c r="AL20" s="747">
        <v>1.1344983949915975E-2</v>
      </c>
      <c r="AM20" s="748">
        <v>1</v>
      </c>
      <c r="AN20" s="748" t="s">
        <v>103</v>
      </c>
      <c r="AO20" s="748" t="s">
        <v>103</v>
      </c>
      <c r="AP20" s="748" t="s">
        <v>103</v>
      </c>
      <c r="AQ20" s="749"/>
      <c r="AR20" s="749"/>
      <c r="AS20" s="749"/>
      <c r="AT20" s="749"/>
      <c r="AU20" s="762">
        <v>1</v>
      </c>
      <c r="AV20" s="762">
        <v>1</v>
      </c>
      <c r="AW20" s="762">
        <v>0.9903883369887756</v>
      </c>
      <c r="AX20" s="762">
        <v>0.94252799754305794</v>
      </c>
      <c r="AY20" s="762">
        <v>9.3536317894465232E-3</v>
      </c>
      <c r="AZ20" s="762">
        <v>5.1707735225127997E-2</v>
      </c>
      <c r="BA20" s="762">
        <v>0</v>
      </c>
      <c r="BB20" s="762">
        <v>0</v>
      </c>
      <c r="BC20" s="762">
        <v>0</v>
      </c>
      <c r="BD20" s="762">
        <v>0</v>
      </c>
      <c r="BE20" s="762">
        <v>2.5803122177783512E-4</v>
      </c>
      <c r="BF20" s="762">
        <v>5.7642672318140202E-3</v>
      </c>
      <c r="BG20" s="763">
        <v>0.75</v>
      </c>
      <c r="BH20" s="763">
        <v>0.25</v>
      </c>
      <c r="BI20" s="763">
        <v>0</v>
      </c>
      <c r="BJ20" s="763">
        <v>0</v>
      </c>
      <c r="BK20" s="749"/>
      <c r="BL20" s="749"/>
      <c r="BM20" s="749"/>
      <c r="BN20" s="749"/>
      <c r="BO20" s="763">
        <v>1</v>
      </c>
      <c r="BP20" s="763">
        <v>1</v>
      </c>
      <c r="BQ20" s="762">
        <v>0.99230197852657165</v>
      </c>
      <c r="BR20" s="762">
        <v>0.92914110173255293</v>
      </c>
      <c r="BS20" s="762">
        <v>7.4279154568168007E-3</v>
      </c>
      <c r="BT20" s="762">
        <v>5.7677373913555041E-2</v>
      </c>
      <c r="BU20" s="762">
        <v>0</v>
      </c>
      <c r="BV20" s="762">
        <v>0</v>
      </c>
      <c r="BW20" s="762">
        <v>0</v>
      </c>
      <c r="BX20" s="762">
        <v>0</v>
      </c>
      <c r="BY20" s="762">
        <v>2.7010601661152004E-4</v>
      </c>
      <c r="BZ20" s="762">
        <v>1.318152435389206E-2</v>
      </c>
      <c r="CA20" s="763">
        <v>1</v>
      </c>
      <c r="CB20" s="763">
        <v>0</v>
      </c>
      <c r="CC20" s="763">
        <v>0</v>
      </c>
      <c r="CD20" s="763">
        <v>0</v>
      </c>
    </row>
    <row r="21" spans="1:82" s="125" customFormat="1">
      <c r="A21" s="2084">
        <v>8</v>
      </c>
      <c r="B21" s="2085" t="s">
        <v>217</v>
      </c>
      <c r="C21" s="750">
        <v>2</v>
      </c>
      <c r="D21" s="751">
        <v>1.1533918000000001</v>
      </c>
      <c r="E21" s="750">
        <v>1891</v>
      </c>
      <c r="F21" s="751">
        <v>106.44493664749488</v>
      </c>
      <c r="G21" s="752">
        <v>1893</v>
      </c>
      <c r="H21" s="753">
        <v>107.59832844749488</v>
      </c>
      <c r="I21" s="750">
        <v>1875</v>
      </c>
      <c r="J21" s="751">
        <v>106.03520461049494</v>
      </c>
      <c r="K21" s="750">
        <v>18</v>
      </c>
      <c r="L21" s="751">
        <v>1.563123837</v>
      </c>
      <c r="M21" s="754">
        <v>0</v>
      </c>
      <c r="N21" s="754">
        <v>0</v>
      </c>
      <c r="O21" s="755">
        <v>0</v>
      </c>
      <c r="P21" s="755">
        <v>0</v>
      </c>
      <c r="Q21" s="750">
        <v>0</v>
      </c>
      <c r="R21" s="828">
        <v>-6.4837024638109142E-14</v>
      </c>
      <c r="S21" s="757">
        <v>0</v>
      </c>
      <c r="T21" s="757">
        <v>0</v>
      </c>
      <c r="U21" s="757">
        <v>0</v>
      </c>
      <c r="V21" s="757">
        <v>0</v>
      </c>
      <c r="W21" s="757">
        <v>0</v>
      </c>
      <c r="X21" s="757">
        <v>0</v>
      </c>
      <c r="Y21" s="750">
        <v>3203</v>
      </c>
      <c r="Z21" s="751">
        <v>243.5880589976307</v>
      </c>
      <c r="AA21" s="752">
        <v>3203</v>
      </c>
      <c r="AB21" s="753">
        <v>243.5880589976307</v>
      </c>
      <c r="AC21" s="750">
        <v>3174</v>
      </c>
      <c r="AD21" s="751">
        <v>234.71989489263078</v>
      </c>
      <c r="AE21" s="750">
        <v>27</v>
      </c>
      <c r="AF21" s="751">
        <v>2.0446541050000002</v>
      </c>
      <c r="AG21" s="758" t="s">
        <v>103</v>
      </c>
      <c r="AH21" s="759" t="s">
        <v>103</v>
      </c>
      <c r="AI21" s="758" t="s">
        <v>103</v>
      </c>
      <c r="AJ21" s="759" t="s">
        <v>103</v>
      </c>
      <c r="AK21" s="758">
        <v>2</v>
      </c>
      <c r="AL21" s="759">
        <v>6.8235099999999198</v>
      </c>
      <c r="AM21" s="760">
        <v>1</v>
      </c>
      <c r="AN21" s="760" t="s">
        <v>103</v>
      </c>
      <c r="AO21" s="760">
        <v>1</v>
      </c>
      <c r="AP21" s="760" t="s">
        <v>103</v>
      </c>
      <c r="AQ21" s="749">
        <v>2</v>
      </c>
      <c r="AR21" s="749">
        <v>6.82</v>
      </c>
      <c r="AS21" s="749">
        <v>2114</v>
      </c>
      <c r="AT21" s="749">
        <v>143.90731916262069</v>
      </c>
      <c r="AU21" s="749">
        <v>2116</v>
      </c>
      <c r="AV21" s="749">
        <v>150.72731916262069</v>
      </c>
      <c r="AW21" s="749">
        <v>2097</v>
      </c>
      <c r="AX21" s="749">
        <v>147.84725508662063</v>
      </c>
      <c r="AY21" s="749">
        <v>19</v>
      </c>
      <c r="AZ21" s="749">
        <v>2.8835740760000004</v>
      </c>
      <c r="BA21" s="749">
        <v>0</v>
      </c>
      <c r="BB21" s="749">
        <v>0</v>
      </c>
      <c r="BC21" s="749">
        <v>0</v>
      </c>
      <c r="BD21" s="749">
        <v>0</v>
      </c>
      <c r="BE21" s="749">
        <v>0</v>
      </c>
      <c r="BF21" s="749">
        <v>-3.5099999999470555E-3</v>
      </c>
      <c r="BG21" s="749">
        <v>0</v>
      </c>
      <c r="BH21" s="749">
        <v>0</v>
      </c>
      <c r="BI21" s="749">
        <v>0</v>
      </c>
      <c r="BJ21" s="749">
        <v>0</v>
      </c>
      <c r="BK21" s="750">
        <v>0</v>
      </c>
      <c r="BL21" s="761">
        <v>0</v>
      </c>
      <c r="BM21" s="750">
        <v>2016</v>
      </c>
      <c r="BN21" s="750">
        <v>142.64762438269258</v>
      </c>
      <c r="BO21" s="750">
        <v>2016</v>
      </c>
      <c r="BP21" s="750">
        <v>142.64762438269258</v>
      </c>
      <c r="BQ21" s="750">
        <v>1996</v>
      </c>
      <c r="BR21" s="761">
        <v>137.62240794693659</v>
      </c>
      <c r="BS21" s="750">
        <v>20</v>
      </c>
      <c r="BT21" s="750">
        <v>5.0252164329999998</v>
      </c>
      <c r="BU21" s="750">
        <v>0</v>
      </c>
      <c r="BV21" s="761">
        <v>0</v>
      </c>
      <c r="BW21" s="750">
        <v>0</v>
      </c>
      <c r="BX21" s="761">
        <v>0</v>
      </c>
      <c r="BY21" s="750">
        <v>0</v>
      </c>
      <c r="BZ21" s="761">
        <v>2.7559936555121567E-9</v>
      </c>
      <c r="CA21" s="750">
        <v>0</v>
      </c>
      <c r="CB21" s="750">
        <v>0</v>
      </c>
      <c r="CC21" s="750">
        <v>0</v>
      </c>
      <c r="CD21" s="750">
        <v>0</v>
      </c>
    </row>
    <row r="22" spans="1:82" s="125" customFormat="1" ht="12.5">
      <c r="A22" s="2084"/>
      <c r="B22" s="2085"/>
      <c r="C22" s="741"/>
      <c r="D22" s="742"/>
      <c r="E22" s="741"/>
      <c r="F22" s="742"/>
      <c r="G22" s="743">
        <v>1</v>
      </c>
      <c r="H22" s="743">
        <v>1</v>
      </c>
      <c r="I22" s="744">
        <v>0.99049128367670369</v>
      </c>
      <c r="J22" s="744">
        <v>0.98547260111236112</v>
      </c>
      <c r="K22" s="744">
        <v>9.5087163232963554E-3</v>
      </c>
      <c r="L22" s="744">
        <v>1.4527398887639438E-2</v>
      </c>
      <c r="M22" s="754" t="s">
        <v>185</v>
      </c>
      <c r="N22" s="754" t="s">
        <v>185</v>
      </c>
      <c r="O22" s="755" t="s">
        <v>103</v>
      </c>
      <c r="P22" s="755" t="s">
        <v>103</v>
      </c>
      <c r="Q22" s="744" t="s">
        <v>185</v>
      </c>
      <c r="R22" s="744">
        <v>-6.0258393948701431E-16</v>
      </c>
      <c r="S22" s="746" t="s">
        <v>185</v>
      </c>
      <c r="T22" s="757" t="s">
        <v>185</v>
      </c>
      <c r="U22" s="757" t="s">
        <v>185</v>
      </c>
      <c r="V22" s="757" t="s">
        <v>185</v>
      </c>
      <c r="W22" s="741"/>
      <c r="X22" s="742"/>
      <c r="Y22" s="741"/>
      <c r="Z22" s="742"/>
      <c r="AA22" s="743">
        <v>1</v>
      </c>
      <c r="AB22" s="743">
        <v>1</v>
      </c>
      <c r="AC22" s="744">
        <v>0.99094598813612234</v>
      </c>
      <c r="AD22" s="744">
        <v>0.96359360084606538</v>
      </c>
      <c r="AE22" s="747">
        <v>8.4295972525757108E-3</v>
      </c>
      <c r="AF22" s="747">
        <v>8.3939012175464969E-3</v>
      </c>
      <c r="AG22" s="747" t="s">
        <v>103</v>
      </c>
      <c r="AH22" s="747" t="s">
        <v>103</v>
      </c>
      <c r="AI22" s="747" t="s">
        <v>103</v>
      </c>
      <c r="AJ22" s="747" t="s">
        <v>103</v>
      </c>
      <c r="AK22" s="747">
        <v>6.244146113019045E-4</v>
      </c>
      <c r="AL22" s="747">
        <v>2.8012497936388131E-2</v>
      </c>
      <c r="AM22" s="748">
        <v>0.5</v>
      </c>
      <c r="AN22" s="748" t="s">
        <v>103</v>
      </c>
      <c r="AO22" s="748">
        <v>0.5</v>
      </c>
      <c r="AP22" s="748" t="s">
        <v>103</v>
      </c>
      <c r="AQ22" s="749"/>
      <c r="AR22" s="749"/>
      <c r="AS22" s="749"/>
      <c r="AT22" s="749"/>
      <c r="AU22" s="762">
        <v>1</v>
      </c>
      <c r="AV22" s="762">
        <v>1</v>
      </c>
      <c r="AW22" s="762">
        <v>0.99102079395085063</v>
      </c>
      <c r="AX22" s="762">
        <v>0.98089222251148289</v>
      </c>
      <c r="AY22" s="762">
        <v>8.9792060491493391E-3</v>
      </c>
      <c r="AZ22" s="762">
        <v>1.9131064574225549E-2</v>
      </c>
      <c r="BA22" s="762">
        <v>0</v>
      </c>
      <c r="BB22" s="762">
        <v>0</v>
      </c>
      <c r="BC22" s="762">
        <v>0</v>
      </c>
      <c r="BD22" s="762">
        <v>0</v>
      </c>
      <c r="BE22" s="762">
        <v>0</v>
      </c>
      <c r="BF22" s="762">
        <v>-2.3287085708464657E-5</v>
      </c>
      <c r="BG22" s="763" t="s">
        <v>185</v>
      </c>
      <c r="BH22" s="763" t="s">
        <v>185</v>
      </c>
      <c r="BI22" s="763" t="s">
        <v>185</v>
      </c>
      <c r="BJ22" s="763" t="s">
        <v>185</v>
      </c>
      <c r="BK22" s="749"/>
      <c r="BL22" s="749"/>
      <c r="BM22" s="749"/>
      <c r="BN22" s="749"/>
      <c r="BO22" s="763">
        <v>1</v>
      </c>
      <c r="BP22" s="763">
        <v>1</v>
      </c>
      <c r="BQ22" s="762">
        <v>0.99007936507936511</v>
      </c>
      <c r="BR22" s="762">
        <v>0.96477181826544522</v>
      </c>
      <c r="BS22" s="762">
        <v>9.9206349206349201E-3</v>
      </c>
      <c r="BT22" s="762">
        <v>3.5228181715234431E-2</v>
      </c>
      <c r="BU22" s="762">
        <v>0</v>
      </c>
      <c r="BV22" s="762">
        <v>0</v>
      </c>
      <c r="BW22" s="762">
        <v>0</v>
      </c>
      <c r="BX22" s="762">
        <v>0</v>
      </c>
      <c r="BY22" s="762">
        <v>0</v>
      </c>
      <c r="BZ22" s="762">
        <v>1.93202912942905E-11</v>
      </c>
      <c r="CA22" s="763"/>
      <c r="CB22" s="763"/>
      <c r="CC22" s="763"/>
      <c r="CD22" s="763"/>
    </row>
    <row r="23" spans="1:82" s="125" customFormat="1" ht="12.5">
      <c r="A23" s="2084">
        <v>9</v>
      </c>
      <c r="B23" s="2086" t="s">
        <v>345</v>
      </c>
      <c r="C23" s="741"/>
      <c r="D23" s="742"/>
      <c r="E23" s="741"/>
      <c r="F23" s="742"/>
      <c r="G23" s="743"/>
      <c r="H23" s="743"/>
      <c r="I23" s="744"/>
      <c r="J23" s="744"/>
      <c r="K23" s="744"/>
      <c r="L23" s="744"/>
      <c r="M23" s="754"/>
      <c r="N23" s="754"/>
      <c r="O23" s="755"/>
      <c r="P23" s="755"/>
      <c r="Q23" s="744"/>
      <c r="R23" s="744"/>
      <c r="S23" s="746"/>
      <c r="T23" s="757"/>
      <c r="U23" s="757"/>
      <c r="V23" s="757"/>
      <c r="W23" s="741"/>
      <c r="X23" s="742"/>
      <c r="Y23" s="741"/>
      <c r="Z23" s="742"/>
      <c r="AA23" s="743"/>
      <c r="AB23" s="743"/>
      <c r="AC23" s="744"/>
      <c r="AD23" s="744"/>
      <c r="AE23" s="747"/>
      <c r="AF23" s="747"/>
      <c r="AG23" s="747"/>
      <c r="AH23" s="747"/>
      <c r="AI23" s="747"/>
      <c r="AJ23" s="747"/>
      <c r="AK23" s="747"/>
      <c r="AL23" s="747"/>
      <c r="AM23" s="748"/>
      <c r="AN23" s="748"/>
      <c r="AO23" s="748"/>
      <c r="AP23" s="748"/>
      <c r="AQ23" s="749"/>
      <c r="AR23" s="749"/>
      <c r="AS23" s="749"/>
      <c r="AT23" s="749"/>
      <c r="AU23" s="762"/>
      <c r="AV23" s="762"/>
      <c r="AW23" s="762"/>
      <c r="AX23" s="762"/>
      <c r="AY23" s="762"/>
      <c r="AZ23" s="762"/>
      <c r="BA23" s="762"/>
      <c r="BB23" s="762"/>
      <c r="BC23" s="762"/>
      <c r="BD23" s="762"/>
      <c r="BE23" s="762"/>
      <c r="BF23" s="762"/>
      <c r="BG23" s="763"/>
      <c r="BH23" s="763"/>
      <c r="BI23" s="763"/>
      <c r="BJ23" s="763"/>
      <c r="BK23" s="750">
        <v>0</v>
      </c>
      <c r="BL23" s="761">
        <v>0</v>
      </c>
      <c r="BM23" s="750">
        <v>0</v>
      </c>
      <c r="BN23" s="750">
        <v>0</v>
      </c>
      <c r="BO23" s="750">
        <v>0</v>
      </c>
      <c r="BP23" s="750">
        <v>0</v>
      </c>
      <c r="BQ23" s="750">
        <v>0</v>
      </c>
      <c r="BR23" s="761">
        <v>0</v>
      </c>
      <c r="BS23" s="750">
        <v>0</v>
      </c>
      <c r="BT23" s="750">
        <v>0</v>
      </c>
      <c r="BU23" s="750">
        <v>0</v>
      </c>
      <c r="BV23" s="761">
        <v>0</v>
      </c>
      <c r="BW23" s="750">
        <v>0</v>
      </c>
      <c r="BX23" s="761">
        <v>0</v>
      </c>
      <c r="BY23" s="750">
        <v>0</v>
      </c>
      <c r="BZ23" s="761">
        <v>0</v>
      </c>
      <c r="CA23" s="750">
        <v>0</v>
      </c>
      <c r="CB23" s="750">
        <v>0</v>
      </c>
      <c r="CC23" s="750">
        <v>0</v>
      </c>
      <c r="CD23" s="750">
        <v>0</v>
      </c>
    </row>
    <row r="24" spans="1:82" s="125" customFormat="1" ht="12.5">
      <c r="A24" s="2084"/>
      <c r="B24" s="2086"/>
      <c r="C24" s="741"/>
      <c r="D24" s="742"/>
      <c r="E24" s="741"/>
      <c r="F24" s="742"/>
      <c r="G24" s="743"/>
      <c r="H24" s="743"/>
      <c r="I24" s="744"/>
      <c r="J24" s="744"/>
      <c r="K24" s="744"/>
      <c r="L24" s="744"/>
      <c r="M24" s="754"/>
      <c r="N24" s="754"/>
      <c r="O24" s="755"/>
      <c r="P24" s="755"/>
      <c r="Q24" s="744"/>
      <c r="R24" s="744"/>
      <c r="S24" s="746"/>
      <c r="T24" s="757"/>
      <c r="U24" s="757"/>
      <c r="V24" s="757"/>
      <c r="W24" s="741"/>
      <c r="X24" s="742"/>
      <c r="Y24" s="741"/>
      <c r="Z24" s="742"/>
      <c r="AA24" s="743"/>
      <c r="AB24" s="743"/>
      <c r="AC24" s="744"/>
      <c r="AD24" s="744"/>
      <c r="AE24" s="747"/>
      <c r="AF24" s="747"/>
      <c r="AG24" s="747"/>
      <c r="AH24" s="747"/>
      <c r="AI24" s="747"/>
      <c r="AJ24" s="747"/>
      <c r="AK24" s="747"/>
      <c r="AL24" s="747"/>
      <c r="AM24" s="748"/>
      <c r="AN24" s="748"/>
      <c r="AO24" s="748"/>
      <c r="AP24" s="748"/>
      <c r="AQ24" s="749"/>
      <c r="AR24" s="749"/>
      <c r="AS24" s="749"/>
      <c r="AT24" s="749"/>
      <c r="AU24" s="762"/>
      <c r="AV24" s="762"/>
      <c r="AW24" s="762"/>
      <c r="AX24" s="762"/>
      <c r="AY24" s="762"/>
      <c r="AZ24" s="762"/>
      <c r="BA24" s="762"/>
      <c r="BB24" s="762"/>
      <c r="BC24" s="762"/>
      <c r="BD24" s="762"/>
      <c r="BE24" s="762"/>
      <c r="BF24" s="762"/>
      <c r="BG24" s="763"/>
      <c r="BH24" s="763"/>
      <c r="BI24" s="763"/>
      <c r="BJ24" s="763"/>
      <c r="BK24" s="749"/>
      <c r="BL24" s="749"/>
      <c r="BM24" s="749"/>
      <c r="BN24" s="749"/>
      <c r="BO24" s="763"/>
      <c r="BP24" s="763"/>
      <c r="BQ24" s="762"/>
      <c r="BR24" s="762"/>
      <c r="BS24" s="762"/>
      <c r="BT24" s="762"/>
      <c r="BU24" s="762"/>
      <c r="BV24" s="762"/>
      <c r="BW24" s="762"/>
      <c r="BX24" s="762"/>
      <c r="BY24" s="762"/>
      <c r="BZ24" s="762"/>
      <c r="CA24" s="763"/>
      <c r="CB24" s="763"/>
      <c r="CC24" s="763"/>
      <c r="CD24" s="763"/>
    </row>
    <row r="25" spans="1:82" s="125" customFormat="1">
      <c r="A25" s="2084">
        <v>10</v>
      </c>
      <c r="B25" s="2088" t="s">
        <v>121</v>
      </c>
      <c r="C25" s="750">
        <v>2</v>
      </c>
      <c r="D25" s="751">
        <v>2</v>
      </c>
      <c r="E25" s="750">
        <v>1897</v>
      </c>
      <c r="F25" s="751">
        <v>166.53792392081817</v>
      </c>
      <c r="G25" s="752">
        <v>1899</v>
      </c>
      <c r="H25" s="753">
        <v>168.53792392081817</v>
      </c>
      <c r="I25" s="750">
        <v>1844</v>
      </c>
      <c r="J25" s="751">
        <v>156.07572638381868</v>
      </c>
      <c r="K25" s="750">
        <v>30</v>
      </c>
      <c r="L25" s="751">
        <v>6.5942232370000005</v>
      </c>
      <c r="M25" s="754">
        <v>0</v>
      </c>
      <c r="N25" s="754">
        <v>0</v>
      </c>
      <c r="O25" s="755">
        <v>0</v>
      </c>
      <c r="P25" s="755">
        <v>0</v>
      </c>
      <c r="Q25" s="750">
        <v>25</v>
      </c>
      <c r="R25" s="751">
        <v>5.8679742999994966</v>
      </c>
      <c r="S25" s="756">
        <v>24</v>
      </c>
      <c r="T25" s="756">
        <v>1</v>
      </c>
      <c r="U25" s="757">
        <v>0</v>
      </c>
      <c r="V25" s="757">
        <v>0</v>
      </c>
      <c r="W25" s="750">
        <v>25</v>
      </c>
      <c r="X25" s="751">
        <v>5.8679743000000011</v>
      </c>
      <c r="Y25" s="750">
        <v>2788</v>
      </c>
      <c r="Z25" s="751">
        <v>282.23341791599995</v>
      </c>
      <c r="AA25" s="752">
        <v>2813</v>
      </c>
      <c r="AB25" s="753">
        <v>288.10139221599997</v>
      </c>
      <c r="AC25" s="750">
        <v>2769</v>
      </c>
      <c r="AD25" s="751">
        <v>277.79491039800052</v>
      </c>
      <c r="AE25" s="750">
        <v>41</v>
      </c>
      <c r="AF25" s="751">
        <v>7.8064818179999991</v>
      </c>
      <c r="AG25" s="758" t="s">
        <v>103</v>
      </c>
      <c r="AH25" s="759" t="s">
        <v>103</v>
      </c>
      <c r="AI25" s="758" t="s">
        <v>103</v>
      </c>
      <c r="AJ25" s="759" t="s">
        <v>103</v>
      </c>
      <c r="AK25" s="758">
        <v>3</v>
      </c>
      <c r="AL25" s="759">
        <v>2.4999999999994413</v>
      </c>
      <c r="AM25" s="760">
        <v>3</v>
      </c>
      <c r="AN25" s="760" t="s">
        <v>103</v>
      </c>
      <c r="AO25" s="760" t="s">
        <v>103</v>
      </c>
      <c r="AP25" s="760" t="s">
        <v>103</v>
      </c>
      <c r="AQ25" s="749">
        <v>3</v>
      </c>
      <c r="AR25" s="749">
        <v>2.5</v>
      </c>
      <c r="AS25" s="749">
        <v>2116</v>
      </c>
      <c r="AT25" s="749">
        <v>191.25884094700007</v>
      </c>
      <c r="AU25" s="749">
        <v>2119</v>
      </c>
      <c r="AV25" s="749">
        <v>193.75884094700007</v>
      </c>
      <c r="AW25" s="749">
        <v>2098</v>
      </c>
      <c r="AX25" s="749">
        <v>186.19101572100027</v>
      </c>
      <c r="AY25" s="749">
        <v>19</v>
      </c>
      <c r="AZ25" s="749">
        <v>6.5178252260000002</v>
      </c>
      <c r="BA25" s="749">
        <v>0</v>
      </c>
      <c r="BB25" s="749">
        <v>0</v>
      </c>
      <c r="BC25" s="749">
        <v>0</v>
      </c>
      <c r="BD25" s="749">
        <v>0</v>
      </c>
      <c r="BE25" s="749">
        <v>2</v>
      </c>
      <c r="BF25" s="749">
        <v>1.0499999999997973</v>
      </c>
      <c r="BG25" s="749">
        <v>2</v>
      </c>
      <c r="BH25" s="749">
        <v>0</v>
      </c>
      <c r="BI25" s="749">
        <v>0</v>
      </c>
      <c r="BJ25" s="749">
        <v>0</v>
      </c>
      <c r="BK25" s="750">
        <v>2</v>
      </c>
      <c r="BL25" s="761">
        <v>1.05</v>
      </c>
      <c r="BM25" s="750">
        <v>2461</v>
      </c>
      <c r="BN25" s="750">
        <v>210.35523012600027</v>
      </c>
      <c r="BO25" s="750">
        <v>2463</v>
      </c>
      <c r="BP25" s="750">
        <v>211.40523012600028</v>
      </c>
      <c r="BQ25" s="750">
        <v>2444</v>
      </c>
      <c r="BR25" s="761">
        <v>206.92928129700053</v>
      </c>
      <c r="BS25" s="750">
        <v>17</v>
      </c>
      <c r="BT25" s="750">
        <v>3.6038155290000002</v>
      </c>
      <c r="BU25" s="750">
        <v>0</v>
      </c>
      <c r="BV25" s="761">
        <v>0</v>
      </c>
      <c r="BW25" s="750">
        <v>0</v>
      </c>
      <c r="BX25" s="761">
        <v>0</v>
      </c>
      <c r="BY25" s="750">
        <v>2</v>
      </c>
      <c r="BZ25" s="761">
        <v>0.87213329999974754</v>
      </c>
      <c r="CA25" s="750">
        <v>2</v>
      </c>
      <c r="CB25" s="750">
        <v>0</v>
      </c>
      <c r="CC25" s="750">
        <v>0</v>
      </c>
      <c r="CD25" s="750">
        <v>0</v>
      </c>
    </row>
    <row r="26" spans="1:82" s="125" customFormat="1" ht="12.5">
      <c r="A26" s="2084"/>
      <c r="B26" s="2087"/>
      <c r="C26" s="741"/>
      <c r="D26" s="742"/>
      <c r="E26" s="741"/>
      <c r="F26" s="742"/>
      <c r="G26" s="743">
        <v>0.99999999999999989</v>
      </c>
      <c r="H26" s="743">
        <v>1</v>
      </c>
      <c r="I26" s="744">
        <v>0.97103738809899942</v>
      </c>
      <c r="J26" s="744">
        <v>0.92605701288420739</v>
      </c>
      <c r="K26" s="744">
        <v>1.579778830963665E-2</v>
      </c>
      <c r="L26" s="744">
        <v>3.912604999274865E-2</v>
      </c>
      <c r="M26" s="754" t="s">
        <v>185</v>
      </c>
      <c r="N26" s="754" t="s">
        <v>185</v>
      </c>
      <c r="O26" s="755" t="s">
        <v>103</v>
      </c>
      <c r="P26" s="755" t="s">
        <v>103</v>
      </c>
      <c r="Q26" s="744">
        <v>1.3164823591363875E-2</v>
      </c>
      <c r="R26" s="744">
        <v>3.4816937123043984E-2</v>
      </c>
      <c r="S26" s="746">
        <v>0.96</v>
      </c>
      <c r="T26" s="746">
        <v>0.04</v>
      </c>
      <c r="U26" s="757" t="s">
        <v>185</v>
      </c>
      <c r="V26" s="757" t="s">
        <v>185</v>
      </c>
      <c r="W26" s="741"/>
      <c r="X26" s="742"/>
      <c r="Y26" s="741"/>
      <c r="Z26" s="742"/>
      <c r="AA26" s="743">
        <v>1</v>
      </c>
      <c r="AB26" s="743">
        <v>0.99999999999999989</v>
      </c>
      <c r="AC26" s="744">
        <v>0.98435833629576963</v>
      </c>
      <c r="AD26" s="744">
        <v>0.96422619919076158</v>
      </c>
      <c r="AE26" s="747">
        <v>1.4575186633487379E-2</v>
      </c>
      <c r="AF26" s="747">
        <v>2.7096300222482782E-2</v>
      </c>
      <c r="AG26" s="747" t="s">
        <v>103</v>
      </c>
      <c r="AH26" s="747" t="s">
        <v>103</v>
      </c>
      <c r="AI26" s="747" t="s">
        <v>103</v>
      </c>
      <c r="AJ26" s="747" t="s">
        <v>103</v>
      </c>
      <c r="AK26" s="747">
        <v>1.0664770707429791E-3</v>
      </c>
      <c r="AL26" s="747">
        <v>8.677500586755588E-3</v>
      </c>
      <c r="AM26" s="748">
        <v>1</v>
      </c>
      <c r="AN26" s="748" t="s">
        <v>103</v>
      </c>
      <c r="AO26" s="748" t="s">
        <v>103</v>
      </c>
      <c r="AP26" s="748" t="s">
        <v>103</v>
      </c>
      <c r="AQ26" s="749"/>
      <c r="AR26" s="749"/>
      <c r="AS26" s="749"/>
      <c r="AT26" s="749"/>
      <c r="AU26" s="762">
        <v>1</v>
      </c>
      <c r="AV26" s="762">
        <v>1</v>
      </c>
      <c r="AW26" s="762">
        <v>0.99008966493629069</v>
      </c>
      <c r="AX26" s="762">
        <v>0.96094203913993337</v>
      </c>
      <c r="AY26" s="762">
        <v>8.9664936290703157E-3</v>
      </c>
      <c r="AZ26" s="762">
        <v>3.3638853298997885E-2</v>
      </c>
      <c r="BA26" s="762">
        <v>0</v>
      </c>
      <c r="BB26" s="762">
        <v>0</v>
      </c>
      <c r="BC26" s="762">
        <v>0</v>
      </c>
      <c r="BD26" s="762">
        <v>0</v>
      </c>
      <c r="BE26" s="762">
        <v>9.4384143463898068E-4</v>
      </c>
      <c r="BF26" s="762">
        <v>5.4191075610687083E-3</v>
      </c>
      <c r="BG26" s="763">
        <v>1</v>
      </c>
      <c r="BH26" s="763">
        <v>0</v>
      </c>
      <c r="BI26" s="763">
        <v>0</v>
      </c>
      <c r="BJ26" s="763">
        <v>0</v>
      </c>
      <c r="BK26" s="749"/>
      <c r="BL26" s="749"/>
      <c r="BM26" s="749"/>
      <c r="BN26" s="749"/>
      <c r="BO26" s="763">
        <v>1</v>
      </c>
      <c r="BP26" s="763">
        <v>1</v>
      </c>
      <c r="BQ26" s="762">
        <v>0.99228583028826634</v>
      </c>
      <c r="BR26" s="762">
        <v>0.97882763436679399</v>
      </c>
      <c r="BS26" s="762">
        <v>6.9021518473406417E-3</v>
      </c>
      <c r="BT26" s="762">
        <v>1.7046955398653474E-2</v>
      </c>
      <c r="BU26" s="762">
        <v>0</v>
      </c>
      <c r="BV26" s="762">
        <v>0</v>
      </c>
      <c r="BW26" s="762">
        <v>0</v>
      </c>
      <c r="BX26" s="762">
        <v>0</v>
      </c>
      <c r="BY26" s="762">
        <v>8.1201786439301664E-4</v>
      </c>
      <c r="BZ26" s="762">
        <v>4.1254102345525921E-3</v>
      </c>
      <c r="CA26" s="763">
        <v>1</v>
      </c>
      <c r="CB26" s="763">
        <v>0</v>
      </c>
      <c r="CC26" s="763">
        <v>0</v>
      </c>
      <c r="CD26" s="763">
        <v>0</v>
      </c>
    </row>
    <row r="27" spans="1:82" s="125" customFormat="1">
      <c r="A27" s="2084">
        <v>11</v>
      </c>
      <c r="B27" s="2085" t="s">
        <v>120</v>
      </c>
      <c r="C27" s="750">
        <v>0</v>
      </c>
      <c r="D27" s="751">
        <v>0</v>
      </c>
      <c r="E27" s="750">
        <v>502</v>
      </c>
      <c r="F27" s="751">
        <v>52.089138012000006</v>
      </c>
      <c r="G27" s="752">
        <v>502</v>
      </c>
      <c r="H27" s="753">
        <v>52.089138012000006</v>
      </c>
      <c r="I27" s="750">
        <v>487</v>
      </c>
      <c r="J27" s="751">
        <v>45.828279694809503</v>
      </c>
      <c r="K27" s="750">
        <v>13</v>
      </c>
      <c r="L27" s="751">
        <v>3.2608583170000003</v>
      </c>
      <c r="M27" s="754">
        <v>0</v>
      </c>
      <c r="N27" s="754">
        <v>0</v>
      </c>
      <c r="O27" s="755">
        <v>0</v>
      </c>
      <c r="P27" s="755">
        <v>0</v>
      </c>
      <c r="Q27" s="750">
        <v>2</v>
      </c>
      <c r="R27" s="751">
        <v>3.0000000001905036</v>
      </c>
      <c r="S27" s="756">
        <v>2</v>
      </c>
      <c r="T27" s="757">
        <v>0</v>
      </c>
      <c r="U27" s="757">
        <v>0</v>
      </c>
      <c r="V27" s="757">
        <v>0</v>
      </c>
      <c r="W27" s="750">
        <v>2</v>
      </c>
      <c r="X27" s="751">
        <v>3</v>
      </c>
      <c r="Y27" s="750">
        <v>993</v>
      </c>
      <c r="Z27" s="751">
        <v>156.86310377299998</v>
      </c>
      <c r="AA27" s="752">
        <v>995</v>
      </c>
      <c r="AB27" s="753">
        <v>159.86310377299998</v>
      </c>
      <c r="AC27" s="750">
        <v>976</v>
      </c>
      <c r="AD27" s="751">
        <v>152.06258786500001</v>
      </c>
      <c r="AE27" s="750">
        <v>19</v>
      </c>
      <c r="AF27" s="751">
        <v>7.8005159079999995</v>
      </c>
      <c r="AG27" s="758" t="s">
        <v>103</v>
      </c>
      <c r="AH27" s="759" t="s">
        <v>103</v>
      </c>
      <c r="AI27" s="758" t="s">
        <v>103</v>
      </c>
      <c r="AJ27" s="759" t="s">
        <v>103</v>
      </c>
      <c r="AK27" s="758" t="s">
        <v>103</v>
      </c>
      <c r="AL27" s="759" t="s">
        <v>103</v>
      </c>
      <c r="AM27" s="760" t="s">
        <v>103</v>
      </c>
      <c r="AN27" s="760" t="s">
        <v>103</v>
      </c>
      <c r="AO27" s="760" t="s">
        <v>103</v>
      </c>
      <c r="AP27" s="760" t="s">
        <v>103</v>
      </c>
      <c r="AQ27" s="749">
        <v>0</v>
      </c>
      <c r="AR27" s="749">
        <v>0</v>
      </c>
      <c r="AS27" s="749">
        <v>500</v>
      </c>
      <c r="AT27" s="749">
        <v>63.0452073466667</v>
      </c>
      <c r="AU27" s="749">
        <v>500</v>
      </c>
      <c r="AV27" s="749">
        <v>63.0452073466667</v>
      </c>
      <c r="AW27" s="749">
        <v>496</v>
      </c>
      <c r="AX27" s="749">
        <v>59.015547946666707</v>
      </c>
      <c r="AY27" s="749">
        <v>4</v>
      </c>
      <c r="AZ27" s="749">
        <v>4.0296593999999999</v>
      </c>
      <c r="BA27" s="749">
        <v>0</v>
      </c>
      <c r="BB27" s="749">
        <v>0</v>
      </c>
      <c r="BC27" s="749">
        <v>0</v>
      </c>
      <c r="BD27" s="749">
        <v>0</v>
      </c>
      <c r="BE27" s="749">
        <v>0</v>
      </c>
      <c r="BF27" s="761">
        <v>-7.1054273576010003E-15</v>
      </c>
      <c r="BG27" s="749">
        <v>0</v>
      </c>
      <c r="BH27" s="749">
        <v>0</v>
      </c>
      <c r="BI27" s="749">
        <v>0</v>
      </c>
      <c r="BJ27" s="749">
        <v>0</v>
      </c>
      <c r="BK27" s="750">
        <v>0</v>
      </c>
      <c r="BL27" s="761">
        <v>0</v>
      </c>
      <c r="BM27" s="750">
        <v>522</v>
      </c>
      <c r="BN27" s="750">
        <v>64.125153286999989</v>
      </c>
      <c r="BO27" s="750">
        <v>522</v>
      </c>
      <c r="BP27" s="750">
        <v>64.125153286999989</v>
      </c>
      <c r="BQ27" s="750">
        <v>518</v>
      </c>
      <c r="BR27" s="761">
        <v>62.91</v>
      </c>
      <c r="BS27" s="750">
        <v>4</v>
      </c>
      <c r="BT27" s="750">
        <v>1.2193796999999997</v>
      </c>
      <c r="BU27" s="750">
        <v>0</v>
      </c>
      <c r="BV27" s="761">
        <v>0</v>
      </c>
      <c r="BW27" s="750">
        <v>0</v>
      </c>
      <c r="BX27" s="761">
        <v>0</v>
      </c>
      <c r="BY27" s="750">
        <v>0</v>
      </c>
      <c r="BZ27" s="761">
        <v>-4.2264130000071454E-3</v>
      </c>
      <c r="CA27" s="750">
        <v>0</v>
      </c>
      <c r="CB27" s="750">
        <v>0</v>
      </c>
      <c r="CC27" s="750">
        <v>0</v>
      </c>
      <c r="CD27" s="750">
        <v>0</v>
      </c>
    </row>
    <row r="28" spans="1:82" s="125" customFormat="1" ht="12.5">
      <c r="A28" s="2084"/>
      <c r="B28" s="2085"/>
      <c r="C28" s="741"/>
      <c r="D28" s="742"/>
      <c r="E28" s="741"/>
      <c r="F28" s="742"/>
      <c r="G28" s="743">
        <v>1</v>
      </c>
      <c r="H28" s="743">
        <v>1</v>
      </c>
      <c r="I28" s="744">
        <v>0.97011952191235062</v>
      </c>
      <c r="J28" s="744">
        <v>0.87980491603166555</v>
      </c>
      <c r="K28" s="744">
        <v>2.5896414342629483E-2</v>
      </c>
      <c r="L28" s="744">
        <v>6.2601502759534661E-2</v>
      </c>
      <c r="M28" s="754" t="s">
        <v>185</v>
      </c>
      <c r="N28" s="754" t="s">
        <v>185</v>
      </c>
      <c r="O28" s="755" t="s">
        <v>103</v>
      </c>
      <c r="P28" s="755" t="s">
        <v>103</v>
      </c>
      <c r="Q28" s="744">
        <v>3.9840637450199202E-3</v>
      </c>
      <c r="R28" s="744">
        <v>5.7593581208799816E-2</v>
      </c>
      <c r="S28" s="746">
        <v>1</v>
      </c>
      <c r="T28" s="757" t="s">
        <v>185</v>
      </c>
      <c r="U28" s="757" t="s">
        <v>185</v>
      </c>
      <c r="V28" s="757" t="s">
        <v>185</v>
      </c>
      <c r="W28" s="741"/>
      <c r="X28" s="742"/>
      <c r="Y28" s="741"/>
      <c r="Z28" s="742"/>
      <c r="AA28" s="743">
        <v>1</v>
      </c>
      <c r="AB28" s="743">
        <v>1</v>
      </c>
      <c r="AC28" s="744">
        <v>0.98090452261306538</v>
      </c>
      <c r="AD28" s="744">
        <v>0.95120502652646843</v>
      </c>
      <c r="AE28" s="747">
        <v>1.9095477386934675E-2</v>
      </c>
      <c r="AF28" s="747">
        <v>4.8794973473531823E-2</v>
      </c>
      <c r="AG28" s="747" t="s">
        <v>103</v>
      </c>
      <c r="AH28" s="747" t="s">
        <v>103</v>
      </c>
      <c r="AI28" s="747" t="s">
        <v>103</v>
      </c>
      <c r="AJ28" s="747" t="s">
        <v>103</v>
      </c>
      <c r="AK28" s="747" t="s">
        <v>103</v>
      </c>
      <c r="AL28" s="747" t="s">
        <v>103</v>
      </c>
      <c r="AM28" s="748" t="s">
        <v>103</v>
      </c>
      <c r="AN28" s="748" t="s">
        <v>103</v>
      </c>
      <c r="AO28" s="748" t="s">
        <v>103</v>
      </c>
      <c r="AP28" s="748" t="s">
        <v>103</v>
      </c>
      <c r="AQ28" s="749"/>
      <c r="AR28" s="749"/>
      <c r="AS28" s="749"/>
      <c r="AT28" s="749"/>
      <c r="AU28" s="762">
        <v>1</v>
      </c>
      <c r="AV28" s="762">
        <v>1</v>
      </c>
      <c r="AW28" s="762">
        <v>0.99199999999999999</v>
      </c>
      <c r="AX28" s="762">
        <v>0.93608301773294034</v>
      </c>
      <c r="AY28" s="762">
        <v>8.0000000000000002E-3</v>
      </c>
      <c r="AZ28" s="762">
        <v>6.3916982267059733E-2</v>
      </c>
      <c r="BA28" s="762">
        <v>0</v>
      </c>
      <c r="BB28" s="762">
        <v>0</v>
      </c>
      <c r="BC28" s="762">
        <v>0</v>
      </c>
      <c r="BD28" s="762">
        <v>0</v>
      </c>
      <c r="BE28" s="762">
        <v>0</v>
      </c>
      <c r="BF28" s="762">
        <v>-1.1270368766543009E-16</v>
      </c>
      <c r="BG28" s="763" t="s">
        <v>185</v>
      </c>
      <c r="BH28" s="763" t="s">
        <v>185</v>
      </c>
      <c r="BI28" s="763" t="s">
        <v>185</v>
      </c>
      <c r="BJ28" s="763" t="s">
        <v>185</v>
      </c>
      <c r="BK28" s="749"/>
      <c r="BL28" s="749"/>
      <c r="BM28" s="749"/>
      <c r="BN28" s="749"/>
      <c r="BO28" s="763">
        <v>1</v>
      </c>
      <c r="BP28" s="763">
        <v>1</v>
      </c>
      <c r="BQ28" s="762">
        <v>0.9923371647509579</v>
      </c>
      <c r="BR28" s="762">
        <v>0.98105028643656533</v>
      </c>
      <c r="BS28" s="762">
        <v>7.6628352490421452E-3</v>
      </c>
      <c r="BT28" s="762">
        <v>1.9015622380542566E-2</v>
      </c>
      <c r="BU28" s="762">
        <v>0</v>
      </c>
      <c r="BV28" s="762">
        <v>0</v>
      </c>
      <c r="BW28" s="762">
        <v>0</v>
      </c>
      <c r="BX28" s="762">
        <v>0</v>
      </c>
      <c r="BY28" s="762">
        <v>0</v>
      </c>
      <c r="BZ28" s="762">
        <v>-6.5908817107872093E-5</v>
      </c>
      <c r="CA28" s="763"/>
      <c r="CB28" s="763"/>
      <c r="CC28" s="763"/>
      <c r="CD28" s="763"/>
    </row>
    <row r="29" spans="1:82" s="125" customFormat="1">
      <c r="A29" s="2084">
        <v>12</v>
      </c>
      <c r="B29" s="2085" t="s">
        <v>118</v>
      </c>
      <c r="C29" s="750">
        <v>3</v>
      </c>
      <c r="D29" s="751">
        <v>0.31135000000000002</v>
      </c>
      <c r="E29" s="750">
        <v>1223</v>
      </c>
      <c r="F29" s="751">
        <v>55.473135144000025</v>
      </c>
      <c r="G29" s="752">
        <v>1226</v>
      </c>
      <c r="H29" s="753">
        <v>55.784485144000023</v>
      </c>
      <c r="I29" s="750">
        <v>1163</v>
      </c>
      <c r="J29" s="751">
        <v>48.110547029000067</v>
      </c>
      <c r="K29" s="750">
        <v>55</v>
      </c>
      <c r="L29" s="751">
        <v>4.9596866940000002</v>
      </c>
      <c r="M29" s="754">
        <v>0</v>
      </c>
      <c r="N29" s="754">
        <v>0</v>
      </c>
      <c r="O29" s="755">
        <v>0</v>
      </c>
      <c r="P29" s="755">
        <v>2.9454209999999997E-3</v>
      </c>
      <c r="Q29" s="750">
        <v>8</v>
      </c>
      <c r="R29" s="751">
        <v>2.7113059999999556</v>
      </c>
      <c r="S29" s="756">
        <v>8</v>
      </c>
      <c r="T29" s="757">
        <v>0</v>
      </c>
      <c r="U29" s="757">
        <v>0</v>
      </c>
      <c r="V29" s="757">
        <v>0</v>
      </c>
      <c r="W29" s="750">
        <v>8</v>
      </c>
      <c r="X29" s="751">
        <v>2.711306</v>
      </c>
      <c r="Y29" s="750">
        <v>1656</v>
      </c>
      <c r="Z29" s="751">
        <v>83.98179060241003</v>
      </c>
      <c r="AA29" s="752">
        <v>1664</v>
      </c>
      <c r="AB29" s="753">
        <v>86.693096602410023</v>
      </c>
      <c r="AC29" s="750">
        <v>1600</v>
      </c>
      <c r="AD29" s="751">
        <v>77.673195430409962</v>
      </c>
      <c r="AE29" s="750">
        <v>64</v>
      </c>
      <c r="AF29" s="751">
        <v>9.0199011720000009</v>
      </c>
      <c r="AG29" s="758" t="s">
        <v>103</v>
      </c>
      <c r="AH29" s="759" t="s">
        <v>103</v>
      </c>
      <c r="AI29" s="758" t="s">
        <v>103</v>
      </c>
      <c r="AJ29" s="759" t="s">
        <v>103</v>
      </c>
      <c r="AK29" s="758" t="s">
        <v>103</v>
      </c>
      <c r="AL29" s="759" t="s">
        <v>103</v>
      </c>
      <c r="AM29" s="760" t="s">
        <v>103</v>
      </c>
      <c r="AN29" s="760" t="s">
        <v>103</v>
      </c>
      <c r="AO29" s="760" t="s">
        <v>103</v>
      </c>
      <c r="AP29" s="760" t="s">
        <v>103</v>
      </c>
      <c r="AQ29" s="749">
        <v>0</v>
      </c>
      <c r="AR29" s="749">
        <v>0</v>
      </c>
      <c r="AS29" s="749">
        <v>988</v>
      </c>
      <c r="AT29" s="749">
        <v>41.046124886544987</v>
      </c>
      <c r="AU29" s="749">
        <v>988</v>
      </c>
      <c r="AV29" s="749">
        <v>41.046124886544987</v>
      </c>
      <c r="AW29" s="749">
        <v>939</v>
      </c>
      <c r="AX29" s="749">
        <v>32.811367573545006</v>
      </c>
      <c r="AY29" s="749">
        <v>49</v>
      </c>
      <c r="AZ29" s="749">
        <v>8.2347573129999994</v>
      </c>
      <c r="BA29" s="749">
        <v>0</v>
      </c>
      <c r="BB29" s="749">
        <v>0</v>
      </c>
      <c r="BC29" s="749">
        <v>0</v>
      </c>
      <c r="BD29" s="749">
        <v>0</v>
      </c>
      <c r="BE29" s="749">
        <v>0</v>
      </c>
      <c r="BF29" s="761">
        <v>-1.7763568394002505E-14</v>
      </c>
      <c r="BG29" s="749">
        <v>0</v>
      </c>
      <c r="BH29" s="749">
        <v>0</v>
      </c>
      <c r="BI29" s="749">
        <v>0</v>
      </c>
      <c r="BJ29" s="749">
        <v>0</v>
      </c>
      <c r="BK29" s="750">
        <v>0</v>
      </c>
      <c r="BL29" s="761">
        <v>0</v>
      </c>
      <c r="BM29" s="750">
        <v>969</v>
      </c>
      <c r="BN29" s="750">
        <v>39.339469743999992</v>
      </c>
      <c r="BO29" s="750">
        <v>969</v>
      </c>
      <c r="BP29" s="750">
        <v>39.339469743999992</v>
      </c>
      <c r="BQ29" s="750">
        <v>931</v>
      </c>
      <c r="BR29" s="761">
        <v>36.143652353000022</v>
      </c>
      <c r="BS29" s="750">
        <v>37</v>
      </c>
      <c r="BT29" s="750">
        <v>2.954317391</v>
      </c>
      <c r="BU29" s="750">
        <v>0</v>
      </c>
      <c r="BV29" s="761">
        <v>0</v>
      </c>
      <c r="BW29" s="750">
        <v>1</v>
      </c>
      <c r="BX29" s="761">
        <v>0.24149999999999999</v>
      </c>
      <c r="BY29" s="750">
        <v>0</v>
      </c>
      <c r="BZ29" s="761">
        <v>-2.9920510513647969E-14</v>
      </c>
      <c r="CA29" s="750">
        <v>0</v>
      </c>
      <c r="CB29" s="750">
        <v>0</v>
      </c>
      <c r="CC29" s="750">
        <v>0</v>
      </c>
      <c r="CD29" s="750">
        <v>0</v>
      </c>
    </row>
    <row r="30" spans="1:82" s="125" customFormat="1" ht="12.5">
      <c r="A30" s="2084"/>
      <c r="B30" s="2085"/>
      <c r="C30" s="741"/>
      <c r="D30" s="742"/>
      <c r="E30" s="741"/>
      <c r="F30" s="742"/>
      <c r="G30" s="743">
        <v>0.99999999999999989</v>
      </c>
      <c r="H30" s="743">
        <v>1</v>
      </c>
      <c r="I30" s="744">
        <v>0.9486133768352365</v>
      </c>
      <c r="J30" s="744">
        <v>0.86243597847697739</v>
      </c>
      <c r="K30" s="744">
        <v>4.4861337683523655E-2</v>
      </c>
      <c r="L30" s="744">
        <v>8.8907994421697126E-2</v>
      </c>
      <c r="M30" s="754" t="s">
        <v>185</v>
      </c>
      <c r="N30" s="754" t="s">
        <v>185</v>
      </c>
      <c r="O30" s="745" t="s">
        <v>103</v>
      </c>
      <c r="P30" s="745">
        <v>5.2800003305521197E-5</v>
      </c>
      <c r="Q30" s="744">
        <v>6.5252854812398045E-3</v>
      </c>
      <c r="R30" s="744">
        <v>4.8603227098019994E-2</v>
      </c>
      <c r="S30" s="746">
        <v>1</v>
      </c>
      <c r="T30" s="746" t="s">
        <v>185</v>
      </c>
      <c r="U30" s="756" t="s">
        <v>185</v>
      </c>
      <c r="V30" s="756" t="s">
        <v>185</v>
      </c>
      <c r="W30" s="741"/>
      <c r="X30" s="742"/>
      <c r="Y30" s="741"/>
      <c r="Z30" s="742"/>
      <c r="AA30" s="743">
        <v>1</v>
      </c>
      <c r="AB30" s="743">
        <v>0.99999999999999989</v>
      </c>
      <c r="AC30" s="744">
        <v>0.96153846153846156</v>
      </c>
      <c r="AD30" s="744">
        <v>0.895955946603604</v>
      </c>
      <c r="AE30" s="747">
        <v>3.8461538461538464E-2</v>
      </c>
      <c r="AF30" s="747">
        <v>0.10404405339639526</v>
      </c>
      <c r="AG30" s="747" t="s">
        <v>103</v>
      </c>
      <c r="AH30" s="747" t="s">
        <v>103</v>
      </c>
      <c r="AI30" s="747" t="s">
        <v>103</v>
      </c>
      <c r="AJ30" s="747" t="s">
        <v>103</v>
      </c>
      <c r="AK30" s="747" t="s">
        <v>103</v>
      </c>
      <c r="AL30" s="747" t="s">
        <v>103</v>
      </c>
      <c r="AM30" s="748" t="s">
        <v>103</v>
      </c>
      <c r="AN30" s="748" t="s">
        <v>103</v>
      </c>
      <c r="AO30" s="748" t="s">
        <v>103</v>
      </c>
      <c r="AP30" s="748" t="s">
        <v>103</v>
      </c>
      <c r="AQ30" s="749"/>
      <c r="AR30" s="749"/>
      <c r="AS30" s="749"/>
      <c r="AT30" s="749"/>
      <c r="AU30" s="762">
        <v>1</v>
      </c>
      <c r="AV30" s="762">
        <v>1</v>
      </c>
      <c r="AW30" s="762">
        <v>0.95040485829959509</v>
      </c>
      <c r="AX30" s="762">
        <v>0.79937795989849081</v>
      </c>
      <c r="AY30" s="762">
        <v>4.9595141700404861E-2</v>
      </c>
      <c r="AZ30" s="762">
        <v>0.20062204010150958</v>
      </c>
      <c r="BA30" s="762">
        <v>0</v>
      </c>
      <c r="BB30" s="762">
        <v>0</v>
      </c>
      <c r="BC30" s="762">
        <v>0</v>
      </c>
      <c r="BD30" s="762">
        <v>0</v>
      </c>
      <c r="BE30" s="762">
        <v>0</v>
      </c>
      <c r="BF30" s="762">
        <v>-4.3277089964284161E-16</v>
      </c>
      <c r="BG30" s="763" t="s">
        <v>185</v>
      </c>
      <c r="BH30" s="763" t="s">
        <v>185</v>
      </c>
      <c r="BI30" s="763" t="s">
        <v>185</v>
      </c>
      <c r="BJ30" s="763" t="s">
        <v>185</v>
      </c>
      <c r="BK30" s="749"/>
      <c r="BL30" s="749"/>
      <c r="BM30" s="749"/>
      <c r="BN30" s="749"/>
      <c r="BO30" s="763">
        <v>1</v>
      </c>
      <c r="BP30" s="763">
        <v>1</v>
      </c>
      <c r="BQ30" s="762">
        <v>0.96078431372549022</v>
      </c>
      <c r="BR30" s="762">
        <v>0.91876307912138566</v>
      </c>
      <c r="BS30" s="762">
        <v>3.8183694530443756E-2</v>
      </c>
      <c r="BT30" s="762">
        <v>7.5098048098388229E-2</v>
      </c>
      <c r="BU30" s="762">
        <v>0</v>
      </c>
      <c r="BV30" s="762">
        <v>0</v>
      </c>
      <c r="BW30" s="762">
        <v>1.0319917440660474E-3</v>
      </c>
      <c r="BX30" s="762">
        <v>6.1388727802268684E-3</v>
      </c>
      <c r="BY30" s="762">
        <v>0</v>
      </c>
      <c r="BZ30" s="762">
        <v>-7.6057228804441138E-16</v>
      </c>
      <c r="CA30" s="763"/>
      <c r="CB30" s="763"/>
      <c r="CC30" s="763"/>
      <c r="CD30" s="763"/>
    </row>
    <row r="31" spans="1:82" s="125" customFormat="1" ht="12.5">
      <c r="A31" s="2084">
        <v>13</v>
      </c>
      <c r="B31" s="2086" t="s">
        <v>346</v>
      </c>
      <c r="C31" s="778"/>
      <c r="D31" s="778"/>
      <c r="E31" s="778"/>
      <c r="F31" s="778"/>
      <c r="G31" s="778"/>
      <c r="H31" s="778"/>
      <c r="I31" s="778"/>
      <c r="J31" s="778"/>
      <c r="K31" s="778"/>
      <c r="L31" s="778"/>
      <c r="M31" s="778"/>
      <c r="N31" s="778"/>
      <c r="O31" s="778"/>
      <c r="P31" s="778"/>
      <c r="Q31" s="778"/>
      <c r="R31" s="778"/>
      <c r="S31" s="778"/>
      <c r="T31" s="778"/>
      <c r="U31" s="778"/>
      <c r="V31" s="778"/>
      <c r="W31" s="778"/>
      <c r="X31" s="778"/>
      <c r="Y31" s="778"/>
      <c r="Z31" s="778"/>
      <c r="AA31" s="778"/>
      <c r="AB31" s="778"/>
      <c r="AC31" s="778"/>
      <c r="AD31" s="778"/>
      <c r="AE31" s="778"/>
      <c r="AF31" s="778"/>
      <c r="AG31" s="778"/>
      <c r="AH31" s="778"/>
      <c r="AI31" s="778"/>
      <c r="AJ31" s="778"/>
      <c r="AK31" s="778"/>
      <c r="AL31" s="778"/>
      <c r="AM31" s="778"/>
      <c r="AN31" s="778"/>
      <c r="AO31" s="778"/>
      <c r="AP31" s="778"/>
      <c r="AQ31" s="778"/>
      <c r="AR31" s="778"/>
      <c r="AS31" s="778"/>
      <c r="AT31" s="778"/>
      <c r="AU31" s="778"/>
      <c r="AV31" s="778"/>
      <c r="AW31" s="778"/>
      <c r="AX31" s="778"/>
      <c r="AY31" s="778"/>
      <c r="AZ31" s="778"/>
      <c r="BA31" s="778"/>
      <c r="BB31" s="778"/>
      <c r="BC31" s="778"/>
      <c r="BD31" s="778"/>
      <c r="BE31" s="778"/>
      <c r="BF31" s="778"/>
      <c r="BG31" s="778"/>
      <c r="BH31" s="778"/>
      <c r="BI31" s="778"/>
      <c r="BJ31" s="778"/>
      <c r="BK31" s="750">
        <v>0</v>
      </c>
      <c r="BL31" s="761">
        <v>0</v>
      </c>
      <c r="BM31" s="750">
        <v>0</v>
      </c>
      <c r="BN31" s="750">
        <v>0</v>
      </c>
      <c r="BO31" s="750">
        <v>0</v>
      </c>
      <c r="BP31" s="750">
        <v>0</v>
      </c>
      <c r="BQ31" s="750">
        <v>0</v>
      </c>
      <c r="BR31" s="761">
        <v>0</v>
      </c>
      <c r="BS31" s="750">
        <v>0</v>
      </c>
      <c r="BT31" s="750">
        <v>0</v>
      </c>
      <c r="BU31" s="750">
        <v>0</v>
      </c>
      <c r="BV31" s="761">
        <v>0</v>
      </c>
      <c r="BW31" s="750">
        <v>0</v>
      </c>
      <c r="BX31" s="761">
        <v>0</v>
      </c>
      <c r="BY31" s="750">
        <v>0</v>
      </c>
      <c r="BZ31" s="761">
        <v>0</v>
      </c>
      <c r="CA31" s="750">
        <v>0</v>
      </c>
      <c r="CB31" s="750">
        <v>0</v>
      </c>
      <c r="CC31" s="750">
        <v>0</v>
      </c>
      <c r="CD31" s="750">
        <v>0</v>
      </c>
    </row>
    <row r="32" spans="1:82" s="125" customFormat="1" ht="12.5">
      <c r="A32" s="2084"/>
      <c r="B32" s="2085"/>
      <c r="C32" s="778"/>
      <c r="D32" s="778"/>
      <c r="E32" s="778"/>
      <c r="F32" s="778"/>
      <c r="G32" s="778"/>
      <c r="H32" s="778"/>
      <c r="I32" s="778"/>
      <c r="J32" s="778"/>
      <c r="K32" s="778"/>
      <c r="L32" s="778"/>
      <c r="M32" s="778"/>
      <c r="N32" s="778"/>
      <c r="O32" s="778"/>
      <c r="P32" s="778"/>
      <c r="Q32" s="778"/>
      <c r="R32" s="778"/>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778"/>
      <c r="BH32" s="778"/>
      <c r="BI32" s="778"/>
      <c r="BJ32" s="778"/>
      <c r="BK32" s="749"/>
      <c r="BL32" s="749"/>
      <c r="BM32" s="749"/>
      <c r="BN32" s="749"/>
      <c r="BO32" s="763"/>
      <c r="BP32" s="763"/>
      <c r="BQ32" s="762"/>
      <c r="BR32" s="762"/>
      <c r="BS32" s="762"/>
      <c r="BT32" s="762"/>
      <c r="BU32" s="762"/>
      <c r="BV32" s="762"/>
      <c r="BW32" s="762"/>
      <c r="BX32" s="762"/>
      <c r="BY32" s="762"/>
      <c r="BZ32" s="762"/>
      <c r="CA32" s="763"/>
      <c r="CB32" s="763"/>
      <c r="CC32" s="763"/>
      <c r="CD32" s="763"/>
    </row>
    <row r="33" spans="1:82" s="125" customFormat="1">
      <c r="A33" s="2084">
        <v>14</v>
      </c>
      <c r="B33" s="2085" t="s">
        <v>219</v>
      </c>
      <c r="C33" s="750">
        <v>35</v>
      </c>
      <c r="D33" s="751">
        <v>17.578717205</v>
      </c>
      <c r="E33" s="750">
        <v>16941</v>
      </c>
      <c r="F33" s="751">
        <v>1277.962531953428</v>
      </c>
      <c r="G33" s="752">
        <v>16976</v>
      </c>
      <c r="H33" s="753">
        <v>1295.5412491584279</v>
      </c>
      <c r="I33" s="750">
        <v>16639</v>
      </c>
      <c r="J33" s="751">
        <v>1037.2329536604309</v>
      </c>
      <c r="K33" s="750">
        <v>84</v>
      </c>
      <c r="L33" s="751">
        <v>39.981818516000004</v>
      </c>
      <c r="M33" s="764">
        <v>58</v>
      </c>
      <c r="N33" s="765">
        <v>47.954496996000003</v>
      </c>
      <c r="O33" s="764">
        <v>17</v>
      </c>
      <c r="P33" s="765">
        <v>3.1334916360000005</v>
      </c>
      <c r="Q33" s="750">
        <v>178</v>
      </c>
      <c r="R33" s="751">
        <v>167.23848834999703</v>
      </c>
      <c r="S33" s="756">
        <v>135</v>
      </c>
      <c r="T33" s="756">
        <v>38</v>
      </c>
      <c r="U33" s="756">
        <v>5</v>
      </c>
      <c r="V33" s="757">
        <v>0</v>
      </c>
      <c r="W33" s="750">
        <v>178</v>
      </c>
      <c r="X33" s="751">
        <v>167.23848835000001</v>
      </c>
      <c r="Y33" s="750">
        <v>26944</v>
      </c>
      <c r="Z33" s="751">
        <v>2751.0057832019957</v>
      </c>
      <c r="AA33" s="752">
        <v>27122</v>
      </c>
      <c r="AB33" s="753">
        <v>2918.2442715519956</v>
      </c>
      <c r="AC33" s="750">
        <v>26758</v>
      </c>
      <c r="AD33" s="751">
        <v>2608.2215866560014</v>
      </c>
      <c r="AE33" s="750">
        <v>136</v>
      </c>
      <c r="AF33" s="751">
        <v>107.3566806</v>
      </c>
      <c r="AG33" s="758">
        <v>188</v>
      </c>
      <c r="AH33" s="759">
        <v>171.828822256</v>
      </c>
      <c r="AI33" s="758">
        <v>17</v>
      </c>
      <c r="AJ33" s="759">
        <v>5.6563364399999996</v>
      </c>
      <c r="AK33" s="758">
        <v>23</v>
      </c>
      <c r="AL33" s="759">
        <v>25.180845599994189</v>
      </c>
      <c r="AM33" s="760">
        <v>19</v>
      </c>
      <c r="AN33" s="760">
        <v>4</v>
      </c>
      <c r="AO33" s="760" t="s">
        <v>103</v>
      </c>
      <c r="AP33" s="760" t="s">
        <v>103</v>
      </c>
      <c r="AQ33" s="749">
        <v>23</v>
      </c>
      <c r="AR33" s="749">
        <v>25.180845600000001</v>
      </c>
      <c r="AS33" s="749">
        <v>17535</v>
      </c>
      <c r="AT33" s="749">
        <v>1415.0211056890034</v>
      </c>
      <c r="AU33" s="749">
        <v>17558</v>
      </c>
      <c r="AV33" s="749">
        <v>1440.2019512890035</v>
      </c>
      <c r="AW33" s="749">
        <v>17451</v>
      </c>
      <c r="AX33" s="749">
        <v>1389.9039757890037</v>
      </c>
      <c r="AY33" s="749">
        <v>103</v>
      </c>
      <c r="AZ33" s="749">
        <v>44.797975399999999</v>
      </c>
      <c r="BA33" s="749">
        <v>0</v>
      </c>
      <c r="BB33" s="749">
        <v>0</v>
      </c>
      <c r="BC33" s="749">
        <v>0</v>
      </c>
      <c r="BD33" s="749">
        <v>0</v>
      </c>
      <c r="BE33" s="749">
        <v>4</v>
      </c>
      <c r="BF33" s="749">
        <v>5.5000000999998946</v>
      </c>
      <c r="BG33" s="749">
        <v>4</v>
      </c>
      <c r="BH33" s="749">
        <v>0</v>
      </c>
      <c r="BI33" s="749">
        <v>0</v>
      </c>
      <c r="BJ33" s="749">
        <v>0</v>
      </c>
      <c r="BK33" s="750">
        <v>4</v>
      </c>
      <c r="BL33" s="761">
        <v>5.5000000999998946</v>
      </c>
      <c r="BM33" s="750">
        <v>19432</v>
      </c>
      <c r="BN33" s="750">
        <v>1649.6224933480007</v>
      </c>
      <c r="BO33" s="750">
        <v>19436</v>
      </c>
      <c r="BP33" s="750">
        <v>1655.1224934480006</v>
      </c>
      <c r="BQ33" s="750">
        <v>19338</v>
      </c>
      <c r="BR33" s="761">
        <v>1583.9954214480063</v>
      </c>
      <c r="BS33" s="750">
        <v>90</v>
      </c>
      <c r="BT33" s="750">
        <v>59.721675900000001</v>
      </c>
      <c r="BU33" s="750">
        <v>0</v>
      </c>
      <c r="BV33" s="761">
        <v>0</v>
      </c>
      <c r="BW33" s="750">
        <v>0</v>
      </c>
      <c r="BX33" s="761">
        <v>0</v>
      </c>
      <c r="BY33" s="750">
        <v>8</v>
      </c>
      <c r="BZ33" s="761">
        <v>11.405396099994313</v>
      </c>
      <c r="CA33" s="750">
        <v>5</v>
      </c>
      <c r="CB33" s="750">
        <v>0</v>
      </c>
      <c r="CC33" s="750">
        <v>3</v>
      </c>
      <c r="CD33" s="750">
        <v>0</v>
      </c>
    </row>
    <row r="34" spans="1:82" s="125" customFormat="1" ht="12.5">
      <c r="A34" s="2084"/>
      <c r="B34" s="2085"/>
      <c r="C34" s="741"/>
      <c r="D34" s="742"/>
      <c r="E34" s="741"/>
      <c r="F34" s="742"/>
      <c r="G34" s="743">
        <v>1</v>
      </c>
      <c r="H34" s="743">
        <v>1</v>
      </c>
      <c r="I34" s="744">
        <v>0.98014844486333652</v>
      </c>
      <c r="J34" s="744">
        <v>0.80061746728188565</v>
      </c>
      <c r="K34" s="744">
        <v>4.9481621112158342E-3</v>
      </c>
      <c r="L34" s="744">
        <v>3.0861092645233672E-2</v>
      </c>
      <c r="M34" s="745">
        <v>3.4165881244109333E-3</v>
      </c>
      <c r="N34" s="745">
        <v>3.7015029067697242E-2</v>
      </c>
      <c r="O34" s="745">
        <v>1.0014137606032046E-3</v>
      </c>
      <c r="P34" s="745">
        <v>2.4186737690023289E-3</v>
      </c>
      <c r="Q34" s="744">
        <v>1.0485391140433554E-2</v>
      </c>
      <c r="R34" s="744">
        <v>0.12908773723618114</v>
      </c>
      <c r="S34" s="746">
        <v>0.7584269662921348</v>
      </c>
      <c r="T34" s="746">
        <v>0.21348314606741572</v>
      </c>
      <c r="U34" s="746">
        <v>2.8089887640449437E-2</v>
      </c>
      <c r="V34" s="757" t="s">
        <v>185</v>
      </c>
      <c r="W34" s="741"/>
      <c r="X34" s="742"/>
      <c r="Y34" s="741"/>
      <c r="Z34" s="742"/>
      <c r="AA34" s="743">
        <v>0.99999999999999989</v>
      </c>
      <c r="AB34" s="743">
        <v>1</v>
      </c>
      <c r="AC34" s="744">
        <v>0.98657916082884745</v>
      </c>
      <c r="AD34" s="744">
        <v>0.89376397037143285</v>
      </c>
      <c r="AE34" s="747">
        <v>5.0143794705405208E-3</v>
      </c>
      <c r="AF34" s="747">
        <v>3.6788106344128976E-2</v>
      </c>
      <c r="AG34" s="747">
        <v>6.9316422092766021E-3</v>
      </c>
      <c r="AH34" s="747">
        <v>5.8880890791440536E-2</v>
      </c>
      <c r="AI34" s="747">
        <v>6.2679743381756511E-4</v>
      </c>
      <c r="AJ34" s="747">
        <v>1.9382669556280215E-3</v>
      </c>
      <c r="AK34" s="747">
        <v>8.4802005751788217E-4</v>
      </c>
      <c r="AL34" s="747">
        <v>8.6287655373696263E-3</v>
      </c>
      <c r="AM34" s="748">
        <v>0.82608695652173914</v>
      </c>
      <c r="AN34" s="748">
        <v>0.17391304347826086</v>
      </c>
      <c r="AO34" s="748" t="s">
        <v>103</v>
      </c>
      <c r="AP34" s="748" t="s">
        <v>103</v>
      </c>
      <c r="AQ34" s="749"/>
      <c r="AR34" s="749"/>
      <c r="AS34" s="749"/>
      <c r="AT34" s="749"/>
      <c r="AU34" s="762">
        <v>1</v>
      </c>
      <c r="AV34" s="762">
        <v>1</v>
      </c>
      <c r="AW34" s="762">
        <v>0.99390591183506094</v>
      </c>
      <c r="AX34" s="762">
        <v>0.96507574826226117</v>
      </c>
      <c r="AY34" s="762">
        <v>5.8662717849413369E-3</v>
      </c>
      <c r="AZ34" s="762">
        <v>3.1105342802726452E-2</v>
      </c>
      <c r="BA34" s="762">
        <v>0</v>
      </c>
      <c r="BB34" s="762">
        <v>0</v>
      </c>
      <c r="BC34" s="762">
        <v>0</v>
      </c>
      <c r="BD34" s="762">
        <v>0</v>
      </c>
      <c r="BE34" s="762">
        <v>2.2781637999772184E-4</v>
      </c>
      <c r="BF34" s="762">
        <v>3.8189089350124179E-3</v>
      </c>
      <c r="BG34" s="763">
        <v>1</v>
      </c>
      <c r="BH34" s="763">
        <v>0</v>
      </c>
      <c r="BI34" s="763">
        <v>0</v>
      </c>
      <c r="BJ34" s="763">
        <v>0</v>
      </c>
      <c r="BK34" s="749"/>
      <c r="BL34" s="749"/>
      <c r="BM34" s="749"/>
      <c r="BN34" s="749"/>
      <c r="BO34" s="763">
        <v>1</v>
      </c>
      <c r="BP34" s="763">
        <v>1</v>
      </c>
      <c r="BQ34" s="762">
        <v>0.99495781024902241</v>
      </c>
      <c r="BR34" s="762">
        <v>0.95702609789815596</v>
      </c>
      <c r="BS34" s="762">
        <v>4.6305824243671537E-3</v>
      </c>
      <c r="BT34" s="762">
        <v>3.6082934125066489E-2</v>
      </c>
      <c r="BU34" s="762">
        <v>0</v>
      </c>
      <c r="BV34" s="762">
        <v>0</v>
      </c>
      <c r="BW34" s="762">
        <v>0</v>
      </c>
      <c r="BX34" s="762">
        <v>0</v>
      </c>
      <c r="BY34" s="762">
        <v>4.1160732661041366E-4</v>
      </c>
      <c r="BZ34" s="762">
        <v>6.8909679767775083E-3</v>
      </c>
      <c r="CA34" s="763">
        <v>0.625</v>
      </c>
      <c r="CB34" s="763">
        <v>0</v>
      </c>
      <c r="CC34" s="763">
        <v>0.375</v>
      </c>
      <c r="CD34" s="763">
        <v>0</v>
      </c>
    </row>
    <row r="35" spans="1:82" s="125" customFormat="1">
      <c r="A35" s="2084">
        <v>15</v>
      </c>
      <c r="B35" s="2085" t="s">
        <v>116</v>
      </c>
      <c r="C35" s="750">
        <v>95</v>
      </c>
      <c r="D35" s="751">
        <v>43.701626861457008</v>
      </c>
      <c r="E35" s="750">
        <v>14734</v>
      </c>
      <c r="F35" s="751">
        <v>1643.0487730524314</v>
      </c>
      <c r="G35" s="752">
        <v>14829</v>
      </c>
      <c r="H35" s="753">
        <v>1686.7503999138885</v>
      </c>
      <c r="I35" s="750">
        <v>14518</v>
      </c>
      <c r="J35" s="751">
        <v>1504.6436179844766</v>
      </c>
      <c r="K35" s="750">
        <v>289</v>
      </c>
      <c r="L35" s="751">
        <v>174.13591671199998</v>
      </c>
      <c r="M35" s="754">
        <v>0</v>
      </c>
      <c r="N35" s="754">
        <v>0</v>
      </c>
      <c r="O35" s="764">
        <v>6</v>
      </c>
      <c r="P35" s="765">
        <v>0.1476528215914</v>
      </c>
      <c r="Q35" s="750">
        <v>16</v>
      </c>
      <c r="R35" s="751">
        <v>7.8232123958205264</v>
      </c>
      <c r="S35" s="756">
        <v>12</v>
      </c>
      <c r="T35" s="756">
        <v>3</v>
      </c>
      <c r="U35" s="756">
        <v>1</v>
      </c>
      <c r="V35" s="757">
        <v>0</v>
      </c>
      <c r="W35" s="750">
        <v>16</v>
      </c>
      <c r="X35" s="751">
        <v>7.8232123439759969</v>
      </c>
      <c r="Y35" s="750">
        <v>22265</v>
      </c>
      <c r="Z35" s="751">
        <v>3110.2158715408195</v>
      </c>
      <c r="AA35" s="752">
        <v>22281</v>
      </c>
      <c r="AB35" s="753">
        <v>3118.0390838847957</v>
      </c>
      <c r="AC35" s="750">
        <v>21795</v>
      </c>
      <c r="AD35" s="751">
        <v>2977.4956521920471</v>
      </c>
      <c r="AE35" s="750">
        <v>398</v>
      </c>
      <c r="AF35" s="751">
        <v>112.25363792100001</v>
      </c>
      <c r="AG35" s="758" t="s">
        <v>103</v>
      </c>
      <c r="AH35" s="759" t="s">
        <v>103</v>
      </c>
      <c r="AI35" s="758">
        <v>8</v>
      </c>
      <c r="AJ35" s="759">
        <v>0.77448562042400004</v>
      </c>
      <c r="AK35" s="758">
        <v>80</v>
      </c>
      <c r="AL35" s="759">
        <v>27.515308151324522</v>
      </c>
      <c r="AM35" s="760">
        <v>19</v>
      </c>
      <c r="AN35" s="760">
        <v>22</v>
      </c>
      <c r="AO35" s="760">
        <v>36</v>
      </c>
      <c r="AP35" s="760">
        <v>3</v>
      </c>
      <c r="AQ35" s="749">
        <v>80</v>
      </c>
      <c r="AR35" s="749">
        <v>27.515308205959002</v>
      </c>
      <c r="AS35" s="749">
        <v>14253</v>
      </c>
      <c r="AT35" s="749">
        <v>2114.8367253705733</v>
      </c>
      <c r="AU35" s="749">
        <v>14333</v>
      </c>
      <c r="AV35" s="749">
        <v>2142.3520335765324</v>
      </c>
      <c r="AW35" s="749">
        <v>13656</v>
      </c>
      <c r="AX35" s="749">
        <v>1949.6991395061509</v>
      </c>
      <c r="AY35" s="749">
        <v>638</v>
      </c>
      <c r="AZ35" s="749">
        <v>182.12541616200005</v>
      </c>
      <c r="BA35" s="749">
        <v>0</v>
      </c>
      <c r="BB35" s="749">
        <v>0</v>
      </c>
      <c r="BC35" s="749">
        <v>19</v>
      </c>
      <c r="BD35" s="749">
        <v>3.7606930653843</v>
      </c>
      <c r="BE35" s="749">
        <v>20</v>
      </c>
      <c r="BF35" s="749">
        <v>6.7667848429971844</v>
      </c>
      <c r="BG35" s="749">
        <v>8</v>
      </c>
      <c r="BH35" s="749">
        <v>0</v>
      </c>
      <c r="BI35" s="749">
        <v>4</v>
      </c>
      <c r="BJ35" s="749">
        <v>8</v>
      </c>
      <c r="BK35" s="750">
        <v>20</v>
      </c>
      <c r="BL35" s="761">
        <v>6.7667842439999975</v>
      </c>
      <c r="BM35" s="750">
        <v>13503</v>
      </c>
      <c r="BN35" s="750">
        <v>1883.6517642609999</v>
      </c>
      <c r="BO35" s="750">
        <v>13523</v>
      </c>
      <c r="BP35" s="750">
        <v>1890.418548505</v>
      </c>
      <c r="BQ35" s="750">
        <v>13411</v>
      </c>
      <c r="BR35" s="761">
        <v>1866.8777902049999</v>
      </c>
      <c r="BS35" s="750">
        <v>108</v>
      </c>
      <c r="BT35" s="750">
        <v>22.147376000000001</v>
      </c>
      <c r="BU35" s="750">
        <v>0</v>
      </c>
      <c r="BV35" s="761">
        <v>0</v>
      </c>
      <c r="BW35" s="750">
        <v>1</v>
      </c>
      <c r="BX35" s="761">
        <v>1.19851</v>
      </c>
      <c r="BY35" s="750">
        <v>3</v>
      </c>
      <c r="BZ35" s="761">
        <v>0.19487230000010558</v>
      </c>
      <c r="CA35" s="750">
        <v>0</v>
      </c>
      <c r="CB35" s="750">
        <v>0</v>
      </c>
      <c r="CC35" s="750">
        <v>1</v>
      </c>
      <c r="CD35" s="750">
        <v>2</v>
      </c>
    </row>
    <row r="36" spans="1:82" s="125" customFormat="1" ht="12.5">
      <c r="A36" s="2084"/>
      <c r="B36" s="2085"/>
      <c r="C36" s="741"/>
      <c r="D36" s="742"/>
      <c r="E36" s="741"/>
      <c r="F36" s="742"/>
      <c r="G36" s="743">
        <v>1</v>
      </c>
      <c r="H36" s="743">
        <v>1</v>
      </c>
      <c r="I36" s="744">
        <v>0.97902758109110521</v>
      </c>
      <c r="J36" s="744">
        <v>0.89203691195881218</v>
      </c>
      <c r="K36" s="744">
        <v>1.9488839436239802E-2</v>
      </c>
      <c r="L36" s="744">
        <v>0.10323751322121513</v>
      </c>
      <c r="M36" s="754" t="s">
        <v>185</v>
      </c>
      <c r="N36" s="754" t="s">
        <v>185</v>
      </c>
      <c r="O36" s="745">
        <v>4.0461258345134534E-4</v>
      </c>
      <c r="P36" s="745">
        <v>8.7536852873393677E-5</v>
      </c>
      <c r="Q36" s="744">
        <v>1.0789668892035875E-3</v>
      </c>
      <c r="R36" s="744">
        <v>4.6380379670992906E-3</v>
      </c>
      <c r="S36" s="746">
        <v>0.75</v>
      </c>
      <c r="T36" s="746">
        <v>0.1875</v>
      </c>
      <c r="U36" s="746">
        <v>6.25E-2</v>
      </c>
      <c r="V36" s="746" t="s">
        <v>185</v>
      </c>
      <c r="W36" s="741"/>
      <c r="X36" s="742"/>
      <c r="Y36" s="741"/>
      <c r="Z36" s="742"/>
      <c r="AA36" s="743">
        <v>1</v>
      </c>
      <c r="AB36" s="743">
        <v>1</v>
      </c>
      <c r="AC36" s="744">
        <v>0.97818769355055879</v>
      </c>
      <c r="AD36" s="744">
        <v>0.9549256991616526</v>
      </c>
      <c r="AE36" s="747">
        <v>1.7862753018266685E-2</v>
      </c>
      <c r="AF36" s="747">
        <v>3.6001356910876851E-2</v>
      </c>
      <c r="AG36" s="747" t="s">
        <v>103</v>
      </c>
      <c r="AH36" s="747" t="s">
        <v>103</v>
      </c>
      <c r="AI36" s="747">
        <v>3.5905031192495849E-4</v>
      </c>
      <c r="AJ36" s="747">
        <v>2.483886826264733E-4</v>
      </c>
      <c r="AK36" s="747">
        <v>3.5905031192495847E-3</v>
      </c>
      <c r="AL36" s="747">
        <v>8.8245552448441185E-3</v>
      </c>
      <c r="AM36" s="748">
        <v>0.23749999999999999</v>
      </c>
      <c r="AN36" s="748">
        <v>0.27500000000000002</v>
      </c>
      <c r="AO36" s="748">
        <v>0.45</v>
      </c>
      <c r="AP36" s="748">
        <v>3.7499999999999999E-2</v>
      </c>
      <c r="AQ36" s="749"/>
      <c r="AR36" s="749"/>
      <c r="AS36" s="749"/>
      <c r="AT36" s="749"/>
      <c r="AU36" s="762">
        <v>1</v>
      </c>
      <c r="AV36" s="762">
        <v>1</v>
      </c>
      <c r="AW36" s="762">
        <v>0.95276634340333499</v>
      </c>
      <c r="AX36" s="762">
        <v>0.91007411898185631</v>
      </c>
      <c r="AY36" s="762">
        <v>4.4512663085188024E-2</v>
      </c>
      <c r="AZ36" s="762">
        <v>8.501189968202949E-2</v>
      </c>
      <c r="BA36" s="762">
        <v>0</v>
      </c>
      <c r="BB36" s="762">
        <v>0</v>
      </c>
      <c r="BC36" s="762">
        <v>1.3256122235400824E-3</v>
      </c>
      <c r="BD36" s="762">
        <v>1.7554038768810749E-3</v>
      </c>
      <c r="BE36" s="762">
        <v>1.3953812879369289E-3</v>
      </c>
      <c r="BF36" s="762">
        <v>3.1585774592331728E-3</v>
      </c>
      <c r="BG36" s="763">
        <v>0.4</v>
      </c>
      <c r="BH36" s="763">
        <v>0</v>
      </c>
      <c r="BI36" s="763">
        <v>0.2</v>
      </c>
      <c r="BJ36" s="763">
        <v>0.4</v>
      </c>
      <c r="BK36" s="749"/>
      <c r="BL36" s="749"/>
      <c r="BM36" s="749"/>
      <c r="BN36" s="749"/>
      <c r="BO36" s="763">
        <v>1</v>
      </c>
      <c r="BP36" s="763">
        <v>1</v>
      </c>
      <c r="BQ36" s="762">
        <v>0.99171781409450566</v>
      </c>
      <c r="BR36" s="762">
        <v>0.98754733002455097</v>
      </c>
      <c r="BS36" s="762">
        <v>7.9863935517266883E-3</v>
      </c>
      <c r="BT36" s="762">
        <v>1.1715593891900191E-2</v>
      </c>
      <c r="BU36" s="762">
        <v>0</v>
      </c>
      <c r="BV36" s="762">
        <v>0</v>
      </c>
      <c r="BW36" s="762">
        <v>7.3948088441913777E-5</v>
      </c>
      <c r="BX36" s="762">
        <v>6.339918749463275E-4</v>
      </c>
      <c r="BY36" s="762">
        <v>2.2184426532574132E-4</v>
      </c>
      <c r="BZ36" s="762">
        <v>1.030842086024899E-4</v>
      </c>
      <c r="CA36" s="763">
        <v>0</v>
      </c>
      <c r="CB36" s="763">
        <v>0</v>
      </c>
      <c r="CC36" s="763">
        <v>0.33333333333333331</v>
      </c>
      <c r="CD36" s="763">
        <v>0.66666666666666663</v>
      </c>
    </row>
    <row r="37" spans="1:82" s="125" customFormat="1">
      <c r="A37" s="2084">
        <v>16</v>
      </c>
      <c r="B37" s="2085" t="s">
        <v>220</v>
      </c>
      <c r="C37" s="750">
        <v>9</v>
      </c>
      <c r="D37" s="751">
        <v>2.5313585989999998</v>
      </c>
      <c r="E37" s="750">
        <v>2972</v>
      </c>
      <c r="F37" s="751">
        <v>117.73680233200001</v>
      </c>
      <c r="G37" s="752">
        <v>2981</v>
      </c>
      <c r="H37" s="753">
        <v>120.26816093100001</v>
      </c>
      <c r="I37" s="750">
        <v>2886</v>
      </c>
      <c r="J37" s="751">
        <v>109.64075612399998</v>
      </c>
      <c r="K37" s="750">
        <v>80</v>
      </c>
      <c r="L37" s="751">
        <v>6.6747964830000006</v>
      </c>
      <c r="M37" s="754">
        <v>0</v>
      </c>
      <c r="N37" s="754">
        <v>0</v>
      </c>
      <c r="O37" s="755">
        <v>0</v>
      </c>
      <c r="P37" s="755">
        <v>0</v>
      </c>
      <c r="Q37" s="750">
        <v>15</v>
      </c>
      <c r="R37" s="751">
        <v>3.9526083240000327</v>
      </c>
      <c r="S37" s="756">
        <v>5</v>
      </c>
      <c r="T37" s="756">
        <v>2</v>
      </c>
      <c r="U37" s="756">
        <v>1</v>
      </c>
      <c r="V37" s="756">
        <v>7</v>
      </c>
      <c r="W37" s="750">
        <v>15</v>
      </c>
      <c r="X37" s="751">
        <v>3.95</v>
      </c>
      <c r="Y37" s="750">
        <v>4922</v>
      </c>
      <c r="Z37" s="751">
        <v>245.57627010699997</v>
      </c>
      <c r="AA37" s="752">
        <v>4937</v>
      </c>
      <c r="AB37" s="753">
        <v>249.52627010699996</v>
      </c>
      <c r="AC37" s="750">
        <v>4785</v>
      </c>
      <c r="AD37" s="751">
        <v>227.30879027800003</v>
      </c>
      <c r="AE37" s="750">
        <v>143</v>
      </c>
      <c r="AF37" s="751">
        <v>18.181769209999999</v>
      </c>
      <c r="AG37" s="758" t="s">
        <v>103</v>
      </c>
      <c r="AH37" s="759" t="s">
        <v>103</v>
      </c>
      <c r="AI37" s="758" t="s">
        <v>103</v>
      </c>
      <c r="AJ37" s="759" t="s">
        <v>103</v>
      </c>
      <c r="AK37" s="758">
        <v>9</v>
      </c>
      <c r="AL37" s="759">
        <v>4.0357106189999286</v>
      </c>
      <c r="AM37" s="760" t="s">
        <v>103</v>
      </c>
      <c r="AN37" s="760">
        <v>3</v>
      </c>
      <c r="AO37" s="760" t="s">
        <v>103</v>
      </c>
      <c r="AP37" s="760">
        <v>6</v>
      </c>
      <c r="AQ37" s="749">
        <v>9</v>
      </c>
      <c r="AR37" s="749">
        <v>4.04</v>
      </c>
      <c r="AS37" s="749">
        <v>3138</v>
      </c>
      <c r="AT37" s="749">
        <v>169.35540205900003</v>
      </c>
      <c r="AU37" s="749">
        <v>3147</v>
      </c>
      <c r="AV37" s="749">
        <v>173.39540205900002</v>
      </c>
      <c r="AW37" s="749">
        <v>3054</v>
      </c>
      <c r="AX37" s="749">
        <v>159.81447841399992</v>
      </c>
      <c r="AY37" s="749">
        <v>83</v>
      </c>
      <c r="AZ37" s="749">
        <v>9.5448674369999988</v>
      </c>
      <c r="BA37" s="749">
        <v>0</v>
      </c>
      <c r="BB37" s="749">
        <v>0</v>
      </c>
      <c r="BC37" s="749">
        <v>0</v>
      </c>
      <c r="BD37" s="749">
        <v>0</v>
      </c>
      <c r="BE37" s="749">
        <v>10</v>
      </c>
      <c r="BF37" s="749">
        <v>4.0360562080000992</v>
      </c>
      <c r="BG37" s="749">
        <v>3</v>
      </c>
      <c r="BH37" s="749">
        <v>1</v>
      </c>
      <c r="BI37" s="749">
        <v>0</v>
      </c>
      <c r="BJ37" s="749">
        <v>6</v>
      </c>
      <c r="BK37" s="750">
        <v>10</v>
      </c>
      <c r="BL37" s="761">
        <v>4.0360562080000992</v>
      </c>
      <c r="BM37" s="750">
        <v>3356</v>
      </c>
      <c r="BN37" s="750">
        <v>185.99843511299963</v>
      </c>
      <c r="BO37" s="750">
        <v>3366</v>
      </c>
      <c r="BP37" s="750">
        <v>190.03449132099973</v>
      </c>
      <c r="BQ37" s="750">
        <v>3300</v>
      </c>
      <c r="BR37" s="761">
        <v>178.29687894499975</v>
      </c>
      <c r="BS37" s="750">
        <v>59</v>
      </c>
      <c r="BT37" s="750">
        <v>8.6198123759999987</v>
      </c>
      <c r="BU37" s="750">
        <v>0</v>
      </c>
      <c r="BV37" s="761">
        <v>0</v>
      </c>
      <c r="BW37" s="750">
        <v>0</v>
      </c>
      <c r="BX37" s="761">
        <v>0</v>
      </c>
      <c r="BY37" s="750">
        <v>7</v>
      </c>
      <c r="BZ37" s="761">
        <v>3.1177999999999884</v>
      </c>
      <c r="CA37" s="750">
        <v>3</v>
      </c>
      <c r="CB37" s="750">
        <v>0</v>
      </c>
      <c r="CC37" s="750">
        <v>0</v>
      </c>
      <c r="CD37" s="750">
        <v>4</v>
      </c>
    </row>
    <row r="38" spans="1:82" s="125" customFormat="1" ht="12.5">
      <c r="A38" s="2084"/>
      <c r="B38" s="2085"/>
      <c r="C38" s="741"/>
      <c r="D38" s="742"/>
      <c r="E38" s="741"/>
      <c r="F38" s="742"/>
      <c r="G38" s="743">
        <v>1</v>
      </c>
      <c r="H38" s="743">
        <v>1</v>
      </c>
      <c r="I38" s="744">
        <v>0.9681314994968131</v>
      </c>
      <c r="J38" s="744">
        <v>0.91163575858537349</v>
      </c>
      <c r="K38" s="744">
        <v>2.6836632002683661E-2</v>
      </c>
      <c r="L38" s="744">
        <v>5.5499281200694923E-2</v>
      </c>
      <c r="M38" s="754" t="s">
        <v>185</v>
      </c>
      <c r="N38" s="754" t="s">
        <v>185</v>
      </c>
      <c r="O38" s="755" t="s">
        <v>103</v>
      </c>
      <c r="P38" s="755" t="s">
        <v>103</v>
      </c>
      <c r="Q38" s="744">
        <v>5.0318685005031867E-3</v>
      </c>
      <c r="R38" s="744">
        <v>3.2864960213931552E-2</v>
      </c>
      <c r="S38" s="746">
        <v>0.33333333333333331</v>
      </c>
      <c r="T38" s="746">
        <v>0.13333333333333333</v>
      </c>
      <c r="U38" s="746">
        <v>6.6666666666666666E-2</v>
      </c>
      <c r="V38" s="746">
        <v>0.46666666666666667</v>
      </c>
      <c r="W38" s="741"/>
      <c r="X38" s="742"/>
      <c r="Y38" s="741"/>
      <c r="Z38" s="742"/>
      <c r="AA38" s="743">
        <v>1</v>
      </c>
      <c r="AB38" s="743">
        <v>1</v>
      </c>
      <c r="AC38" s="744">
        <v>0.96921207210856797</v>
      </c>
      <c r="AD38" s="744">
        <v>0.91096135962168312</v>
      </c>
      <c r="AE38" s="747">
        <v>2.8964958476807776E-2</v>
      </c>
      <c r="AF38" s="747">
        <v>7.2865150439684889E-2</v>
      </c>
      <c r="AG38" s="747" t="s">
        <v>103</v>
      </c>
      <c r="AH38" s="747" t="s">
        <v>103</v>
      </c>
      <c r="AI38" s="747" t="s">
        <v>103</v>
      </c>
      <c r="AJ38" s="747" t="s">
        <v>103</v>
      </c>
      <c r="AK38" s="747">
        <v>1.8229694146242657E-3</v>
      </c>
      <c r="AL38" s="747">
        <v>1.6173489938631977E-2</v>
      </c>
      <c r="AM38" s="748" t="s">
        <v>103</v>
      </c>
      <c r="AN38" s="748">
        <v>0.33333333333333331</v>
      </c>
      <c r="AO38" s="748" t="s">
        <v>103</v>
      </c>
      <c r="AP38" s="748">
        <v>0.66666666666666663</v>
      </c>
      <c r="AQ38" s="749"/>
      <c r="AR38" s="749"/>
      <c r="AS38" s="749"/>
      <c r="AT38" s="749"/>
      <c r="AU38" s="762">
        <v>1</v>
      </c>
      <c r="AV38" s="762">
        <v>1</v>
      </c>
      <c r="AW38" s="762">
        <v>0.97044804575786459</v>
      </c>
      <c r="AX38" s="762">
        <v>0.92167656417798771</v>
      </c>
      <c r="AY38" s="762">
        <v>2.6374324753733715E-2</v>
      </c>
      <c r="AZ38" s="762">
        <v>5.5046831251916555E-2</v>
      </c>
      <c r="BA38" s="762">
        <v>0</v>
      </c>
      <c r="BB38" s="762">
        <v>0</v>
      </c>
      <c r="BC38" s="762">
        <v>0</v>
      </c>
      <c r="BD38" s="762">
        <v>0</v>
      </c>
      <c r="BE38" s="762">
        <v>3.1776294884016524E-3</v>
      </c>
      <c r="BF38" s="762">
        <v>2.3276604570095689E-2</v>
      </c>
      <c r="BG38" s="763">
        <v>0.3</v>
      </c>
      <c r="BH38" s="763">
        <v>0.1</v>
      </c>
      <c r="BI38" s="763">
        <v>0</v>
      </c>
      <c r="BJ38" s="763">
        <v>0.6</v>
      </c>
      <c r="BK38" s="749"/>
      <c r="BL38" s="749"/>
      <c r="BM38" s="749"/>
      <c r="BN38" s="749"/>
      <c r="BO38" s="763">
        <v>1</v>
      </c>
      <c r="BP38" s="763">
        <v>1</v>
      </c>
      <c r="BQ38" s="762">
        <v>0.98039215686274506</v>
      </c>
      <c r="BR38" s="762">
        <v>0.93823430528633234</v>
      </c>
      <c r="BS38" s="762">
        <v>1.7528223410576353E-2</v>
      </c>
      <c r="BT38" s="762">
        <v>4.5359199354183068E-2</v>
      </c>
      <c r="BU38" s="762">
        <v>0</v>
      </c>
      <c r="BV38" s="762">
        <v>0</v>
      </c>
      <c r="BW38" s="762">
        <v>0</v>
      </c>
      <c r="BX38" s="762">
        <v>0</v>
      </c>
      <c r="BY38" s="762">
        <v>2.0796197266785502E-3</v>
      </c>
      <c r="BZ38" s="762">
        <v>1.6406495359484546E-2</v>
      </c>
      <c r="CA38" s="763">
        <v>0.42857142857142855</v>
      </c>
      <c r="CB38" s="763">
        <v>0</v>
      </c>
      <c r="CC38" s="763">
        <v>0</v>
      </c>
      <c r="CD38" s="763">
        <v>0.5714285714285714</v>
      </c>
    </row>
    <row r="39" spans="1:82" s="125" customFormat="1">
      <c r="A39" s="2084">
        <v>17</v>
      </c>
      <c r="B39" s="2085" t="s">
        <v>182</v>
      </c>
      <c r="C39" s="750">
        <v>9</v>
      </c>
      <c r="D39" s="751">
        <v>12.142200569</v>
      </c>
      <c r="E39" s="750">
        <v>4393</v>
      </c>
      <c r="F39" s="751">
        <v>301.99957921299983</v>
      </c>
      <c r="G39" s="752">
        <v>4402</v>
      </c>
      <c r="H39" s="753">
        <v>314.14177978199984</v>
      </c>
      <c r="I39" s="750">
        <v>4336</v>
      </c>
      <c r="J39" s="751">
        <v>299.91504010799883</v>
      </c>
      <c r="K39" s="750">
        <v>50</v>
      </c>
      <c r="L39" s="751">
        <v>6.9497419880000013</v>
      </c>
      <c r="M39" s="754">
        <v>0</v>
      </c>
      <c r="N39" s="754">
        <v>0</v>
      </c>
      <c r="O39" s="755">
        <v>0</v>
      </c>
      <c r="P39" s="755">
        <v>0</v>
      </c>
      <c r="Q39" s="750">
        <v>16</v>
      </c>
      <c r="R39" s="751">
        <v>7.2769976860010086</v>
      </c>
      <c r="S39" s="756">
        <v>8</v>
      </c>
      <c r="T39" s="756">
        <v>1</v>
      </c>
      <c r="U39" s="756">
        <v>0</v>
      </c>
      <c r="V39" s="756">
        <v>7</v>
      </c>
      <c r="W39" s="750">
        <v>16</v>
      </c>
      <c r="X39" s="751">
        <v>7.2769976860000005</v>
      </c>
      <c r="Y39" s="750">
        <v>7117</v>
      </c>
      <c r="Z39" s="751">
        <v>606.31030755899928</v>
      </c>
      <c r="AA39" s="752">
        <v>7133</v>
      </c>
      <c r="AB39" s="753">
        <v>613.58730524499924</v>
      </c>
      <c r="AC39" s="750">
        <v>7049</v>
      </c>
      <c r="AD39" s="751">
        <v>586.1454367059971</v>
      </c>
      <c r="AE39" s="750">
        <v>60</v>
      </c>
      <c r="AF39" s="751">
        <v>19.126574967</v>
      </c>
      <c r="AG39" s="758" t="s">
        <v>103</v>
      </c>
      <c r="AH39" s="759" t="s">
        <v>103</v>
      </c>
      <c r="AI39" s="758" t="s">
        <v>103</v>
      </c>
      <c r="AJ39" s="759" t="s">
        <v>103</v>
      </c>
      <c r="AK39" s="758">
        <v>24</v>
      </c>
      <c r="AL39" s="759">
        <v>8.3152935720021439</v>
      </c>
      <c r="AM39" s="760">
        <v>13</v>
      </c>
      <c r="AN39" s="760">
        <v>2</v>
      </c>
      <c r="AO39" s="760">
        <v>1</v>
      </c>
      <c r="AP39" s="760">
        <v>8</v>
      </c>
      <c r="AQ39" s="749">
        <v>24</v>
      </c>
      <c r="AR39" s="749">
        <v>8.3152935720000016</v>
      </c>
      <c r="AS39" s="749">
        <v>4309</v>
      </c>
      <c r="AT39" s="749">
        <v>333.51165943699971</v>
      </c>
      <c r="AU39" s="749">
        <v>4333</v>
      </c>
      <c r="AV39" s="749">
        <v>341.82695300899968</v>
      </c>
      <c r="AW39" s="749">
        <v>4257</v>
      </c>
      <c r="AX39" s="749">
        <v>320.91812356499753</v>
      </c>
      <c r="AY39" s="749">
        <v>65</v>
      </c>
      <c r="AZ39" s="749">
        <v>15.518537425000002</v>
      </c>
      <c r="BA39" s="749">
        <v>0</v>
      </c>
      <c r="BB39" s="749">
        <v>0</v>
      </c>
      <c r="BC39" s="749">
        <v>0</v>
      </c>
      <c r="BD39" s="749">
        <v>0</v>
      </c>
      <c r="BE39" s="749">
        <v>11</v>
      </c>
      <c r="BF39" s="749">
        <v>5.3902920190021497</v>
      </c>
      <c r="BG39" s="749">
        <v>8</v>
      </c>
      <c r="BH39" s="749">
        <v>0</v>
      </c>
      <c r="BI39" s="749">
        <v>0</v>
      </c>
      <c r="BJ39" s="749">
        <v>3</v>
      </c>
      <c r="BK39" s="750">
        <v>11</v>
      </c>
      <c r="BL39" s="761">
        <v>5.3902920190000003</v>
      </c>
      <c r="BM39" s="750">
        <v>4364</v>
      </c>
      <c r="BN39" s="750">
        <v>349.52095060099998</v>
      </c>
      <c r="BO39" s="750">
        <v>4375</v>
      </c>
      <c r="BP39" s="750">
        <v>354.91124262</v>
      </c>
      <c r="BQ39" s="750">
        <v>4300</v>
      </c>
      <c r="BR39" s="761">
        <v>335.71349307099814</v>
      </c>
      <c r="BS39" s="750">
        <v>68</v>
      </c>
      <c r="BT39" s="750">
        <v>13.335956529000001</v>
      </c>
      <c r="BU39" s="750">
        <v>0</v>
      </c>
      <c r="BV39" s="761">
        <v>0</v>
      </c>
      <c r="BW39" s="750">
        <v>0</v>
      </c>
      <c r="BX39" s="761">
        <v>0</v>
      </c>
      <c r="BY39" s="750">
        <v>7</v>
      </c>
      <c r="BZ39" s="761">
        <v>5.8617930200018549</v>
      </c>
      <c r="CA39" s="750">
        <v>5</v>
      </c>
      <c r="CB39" s="750">
        <v>1</v>
      </c>
      <c r="CC39" s="750">
        <v>0</v>
      </c>
      <c r="CD39" s="750">
        <v>1</v>
      </c>
    </row>
    <row r="40" spans="1:82" s="125" customFormat="1" ht="12.5">
      <c r="A40" s="2084"/>
      <c r="B40" s="2085"/>
      <c r="C40" s="741"/>
      <c r="D40" s="742"/>
      <c r="E40" s="741"/>
      <c r="F40" s="742"/>
      <c r="G40" s="743">
        <v>1</v>
      </c>
      <c r="H40" s="743">
        <v>1</v>
      </c>
      <c r="I40" s="744">
        <v>0.98500681508405274</v>
      </c>
      <c r="J40" s="744">
        <v>0.95471236050208375</v>
      </c>
      <c r="K40" s="744">
        <v>1.1358473421172195E-2</v>
      </c>
      <c r="L40" s="744">
        <v>2.21229471381451E-2</v>
      </c>
      <c r="M40" s="754" t="s">
        <v>185</v>
      </c>
      <c r="N40" s="754" t="s">
        <v>185</v>
      </c>
      <c r="O40" s="755" t="s">
        <v>103</v>
      </c>
      <c r="P40" s="755" t="s">
        <v>103</v>
      </c>
      <c r="Q40" s="744">
        <v>3.6347114947751021E-3</v>
      </c>
      <c r="R40" s="744">
        <v>2.3164692359771168E-2</v>
      </c>
      <c r="S40" s="746">
        <v>0.5</v>
      </c>
      <c r="T40" s="746">
        <v>6.25E-2</v>
      </c>
      <c r="U40" s="746" t="s">
        <v>185</v>
      </c>
      <c r="V40" s="746">
        <v>0.4375</v>
      </c>
      <c r="W40" s="741"/>
      <c r="X40" s="742"/>
      <c r="Y40" s="741"/>
      <c r="Z40" s="742"/>
      <c r="AA40" s="743">
        <v>1</v>
      </c>
      <c r="AB40" s="743">
        <v>1</v>
      </c>
      <c r="AC40" s="744">
        <v>0.98822374877330721</v>
      </c>
      <c r="AD40" s="744">
        <v>0.95527634241382342</v>
      </c>
      <c r="AE40" s="747">
        <v>8.411608019066312E-3</v>
      </c>
      <c r="AF40" s="747">
        <v>3.11717253657374E-2</v>
      </c>
      <c r="AG40" s="747" t="s">
        <v>103</v>
      </c>
      <c r="AH40" s="747" t="s">
        <v>103</v>
      </c>
      <c r="AI40" s="747" t="s">
        <v>103</v>
      </c>
      <c r="AJ40" s="747" t="s">
        <v>103</v>
      </c>
      <c r="AK40" s="747">
        <v>3.3646432076265245E-3</v>
      </c>
      <c r="AL40" s="747">
        <v>1.3551932220439161E-2</v>
      </c>
      <c r="AM40" s="748">
        <v>0.54166666666666663</v>
      </c>
      <c r="AN40" s="748">
        <v>8.3333333333333329E-2</v>
      </c>
      <c r="AO40" s="748">
        <v>4.1666666666666664E-2</v>
      </c>
      <c r="AP40" s="748">
        <v>0.33333333333333331</v>
      </c>
      <c r="AQ40" s="749"/>
      <c r="AR40" s="749"/>
      <c r="AS40" s="749"/>
      <c r="AT40" s="749"/>
      <c r="AU40" s="762">
        <v>1</v>
      </c>
      <c r="AV40" s="762">
        <v>1</v>
      </c>
      <c r="AW40" s="762">
        <v>0.98246018924532652</v>
      </c>
      <c r="AX40" s="762">
        <v>0.93883212175064601</v>
      </c>
      <c r="AY40" s="762">
        <v>1.500115393491807E-2</v>
      </c>
      <c r="AZ40" s="762">
        <v>4.5398811557704831E-2</v>
      </c>
      <c r="BA40" s="762">
        <v>0</v>
      </c>
      <c r="BB40" s="762">
        <v>0</v>
      </c>
      <c r="BC40" s="762">
        <v>0</v>
      </c>
      <c r="BD40" s="762">
        <v>0</v>
      </c>
      <c r="BE40" s="762">
        <v>2.5386568197553658E-3</v>
      </c>
      <c r="BF40" s="762">
        <v>1.5769066691649191E-2</v>
      </c>
      <c r="BG40" s="763">
        <v>0.72727272727272729</v>
      </c>
      <c r="BH40" s="763">
        <v>0</v>
      </c>
      <c r="BI40" s="763">
        <v>0</v>
      </c>
      <c r="BJ40" s="763">
        <v>0.27272727272727271</v>
      </c>
      <c r="BK40" s="749"/>
      <c r="BL40" s="749"/>
      <c r="BM40" s="749"/>
      <c r="BN40" s="749"/>
      <c r="BO40" s="763">
        <v>1</v>
      </c>
      <c r="BP40" s="763">
        <v>1</v>
      </c>
      <c r="BQ40" s="762">
        <v>0.98285714285714287</v>
      </c>
      <c r="BR40" s="762">
        <v>0.94590830820888727</v>
      </c>
      <c r="BS40" s="762">
        <v>1.5542857142857143E-2</v>
      </c>
      <c r="BT40" s="762">
        <v>3.7575469378068362E-2</v>
      </c>
      <c r="BU40" s="762">
        <v>0</v>
      </c>
      <c r="BV40" s="762">
        <v>0</v>
      </c>
      <c r="BW40" s="762">
        <v>0</v>
      </c>
      <c r="BX40" s="762">
        <v>0</v>
      </c>
      <c r="BY40" s="762">
        <v>1.6000000000000001E-3</v>
      </c>
      <c r="BZ40" s="762">
        <v>1.6516222413044322E-2</v>
      </c>
      <c r="CA40" s="763">
        <v>0.7142857142857143</v>
      </c>
      <c r="CB40" s="763">
        <v>0.14285714285714285</v>
      </c>
      <c r="CC40" s="763">
        <v>0</v>
      </c>
      <c r="CD40" s="763">
        <v>0.14285714285714285</v>
      </c>
    </row>
    <row r="41" spans="1:82" s="125" customFormat="1">
      <c r="A41" s="2084">
        <v>18</v>
      </c>
      <c r="B41" s="2087" t="s">
        <v>113</v>
      </c>
      <c r="C41" s="750">
        <v>1</v>
      </c>
      <c r="D41" s="751">
        <v>1.500105E-2</v>
      </c>
      <c r="E41" s="750">
        <v>20051</v>
      </c>
      <c r="F41" s="751">
        <v>928.07208007000077</v>
      </c>
      <c r="G41" s="752">
        <v>20052</v>
      </c>
      <c r="H41" s="753">
        <v>928.08708112000079</v>
      </c>
      <c r="I41" s="750">
        <v>19922</v>
      </c>
      <c r="J41" s="751">
        <v>885.57227377200093</v>
      </c>
      <c r="K41" s="750">
        <v>129</v>
      </c>
      <c r="L41" s="751">
        <v>42.014807347999998</v>
      </c>
      <c r="M41" s="754">
        <v>0</v>
      </c>
      <c r="N41" s="754">
        <v>0</v>
      </c>
      <c r="O41" s="755">
        <v>0</v>
      </c>
      <c r="P41" s="755">
        <v>0</v>
      </c>
      <c r="Q41" s="750">
        <v>1</v>
      </c>
      <c r="R41" s="751">
        <v>0.499999999999865</v>
      </c>
      <c r="S41" s="756">
        <v>1</v>
      </c>
      <c r="T41" s="757">
        <v>0</v>
      </c>
      <c r="U41" s="757">
        <v>0</v>
      </c>
      <c r="V41" s="757">
        <v>0</v>
      </c>
      <c r="W41" s="750">
        <v>1</v>
      </c>
      <c r="X41" s="751">
        <v>0.5</v>
      </c>
      <c r="Y41" s="750">
        <v>31034</v>
      </c>
      <c r="Z41" s="751">
        <v>2076.8133686019992</v>
      </c>
      <c r="AA41" s="752">
        <v>31035</v>
      </c>
      <c r="AB41" s="753">
        <v>2077.3133686019992</v>
      </c>
      <c r="AC41" s="750">
        <v>30830</v>
      </c>
      <c r="AD41" s="751">
        <v>2008.9432215419972</v>
      </c>
      <c r="AE41" s="750">
        <v>205</v>
      </c>
      <c r="AF41" s="751">
        <v>68.370146991999988</v>
      </c>
      <c r="AG41" s="758" t="s">
        <v>103</v>
      </c>
      <c r="AH41" s="759" t="s">
        <v>103</v>
      </c>
      <c r="AI41" s="758" t="s">
        <v>103</v>
      </c>
      <c r="AJ41" s="759" t="s">
        <v>103</v>
      </c>
      <c r="AK41" s="758" t="s">
        <v>103</v>
      </c>
      <c r="AL41" s="759" t="s">
        <v>103</v>
      </c>
      <c r="AM41" s="760" t="s">
        <v>103</v>
      </c>
      <c r="AN41" s="760" t="s">
        <v>103</v>
      </c>
      <c r="AO41" s="760" t="s">
        <v>103</v>
      </c>
      <c r="AP41" s="760" t="s">
        <v>103</v>
      </c>
      <c r="AQ41" s="749">
        <v>0</v>
      </c>
      <c r="AR41" s="749">
        <v>0</v>
      </c>
      <c r="AS41" s="749">
        <v>19659</v>
      </c>
      <c r="AT41" s="749">
        <v>1312.4660454299988</v>
      </c>
      <c r="AU41" s="749">
        <v>19659</v>
      </c>
      <c r="AV41" s="749">
        <v>1312.4660454299988</v>
      </c>
      <c r="AW41" s="749">
        <v>19563</v>
      </c>
      <c r="AX41" s="749">
        <v>1242.1511562240003</v>
      </c>
      <c r="AY41" s="749">
        <v>96</v>
      </c>
      <c r="AZ41" s="749">
        <v>70.314889195999996</v>
      </c>
      <c r="BA41" s="749">
        <v>0</v>
      </c>
      <c r="BB41" s="749">
        <v>0</v>
      </c>
      <c r="BC41" s="749">
        <v>0</v>
      </c>
      <c r="BD41" s="749">
        <v>0</v>
      </c>
      <c r="BE41" s="749">
        <v>0</v>
      </c>
      <c r="BF41" s="749">
        <v>9.9985015822312562E-9</v>
      </c>
      <c r="BG41" s="749">
        <v>0</v>
      </c>
      <c r="BH41" s="749">
        <v>0</v>
      </c>
      <c r="BI41" s="749">
        <v>0</v>
      </c>
      <c r="BJ41" s="749">
        <v>0</v>
      </c>
      <c r="BK41" s="750">
        <v>0</v>
      </c>
      <c r="BL41" s="761">
        <v>0</v>
      </c>
      <c r="BM41" s="750">
        <v>19638</v>
      </c>
      <c r="BN41" s="750">
        <v>1291.8269666739993</v>
      </c>
      <c r="BO41" s="750">
        <v>19638</v>
      </c>
      <c r="BP41" s="750">
        <v>1291.8269666739993</v>
      </c>
      <c r="BQ41" s="750">
        <v>19569</v>
      </c>
      <c r="BR41" s="761">
        <v>1254.3879433639981</v>
      </c>
      <c r="BS41" s="750">
        <v>69</v>
      </c>
      <c r="BT41" s="750">
        <v>37.439023340999995</v>
      </c>
      <c r="BU41" s="750">
        <v>0</v>
      </c>
      <c r="BV41" s="761">
        <v>0</v>
      </c>
      <c r="BW41" s="750">
        <v>0</v>
      </c>
      <c r="BX41" s="761">
        <v>0</v>
      </c>
      <c r="BY41" s="750">
        <v>0</v>
      </c>
      <c r="BZ41" s="761">
        <v>-3.099881951129646E-8</v>
      </c>
      <c r="CA41" s="750">
        <v>0</v>
      </c>
      <c r="CB41" s="750">
        <v>0</v>
      </c>
      <c r="CC41" s="750">
        <v>0</v>
      </c>
      <c r="CD41" s="750">
        <v>0</v>
      </c>
    </row>
    <row r="42" spans="1:82" s="125" customFormat="1" ht="12.5">
      <c r="A42" s="2084"/>
      <c r="B42" s="2087"/>
      <c r="C42" s="741"/>
      <c r="D42" s="742"/>
      <c r="E42" s="741"/>
      <c r="F42" s="742"/>
      <c r="G42" s="743">
        <v>0.99999999999999989</v>
      </c>
      <c r="H42" s="743">
        <v>1</v>
      </c>
      <c r="I42" s="744">
        <v>0.99351685617394769</v>
      </c>
      <c r="J42" s="744">
        <v>0.95419092861771804</v>
      </c>
      <c r="K42" s="744">
        <v>6.4332734889287852E-3</v>
      </c>
      <c r="L42" s="744">
        <v>4.5270328833041391E-2</v>
      </c>
      <c r="M42" s="754" t="s">
        <v>185</v>
      </c>
      <c r="N42" s="754" t="s">
        <v>185</v>
      </c>
      <c r="O42" s="755" t="s">
        <v>103</v>
      </c>
      <c r="P42" s="755" t="s">
        <v>103</v>
      </c>
      <c r="Q42" s="744">
        <v>4.9870337123478956E-5</v>
      </c>
      <c r="R42" s="744">
        <v>5.3874254924060887E-4</v>
      </c>
      <c r="S42" s="746">
        <v>1</v>
      </c>
      <c r="T42" s="757" t="s">
        <v>185</v>
      </c>
      <c r="U42" s="757" t="s">
        <v>185</v>
      </c>
      <c r="V42" s="757" t="s">
        <v>185</v>
      </c>
      <c r="W42" s="741"/>
      <c r="X42" s="742"/>
      <c r="Y42" s="741"/>
      <c r="Z42" s="742"/>
      <c r="AA42" s="743">
        <v>1</v>
      </c>
      <c r="AB42" s="743">
        <v>1</v>
      </c>
      <c r="AC42" s="744">
        <v>0.9933945545352022</v>
      </c>
      <c r="AD42" s="744">
        <v>0.96708722521435753</v>
      </c>
      <c r="AE42" s="747">
        <v>6.6054454647978093E-3</v>
      </c>
      <c r="AF42" s="747">
        <v>3.2912774752906958E-2</v>
      </c>
      <c r="AG42" s="747" t="s">
        <v>103</v>
      </c>
      <c r="AH42" s="747" t="s">
        <v>103</v>
      </c>
      <c r="AI42" s="747" t="s">
        <v>103</v>
      </c>
      <c r="AJ42" s="747" t="s">
        <v>103</v>
      </c>
      <c r="AK42" s="747" t="s">
        <v>103</v>
      </c>
      <c r="AL42" s="747" t="s">
        <v>103</v>
      </c>
      <c r="AM42" s="748" t="s">
        <v>103</v>
      </c>
      <c r="AN42" s="748" t="s">
        <v>103</v>
      </c>
      <c r="AO42" s="748" t="s">
        <v>103</v>
      </c>
      <c r="AP42" s="748" t="s">
        <v>103</v>
      </c>
      <c r="AQ42" s="749"/>
      <c r="AR42" s="749"/>
      <c r="AS42" s="749"/>
      <c r="AT42" s="749"/>
      <c r="AU42" s="762">
        <v>1</v>
      </c>
      <c r="AV42" s="762">
        <v>1</v>
      </c>
      <c r="AW42" s="762">
        <v>0.99511674042423315</v>
      </c>
      <c r="AX42" s="762">
        <v>0.9464253650973794</v>
      </c>
      <c r="AY42" s="762">
        <v>4.883259575766824E-3</v>
      </c>
      <c r="AZ42" s="762">
        <v>5.3574634895002533E-2</v>
      </c>
      <c r="BA42" s="762">
        <v>0</v>
      </c>
      <c r="BB42" s="762">
        <v>0</v>
      </c>
      <c r="BC42" s="762">
        <v>0</v>
      </c>
      <c r="BD42" s="762">
        <v>0</v>
      </c>
      <c r="BE42" s="762">
        <v>0</v>
      </c>
      <c r="BF42" s="762">
        <v>7.6181030488720041E-12</v>
      </c>
      <c r="BG42" s="763" t="s">
        <v>185</v>
      </c>
      <c r="BH42" s="763" t="s">
        <v>185</v>
      </c>
      <c r="BI42" s="763" t="s">
        <v>185</v>
      </c>
      <c r="BJ42" s="763" t="s">
        <v>185</v>
      </c>
      <c r="BK42" s="749"/>
      <c r="BL42" s="749"/>
      <c r="BM42" s="749"/>
      <c r="BN42" s="749"/>
      <c r="BO42" s="763">
        <v>1</v>
      </c>
      <c r="BP42" s="763">
        <v>1</v>
      </c>
      <c r="BQ42" s="762">
        <v>0.99648640391078525</v>
      </c>
      <c r="BR42" s="762">
        <v>0.97101854638752938</v>
      </c>
      <c r="BS42" s="762">
        <v>3.5135960892147878E-3</v>
      </c>
      <c r="BT42" s="762">
        <v>2.8981453636466755E-2</v>
      </c>
      <c r="BU42" s="762">
        <v>0</v>
      </c>
      <c r="BV42" s="762">
        <v>0</v>
      </c>
      <c r="BW42" s="762">
        <v>0</v>
      </c>
      <c r="BX42" s="762">
        <v>0</v>
      </c>
      <c r="BY42" s="762">
        <v>0</v>
      </c>
      <c r="BZ42" s="762">
        <v>-2.3996108078706184E-11</v>
      </c>
      <c r="CA42" s="763"/>
      <c r="CB42" s="763"/>
      <c r="CC42" s="763"/>
      <c r="CD42" s="763"/>
    </row>
    <row r="43" spans="1:82" s="125" customFormat="1">
      <c r="A43" s="2084">
        <v>19</v>
      </c>
      <c r="B43" s="2085" t="s">
        <v>221</v>
      </c>
      <c r="C43" s="750">
        <v>0</v>
      </c>
      <c r="D43" s="751">
        <v>0</v>
      </c>
      <c r="E43" s="750">
        <v>5315</v>
      </c>
      <c r="F43" s="751">
        <v>353.15800182900011</v>
      </c>
      <c r="G43" s="752">
        <v>5315</v>
      </c>
      <c r="H43" s="753">
        <v>353.15800182900011</v>
      </c>
      <c r="I43" s="750">
        <v>5218</v>
      </c>
      <c r="J43" s="751">
        <v>331.70322335599963</v>
      </c>
      <c r="K43" s="750">
        <v>97</v>
      </c>
      <c r="L43" s="751">
        <v>21.454778472999998</v>
      </c>
      <c r="M43" s="754">
        <v>0</v>
      </c>
      <c r="N43" s="754">
        <v>0</v>
      </c>
      <c r="O43" s="755">
        <v>0</v>
      </c>
      <c r="P43" s="755">
        <v>0</v>
      </c>
      <c r="Q43" s="750">
        <v>0</v>
      </c>
      <c r="R43" s="751">
        <v>4.9027448767446913E-13</v>
      </c>
      <c r="S43" s="757">
        <v>0</v>
      </c>
      <c r="T43" s="757">
        <v>0</v>
      </c>
      <c r="U43" s="757">
        <v>0</v>
      </c>
      <c r="V43" s="757">
        <v>0</v>
      </c>
      <c r="W43" s="757">
        <v>0</v>
      </c>
      <c r="X43" s="757">
        <v>0</v>
      </c>
      <c r="Y43" s="750">
        <v>8586</v>
      </c>
      <c r="Z43" s="751">
        <v>717.42685247800034</v>
      </c>
      <c r="AA43" s="752">
        <v>8586</v>
      </c>
      <c r="AB43" s="753">
        <v>717.42685247800034</v>
      </c>
      <c r="AC43" s="750">
        <v>8357</v>
      </c>
      <c r="AD43" s="751">
        <v>669.69050825800059</v>
      </c>
      <c r="AE43" s="750">
        <v>224</v>
      </c>
      <c r="AF43" s="751">
        <v>43.207858619999996</v>
      </c>
      <c r="AG43" s="758" t="s">
        <v>103</v>
      </c>
      <c r="AH43" s="759" t="s">
        <v>103</v>
      </c>
      <c r="AI43" s="758">
        <v>3</v>
      </c>
      <c r="AJ43" s="759">
        <v>2.0284856000000002</v>
      </c>
      <c r="AK43" s="758">
        <v>2</v>
      </c>
      <c r="AL43" s="759">
        <v>2.4999999999997544</v>
      </c>
      <c r="AM43" s="760">
        <v>1</v>
      </c>
      <c r="AN43" s="760" t="s">
        <v>103</v>
      </c>
      <c r="AO43" s="760">
        <v>1</v>
      </c>
      <c r="AP43" s="760" t="s">
        <v>103</v>
      </c>
      <c r="AQ43" s="749">
        <v>2</v>
      </c>
      <c r="AR43" s="749">
        <v>2.5</v>
      </c>
      <c r="AS43" s="749">
        <v>5290</v>
      </c>
      <c r="AT43" s="749">
        <v>422.83584615100006</v>
      </c>
      <c r="AU43" s="749">
        <v>5292</v>
      </c>
      <c r="AV43" s="749">
        <v>425.33584615100006</v>
      </c>
      <c r="AW43" s="749">
        <v>5242</v>
      </c>
      <c r="AX43" s="749">
        <v>407.32537295000009</v>
      </c>
      <c r="AY43" s="749">
        <v>48</v>
      </c>
      <c r="AZ43" s="749">
        <v>17.951083438999998</v>
      </c>
      <c r="BA43" s="749">
        <v>0</v>
      </c>
      <c r="BB43" s="749">
        <v>0</v>
      </c>
      <c r="BC43" s="749">
        <v>1</v>
      </c>
      <c r="BD43" s="749">
        <v>2.6918665999999997E-2</v>
      </c>
      <c r="BE43" s="749">
        <v>1</v>
      </c>
      <c r="BF43" s="749">
        <v>3.2471095999970154E-2</v>
      </c>
      <c r="BG43" s="749">
        <v>1</v>
      </c>
      <c r="BH43" s="749">
        <v>0</v>
      </c>
      <c r="BI43" s="749">
        <v>0</v>
      </c>
      <c r="BJ43" s="749">
        <v>0</v>
      </c>
      <c r="BK43" s="750">
        <v>1</v>
      </c>
      <c r="BL43" s="761">
        <v>3.2471096000000005E-2</v>
      </c>
      <c r="BM43" s="750">
        <v>5724</v>
      </c>
      <c r="BN43" s="750">
        <v>474.28628464399992</v>
      </c>
      <c r="BO43" s="750">
        <v>5725</v>
      </c>
      <c r="BP43" s="750">
        <v>474.31875573999992</v>
      </c>
      <c r="BQ43" s="750">
        <v>5679</v>
      </c>
      <c r="BR43" s="761">
        <v>462.19590413299943</v>
      </c>
      <c r="BS43" s="750">
        <v>46</v>
      </c>
      <c r="BT43" s="750">
        <v>12.122851606999999</v>
      </c>
      <c r="BU43" s="750">
        <v>0</v>
      </c>
      <c r="BV43" s="761">
        <v>0</v>
      </c>
      <c r="BW43" s="750">
        <v>0</v>
      </c>
      <c r="BX43" s="761">
        <v>0</v>
      </c>
      <c r="BY43" s="750">
        <v>0</v>
      </c>
      <c r="BZ43" s="761">
        <v>4.8494541715626838E-13</v>
      </c>
      <c r="CA43" s="750">
        <v>0</v>
      </c>
      <c r="CB43" s="750">
        <v>0</v>
      </c>
      <c r="CC43" s="750">
        <v>0</v>
      </c>
      <c r="CD43" s="750">
        <v>0</v>
      </c>
    </row>
    <row r="44" spans="1:82" s="125" customFormat="1" ht="12.5">
      <c r="A44" s="2084"/>
      <c r="B44" s="2085"/>
      <c r="C44" s="741"/>
      <c r="D44" s="742"/>
      <c r="E44" s="741"/>
      <c r="F44" s="742"/>
      <c r="G44" s="743">
        <v>1</v>
      </c>
      <c r="H44" s="743">
        <v>1</v>
      </c>
      <c r="I44" s="744">
        <v>0.98174976481655696</v>
      </c>
      <c r="J44" s="744">
        <v>0.93924878280575119</v>
      </c>
      <c r="K44" s="744">
        <v>1.8250235183443087E-2</v>
      </c>
      <c r="L44" s="744">
        <v>6.0751217194247371E-2</v>
      </c>
      <c r="M44" s="754" t="s">
        <v>185</v>
      </c>
      <c r="N44" s="754" t="s">
        <v>185</v>
      </c>
      <c r="O44" s="755" t="s">
        <v>103</v>
      </c>
      <c r="P44" s="755" t="s">
        <v>103</v>
      </c>
      <c r="Q44" s="744" t="s">
        <v>185</v>
      </c>
      <c r="R44" s="744">
        <v>1.3882581879366877E-15</v>
      </c>
      <c r="S44" s="746" t="s">
        <v>185</v>
      </c>
      <c r="T44" s="757" t="s">
        <v>185</v>
      </c>
      <c r="U44" s="757" t="s">
        <v>185</v>
      </c>
      <c r="V44" s="757" t="s">
        <v>185</v>
      </c>
      <c r="W44" s="757"/>
      <c r="X44" s="757"/>
      <c r="Y44" s="741"/>
      <c r="Z44" s="742"/>
      <c r="AA44" s="743">
        <v>1</v>
      </c>
      <c r="AB44" s="743">
        <v>0.99999999999999989</v>
      </c>
      <c r="AC44" s="744">
        <v>0.97332867458653627</v>
      </c>
      <c r="AD44" s="744">
        <v>0.93346172636956937</v>
      </c>
      <c r="AE44" s="747">
        <v>2.6088982063824831E-2</v>
      </c>
      <c r="AF44" s="747">
        <v>6.0226151935573041E-2</v>
      </c>
      <c r="AG44" s="747" t="s">
        <v>103</v>
      </c>
      <c r="AH44" s="747" t="s">
        <v>103</v>
      </c>
      <c r="AI44" s="747">
        <v>3.4940600978336826E-4</v>
      </c>
      <c r="AJ44" s="747">
        <v>2.8274458824528079E-3</v>
      </c>
      <c r="AK44" s="747">
        <v>2.3293733985557886E-4</v>
      </c>
      <c r="AL44" s="747">
        <v>3.4846758124047442E-3</v>
      </c>
      <c r="AM44" s="748">
        <v>0.5</v>
      </c>
      <c r="AN44" s="748" t="s">
        <v>103</v>
      </c>
      <c r="AO44" s="748">
        <v>0.5</v>
      </c>
      <c r="AP44" s="748" t="s">
        <v>103</v>
      </c>
      <c r="AQ44" s="749"/>
      <c r="AR44" s="749"/>
      <c r="AS44" s="749"/>
      <c r="AT44" s="749"/>
      <c r="AU44" s="762">
        <v>1</v>
      </c>
      <c r="AV44" s="762">
        <v>1</v>
      </c>
      <c r="AW44" s="762">
        <v>0.99055177626606195</v>
      </c>
      <c r="AX44" s="762">
        <v>0.95765587743430869</v>
      </c>
      <c r="AY44" s="762">
        <v>9.0702947845804991E-3</v>
      </c>
      <c r="AZ44" s="762">
        <v>4.2204492288729217E-2</v>
      </c>
      <c r="BA44" s="762">
        <v>0</v>
      </c>
      <c r="BB44" s="762">
        <v>0</v>
      </c>
      <c r="BC44" s="762">
        <v>1.889644746787604E-4</v>
      </c>
      <c r="BD44" s="762">
        <v>6.3288025788551817E-5</v>
      </c>
      <c r="BE44" s="762">
        <v>1.889644746787604E-4</v>
      </c>
      <c r="BF44" s="762">
        <v>7.6342251173540797E-5</v>
      </c>
      <c r="BG44" s="763">
        <v>1</v>
      </c>
      <c r="BH44" s="763">
        <v>0</v>
      </c>
      <c r="BI44" s="763">
        <v>0</v>
      </c>
      <c r="BJ44" s="763">
        <v>0</v>
      </c>
      <c r="BK44" s="749"/>
      <c r="BL44" s="749"/>
      <c r="BM44" s="749"/>
      <c r="BN44" s="749"/>
      <c r="BO44" s="763">
        <v>1</v>
      </c>
      <c r="BP44" s="763">
        <v>1</v>
      </c>
      <c r="BQ44" s="762">
        <v>0.99196506550218344</v>
      </c>
      <c r="BR44" s="762">
        <v>0.97444155125578524</v>
      </c>
      <c r="BS44" s="762">
        <v>8.034934497816594E-3</v>
      </c>
      <c r="BT44" s="762">
        <v>2.5558448744213688E-2</v>
      </c>
      <c r="BU44" s="762">
        <v>0</v>
      </c>
      <c r="BV44" s="762">
        <v>0</v>
      </c>
      <c r="BW44" s="762">
        <v>0</v>
      </c>
      <c r="BX44" s="762">
        <v>0</v>
      </c>
      <c r="BY44" s="762">
        <v>0</v>
      </c>
      <c r="BZ44" s="762">
        <v>1.0224040506255956E-15</v>
      </c>
      <c r="CA44" s="763"/>
      <c r="CB44" s="763"/>
      <c r="CC44" s="763"/>
      <c r="CD44" s="763"/>
    </row>
    <row r="45" spans="1:82" s="125" customFormat="1">
      <c r="A45" s="2084">
        <v>20</v>
      </c>
      <c r="B45" s="2085" t="s">
        <v>222</v>
      </c>
      <c r="C45" s="750">
        <v>2</v>
      </c>
      <c r="D45" s="751">
        <v>0.22150799230000107</v>
      </c>
      <c r="E45" s="750">
        <v>645</v>
      </c>
      <c r="F45" s="751">
        <v>29.286068448746875</v>
      </c>
      <c r="G45" s="752">
        <v>647</v>
      </c>
      <c r="H45" s="753">
        <v>29.507576441046876</v>
      </c>
      <c r="I45" s="750">
        <v>638</v>
      </c>
      <c r="J45" s="751">
        <v>28.625236416000003</v>
      </c>
      <c r="K45" s="750">
        <v>8</v>
      </c>
      <c r="L45" s="751">
        <v>0.67379055899999996</v>
      </c>
      <c r="M45" s="754">
        <v>0</v>
      </c>
      <c r="N45" s="754">
        <v>0</v>
      </c>
      <c r="O45" s="755">
        <v>0</v>
      </c>
      <c r="P45" s="755">
        <v>0</v>
      </c>
      <c r="Q45" s="750">
        <v>1</v>
      </c>
      <c r="R45" s="751">
        <v>0.2085494660468723</v>
      </c>
      <c r="S45" s="756">
        <v>1</v>
      </c>
      <c r="T45" s="757">
        <v>0</v>
      </c>
      <c r="U45" s="757">
        <v>0</v>
      </c>
      <c r="V45" s="757">
        <v>0</v>
      </c>
      <c r="W45" s="750">
        <v>1</v>
      </c>
      <c r="X45" s="751">
        <v>0.21</v>
      </c>
      <c r="Y45" s="750">
        <v>1060</v>
      </c>
      <c r="Z45" s="751">
        <v>52.828706370524046</v>
      </c>
      <c r="AA45" s="752">
        <v>1061</v>
      </c>
      <c r="AB45" s="753">
        <v>53.038706370524046</v>
      </c>
      <c r="AC45" s="750">
        <v>1043</v>
      </c>
      <c r="AD45" s="751">
        <v>51.34</v>
      </c>
      <c r="AE45" s="750">
        <v>16</v>
      </c>
      <c r="AF45" s="751">
        <v>1.5</v>
      </c>
      <c r="AG45" s="758" t="s">
        <v>103</v>
      </c>
      <c r="AH45" s="759" t="s">
        <v>103</v>
      </c>
      <c r="AI45" s="758" t="s">
        <v>103</v>
      </c>
      <c r="AJ45" s="759" t="s">
        <v>103</v>
      </c>
      <c r="AK45" s="758">
        <v>2</v>
      </c>
      <c r="AL45" s="759">
        <v>0.19870637052404305</v>
      </c>
      <c r="AM45" s="760">
        <v>2</v>
      </c>
      <c r="AN45" s="760" t="s">
        <v>103</v>
      </c>
      <c r="AO45" s="760" t="s">
        <v>103</v>
      </c>
      <c r="AP45" s="760" t="s">
        <v>103</v>
      </c>
      <c r="AQ45" s="749">
        <v>2</v>
      </c>
      <c r="AR45" s="749">
        <v>0.20300849950000002</v>
      </c>
      <c r="AS45" s="749">
        <v>751</v>
      </c>
      <c r="AT45" s="749">
        <v>30.384548375260007</v>
      </c>
      <c r="AU45" s="749">
        <v>753</v>
      </c>
      <c r="AV45" s="749">
        <v>30.587556874760008</v>
      </c>
      <c r="AW45" s="749">
        <v>744</v>
      </c>
      <c r="AX45" s="749">
        <v>29.823808576794733</v>
      </c>
      <c r="AY45" s="749">
        <v>8</v>
      </c>
      <c r="AZ45" s="749">
        <v>0.51223869768937957</v>
      </c>
      <c r="BA45" s="749">
        <v>1</v>
      </c>
      <c r="BB45" s="749">
        <v>0.2515096</v>
      </c>
      <c r="BC45" s="749">
        <v>0</v>
      </c>
      <c r="BD45" s="749">
        <v>0</v>
      </c>
      <c r="BE45" s="749">
        <v>0</v>
      </c>
      <c r="BF45" s="749">
        <v>2.7589563966756714E-10</v>
      </c>
      <c r="BG45" s="749">
        <v>0</v>
      </c>
      <c r="BH45" s="749">
        <v>0</v>
      </c>
      <c r="BI45" s="749">
        <v>0</v>
      </c>
      <c r="BJ45" s="749">
        <v>0</v>
      </c>
      <c r="BK45" s="750">
        <v>0</v>
      </c>
      <c r="BL45" s="761">
        <v>0</v>
      </c>
      <c r="BM45" s="750">
        <v>741</v>
      </c>
      <c r="BN45" s="750">
        <v>32.435212560856542</v>
      </c>
      <c r="BO45" s="750">
        <v>741</v>
      </c>
      <c r="BP45" s="750">
        <v>32.435212560856542</v>
      </c>
      <c r="BQ45" s="750">
        <v>734</v>
      </c>
      <c r="BR45" s="761">
        <v>31.485574539999998</v>
      </c>
      <c r="BS45" s="750">
        <v>6</v>
      </c>
      <c r="BT45" s="750">
        <v>0.87543000155546913</v>
      </c>
      <c r="BU45" s="750">
        <v>0</v>
      </c>
      <c r="BV45" s="761">
        <v>0</v>
      </c>
      <c r="BW45" s="750">
        <v>0</v>
      </c>
      <c r="BX45" s="761">
        <v>0</v>
      </c>
      <c r="BY45" s="750">
        <v>1</v>
      </c>
      <c r="BZ45" s="761">
        <v>7.4208019301074235E-2</v>
      </c>
      <c r="CA45" s="750">
        <v>1</v>
      </c>
      <c r="CB45" s="750">
        <v>0</v>
      </c>
      <c r="CC45" s="750">
        <v>0</v>
      </c>
      <c r="CD45" s="750">
        <v>0</v>
      </c>
    </row>
    <row r="46" spans="1:82" s="125" customFormat="1" ht="12.5">
      <c r="A46" s="2084"/>
      <c r="B46" s="2085"/>
      <c r="C46" s="741"/>
      <c r="D46" s="742"/>
      <c r="E46" s="741"/>
      <c r="F46" s="742"/>
      <c r="G46" s="743">
        <v>0.99999999999999989</v>
      </c>
      <c r="H46" s="743">
        <v>0.99999999999999989</v>
      </c>
      <c r="I46" s="744">
        <v>0.98608964451313752</v>
      </c>
      <c r="J46" s="744">
        <v>0.97009784836753032</v>
      </c>
      <c r="K46" s="744">
        <v>1.2364760432766615E-2</v>
      </c>
      <c r="L46" s="744">
        <v>2.2834493383289703E-2</v>
      </c>
      <c r="M46" s="754" t="s">
        <v>185</v>
      </c>
      <c r="N46" s="754" t="s">
        <v>185</v>
      </c>
      <c r="O46" s="755" t="s">
        <v>103</v>
      </c>
      <c r="P46" s="755" t="s">
        <v>103</v>
      </c>
      <c r="Q46" s="744">
        <v>1.5455950540958269E-3</v>
      </c>
      <c r="R46" s="744">
        <v>7.0676582491799294E-3</v>
      </c>
      <c r="S46" s="746">
        <v>1</v>
      </c>
      <c r="T46" s="746" t="s">
        <v>185</v>
      </c>
      <c r="U46" s="746" t="s">
        <v>185</v>
      </c>
      <c r="V46" s="746" t="s">
        <v>185</v>
      </c>
      <c r="W46" s="741"/>
      <c r="X46" s="742"/>
      <c r="Y46" s="741"/>
      <c r="Z46" s="742"/>
      <c r="AA46" s="743">
        <v>0.99999999999999989</v>
      </c>
      <c r="AB46" s="743">
        <v>1</v>
      </c>
      <c r="AC46" s="744">
        <v>0.98303487276154566</v>
      </c>
      <c r="AD46" s="744">
        <v>0.96797232649949982</v>
      </c>
      <c r="AE46" s="747">
        <v>1.5080113100848256E-2</v>
      </c>
      <c r="AF46" s="747">
        <v>2.8281232757094852E-2</v>
      </c>
      <c r="AG46" s="747" t="s">
        <v>103</v>
      </c>
      <c r="AH46" s="747" t="s">
        <v>103</v>
      </c>
      <c r="AI46" s="747" t="s">
        <v>103</v>
      </c>
      <c r="AJ46" s="747" t="s">
        <v>103</v>
      </c>
      <c r="AK46" s="747">
        <v>1.885014137606032E-3</v>
      </c>
      <c r="AL46" s="747">
        <v>3.7464407434053288E-3</v>
      </c>
      <c r="AM46" s="748">
        <v>1</v>
      </c>
      <c r="AN46" s="748" t="s">
        <v>103</v>
      </c>
      <c r="AO46" s="748" t="s">
        <v>103</v>
      </c>
      <c r="AP46" s="748" t="s">
        <v>103</v>
      </c>
      <c r="AQ46" s="749"/>
      <c r="AR46" s="749"/>
      <c r="AS46" s="749"/>
      <c r="AT46" s="749"/>
      <c r="AU46" s="762">
        <v>1</v>
      </c>
      <c r="AV46" s="762">
        <v>1</v>
      </c>
      <c r="AW46" s="762">
        <v>0.98804780876494025</v>
      </c>
      <c r="AX46" s="762">
        <v>0.97503075184813148</v>
      </c>
      <c r="AY46" s="762">
        <v>1.0624169986719787E-2</v>
      </c>
      <c r="AZ46" s="762">
        <v>1.6746636542000665E-2</v>
      </c>
      <c r="BA46" s="762">
        <v>1.3280212483399733E-3</v>
      </c>
      <c r="BB46" s="762">
        <v>8.2226116008480114E-3</v>
      </c>
      <c r="BC46" s="762">
        <v>0</v>
      </c>
      <c r="BD46" s="762">
        <v>0</v>
      </c>
      <c r="BE46" s="762">
        <v>0</v>
      </c>
      <c r="BF46" s="762">
        <v>9.0198651954196599E-12</v>
      </c>
      <c r="BG46" s="763" t="s">
        <v>185</v>
      </c>
      <c r="BH46" s="763" t="s">
        <v>185</v>
      </c>
      <c r="BI46" s="763" t="s">
        <v>185</v>
      </c>
      <c r="BJ46" s="763" t="s">
        <v>185</v>
      </c>
      <c r="BK46" s="749"/>
      <c r="BL46" s="749"/>
      <c r="BM46" s="749"/>
      <c r="BN46" s="749"/>
      <c r="BO46" s="763">
        <v>1</v>
      </c>
      <c r="BP46" s="763">
        <v>1</v>
      </c>
      <c r="BQ46" s="762">
        <v>0.99055330634278005</v>
      </c>
      <c r="BR46" s="762">
        <v>0.97072200408507314</v>
      </c>
      <c r="BS46" s="762">
        <v>8.0971659919028341E-3</v>
      </c>
      <c r="BT46" s="762">
        <v>2.6990111438700896E-2</v>
      </c>
      <c r="BU46" s="762">
        <v>0</v>
      </c>
      <c r="BV46" s="762">
        <v>0</v>
      </c>
      <c r="BW46" s="762">
        <v>0</v>
      </c>
      <c r="BX46" s="762">
        <v>0</v>
      </c>
      <c r="BY46" s="762">
        <v>1.3495276653171389E-3</v>
      </c>
      <c r="BZ46" s="762">
        <v>2.2878844762259996E-3</v>
      </c>
      <c r="CA46" s="763">
        <v>1</v>
      </c>
      <c r="CB46" s="763">
        <v>0</v>
      </c>
      <c r="CC46" s="763">
        <v>0</v>
      </c>
      <c r="CD46" s="763">
        <v>0</v>
      </c>
    </row>
    <row r="47" spans="1:82" s="125" customFormat="1">
      <c r="A47" s="2084">
        <v>21</v>
      </c>
      <c r="B47" s="2085" t="s">
        <v>111</v>
      </c>
      <c r="C47" s="750">
        <v>2</v>
      </c>
      <c r="D47" s="751">
        <v>0.57195938809999791</v>
      </c>
      <c r="E47" s="750">
        <v>9414</v>
      </c>
      <c r="F47" s="751">
        <v>215.42158328099998</v>
      </c>
      <c r="G47" s="752">
        <v>9416</v>
      </c>
      <c r="H47" s="753">
        <v>215.99354266909998</v>
      </c>
      <c r="I47" s="750">
        <v>9274</v>
      </c>
      <c r="J47" s="751">
        <v>205.261737213</v>
      </c>
      <c r="K47" s="750">
        <v>138</v>
      </c>
      <c r="L47" s="751">
        <v>9.2484032239999987</v>
      </c>
      <c r="M47" s="754">
        <v>0</v>
      </c>
      <c r="N47" s="754">
        <v>0</v>
      </c>
      <c r="O47" s="755">
        <v>0</v>
      </c>
      <c r="P47" s="755">
        <v>0</v>
      </c>
      <c r="Q47" s="750">
        <v>4</v>
      </c>
      <c r="R47" s="751">
        <v>1.4834022320999782</v>
      </c>
      <c r="S47" s="756">
        <v>4</v>
      </c>
      <c r="T47" s="757">
        <v>0</v>
      </c>
      <c r="U47" s="757">
        <v>0</v>
      </c>
      <c r="V47" s="757">
        <v>0</v>
      </c>
      <c r="W47" s="750">
        <v>4</v>
      </c>
      <c r="X47" s="751">
        <v>1.4819051239999992</v>
      </c>
      <c r="Y47" s="750">
        <v>13726</v>
      </c>
      <c r="Z47" s="751">
        <v>359.28114944699951</v>
      </c>
      <c r="AA47" s="752">
        <v>13730</v>
      </c>
      <c r="AB47" s="753">
        <v>360.76305457099949</v>
      </c>
      <c r="AC47" s="750">
        <v>13548</v>
      </c>
      <c r="AD47" s="751">
        <v>344.14290301299951</v>
      </c>
      <c r="AE47" s="750">
        <v>174</v>
      </c>
      <c r="AF47" s="751">
        <v>14.482292556999997</v>
      </c>
      <c r="AG47" s="758" t="s">
        <v>103</v>
      </c>
      <c r="AH47" s="759" t="s">
        <v>103</v>
      </c>
      <c r="AI47" s="758">
        <v>5</v>
      </c>
      <c r="AJ47" s="759">
        <v>1.5963797379999993</v>
      </c>
      <c r="AK47" s="758">
        <v>3</v>
      </c>
      <c r="AL47" s="759">
        <v>0.54147926299997828</v>
      </c>
      <c r="AM47" s="760">
        <v>1</v>
      </c>
      <c r="AN47" s="760">
        <v>2</v>
      </c>
      <c r="AO47" s="760" t="s">
        <v>103</v>
      </c>
      <c r="AP47" s="760" t="s">
        <v>103</v>
      </c>
      <c r="AQ47" s="749">
        <v>3</v>
      </c>
      <c r="AR47" s="749">
        <v>0.54147926300000015</v>
      </c>
      <c r="AS47" s="749">
        <v>8756</v>
      </c>
      <c r="AT47" s="749">
        <v>218.72115278600006</v>
      </c>
      <c r="AU47" s="749">
        <v>8759</v>
      </c>
      <c r="AV47" s="749">
        <v>219.26263204900008</v>
      </c>
      <c r="AW47" s="749">
        <v>8635</v>
      </c>
      <c r="AX47" s="749">
        <v>204.06441931200052</v>
      </c>
      <c r="AY47" s="749">
        <v>122</v>
      </c>
      <c r="AZ47" s="749">
        <v>14.328732086999999</v>
      </c>
      <c r="BA47" s="749">
        <v>0</v>
      </c>
      <c r="BB47" s="749">
        <v>0</v>
      </c>
      <c r="BC47" s="749">
        <v>1</v>
      </c>
      <c r="BD47" s="749">
        <v>0.10081137300000001</v>
      </c>
      <c r="BE47" s="749">
        <v>1</v>
      </c>
      <c r="BF47" s="749">
        <v>0.76866927699955223</v>
      </c>
      <c r="BG47" s="749">
        <v>1</v>
      </c>
      <c r="BH47" s="749">
        <v>0</v>
      </c>
      <c r="BI47" s="749">
        <v>0</v>
      </c>
      <c r="BJ47" s="749">
        <v>0</v>
      </c>
      <c r="BK47" s="750">
        <v>1</v>
      </c>
      <c r="BL47" s="761">
        <v>0.76866927699999987</v>
      </c>
      <c r="BM47" s="750">
        <v>8174</v>
      </c>
      <c r="BN47" s="750">
        <v>224.36890440300036</v>
      </c>
      <c r="BO47" s="750">
        <v>8175</v>
      </c>
      <c r="BP47" s="750">
        <v>225.13757368000034</v>
      </c>
      <c r="BQ47" s="750">
        <v>8072</v>
      </c>
      <c r="BR47" s="761">
        <v>212.52855370000123</v>
      </c>
      <c r="BS47" s="750">
        <v>88</v>
      </c>
      <c r="BT47" s="750">
        <v>9.7962655609999985</v>
      </c>
      <c r="BU47" s="750">
        <v>0</v>
      </c>
      <c r="BV47" s="761">
        <v>0</v>
      </c>
      <c r="BW47" s="750">
        <v>4</v>
      </c>
      <c r="BX47" s="761">
        <v>0.36206838399999997</v>
      </c>
      <c r="BY47" s="750">
        <v>11</v>
      </c>
      <c r="BZ47" s="761">
        <v>2.4506860349991197</v>
      </c>
      <c r="CA47" s="750">
        <v>9</v>
      </c>
      <c r="CB47" s="750">
        <v>0</v>
      </c>
      <c r="CC47" s="750">
        <v>2</v>
      </c>
      <c r="CD47" s="750">
        <v>0</v>
      </c>
    </row>
    <row r="48" spans="1:82" s="125" customFormat="1" ht="12.5">
      <c r="A48" s="2084"/>
      <c r="B48" s="2085"/>
      <c r="C48" s="741"/>
      <c r="D48" s="742"/>
      <c r="E48" s="741"/>
      <c r="F48" s="742"/>
      <c r="G48" s="743">
        <v>1</v>
      </c>
      <c r="H48" s="743">
        <v>1</v>
      </c>
      <c r="I48" s="744">
        <v>0.98491928632115544</v>
      </c>
      <c r="J48" s="744">
        <v>0.95031423012242089</v>
      </c>
      <c r="K48" s="744">
        <v>1.4655904842820731E-2</v>
      </c>
      <c r="L48" s="744">
        <v>4.2817961637716472E-2</v>
      </c>
      <c r="M48" s="754" t="s">
        <v>185</v>
      </c>
      <c r="N48" s="754" t="s">
        <v>185</v>
      </c>
      <c r="O48" s="755" t="s">
        <v>103</v>
      </c>
      <c r="P48" s="755" t="s">
        <v>103</v>
      </c>
      <c r="Q48" s="744">
        <v>4.248088360237893E-4</v>
      </c>
      <c r="R48" s="744">
        <v>6.8678082398626892E-3</v>
      </c>
      <c r="S48" s="746">
        <v>1</v>
      </c>
      <c r="T48" s="757" t="s">
        <v>185</v>
      </c>
      <c r="U48" s="757" t="s">
        <v>185</v>
      </c>
      <c r="V48" s="757" t="s">
        <v>185</v>
      </c>
      <c r="W48" s="741"/>
      <c r="X48" s="742"/>
      <c r="Y48" s="741"/>
      <c r="Z48" s="742"/>
      <c r="AA48" s="743">
        <v>1</v>
      </c>
      <c r="AB48" s="743">
        <v>1</v>
      </c>
      <c r="AC48" s="744">
        <v>0.9867443554260743</v>
      </c>
      <c r="AD48" s="744">
        <v>0.95393056093905237</v>
      </c>
      <c r="AE48" s="747">
        <v>1.2672978878368536E-2</v>
      </c>
      <c r="AF48" s="747">
        <v>4.0143502427712786E-2</v>
      </c>
      <c r="AG48" s="747" t="s">
        <v>103</v>
      </c>
      <c r="AH48" s="747" t="s">
        <v>103</v>
      </c>
      <c r="AI48" s="747">
        <v>3.6416605972323381E-4</v>
      </c>
      <c r="AJ48" s="747">
        <v>4.4250089297484477E-3</v>
      </c>
      <c r="AK48" s="747">
        <v>2.1849963583394028E-4</v>
      </c>
      <c r="AL48" s="747">
        <v>1.5009277034863701E-3</v>
      </c>
      <c r="AM48" s="748">
        <v>0.33333333333333331</v>
      </c>
      <c r="AN48" s="748">
        <v>0.66666666666666663</v>
      </c>
      <c r="AO48" s="748" t="s">
        <v>103</v>
      </c>
      <c r="AP48" s="748" t="s">
        <v>103</v>
      </c>
      <c r="AQ48" s="749"/>
      <c r="AR48" s="749"/>
      <c r="AS48" s="749"/>
      <c r="AT48" s="749"/>
      <c r="AU48" s="762">
        <v>1</v>
      </c>
      <c r="AV48" s="762">
        <v>1</v>
      </c>
      <c r="AW48" s="762">
        <v>0.9858431327777144</v>
      </c>
      <c r="AX48" s="762">
        <v>0.93068489329452586</v>
      </c>
      <c r="AY48" s="762">
        <v>1.3928530654184267E-2</v>
      </c>
      <c r="AZ48" s="762">
        <v>6.5349630956714325E-2</v>
      </c>
      <c r="BA48" s="762">
        <v>0</v>
      </c>
      <c r="BB48" s="762">
        <v>0</v>
      </c>
      <c r="BC48" s="762">
        <v>1.1416828405069072E-4</v>
      </c>
      <c r="BD48" s="762">
        <v>4.5977452727773068E-4</v>
      </c>
      <c r="BE48" s="762">
        <v>1.1416828405069072E-4</v>
      </c>
      <c r="BF48" s="762">
        <v>3.5057012214820653E-3</v>
      </c>
      <c r="BG48" s="763">
        <v>1</v>
      </c>
      <c r="BH48" s="763">
        <v>0</v>
      </c>
      <c r="BI48" s="763">
        <v>0</v>
      </c>
      <c r="BJ48" s="763">
        <v>0</v>
      </c>
      <c r="BK48" s="749"/>
      <c r="BL48" s="749"/>
      <c r="BM48" s="749"/>
      <c r="BN48" s="749"/>
      <c r="BO48" s="763">
        <v>1</v>
      </c>
      <c r="BP48" s="763">
        <v>1</v>
      </c>
      <c r="BQ48" s="762">
        <v>0.98740061162079507</v>
      </c>
      <c r="BR48" s="762">
        <v>0.94399415533401387</v>
      </c>
      <c r="BS48" s="762">
        <v>1.0764525993883792E-2</v>
      </c>
      <c r="BT48" s="762">
        <v>4.3512352917705048E-2</v>
      </c>
      <c r="BU48" s="762">
        <v>0</v>
      </c>
      <c r="BV48" s="762">
        <v>0</v>
      </c>
      <c r="BW48" s="762">
        <v>4.8929663608562695E-4</v>
      </c>
      <c r="BX48" s="762">
        <v>1.6082094964504968E-3</v>
      </c>
      <c r="BY48" s="762">
        <v>1.345565749235474E-3</v>
      </c>
      <c r="BZ48" s="762">
        <v>1.0885282251830636E-2</v>
      </c>
      <c r="CA48" s="763">
        <v>0.81818181818181823</v>
      </c>
      <c r="CB48" s="763">
        <v>0</v>
      </c>
      <c r="CC48" s="763">
        <v>0.18181818181818182</v>
      </c>
      <c r="CD48" s="763">
        <v>0</v>
      </c>
    </row>
    <row r="49" spans="1:82" s="125" customFormat="1">
      <c r="A49" s="2084">
        <v>22</v>
      </c>
      <c r="B49" s="2085" t="s">
        <v>110</v>
      </c>
      <c r="C49" s="750">
        <v>46</v>
      </c>
      <c r="D49" s="751">
        <v>0.579634133</v>
      </c>
      <c r="E49" s="750">
        <v>839</v>
      </c>
      <c r="F49" s="751">
        <v>8.6770964409999998</v>
      </c>
      <c r="G49" s="752">
        <v>885</v>
      </c>
      <c r="H49" s="753">
        <v>9.2567305740000005</v>
      </c>
      <c r="I49" s="750">
        <v>860</v>
      </c>
      <c r="J49" s="751">
        <v>9.0228122410000005</v>
      </c>
      <c r="K49" s="750">
        <v>16</v>
      </c>
      <c r="L49" s="751">
        <v>0.21021833300000001</v>
      </c>
      <c r="M49" s="764">
        <v>7</v>
      </c>
      <c r="N49" s="754">
        <v>0</v>
      </c>
      <c r="O49" s="755">
        <v>0</v>
      </c>
      <c r="P49" s="755">
        <v>0</v>
      </c>
      <c r="Q49" s="750">
        <v>2</v>
      </c>
      <c r="R49" s="751">
        <v>2.3700000000000082E-2</v>
      </c>
      <c r="S49" s="756">
        <v>2</v>
      </c>
      <c r="T49" s="757">
        <v>0</v>
      </c>
      <c r="U49" s="757">
        <v>0</v>
      </c>
      <c r="V49" s="757">
        <v>0</v>
      </c>
      <c r="W49" s="750">
        <v>2</v>
      </c>
      <c r="X49" s="751">
        <v>2.3699999999999999E-2</v>
      </c>
      <c r="Y49" s="750">
        <v>1164</v>
      </c>
      <c r="Z49" s="751">
        <v>12.823381951000002</v>
      </c>
      <c r="AA49" s="752">
        <v>1166</v>
      </c>
      <c r="AB49" s="753">
        <v>12.847081951000002</v>
      </c>
      <c r="AC49" s="750">
        <v>1132</v>
      </c>
      <c r="AD49" s="751">
        <v>12.472925940000001</v>
      </c>
      <c r="AE49" s="750">
        <v>16</v>
      </c>
      <c r="AF49" s="751">
        <v>0.31377851899999998</v>
      </c>
      <c r="AG49" s="758">
        <v>15</v>
      </c>
      <c r="AH49" s="759">
        <v>5.0000000000000001E-4</v>
      </c>
      <c r="AI49" s="758" t="s">
        <v>103</v>
      </c>
      <c r="AJ49" s="759" t="s">
        <v>103</v>
      </c>
      <c r="AK49" s="758">
        <v>3</v>
      </c>
      <c r="AL49" s="759">
        <v>5.9877492000000199E-2</v>
      </c>
      <c r="AM49" s="760">
        <v>2</v>
      </c>
      <c r="AN49" s="760" t="s">
        <v>103</v>
      </c>
      <c r="AO49" s="760">
        <v>1</v>
      </c>
      <c r="AP49" s="760" t="s">
        <v>103</v>
      </c>
      <c r="AQ49" s="749">
        <v>3</v>
      </c>
      <c r="AR49" s="749">
        <v>0.06</v>
      </c>
      <c r="AS49" s="749">
        <v>654</v>
      </c>
      <c r="AT49" s="749">
        <v>5.4423836690000007</v>
      </c>
      <c r="AU49" s="749">
        <v>657</v>
      </c>
      <c r="AV49" s="749">
        <v>5.5023836690000003</v>
      </c>
      <c r="AW49" s="749">
        <v>643</v>
      </c>
      <c r="AX49" s="749">
        <v>5.3092799189999997</v>
      </c>
      <c r="AY49" s="749">
        <v>7</v>
      </c>
      <c r="AZ49" s="749">
        <v>0.14774375000000001</v>
      </c>
      <c r="BA49" s="749">
        <v>4</v>
      </c>
      <c r="BB49" s="749">
        <v>0</v>
      </c>
      <c r="BC49" s="749">
        <v>0</v>
      </c>
      <c r="BD49" s="749">
        <v>0</v>
      </c>
      <c r="BE49" s="749">
        <v>3</v>
      </c>
      <c r="BF49" s="749">
        <v>4.5360000000000567E-2</v>
      </c>
      <c r="BG49" s="749">
        <v>2</v>
      </c>
      <c r="BH49" s="749">
        <v>0</v>
      </c>
      <c r="BI49" s="749">
        <v>1</v>
      </c>
      <c r="BJ49" s="749">
        <v>0</v>
      </c>
      <c r="BK49" s="750"/>
      <c r="BL49" s="761"/>
      <c r="BM49" s="750"/>
      <c r="BN49" s="750"/>
      <c r="BO49" s="750"/>
      <c r="BP49" s="750"/>
      <c r="BQ49" s="750"/>
      <c r="BR49" s="761"/>
      <c r="BS49" s="750"/>
      <c r="BT49" s="750"/>
      <c r="BU49" s="750"/>
      <c r="BV49" s="761"/>
      <c r="BW49" s="750"/>
      <c r="BX49" s="761"/>
      <c r="BY49" s="750"/>
      <c r="BZ49" s="761"/>
      <c r="CA49" s="750"/>
      <c r="CB49" s="750"/>
      <c r="CC49" s="750"/>
      <c r="CD49" s="750"/>
    </row>
    <row r="50" spans="1:82" s="125" customFormat="1" ht="12.5">
      <c r="A50" s="2084"/>
      <c r="B50" s="2085"/>
      <c r="C50" s="741"/>
      <c r="D50" s="742"/>
      <c r="E50" s="741"/>
      <c r="F50" s="742"/>
      <c r="G50" s="743">
        <v>1</v>
      </c>
      <c r="H50" s="743">
        <v>1</v>
      </c>
      <c r="I50" s="744">
        <v>0.98491928632115544</v>
      </c>
      <c r="J50" s="744">
        <v>0.95031423012242089</v>
      </c>
      <c r="K50" s="744">
        <v>1.4655904842820731E-2</v>
      </c>
      <c r="L50" s="744">
        <v>4.2817961637716472E-2</v>
      </c>
      <c r="M50" s="754" t="s">
        <v>185</v>
      </c>
      <c r="N50" s="754" t="s">
        <v>185</v>
      </c>
      <c r="O50" s="755" t="s">
        <v>103</v>
      </c>
      <c r="P50" s="755" t="s">
        <v>103</v>
      </c>
      <c r="Q50" s="744">
        <v>4.248088360237893E-4</v>
      </c>
      <c r="R50" s="744">
        <v>6.8678082398626892E-3</v>
      </c>
      <c r="S50" s="746">
        <v>1</v>
      </c>
      <c r="T50" s="757" t="s">
        <v>185</v>
      </c>
      <c r="U50" s="757" t="s">
        <v>185</v>
      </c>
      <c r="V50" s="757" t="s">
        <v>185</v>
      </c>
      <c r="W50" s="741"/>
      <c r="X50" s="742"/>
      <c r="Y50" s="741"/>
      <c r="Z50" s="742"/>
      <c r="AA50" s="743">
        <v>1</v>
      </c>
      <c r="AB50" s="743">
        <v>1</v>
      </c>
      <c r="AC50" s="744">
        <v>0.9867443554260743</v>
      </c>
      <c r="AD50" s="744">
        <v>0.95393056093905237</v>
      </c>
      <c r="AE50" s="747">
        <v>1.2672978878368536E-2</v>
      </c>
      <c r="AF50" s="747">
        <v>4.0143502427712786E-2</v>
      </c>
      <c r="AG50" s="747" t="s">
        <v>103</v>
      </c>
      <c r="AH50" s="747" t="s">
        <v>103</v>
      </c>
      <c r="AI50" s="747">
        <v>3.6416605972323381E-4</v>
      </c>
      <c r="AJ50" s="747">
        <v>4.4250089297484477E-3</v>
      </c>
      <c r="AK50" s="747">
        <v>2.1849963583394028E-4</v>
      </c>
      <c r="AL50" s="747">
        <v>1.5009277034863701E-3</v>
      </c>
      <c r="AM50" s="748">
        <v>0.33333333333333331</v>
      </c>
      <c r="AN50" s="748">
        <v>0.66666666666666663</v>
      </c>
      <c r="AO50" s="748" t="s">
        <v>103</v>
      </c>
      <c r="AP50" s="748" t="s">
        <v>103</v>
      </c>
      <c r="AQ50" s="749"/>
      <c r="AR50" s="749"/>
      <c r="AS50" s="749"/>
      <c r="AT50" s="749"/>
      <c r="AU50" s="762">
        <v>1</v>
      </c>
      <c r="AV50" s="762">
        <v>1</v>
      </c>
      <c r="AW50" s="762">
        <v>0.9858431327777144</v>
      </c>
      <c r="AX50" s="762">
        <v>0.93068489329452586</v>
      </c>
      <c r="AY50" s="762">
        <v>1.3928530654184267E-2</v>
      </c>
      <c r="AZ50" s="762">
        <v>6.5349630956714325E-2</v>
      </c>
      <c r="BA50" s="762">
        <v>0</v>
      </c>
      <c r="BB50" s="762">
        <v>0</v>
      </c>
      <c r="BC50" s="762">
        <v>1.1416828405069072E-4</v>
      </c>
      <c r="BD50" s="762">
        <v>4.5977452727773068E-4</v>
      </c>
      <c r="BE50" s="762">
        <v>1.1416828405069072E-4</v>
      </c>
      <c r="BF50" s="762">
        <v>3.5057012214820653E-3</v>
      </c>
      <c r="BG50" s="763">
        <v>1</v>
      </c>
      <c r="BH50" s="763">
        <v>0</v>
      </c>
      <c r="BI50" s="763">
        <v>0</v>
      </c>
      <c r="BJ50" s="763">
        <v>0</v>
      </c>
      <c r="BK50" s="749"/>
      <c r="BL50" s="749"/>
      <c r="BM50" s="749"/>
      <c r="BN50" s="749"/>
      <c r="BO50" s="763"/>
      <c r="BP50" s="763"/>
      <c r="BQ50" s="762"/>
      <c r="BR50" s="762"/>
      <c r="BS50" s="762"/>
      <c r="BT50" s="762"/>
      <c r="BU50" s="762"/>
      <c r="BV50" s="762"/>
      <c r="BW50" s="762"/>
      <c r="BX50" s="762"/>
      <c r="BY50" s="762"/>
      <c r="BZ50" s="762"/>
      <c r="CA50" s="763"/>
      <c r="CB50" s="763"/>
      <c r="CC50" s="763"/>
      <c r="CD50" s="763"/>
    </row>
    <row r="51" spans="1:82" s="125" customFormat="1">
      <c r="A51" s="2084">
        <v>23</v>
      </c>
      <c r="B51" s="2085" t="s">
        <v>223</v>
      </c>
      <c r="C51" s="750">
        <v>36</v>
      </c>
      <c r="D51" s="751">
        <v>7.7760731420001212</v>
      </c>
      <c r="E51" s="750">
        <v>34183</v>
      </c>
      <c r="F51" s="751">
        <v>1614.5511568355773</v>
      </c>
      <c r="G51" s="752">
        <v>34219</v>
      </c>
      <c r="H51" s="753">
        <v>1622.3272299775774</v>
      </c>
      <c r="I51" s="750">
        <v>31855</v>
      </c>
      <c r="J51" s="751">
        <v>1398.7752488049996</v>
      </c>
      <c r="K51" s="750">
        <v>1302</v>
      </c>
      <c r="L51" s="751">
        <v>103.960217938</v>
      </c>
      <c r="M51" s="754">
        <v>0</v>
      </c>
      <c r="N51" s="754">
        <v>0</v>
      </c>
      <c r="O51" s="764">
        <v>150</v>
      </c>
      <c r="P51" s="765">
        <v>18.051193688577982</v>
      </c>
      <c r="Q51" s="750">
        <v>912</v>
      </c>
      <c r="R51" s="751">
        <v>101.54056954599984</v>
      </c>
      <c r="S51" s="756">
        <v>763</v>
      </c>
      <c r="T51" s="756">
        <v>143</v>
      </c>
      <c r="U51" s="756">
        <v>5</v>
      </c>
      <c r="V51" s="756">
        <v>1</v>
      </c>
      <c r="W51" s="750">
        <v>912</v>
      </c>
      <c r="X51" s="751">
        <v>101.5405695</v>
      </c>
      <c r="Y51" s="750">
        <v>54874</v>
      </c>
      <c r="Z51" s="751">
        <v>2808.6041708837402</v>
      </c>
      <c r="AA51" s="752">
        <v>55786</v>
      </c>
      <c r="AB51" s="753">
        <v>2910.1447403837401</v>
      </c>
      <c r="AC51" s="750">
        <v>54140</v>
      </c>
      <c r="AD51" s="751">
        <v>2751.5275383125127</v>
      </c>
      <c r="AE51" s="750">
        <v>1541</v>
      </c>
      <c r="AF51" s="751">
        <v>127.57561624500001</v>
      </c>
      <c r="AG51" s="758" t="s">
        <v>103</v>
      </c>
      <c r="AH51" s="759" t="s">
        <v>103</v>
      </c>
      <c r="AI51" s="758">
        <v>69</v>
      </c>
      <c r="AJ51" s="759">
        <v>10.643347468730017</v>
      </c>
      <c r="AK51" s="758">
        <v>36</v>
      </c>
      <c r="AL51" s="759">
        <v>20.399999999999999</v>
      </c>
      <c r="AM51" s="760">
        <v>20</v>
      </c>
      <c r="AN51" s="760">
        <v>16</v>
      </c>
      <c r="AO51" s="760" t="s">
        <v>103</v>
      </c>
      <c r="AP51" s="760" t="s">
        <v>103</v>
      </c>
      <c r="AQ51" s="749">
        <v>36</v>
      </c>
      <c r="AR51" s="749">
        <v>20.398238403495224</v>
      </c>
      <c r="AS51" s="749">
        <v>36860</v>
      </c>
      <c r="AT51" s="749">
        <v>1745.8832201085002</v>
      </c>
      <c r="AU51" s="749">
        <v>36896</v>
      </c>
      <c r="AV51" s="749">
        <v>1766.2814585119954</v>
      </c>
      <c r="AW51" s="749">
        <v>35807</v>
      </c>
      <c r="AX51" s="749">
        <v>1676.9501506180011</v>
      </c>
      <c r="AY51" s="749">
        <v>1007</v>
      </c>
      <c r="AZ51" s="749">
        <v>75.028965000000014</v>
      </c>
      <c r="BA51" s="749">
        <v>0</v>
      </c>
      <c r="BB51" s="749">
        <v>0</v>
      </c>
      <c r="BC51" s="749">
        <v>47</v>
      </c>
      <c r="BD51" s="749">
        <v>9.4477571729999976</v>
      </c>
      <c r="BE51" s="749">
        <v>35</v>
      </c>
      <c r="BF51" s="749">
        <v>4.8545857209943239</v>
      </c>
      <c r="BG51" s="749">
        <v>17</v>
      </c>
      <c r="BH51" s="749">
        <v>16</v>
      </c>
      <c r="BI51" s="749">
        <v>2</v>
      </c>
      <c r="BJ51" s="749">
        <v>0</v>
      </c>
      <c r="BK51" s="750">
        <v>35</v>
      </c>
      <c r="BL51" s="761">
        <v>4.8545857210000012</v>
      </c>
      <c r="BM51" s="750">
        <v>38362</v>
      </c>
      <c r="BN51" s="750">
        <v>2024.4610016410531</v>
      </c>
      <c r="BO51" s="750">
        <v>38397</v>
      </c>
      <c r="BP51" s="750">
        <v>2029.3155873620531</v>
      </c>
      <c r="BQ51" s="750">
        <v>37724</v>
      </c>
      <c r="BR51" s="761">
        <v>1948.9130768029995</v>
      </c>
      <c r="BS51" s="750">
        <v>527</v>
      </c>
      <c r="BT51" s="750">
        <v>53.951096700000001</v>
      </c>
      <c r="BU51" s="750">
        <v>0</v>
      </c>
      <c r="BV51" s="761">
        <v>0</v>
      </c>
      <c r="BW51" s="750">
        <v>28</v>
      </c>
      <c r="BX51" s="761">
        <v>2.8709211400000005</v>
      </c>
      <c r="BY51" s="750">
        <v>118</v>
      </c>
      <c r="BZ51" s="761">
        <v>23.580492719053552</v>
      </c>
      <c r="CA51" s="750">
        <v>62</v>
      </c>
      <c r="CB51" s="750">
        <v>28</v>
      </c>
      <c r="CC51" s="750">
        <v>28</v>
      </c>
      <c r="CD51" s="750">
        <v>0</v>
      </c>
    </row>
    <row r="52" spans="1:82" s="125" customFormat="1" ht="12.5">
      <c r="A52" s="2084"/>
      <c r="B52" s="2085"/>
      <c r="C52" s="741"/>
      <c r="D52" s="742"/>
      <c r="E52" s="741"/>
      <c r="F52" s="742"/>
      <c r="G52" s="743">
        <v>1</v>
      </c>
      <c r="H52" s="743">
        <v>1</v>
      </c>
      <c r="I52" s="744">
        <v>0.93091557321955642</v>
      </c>
      <c r="J52" s="744">
        <v>0.86220290392606702</v>
      </c>
      <c r="K52" s="744">
        <v>3.8049037084660571E-2</v>
      </c>
      <c r="L52" s="744">
        <v>6.4080917842596313E-2</v>
      </c>
      <c r="M52" s="745" t="s">
        <v>185</v>
      </c>
      <c r="N52" s="745" t="s">
        <v>185</v>
      </c>
      <c r="O52" s="745">
        <v>4.3835296180484524E-3</v>
      </c>
      <c r="P52" s="745">
        <v>1.1126727922102049E-2</v>
      </c>
      <c r="Q52" s="744">
        <v>2.6651860077734593E-2</v>
      </c>
      <c r="R52" s="744">
        <v>6.2589450309234629E-2</v>
      </c>
      <c r="S52" s="746">
        <v>0.83662280701754388</v>
      </c>
      <c r="T52" s="746">
        <v>0.15679824561403508</v>
      </c>
      <c r="U52" s="746">
        <v>5.4824561403508769E-3</v>
      </c>
      <c r="V52" s="746">
        <v>1.0964912280701754E-3</v>
      </c>
      <c r="W52" s="741"/>
      <c r="X52" s="742"/>
      <c r="Y52" s="741"/>
      <c r="Z52" s="742"/>
      <c r="AA52" s="743">
        <v>0.99948015631161935</v>
      </c>
      <c r="AB52" s="743">
        <v>0.99330253482836495</v>
      </c>
      <c r="AC52" s="744">
        <v>0.97049438927329434</v>
      </c>
      <c r="AD52" s="744">
        <v>0.94549508144041261</v>
      </c>
      <c r="AE52" s="747">
        <v>2.7623418061879325E-2</v>
      </c>
      <c r="AF52" s="747">
        <v>4.3838237485114749E-2</v>
      </c>
      <c r="AG52" s="747" t="s">
        <v>103</v>
      </c>
      <c r="AH52" s="747" t="s">
        <v>103</v>
      </c>
      <c r="AI52" s="747">
        <v>1.2368694654572832E-3</v>
      </c>
      <c r="AJ52" s="747">
        <v>3.6573258096181684E-3</v>
      </c>
      <c r="AK52" s="747">
        <v>1.2547951098842004E-4</v>
      </c>
      <c r="AL52" s="747">
        <v>3.1189009321936072E-4</v>
      </c>
      <c r="AM52" s="748">
        <v>0.55555555555555558</v>
      </c>
      <c r="AN52" s="748">
        <v>0.44444444444444442</v>
      </c>
      <c r="AO52" s="748" t="s">
        <v>103</v>
      </c>
      <c r="AP52" s="748" t="s">
        <v>103</v>
      </c>
      <c r="AQ52" s="749"/>
      <c r="AR52" s="749"/>
      <c r="AS52" s="749"/>
      <c r="AT52" s="749"/>
      <c r="AU52" s="762">
        <v>1</v>
      </c>
      <c r="AV52" s="762">
        <v>1</v>
      </c>
      <c r="AW52" s="762">
        <v>0.97048460537727665</v>
      </c>
      <c r="AX52" s="762">
        <v>0.94942408104694054</v>
      </c>
      <c r="AY52" s="762">
        <v>2.7292931483087597E-2</v>
      </c>
      <c r="AZ52" s="762">
        <v>4.2478487581026979E-2</v>
      </c>
      <c r="BA52" s="762">
        <v>0</v>
      </c>
      <c r="BB52" s="762">
        <v>0</v>
      </c>
      <c r="BC52" s="762">
        <v>1.2738508239375542E-3</v>
      </c>
      <c r="BD52" s="762">
        <v>5.3489533774301549E-3</v>
      </c>
      <c r="BE52" s="762">
        <v>9.4861231569817869E-4</v>
      </c>
      <c r="BF52" s="762">
        <v>2.7484779946023281E-3</v>
      </c>
      <c r="BG52" s="763">
        <v>0.48571428571428571</v>
      </c>
      <c r="BH52" s="763">
        <v>0.45714285714285713</v>
      </c>
      <c r="BI52" s="763">
        <v>5.7142857142857141E-2</v>
      </c>
      <c r="BJ52" s="763">
        <v>0</v>
      </c>
      <c r="BK52" s="761"/>
      <c r="BL52" s="761"/>
      <c r="BM52" s="761"/>
      <c r="BN52" s="761"/>
      <c r="BO52" s="763">
        <v>1</v>
      </c>
      <c r="BP52" s="763">
        <v>1</v>
      </c>
      <c r="BQ52" s="762">
        <v>0.98247258900434931</v>
      </c>
      <c r="BR52" s="762">
        <v>0.96037949392407207</v>
      </c>
      <c r="BS52" s="762">
        <v>1.3725030601349063E-2</v>
      </c>
      <c r="BT52" s="762">
        <v>2.6585858323855918E-2</v>
      </c>
      <c r="BU52" s="762">
        <v>0</v>
      </c>
      <c r="BV52" s="762">
        <v>0</v>
      </c>
      <c r="BW52" s="762">
        <v>7.2922363726332792E-4</v>
      </c>
      <c r="BX52" s="762">
        <v>1.4147238398399961E-3</v>
      </c>
      <c r="BY52" s="762">
        <v>3.0731567570383101E-3</v>
      </c>
      <c r="BZ52" s="762">
        <v>1.1619923912232053E-2</v>
      </c>
      <c r="CA52" s="763">
        <v>0.52542372881355937</v>
      </c>
      <c r="CB52" s="763">
        <v>0.23728813559322035</v>
      </c>
      <c r="CC52" s="763">
        <v>0.23728813559322035</v>
      </c>
      <c r="CD52" s="763">
        <v>0</v>
      </c>
    </row>
    <row r="53" spans="1:82" s="125" customFormat="1">
      <c r="A53" s="2084">
        <v>24</v>
      </c>
      <c r="B53" s="2085" t="s">
        <v>224</v>
      </c>
      <c r="C53" s="750">
        <v>5</v>
      </c>
      <c r="D53" s="751">
        <v>0.1194441</v>
      </c>
      <c r="E53" s="750">
        <v>3681</v>
      </c>
      <c r="F53" s="751">
        <v>123.54560931899999</v>
      </c>
      <c r="G53" s="752">
        <v>3686</v>
      </c>
      <c r="H53" s="753">
        <v>123.66505341899999</v>
      </c>
      <c r="I53" s="750">
        <v>3506</v>
      </c>
      <c r="J53" s="751">
        <v>95.810657864999996</v>
      </c>
      <c r="K53" s="750">
        <v>137</v>
      </c>
      <c r="L53" s="751">
        <v>18.721729115999999</v>
      </c>
      <c r="M53" s="764">
        <v>32</v>
      </c>
      <c r="N53" s="765">
        <v>8.1510598979999997</v>
      </c>
      <c r="O53" s="755">
        <v>0</v>
      </c>
      <c r="P53" s="755">
        <v>0</v>
      </c>
      <c r="Q53" s="750">
        <v>11</v>
      </c>
      <c r="R53" s="751">
        <v>0.98160653999999425</v>
      </c>
      <c r="S53" s="756">
        <v>9</v>
      </c>
      <c r="T53" s="757">
        <v>0</v>
      </c>
      <c r="U53" s="756">
        <v>2</v>
      </c>
      <c r="V53" s="757">
        <v>0</v>
      </c>
      <c r="W53" s="750">
        <v>11</v>
      </c>
      <c r="X53" s="751">
        <v>0.98160654000000003</v>
      </c>
      <c r="Y53" s="750">
        <v>5854</v>
      </c>
      <c r="Z53" s="751">
        <v>202.180575944</v>
      </c>
      <c r="AA53" s="752">
        <v>5865</v>
      </c>
      <c r="AB53" s="753">
        <v>203.162182484</v>
      </c>
      <c r="AC53" s="750">
        <v>5620</v>
      </c>
      <c r="AD53" s="751">
        <v>167.39339271600002</v>
      </c>
      <c r="AE53" s="750">
        <v>163</v>
      </c>
      <c r="AF53" s="751">
        <v>23.578231328000001</v>
      </c>
      <c r="AG53" s="758">
        <v>78</v>
      </c>
      <c r="AH53" s="759">
        <v>12.125510440000001</v>
      </c>
      <c r="AI53" s="758" t="s">
        <v>103</v>
      </c>
      <c r="AJ53" s="759" t="s">
        <v>103</v>
      </c>
      <c r="AK53" s="758">
        <v>4</v>
      </c>
      <c r="AL53" s="759">
        <v>6.5047999999974238E-2</v>
      </c>
      <c r="AM53" s="760">
        <v>4</v>
      </c>
      <c r="AN53" s="760" t="s">
        <v>103</v>
      </c>
      <c r="AO53" s="760" t="s">
        <v>103</v>
      </c>
      <c r="AP53" s="760" t="s">
        <v>103</v>
      </c>
      <c r="AQ53" s="749">
        <v>4</v>
      </c>
      <c r="AR53" s="749">
        <v>6.5047999999999995E-2</v>
      </c>
      <c r="AS53" s="749">
        <v>3999</v>
      </c>
      <c r="AT53" s="749">
        <v>140.98168162033332</v>
      </c>
      <c r="AU53" s="749">
        <v>4003</v>
      </c>
      <c r="AV53" s="749">
        <v>141.04672962033331</v>
      </c>
      <c r="AW53" s="749">
        <v>3899</v>
      </c>
      <c r="AX53" s="749">
        <v>109.49215294633332</v>
      </c>
      <c r="AY53" s="749">
        <v>86</v>
      </c>
      <c r="AZ53" s="749">
        <v>22.530988991000001</v>
      </c>
      <c r="BA53" s="749">
        <v>13</v>
      </c>
      <c r="BB53" s="749">
        <v>8.6813400999999999</v>
      </c>
      <c r="BC53" s="749">
        <v>0</v>
      </c>
      <c r="BD53" s="749">
        <v>0</v>
      </c>
      <c r="BE53" s="749">
        <v>5</v>
      </c>
      <c r="BF53" s="749">
        <v>0.34224758299998825</v>
      </c>
      <c r="BG53" s="749">
        <v>5</v>
      </c>
      <c r="BH53" s="749">
        <v>0</v>
      </c>
      <c r="BI53" s="749">
        <v>0</v>
      </c>
      <c r="BJ53" s="749">
        <v>0</v>
      </c>
      <c r="BK53" s="750">
        <v>5</v>
      </c>
      <c r="BL53" s="761">
        <v>0.34045229599999999</v>
      </c>
      <c r="BM53" s="750">
        <v>3868</v>
      </c>
      <c r="BN53" s="750">
        <v>144.8281499513333</v>
      </c>
      <c r="BO53" s="750">
        <v>3873</v>
      </c>
      <c r="BP53" s="750">
        <v>145.1686022473333</v>
      </c>
      <c r="BQ53" s="750">
        <v>3799</v>
      </c>
      <c r="BR53" s="761">
        <v>116.38186556033298</v>
      </c>
      <c r="BS53" s="750">
        <v>42</v>
      </c>
      <c r="BT53" s="750">
        <v>15.851377798000001</v>
      </c>
      <c r="BU53" s="750">
        <v>26</v>
      </c>
      <c r="BV53" s="761">
        <v>12.64058812</v>
      </c>
      <c r="BW53" s="750">
        <v>0</v>
      </c>
      <c r="BX53" s="761">
        <v>0</v>
      </c>
      <c r="BY53" s="750">
        <v>6</v>
      </c>
      <c r="BZ53" s="761">
        <v>0.29477076900031207</v>
      </c>
      <c r="CA53" s="750">
        <v>6</v>
      </c>
      <c r="CB53" s="750">
        <v>0</v>
      </c>
      <c r="CC53" s="750">
        <v>0</v>
      </c>
      <c r="CD53" s="750">
        <v>0</v>
      </c>
    </row>
    <row r="54" spans="1:82" s="125" customFormat="1" ht="12.5">
      <c r="A54" s="2084"/>
      <c r="B54" s="2085"/>
      <c r="C54" s="741"/>
      <c r="D54" s="742"/>
      <c r="E54" s="741"/>
      <c r="F54" s="742"/>
      <c r="G54" s="743">
        <v>1</v>
      </c>
      <c r="H54" s="743">
        <v>1</v>
      </c>
      <c r="I54" s="744">
        <v>0.95116657623440048</v>
      </c>
      <c r="J54" s="744">
        <v>0.77475936180915905</v>
      </c>
      <c r="K54" s="744">
        <v>3.7167661421595229E-2</v>
      </c>
      <c r="L54" s="744">
        <v>0.15139062005308265</v>
      </c>
      <c r="M54" s="745">
        <v>8.6814975583288118E-3</v>
      </c>
      <c r="N54" s="745">
        <v>6.5912395399068055E-2</v>
      </c>
      <c r="O54" s="755" t="s">
        <v>103</v>
      </c>
      <c r="P54" s="755" t="s">
        <v>103</v>
      </c>
      <c r="Q54" s="744">
        <v>2.9842647856755289E-3</v>
      </c>
      <c r="R54" s="744">
        <v>7.9376227386902132E-3</v>
      </c>
      <c r="S54" s="746">
        <v>0.81818181818181823</v>
      </c>
      <c r="T54" s="757" t="s">
        <v>185</v>
      </c>
      <c r="U54" s="746">
        <v>0.18181818181818182</v>
      </c>
      <c r="V54" s="746" t="s">
        <v>185</v>
      </c>
      <c r="W54" s="741"/>
      <c r="X54" s="742"/>
      <c r="Y54" s="741"/>
      <c r="Z54" s="742"/>
      <c r="AA54" s="743">
        <v>1</v>
      </c>
      <c r="AB54" s="743">
        <v>1</v>
      </c>
      <c r="AC54" s="744">
        <v>0.95822676896845693</v>
      </c>
      <c r="AD54" s="744">
        <v>0.82393972475257815</v>
      </c>
      <c r="AE54" s="747">
        <v>2.7791986359761295E-2</v>
      </c>
      <c r="AF54" s="747">
        <v>0.11605620219135468</v>
      </c>
      <c r="AG54" s="747">
        <v>1.3299232736572891E-2</v>
      </c>
      <c r="AH54" s="747">
        <v>5.9683895357616291E-2</v>
      </c>
      <c r="AI54" s="747" t="s">
        <v>103</v>
      </c>
      <c r="AJ54" s="747" t="s">
        <v>103</v>
      </c>
      <c r="AK54" s="747">
        <v>6.8201193520886613E-4</v>
      </c>
      <c r="AL54" s="747">
        <v>3.2017769845082798E-4</v>
      </c>
      <c r="AM54" s="748">
        <v>1</v>
      </c>
      <c r="AN54" s="748" t="s">
        <v>103</v>
      </c>
      <c r="AO54" s="748" t="s">
        <v>103</v>
      </c>
      <c r="AP54" s="748" t="s">
        <v>103</v>
      </c>
      <c r="AQ54" s="749"/>
      <c r="AR54" s="749"/>
      <c r="AS54" s="749"/>
      <c r="AT54" s="749"/>
      <c r="AU54" s="762">
        <v>1</v>
      </c>
      <c r="AV54" s="762">
        <v>1</v>
      </c>
      <c r="AW54" s="762">
        <v>0.9740194853859605</v>
      </c>
      <c r="AX54" s="762">
        <v>0.77628281946743505</v>
      </c>
      <c r="AY54" s="762">
        <v>2.1483887084686484E-2</v>
      </c>
      <c r="AZ54" s="762">
        <v>0.15974130737840186</v>
      </c>
      <c r="BA54" s="762">
        <v>3.247564326754934E-3</v>
      </c>
      <c r="BB54" s="762">
        <v>6.1549389506359013E-2</v>
      </c>
      <c r="BC54" s="762">
        <v>0</v>
      </c>
      <c r="BD54" s="762">
        <v>0</v>
      </c>
      <c r="BE54" s="762">
        <v>1.2490632025980515E-3</v>
      </c>
      <c r="BF54" s="762">
        <v>2.4264836478041234E-3</v>
      </c>
      <c r="BG54" s="763">
        <v>1</v>
      </c>
      <c r="BH54" s="763">
        <v>0</v>
      </c>
      <c r="BI54" s="763">
        <v>0</v>
      </c>
      <c r="BJ54" s="763">
        <v>0</v>
      </c>
      <c r="BK54" s="749"/>
      <c r="BL54" s="749"/>
      <c r="BM54" s="749"/>
      <c r="BN54" s="749"/>
      <c r="BO54" s="763">
        <v>1</v>
      </c>
      <c r="BP54" s="763">
        <v>1</v>
      </c>
      <c r="BQ54" s="762">
        <v>0.98089336431706686</v>
      </c>
      <c r="BR54" s="762">
        <v>0.80170135799782338</v>
      </c>
      <c r="BS54" s="762">
        <v>1.0844306738962044E-2</v>
      </c>
      <c r="BT54" s="762">
        <v>0.10919288022759195</v>
      </c>
      <c r="BU54" s="762">
        <v>6.7131422669765043E-3</v>
      </c>
      <c r="BV54" s="762">
        <v>8.7075220979695042E-2</v>
      </c>
      <c r="BW54" s="762">
        <v>0</v>
      </c>
      <c r="BX54" s="762">
        <v>0</v>
      </c>
      <c r="BY54" s="762">
        <v>1.5491866769945779E-3</v>
      </c>
      <c r="BZ54" s="762">
        <v>2.0305407948895981E-3</v>
      </c>
      <c r="CA54" s="763">
        <v>1</v>
      </c>
      <c r="CB54" s="763">
        <v>0</v>
      </c>
      <c r="CC54" s="763">
        <v>0</v>
      </c>
      <c r="CD54" s="763">
        <v>0</v>
      </c>
    </row>
    <row r="55" spans="1:82" s="125" customFormat="1">
      <c r="A55" s="2084">
        <v>25</v>
      </c>
      <c r="B55" s="2085" t="s">
        <v>225</v>
      </c>
      <c r="C55" s="750">
        <v>3</v>
      </c>
      <c r="D55" s="751">
        <v>0.72106499999999996</v>
      </c>
      <c r="E55" s="750">
        <v>1632</v>
      </c>
      <c r="F55" s="751">
        <v>77.404958717000113</v>
      </c>
      <c r="G55" s="752">
        <v>1635</v>
      </c>
      <c r="H55" s="753">
        <v>78.126023717000109</v>
      </c>
      <c r="I55" s="750">
        <v>1569</v>
      </c>
      <c r="J55" s="751">
        <v>72.494127605000003</v>
      </c>
      <c r="K55" s="750">
        <v>58</v>
      </c>
      <c r="L55" s="751">
        <v>4.6134841120000001</v>
      </c>
      <c r="M55" s="754">
        <v>0</v>
      </c>
      <c r="N55" s="754">
        <v>0</v>
      </c>
      <c r="O55" s="755">
        <v>0</v>
      </c>
      <c r="P55" s="755">
        <v>0</v>
      </c>
      <c r="Q55" s="750">
        <v>8</v>
      </c>
      <c r="R55" s="751">
        <v>1.0184120000001062</v>
      </c>
      <c r="S55" s="756">
        <v>8</v>
      </c>
      <c r="T55" s="757">
        <v>0</v>
      </c>
      <c r="U55" s="757">
        <v>0</v>
      </c>
      <c r="V55" s="757">
        <v>0</v>
      </c>
      <c r="W55" s="750">
        <v>8</v>
      </c>
      <c r="X55" s="751">
        <v>1.0184120000000001</v>
      </c>
      <c r="Y55" s="750">
        <v>2943</v>
      </c>
      <c r="Z55" s="751">
        <v>170.29835069000001</v>
      </c>
      <c r="AA55" s="752">
        <v>2951</v>
      </c>
      <c r="AB55" s="753">
        <v>171.31676269000002</v>
      </c>
      <c r="AC55" s="750">
        <v>2875</v>
      </c>
      <c r="AD55" s="751">
        <v>156.60075225500003</v>
      </c>
      <c r="AE55" s="750">
        <v>74</v>
      </c>
      <c r="AF55" s="751">
        <v>14.316010434999999</v>
      </c>
      <c r="AG55" s="758" t="s">
        <v>103</v>
      </c>
      <c r="AH55" s="759" t="s">
        <v>103</v>
      </c>
      <c r="AI55" s="758" t="s">
        <v>103</v>
      </c>
      <c r="AJ55" s="759" t="s">
        <v>103</v>
      </c>
      <c r="AK55" s="758">
        <v>2</v>
      </c>
      <c r="AL55" s="759">
        <v>0.39999999999998792</v>
      </c>
      <c r="AM55" s="760" t="s">
        <v>103</v>
      </c>
      <c r="AN55" s="760">
        <v>1</v>
      </c>
      <c r="AO55" s="760">
        <v>1</v>
      </c>
      <c r="AP55" s="760" t="s">
        <v>103</v>
      </c>
      <c r="AQ55" s="749">
        <v>2</v>
      </c>
      <c r="AR55" s="749">
        <v>0.4</v>
      </c>
      <c r="AS55" s="749">
        <v>1804</v>
      </c>
      <c r="AT55" s="749">
        <v>120.93091921599998</v>
      </c>
      <c r="AU55" s="749">
        <v>1806</v>
      </c>
      <c r="AV55" s="749">
        <v>121.33091921599998</v>
      </c>
      <c r="AW55" s="749">
        <v>1735</v>
      </c>
      <c r="AX55" s="749">
        <v>113.46203146499998</v>
      </c>
      <c r="AY55" s="749">
        <v>68</v>
      </c>
      <c r="AZ55" s="749">
        <v>7.2518877510000008</v>
      </c>
      <c r="BA55" s="749">
        <v>0</v>
      </c>
      <c r="BB55" s="749">
        <v>0</v>
      </c>
      <c r="BC55" s="749">
        <v>0</v>
      </c>
      <c r="BD55" s="749">
        <v>0</v>
      </c>
      <c r="BE55" s="749">
        <v>3</v>
      </c>
      <c r="BF55" s="749">
        <v>0.61700000000000177</v>
      </c>
      <c r="BG55" s="749">
        <v>3</v>
      </c>
      <c r="BH55" s="749">
        <v>0</v>
      </c>
      <c r="BI55" s="749">
        <v>0</v>
      </c>
      <c r="BJ55" s="749">
        <v>0</v>
      </c>
      <c r="BK55" s="750">
        <v>3</v>
      </c>
      <c r="BL55" s="761">
        <v>0.61749999999999994</v>
      </c>
      <c r="BM55" s="750">
        <v>1989</v>
      </c>
      <c r="BN55" s="750">
        <v>123.8730901080003</v>
      </c>
      <c r="BO55" s="750">
        <v>1992</v>
      </c>
      <c r="BP55" s="750">
        <v>124.4905901080003</v>
      </c>
      <c r="BQ55" s="750">
        <v>1958</v>
      </c>
      <c r="BR55" s="761">
        <v>120.71250356400029</v>
      </c>
      <c r="BS55" s="750">
        <v>31</v>
      </c>
      <c r="BT55" s="750">
        <v>2.9730865440000005</v>
      </c>
      <c r="BU55" s="750">
        <v>0</v>
      </c>
      <c r="BV55" s="761">
        <v>0</v>
      </c>
      <c r="BW55" s="750">
        <v>0</v>
      </c>
      <c r="BX55" s="761">
        <v>0</v>
      </c>
      <c r="BY55" s="750">
        <v>3</v>
      </c>
      <c r="BZ55" s="761">
        <v>0.80500000000001792</v>
      </c>
      <c r="CA55" s="750">
        <v>3</v>
      </c>
      <c r="CB55" s="750">
        <v>0</v>
      </c>
      <c r="CC55" s="750">
        <v>0</v>
      </c>
      <c r="CD55" s="750">
        <v>0</v>
      </c>
    </row>
    <row r="56" spans="1:82" s="125" customFormat="1" ht="12.5">
      <c r="A56" s="2084"/>
      <c r="B56" s="2085"/>
      <c r="C56" s="741"/>
      <c r="D56" s="742"/>
      <c r="E56" s="741"/>
      <c r="F56" s="742"/>
      <c r="G56" s="743">
        <v>1</v>
      </c>
      <c r="H56" s="743">
        <v>1</v>
      </c>
      <c r="I56" s="744">
        <v>0.95963302752293578</v>
      </c>
      <c r="J56" s="744">
        <v>0.92791267436826408</v>
      </c>
      <c r="K56" s="744">
        <v>3.5474006116207948E-2</v>
      </c>
      <c r="L56" s="744">
        <v>5.9051822843456871E-2</v>
      </c>
      <c r="M56" s="754" t="s">
        <v>185</v>
      </c>
      <c r="N56" s="754"/>
      <c r="O56" s="755" t="s">
        <v>103</v>
      </c>
      <c r="P56" s="755" t="s">
        <v>103</v>
      </c>
      <c r="Q56" s="744">
        <v>4.8929663608562688E-3</v>
      </c>
      <c r="R56" s="744">
        <v>1.3035502788279E-2</v>
      </c>
      <c r="S56" s="746">
        <v>1</v>
      </c>
      <c r="T56" s="746" t="s">
        <v>185</v>
      </c>
      <c r="U56" s="757" t="s">
        <v>185</v>
      </c>
      <c r="V56" s="757" t="s">
        <v>185</v>
      </c>
      <c r="W56" s="741"/>
      <c r="X56" s="742"/>
      <c r="Y56" s="741"/>
      <c r="Z56" s="742"/>
      <c r="AA56" s="743">
        <v>1</v>
      </c>
      <c r="AB56" s="743">
        <v>1</v>
      </c>
      <c r="AC56" s="744">
        <v>0.97424601829888169</v>
      </c>
      <c r="AD56" s="744">
        <v>0.91410058067914346</v>
      </c>
      <c r="AE56" s="747">
        <v>2.507624534056252E-2</v>
      </c>
      <c r="AF56" s="747">
        <v>8.3564563153139967E-2</v>
      </c>
      <c r="AG56" s="747" t="s">
        <v>103</v>
      </c>
      <c r="AH56" s="747" t="s">
        <v>103</v>
      </c>
      <c r="AI56" s="747" t="s">
        <v>103</v>
      </c>
      <c r="AJ56" s="747" t="s">
        <v>103</v>
      </c>
      <c r="AK56" s="747">
        <v>6.7773636055574386E-4</v>
      </c>
      <c r="AL56" s="747">
        <v>2.3348561677166016E-3</v>
      </c>
      <c r="AM56" s="748" t="s">
        <v>103</v>
      </c>
      <c r="AN56" s="748">
        <v>0.5</v>
      </c>
      <c r="AO56" s="748">
        <v>0.5</v>
      </c>
      <c r="AP56" s="748" t="s">
        <v>103</v>
      </c>
      <c r="AQ56" s="749"/>
      <c r="AR56" s="749"/>
      <c r="AS56" s="749"/>
      <c r="AT56" s="749"/>
      <c r="AU56" s="762">
        <v>1</v>
      </c>
      <c r="AV56" s="762">
        <v>1</v>
      </c>
      <c r="AW56" s="762">
        <v>0.96068660022148389</v>
      </c>
      <c r="AX56" s="762">
        <v>0.93514523913734326</v>
      </c>
      <c r="AY56" s="762">
        <v>3.7652270210409747E-2</v>
      </c>
      <c r="AZ56" s="762">
        <v>5.9769494848133403E-2</v>
      </c>
      <c r="BA56" s="762">
        <v>0</v>
      </c>
      <c r="BB56" s="762">
        <v>0</v>
      </c>
      <c r="BC56" s="762">
        <v>0</v>
      </c>
      <c r="BD56" s="762">
        <v>0</v>
      </c>
      <c r="BE56" s="762">
        <v>1.6611295681063123E-3</v>
      </c>
      <c r="BF56" s="762">
        <v>5.0852660145233415E-3</v>
      </c>
      <c r="BG56" s="763">
        <v>1</v>
      </c>
      <c r="BH56" s="763">
        <v>0</v>
      </c>
      <c r="BI56" s="763">
        <v>0</v>
      </c>
      <c r="BJ56" s="763">
        <v>0</v>
      </c>
      <c r="BK56" s="749"/>
      <c r="BL56" s="749"/>
      <c r="BM56" s="749"/>
      <c r="BN56" s="749"/>
      <c r="BO56" s="763">
        <v>1</v>
      </c>
      <c r="BP56" s="763">
        <v>1</v>
      </c>
      <c r="BQ56" s="762">
        <v>0.98293172690763053</v>
      </c>
      <c r="BR56" s="762">
        <v>0.96965162956716344</v>
      </c>
      <c r="BS56" s="762">
        <v>1.5562248995983935E-2</v>
      </c>
      <c r="BT56" s="762">
        <v>2.3882018242669868E-2</v>
      </c>
      <c r="BU56" s="762">
        <v>0</v>
      </c>
      <c r="BV56" s="762">
        <v>0</v>
      </c>
      <c r="BW56" s="762">
        <v>0</v>
      </c>
      <c r="BX56" s="762">
        <v>0</v>
      </c>
      <c r="BY56" s="762">
        <v>1.5060240963855422E-3</v>
      </c>
      <c r="BZ56" s="762">
        <v>6.4663521901667425E-3</v>
      </c>
      <c r="CA56" s="763">
        <v>1</v>
      </c>
      <c r="CB56" s="763">
        <v>0</v>
      </c>
      <c r="CC56" s="763">
        <v>0</v>
      </c>
      <c r="CD56" s="763">
        <v>0</v>
      </c>
    </row>
    <row r="57" spans="1:82" s="125" customFormat="1">
      <c r="A57" s="2084">
        <v>26</v>
      </c>
      <c r="B57" s="2085" t="s">
        <v>106</v>
      </c>
      <c r="C57" s="750">
        <v>0</v>
      </c>
      <c r="D57" s="751">
        <v>0</v>
      </c>
      <c r="E57" s="750">
        <v>4648</v>
      </c>
      <c r="F57" s="751">
        <v>546.32999999999993</v>
      </c>
      <c r="G57" s="752">
        <v>4648</v>
      </c>
      <c r="H57" s="753">
        <v>546.32999999999993</v>
      </c>
      <c r="I57" s="750">
        <v>4556</v>
      </c>
      <c r="J57" s="751">
        <v>478.4</v>
      </c>
      <c r="K57" s="750">
        <v>90</v>
      </c>
      <c r="L57" s="751">
        <v>63.53</v>
      </c>
      <c r="M57" s="754">
        <v>0</v>
      </c>
      <c r="N57" s="754">
        <v>0</v>
      </c>
      <c r="O57" s="755">
        <v>0</v>
      </c>
      <c r="P57" s="755">
        <v>0</v>
      </c>
      <c r="Q57" s="750">
        <v>2</v>
      </c>
      <c r="R57" s="751">
        <v>4.3999999999999488</v>
      </c>
      <c r="S57" s="756">
        <v>1</v>
      </c>
      <c r="T57" s="756">
        <v>1</v>
      </c>
      <c r="U57" s="757">
        <v>0</v>
      </c>
      <c r="V57" s="757">
        <v>0</v>
      </c>
      <c r="W57" s="750">
        <v>2</v>
      </c>
      <c r="X57" s="751">
        <v>4.4000000000000004</v>
      </c>
      <c r="Y57" s="750">
        <v>8067</v>
      </c>
      <c r="Z57" s="751">
        <v>1599.5271973669992</v>
      </c>
      <c r="AA57" s="752">
        <v>8069</v>
      </c>
      <c r="AB57" s="753">
        <v>1603.9271973669993</v>
      </c>
      <c r="AC57" s="750">
        <v>7950</v>
      </c>
      <c r="AD57" s="751">
        <v>1518.17</v>
      </c>
      <c r="AE57" s="750">
        <v>117</v>
      </c>
      <c r="AF57" s="751">
        <v>80.629797404000001</v>
      </c>
      <c r="AG57" s="758" t="s">
        <v>103</v>
      </c>
      <c r="AH57" s="759" t="s">
        <v>103</v>
      </c>
      <c r="AI57" s="758" t="s">
        <v>103</v>
      </c>
      <c r="AJ57" s="759" t="s">
        <v>103</v>
      </c>
      <c r="AK57" s="758">
        <v>2</v>
      </c>
      <c r="AL57" s="759">
        <v>5.1273999629992062</v>
      </c>
      <c r="AM57" s="760">
        <v>2</v>
      </c>
      <c r="AN57" s="760" t="s">
        <v>103</v>
      </c>
      <c r="AO57" s="760" t="s">
        <v>103</v>
      </c>
      <c r="AP57" s="760" t="s">
        <v>103</v>
      </c>
      <c r="AQ57" s="749">
        <v>2</v>
      </c>
      <c r="AR57" s="749">
        <v>5.13</v>
      </c>
      <c r="AS57" s="749">
        <v>5473</v>
      </c>
      <c r="AT57" s="749">
        <v>816.57460527300009</v>
      </c>
      <c r="AU57" s="749">
        <v>5475</v>
      </c>
      <c r="AV57" s="749">
        <v>821.70460527300008</v>
      </c>
      <c r="AW57" s="749">
        <v>5421</v>
      </c>
      <c r="AX57" s="749">
        <v>776.69941327300012</v>
      </c>
      <c r="AY57" s="749">
        <v>53</v>
      </c>
      <c r="AZ57" s="749">
        <v>44.705192000000004</v>
      </c>
      <c r="BA57" s="749">
        <v>0</v>
      </c>
      <c r="BB57" s="749">
        <v>0</v>
      </c>
      <c r="BC57" s="749">
        <v>1</v>
      </c>
      <c r="BD57" s="749">
        <v>0.3</v>
      </c>
      <c r="BE57" s="749">
        <v>0</v>
      </c>
      <c r="BF57" s="749">
        <v>-3.8358205500799158E-14</v>
      </c>
      <c r="BG57" s="749">
        <v>0</v>
      </c>
      <c r="BH57" s="749">
        <v>0</v>
      </c>
      <c r="BI57" s="749">
        <v>0</v>
      </c>
      <c r="BJ57" s="749">
        <v>0</v>
      </c>
      <c r="BK57" s="750">
        <v>0</v>
      </c>
      <c r="BL57" s="761">
        <v>0</v>
      </c>
      <c r="BM57" s="750">
        <v>6431</v>
      </c>
      <c r="BN57" s="750">
        <v>1131.216458676</v>
      </c>
      <c r="BO57" s="750">
        <v>6431</v>
      </c>
      <c r="BP57" s="750">
        <v>1131.216458676</v>
      </c>
      <c r="BQ57" s="750">
        <v>6375</v>
      </c>
      <c r="BR57" s="761">
        <v>1086.1464400120001</v>
      </c>
      <c r="BS57" s="750">
        <v>54</v>
      </c>
      <c r="BT57" s="750">
        <v>37.006891863999989</v>
      </c>
      <c r="BU57" s="750">
        <v>0</v>
      </c>
      <c r="BV57" s="761">
        <v>0</v>
      </c>
      <c r="BW57" s="750">
        <v>0</v>
      </c>
      <c r="BX57" s="761">
        <v>0</v>
      </c>
      <c r="BY57" s="750">
        <v>2</v>
      </c>
      <c r="BZ57" s="761">
        <v>8.0631267999999281</v>
      </c>
      <c r="CA57" s="750">
        <v>1</v>
      </c>
      <c r="CB57" s="750">
        <v>0</v>
      </c>
      <c r="CC57" s="750">
        <v>1</v>
      </c>
      <c r="CD57" s="750">
        <v>0</v>
      </c>
    </row>
    <row r="58" spans="1:82" s="125" customFormat="1" ht="12.5">
      <c r="A58" s="2084"/>
      <c r="B58" s="2085"/>
      <c r="C58" s="741"/>
      <c r="D58" s="742"/>
      <c r="E58" s="741"/>
      <c r="F58" s="742"/>
      <c r="G58" s="743">
        <v>1</v>
      </c>
      <c r="H58" s="743">
        <v>1</v>
      </c>
      <c r="I58" s="744">
        <v>0.98020654044750433</v>
      </c>
      <c r="J58" s="744">
        <v>0.87566123039188781</v>
      </c>
      <c r="K58" s="744">
        <v>1.93631669535284E-2</v>
      </c>
      <c r="L58" s="744">
        <v>0.11628502919480901</v>
      </c>
      <c r="M58" s="754" t="s">
        <v>185</v>
      </c>
      <c r="N58" s="754" t="s">
        <v>185</v>
      </c>
      <c r="O58" s="755" t="s">
        <v>103</v>
      </c>
      <c r="P58" s="755" t="s">
        <v>103</v>
      </c>
      <c r="Q58" s="744">
        <v>4.3029259896729778E-4</v>
      </c>
      <c r="R58" s="744">
        <v>8.0537404133032217E-3</v>
      </c>
      <c r="S58" s="746">
        <v>0.5</v>
      </c>
      <c r="T58" s="746">
        <v>0.5</v>
      </c>
      <c r="U58" s="746" t="s">
        <v>185</v>
      </c>
      <c r="V58" s="746" t="s">
        <v>185</v>
      </c>
      <c r="W58" s="741"/>
      <c r="X58" s="742"/>
      <c r="Y58" s="741"/>
      <c r="Z58" s="742"/>
      <c r="AA58" s="743">
        <v>1</v>
      </c>
      <c r="AB58" s="743">
        <v>1</v>
      </c>
      <c r="AC58" s="744">
        <v>0.98525219977692402</v>
      </c>
      <c r="AD58" s="744">
        <v>0.94653298634266081</v>
      </c>
      <c r="AE58" s="747">
        <v>1.4499938034452844E-2</v>
      </c>
      <c r="AF58" s="747">
        <v>5.0270235168006105E-2</v>
      </c>
      <c r="AG58" s="747" t="s">
        <v>103</v>
      </c>
      <c r="AH58" s="747" t="s">
        <v>103</v>
      </c>
      <c r="AI58" s="747" t="s">
        <v>103</v>
      </c>
      <c r="AJ58" s="747" t="s">
        <v>103</v>
      </c>
      <c r="AK58" s="747">
        <v>2.4786218862312553E-4</v>
      </c>
      <c r="AL58" s="747">
        <v>3.1967784893331356E-3</v>
      </c>
      <c r="AM58" s="748">
        <v>1</v>
      </c>
      <c r="AN58" s="748" t="s">
        <v>103</v>
      </c>
      <c r="AO58" s="748" t="s">
        <v>103</v>
      </c>
      <c r="AP58" s="748" t="s">
        <v>103</v>
      </c>
      <c r="AQ58" s="749"/>
      <c r="AR58" s="749"/>
      <c r="AS58" s="749"/>
      <c r="AT58" s="749"/>
      <c r="AU58" s="762">
        <v>1</v>
      </c>
      <c r="AV58" s="762">
        <v>1</v>
      </c>
      <c r="AW58" s="762">
        <v>0.99013698630136981</v>
      </c>
      <c r="AX58" s="762">
        <v>0.94522947576149019</v>
      </c>
      <c r="AY58" s="762">
        <v>9.6803652968036526E-3</v>
      </c>
      <c r="AZ58" s="762">
        <v>5.4405429534068774E-2</v>
      </c>
      <c r="BA58" s="762">
        <v>0</v>
      </c>
      <c r="BB58" s="762">
        <v>0</v>
      </c>
      <c r="BC58" s="762">
        <v>1.8264840182648402E-4</v>
      </c>
      <c r="BD58" s="762">
        <v>3.6509470444105529E-4</v>
      </c>
      <c r="BE58" s="762">
        <v>0</v>
      </c>
      <c r="BF58" s="762">
        <v>-4.668125900067844E-17</v>
      </c>
      <c r="BG58" s="763" t="s">
        <v>185</v>
      </c>
      <c r="BH58" s="763" t="s">
        <v>185</v>
      </c>
      <c r="BI58" s="763" t="s">
        <v>185</v>
      </c>
      <c r="BJ58" s="763" t="s">
        <v>185</v>
      </c>
      <c r="BK58" s="749"/>
      <c r="BL58" s="749"/>
      <c r="BM58" s="749"/>
      <c r="BN58" s="749"/>
      <c r="BO58" s="763">
        <v>1</v>
      </c>
      <c r="BP58" s="763">
        <v>1</v>
      </c>
      <c r="BQ58" s="762">
        <v>0.99129217851034057</v>
      </c>
      <c r="BR58" s="762">
        <v>0.96015791821421093</v>
      </c>
      <c r="BS58" s="762">
        <v>8.3968278650287664E-3</v>
      </c>
      <c r="BT58" s="762">
        <v>3.271424454636529E-2</v>
      </c>
      <c r="BU58" s="762">
        <v>0</v>
      </c>
      <c r="BV58" s="762">
        <v>0</v>
      </c>
      <c r="BW58" s="762">
        <v>0</v>
      </c>
      <c r="BX58" s="762">
        <v>0</v>
      </c>
      <c r="BY58" s="762">
        <v>3.1099362463069506E-4</v>
      </c>
      <c r="BZ58" s="762">
        <v>7.127837239423819E-3</v>
      </c>
      <c r="CA58" s="763">
        <v>0.5</v>
      </c>
      <c r="CB58" s="763">
        <v>0</v>
      </c>
      <c r="CC58" s="763">
        <v>0.5</v>
      </c>
      <c r="CD58" s="763">
        <v>0</v>
      </c>
    </row>
    <row r="59" spans="1:82" s="147" customFormat="1">
      <c r="A59" s="2079"/>
      <c r="B59" s="2090" t="s">
        <v>100</v>
      </c>
      <c r="C59" s="766">
        <v>319</v>
      </c>
      <c r="D59" s="767">
        <v>104.9581497708571</v>
      </c>
      <c r="E59" s="766">
        <v>154012</v>
      </c>
      <c r="F59" s="767">
        <v>9016.9904544556593</v>
      </c>
      <c r="G59" s="766">
        <v>154331</v>
      </c>
      <c r="H59" s="768">
        <v>9121.948604226518</v>
      </c>
      <c r="I59" s="766">
        <v>149734</v>
      </c>
      <c r="J59" s="768">
        <v>8125.9194417469635</v>
      </c>
      <c r="K59" s="766">
        <v>2996</v>
      </c>
      <c r="L59" s="768">
        <v>587.69236820399999</v>
      </c>
      <c r="M59" s="769">
        <v>98</v>
      </c>
      <c r="N59" s="770">
        <v>56.154057394000006</v>
      </c>
      <c r="O59" s="769">
        <v>173</v>
      </c>
      <c r="P59" s="770">
        <v>21.335283567169384</v>
      </c>
      <c r="Q59" s="766">
        <v>1330</v>
      </c>
      <c r="R59" s="768">
        <v>330.84745331438518</v>
      </c>
      <c r="S59" s="766">
        <v>1109</v>
      </c>
      <c r="T59" s="766">
        <v>192</v>
      </c>
      <c r="U59" s="766">
        <v>14</v>
      </c>
      <c r="V59" s="766">
        <v>15</v>
      </c>
      <c r="W59" s="766">
        <v>1330</v>
      </c>
      <c r="X59" s="767">
        <v>330.84479831141601</v>
      </c>
      <c r="Y59" s="766">
        <v>240490</v>
      </c>
      <c r="Z59" s="767">
        <v>18163.812365280315</v>
      </c>
      <c r="AA59" s="766">
        <v>241820</v>
      </c>
      <c r="AB59" s="768">
        <v>18494.657163591735</v>
      </c>
      <c r="AC59" s="766">
        <v>237245</v>
      </c>
      <c r="AD59" s="768">
        <v>17409.192874598797</v>
      </c>
      <c r="AE59" s="771">
        <v>3896</v>
      </c>
      <c r="AF59" s="772">
        <v>751.93039125307996</v>
      </c>
      <c r="AG59" s="773">
        <v>281</v>
      </c>
      <c r="AH59" s="774">
        <v>183.95483269599998</v>
      </c>
      <c r="AI59" s="773">
        <v>102</v>
      </c>
      <c r="AJ59" s="774">
        <v>20.699034867154015</v>
      </c>
      <c r="AK59" s="773">
        <v>296</v>
      </c>
      <c r="AL59" s="774">
        <v>128.88003017670428</v>
      </c>
      <c r="AM59" s="773">
        <v>182</v>
      </c>
      <c r="AN59" s="773">
        <v>53</v>
      </c>
      <c r="AO59" s="773">
        <v>44</v>
      </c>
      <c r="AP59" s="773">
        <v>17</v>
      </c>
      <c r="AQ59" s="749">
        <v>296</v>
      </c>
      <c r="AR59" s="749">
        <v>128.88783426631409</v>
      </c>
      <c r="AS59" s="749">
        <v>154621</v>
      </c>
      <c r="AT59" s="749">
        <v>10765.088124536413</v>
      </c>
      <c r="AU59" s="749">
        <v>154917</v>
      </c>
      <c r="AV59" s="749">
        <v>10893.975958802726</v>
      </c>
      <c r="AW59" s="749">
        <v>151843</v>
      </c>
      <c r="AX59" s="749">
        <v>10218.149433149714</v>
      </c>
      <c r="AY59" s="749">
        <v>2826</v>
      </c>
      <c r="AZ59" s="749">
        <v>608.99052646168934</v>
      </c>
      <c r="BA59" s="749">
        <v>18</v>
      </c>
      <c r="BB59" s="749">
        <v>8.9328497000000002</v>
      </c>
      <c r="BC59" s="749">
        <v>69</v>
      </c>
      <c r="BD59" s="749">
        <v>13.6361802773843</v>
      </c>
      <c r="BE59" s="749">
        <v>161</v>
      </c>
      <c r="BF59" s="749">
        <v>44.266969213938062</v>
      </c>
      <c r="BG59" s="749">
        <v>115</v>
      </c>
      <c r="BH59" s="749">
        <v>21</v>
      </c>
      <c r="BI59" s="749">
        <v>8</v>
      </c>
      <c r="BJ59" s="749">
        <v>17</v>
      </c>
      <c r="BK59" s="750">
        <v>108</v>
      </c>
      <c r="BL59" s="750">
        <v>35.257203040999997</v>
      </c>
      <c r="BM59" s="750">
        <v>154950</v>
      </c>
      <c r="BN59" s="750">
        <v>11420.111250278536</v>
      </c>
      <c r="BO59" s="750">
        <v>155058</v>
      </c>
      <c r="BP59" s="750">
        <v>11455.368453319537</v>
      </c>
      <c r="BQ59" s="750">
        <v>153297</v>
      </c>
      <c r="BR59" s="750">
        <v>11004.743501741572</v>
      </c>
      <c r="BS59" s="750">
        <v>1518</v>
      </c>
      <c r="BT59" s="750">
        <v>363.04331634285552</v>
      </c>
      <c r="BU59" s="750">
        <v>26</v>
      </c>
      <c r="BV59" s="750">
        <v>12.64058812</v>
      </c>
      <c r="BW59" s="750">
        <v>34</v>
      </c>
      <c r="BX59" s="750">
        <v>4.6729995240000006</v>
      </c>
      <c r="BY59" s="750">
        <v>183</v>
      </c>
      <c r="BZ59" s="750">
        <v>70.268047591108683</v>
      </c>
      <c r="CA59" s="750">
        <v>112</v>
      </c>
      <c r="CB59" s="750">
        <v>29</v>
      </c>
      <c r="CC59" s="750">
        <v>35</v>
      </c>
      <c r="CD59" s="750">
        <v>7</v>
      </c>
    </row>
    <row r="60" spans="1:82" s="147" customFormat="1">
      <c r="A60" s="2079"/>
      <c r="B60" s="2090"/>
      <c r="C60" s="741"/>
      <c r="D60" s="742"/>
      <c r="E60" s="741"/>
      <c r="F60" s="742"/>
      <c r="G60" s="743">
        <v>1</v>
      </c>
      <c r="H60" s="743">
        <v>1</v>
      </c>
      <c r="I60" s="744">
        <v>0.97021337255638851</v>
      </c>
      <c r="J60" s="744">
        <v>0.89080960596313163</v>
      </c>
      <c r="K60" s="744">
        <v>1.9412820496206205E-2</v>
      </c>
      <c r="L60" s="744">
        <v>6.4426187178000707E-2</v>
      </c>
      <c r="M60" s="745">
        <v>6.3499880127777309E-4</v>
      </c>
      <c r="N60" s="745">
        <v>6.1559278428714084E-3</v>
      </c>
      <c r="O60" s="745">
        <v>1.1209672716434157E-3</v>
      </c>
      <c r="P60" s="745">
        <v>2.3388953931711477E-3</v>
      </c>
      <c r="Q60" s="744">
        <v>8.6178408744840632E-3</v>
      </c>
      <c r="R60" s="744">
        <v>3.6269383622825058E-2</v>
      </c>
      <c r="S60" s="746">
        <v>0.83383458646616537</v>
      </c>
      <c r="T60" s="746">
        <v>0.14436090225563911</v>
      </c>
      <c r="U60" s="746">
        <v>1.0526315789473684E-2</v>
      </c>
      <c r="V60" s="746">
        <v>1.1278195488721804E-2</v>
      </c>
      <c r="W60" s="741"/>
      <c r="X60" s="742"/>
      <c r="Y60" s="741"/>
      <c r="Z60" s="742"/>
      <c r="AA60" s="743">
        <v>1</v>
      </c>
      <c r="AB60" s="743">
        <v>1</v>
      </c>
      <c r="AC60" s="744">
        <v>0.98108096931602018</v>
      </c>
      <c r="AD60" s="744">
        <v>0.94130930466071228</v>
      </c>
      <c r="AE60" s="747">
        <v>1.6111157058969483E-2</v>
      </c>
      <c r="AF60" s="747">
        <v>4.0656627727780607E-2</v>
      </c>
      <c r="AG60" s="747">
        <v>1.1620213381854272E-3</v>
      </c>
      <c r="AH60" s="747">
        <v>9.9463770033072201E-3</v>
      </c>
      <c r="AI60" s="747">
        <v>4.2180133983955008E-4</v>
      </c>
      <c r="AJ60" s="747">
        <v>1.1191899738429204E-3</v>
      </c>
      <c r="AK60" s="747">
        <v>1.224050946985361E-3</v>
      </c>
      <c r="AL60" s="747">
        <v>6.9685006343570026E-3</v>
      </c>
      <c r="AM60" s="748">
        <v>0.61486486486486491</v>
      </c>
      <c r="AN60" s="748">
        <v>0.17905405405405406</v>
      </c>
      <c r="AO60" s="748">
        <v>0.14864864864864866</v>
      </c>
      <c r="AP60" s="748">
        <v>5.7432432432432436E-2</v>
      </c>
      <c r="AQ60" s="749"/>
      <c r="AR60" s="749"/>
      <c r="AS60" s="749"/>
      <c r="AT60" s="749"/>
      <c r="AU60" s="762">
        <v>1</v>
      </c>
      <c r="AV60" s="762">
        <v>1</v>
      </c>
      <c r="AW60" s="762">
        <v>0.98015711639135794</v>
      </c>
      <c r="AX60" s="762">
        <v>0.93796328097209358</v>
      </c>
      <c r="AY60" s="762">
        <v>1.8242026375413931E-2</v>
      </c>
      <c r="AZ60" s="762">
        <v>5.5901585313266916E-2</v>
      </c>
      <c r="BA60" s="762">
        <v>1.1619125079881485E-4</v>
      </c>
      <c r="BB60" s="762">
        <v>8.1998066948017583E-4</v>
      </c>
      <c r="BC60" s="762">
        <v>4.4539979472879023E-4</v>
      </c>
      <c r="BD60" s="762">
        <v>1.2517174931312176E-3</v>
      </c>
      <c r="BE60" s="762">
        <v>1.0392661877005106E-3</v>
      </c>
      <c r="BF60" s="762">
        <v>4.063435552028068E-3</v>
      </c>
      <c r="BG60" s="763">
        <v>0.7142857142857143</v>
      </c>
      <c r="BH60" s="763">
        <v>0.13043478260869565</v>
      </c>
      <c r="BI60" s="763">
        <v>4.9689440993788817E-2</v>
      </c>
      <c r="BJ60" s="763">
        <v>0.10559006211180125</v>
      </c>
      <c r="BK60" s="749"/>
      <c r="BL60" s="749"/>
      <c r="BM60" s="749"/>
      <c r="BN60" s="749"/>
      <c r="BO60" s="763">
        <v>1</v>
      </c>
      <c r="BP60" s="763">
        <v>1</v>
      </c>
      <c r="BQ60" s="762">
        <v>0.98864295940873737</v>
      </c>
      <c r="BR60" s="762">
        <v>0.96066255280969304</v>
      </c>
      <c r="BS60" s="762">
        <v>9.7898850752621593E-3</v>
      </c>
      <c r="BT60" s="762">
        <v>3.1691980735691905E-2</v>
      </c>
      <c r="BU60" s="762">
        <v>1.6767919101239536E-4</v>
      </c>
      <c r="BV60" s="762">
        <v>1.1034641243981122E-3</v>
      </c>
      <c r="BW60" s="762">
        <v>2.1927278824697855E-4</v>
      </c>
      <c r="BX60" s="762">
        <v>4.0793096643223717E-4</v>
      </c>
      <c r="BY60" s="762">
        <v>1.1802035367410905E-3</v>
      </c>
      <c r="BZ60" s="762">
        <v>6.1340713637845845E-3</v>
      </c>
      <c r="CA60" s="763">
        <v>0.61202185792349728</v>
      </c>
      <c r="CB60" s="763">
        <v>0.15846994535519127</v>
      </c>
      <c r="CC60" s="763">
        <v>0.19125683060109289</v>
      </c>
      <c r="CD60" s="763">
        <v>3.825136612021858E-2</v>
      </c>
    </row>
    <row r="61" spans="1:82" s="147" customFormat="1">
      <c r="A61" s="2079"/>
      <c r="B61" s="2090" t="s">
        <v>101</v>
      </c>
      <c r="C61" s="766">
        <v>6194</v>
      </c>
      <c r="D61" s="767">
        <v>454.64814977085689</v>
      </c>
      <c r="E61" s="766">
        <v>1095113</v>
      </c>
      <c r="F61" s="767">
        <v>27772.640454455661</v>
      </c>
      <c r="G61" s="752">
        <v>1101307</v>
      </c>
      <c r="H61" s="753">
        <v>28227.288604226516</v>
      </c>
      <c r="I61" s="766">
        <v>1083623</v>
      </c>
      <c r="J61" s="767">
        <v>26421.499441746964</v>
      </c>
      <c r="K61" s="766">
        <v>9527</v>
      </c>
      <c r="L61" s="767">
        <v>864.62236820399994</v>
      </c>
      <c r="M61" s="769">
        <v>3032</v>
      </c>
      <c r="N61" s="775">
        <v>60.074057394000008</v>
      </c>
      <c r="O61" s="769">
        <v>2070</v>
      </c>
      <c r="P61" s="775">
        <v>257.82528356716938</v>
      </c>
      <c r="Q61" s="766">
        <v>3055</v>
      </c>
      <c r="R61" s="767">
        <v>623.2674533143836</v>
      </c>
      <c r="S61" s="766">
        <v>1901</v>
      </c>
      <c r="T61" s="766">
        <v>1125</v>
      </c>
      <c r="U61" s="766">
        <v>14</v>
      </c>
      <c r="V61" s="766">
        <v>15</v>
      </c>
      <c r="W61" s="766">
        <v>3055</v>
      </c>
      <c r="X61" s="767">
        <v>623.26479831141603</v>
      </c>
      <c r="Y61" s="766">
        <v>1605869</v>
      </c>
      <c r="Z61" s="767">
        <v>47457.272365280311</v>
      </c>
      <c r="AA61" s="752">
        <v>1608924</v>
      </c>
      <c r="AB61" s="753">
        <v>48080.537163591725</v>
      </c>
      <c r="AC61" s="766">
        <v>1587110</v>
      </c>
      <c r="AD61" s="767">
        <v>45817.572874598802</v>
      </c>
      <c r="AE61" s="771">
        <v>12609</v>
      </c>
      <c r="AF61" s="776">
        <v>1099.12039125308</v>
      </c>
      <c r="AG61" s="773">
        <v>3900</v>
      </c>
      <c r="AH61" s="777">
        <v>192.45483269599998</v>
      </c>
      <c r="AI61" s="773">
        <v>2727</v>
      </c>
      <c r="AJ61" s="777">
        <v>482.35903486715404</v>
      </c>
      <c r="AK61" s="773">
        <v>2578</v>
      </c>
      <c r="AL61" s="777">
        <v>489.03003017670068</v>
      </c>
      <c r="AM61" s="773">
        <v>1393</v>
      </c>
      <c r="AN61" s="773">
        <v>1124</v>
      </c>
      <c r="AO61" s="773">
        <v>44</v>
      </c>
      <c r="AP61" s="773">
        <v>17</v>
      </c>
      <c r="AQ61" s="749">
        <v>2578</v>
      </c>
      <c r="AR61" s="749">
        <v>489.03783426631406</v>
      </c>
      <c r="AS61" s="749">
        <v>1074546</v>
      </c>
      <c r="AT61" s="749">
        <v>29732.56812453641</v>
      </c>
      <c r="AU61" s="749">
        <v>1077124</v>
      </c>
      <c r="AV61" s="749">
        <v>30221.605958802727</v>
      </c>
      <c r="AW61" s="749">
        <v>1060419</v>
      </c>
      <c r="AX61" s="749">
        <v>28615.919433149713</v>
      </c>
      <c r="AY61" s="749">
        <v>10829</v>
      </c>
      <c r="AZ61" s="749">
        <v>1025.9105264616894</v>
      </c>
      <c r="BA61" s="749">
        <v>4344</v>
      </c>
      <c r="BB61" s="749">
        <v>23.682849699999998</v>
      </c>
      <c r="BC61" s="749">
        <v>696</v>
      </c>
      <c r="BD61" s="749">
        <v>205.95618027738431</v>
      </c>
      <c r="BE61" s="749">
        <v>836</v>
      </c>
      <c r="BF61" s="749">
        <v>350.13696921393858</v>
      </c>
      <c r="BG61" s="749">
        <v>770</v>
      </c>
      <c r="BH61" s="749">
        <v>41</v>
      </c>
      <c r="BI61" s="749">
        <v>8</v>
      </c>
      <c r="BJ61" s="749">
        <v>17</v>
      </c>
      <c r="BK61" s="750">
        <v>783</v>
      </c>
      <c r="BL61" s="750">
        <v>341.12720304100003</v>
      </c>
      <c r="BM61" s="750">
        <v>999262</v>
      </c>
      <c r="BN61" s="750">
        <v>29882.431250278536</v>
      </c>
      <c r="BO61" s="750">
        <v>1000045</v>
      </c>
      <c r="BP61" s="750">
        <v>30223.558453319536</v>
      </c>
      <c r="BQ61" s="750">
        <v>982615</v>
      </c>
      <c r="BR61" s="750">
        <v>28867.613501741573</v>
      </c>
      <c r="BS61" s="750">
        <v>10375</v>
      </c>
      <c r="BT61" s="750">
        <v>865.48331634285546</v>
      </c>
      <c r="BU61" s="750">
        <v>6033</v>
      </c>
      <c r="BV61" s="750">
        <v>27.700588119999999</v>
      </c>
      <c r="BW61" s="750">
        <v>564</v>
      </c>
      <c r="BX61" s="750">
        <v>48.442999524000001</v>
      </c>
      <c r="BY61" s="750">
        <v>458</v>
      </c>
      <c r="BZ61" s="750">
        <v>414.31804759110844</v>
      </c>
      <c r="CA61" s="750">
        <v>310</v>
      </c>
      <c r="CB61" s="750">
        <v>106</v>
      </c>
      <c r="CC61" s="750">
        <v>35</v>
      </c>
      <c r="CD61" s="750">
        <v>7</v>
      </c>
    </row>
    <row r="62" spans="1:82" s="147" customFormat="1">
      <c r="A62" s="2079"/>
      <c r="B62" s="2090"/>
      <c r="C62" s="741"/>
      <c r="D62" s="742"/>
      <c r="E62" s="741"/>
      <c r="F62" s="742"/>
      <c r="G62" s="743">
        <v>1</v>
      </c>
      <c r="H62" s="743">
        <v>1</v>
      </c>
      <c r="I62" s="744">
        <v>0.98394271533732192</v>
      </c>
      <c r="J62" s="744">
        <v>0.93602682893853406</v>
      </c>
      <c r="K62" s="744">
        <v>8.6506305689512553E-3</v>
      </c>
      <c r="L62" s="744">
        <v>3.0630726894347857E-2</v>
      </c>
      <c r="M62" s="745">
        <v>2.7530924619565663E-3</v>
      </c>
      <c r="N62" s="745">
        <v>2.1282262790555456E-3</v>
      </c>
      <c r="O62" s="745">
        <v>1.8795848932223259E-3</v>
      </c>
      <c r="P62" s="745">
        <v>9.1339018487438008E-3</v>
      </c>
      <c r="Q62" s="744">
        <v>2.7739767385479251E-3</v>
      </c>
      <c r="R62" s="744">
        <v>2.2080316039318801E-2</v>
      </c>
      <c r="S62" s="746">
        <v>0.6222585924713584</v>
      </c>
      <c r="T62" s="746">
        <v>0.36824877250409166</v>
      </c>
      <c r="U62" s="746">
        <v>4.5826513911620291E-3</v>
      </c>
      <c r="V62" s="746">
        <v>4.9099836333878887E-3</v>
      </c>
      <c r="W62" s="741"/>
      <c r="X62" s="742"/>
      <c r="Y62" s="741"/>
      <c r="Z62" s="742"/>
      <c r="AA62" s="743">
        <v>1</v>
      </c>
      <c r="AB62" s="743">
        <v>1.0000000000000004</v>
      </c>
      <c r="AC62" s="744">
        <v>0.98644187046746767</v>
      </c>
      <c r="AD62" s="744">
        <v>0.95293388089044651</v>
      </c>
      <c r="AE62" s="747">
        <v>7.8369146087695872E-3</v>
      </c>
      <c r="AF62" s="747">
        <v>2.2859985684298315E-2</v>
      </c>
      <c r="AG62" s="747">
        <v>2.423980250154762E-3</v>
      </c>
      <c r="AH62" s="747">
        <v>4.0027596206170003E-3</v>
      </c>
      <c r="AI62" s="747">
        <v>1.6949215749159066E-3</v>
      </c>
      <c r="AJ62" s="747">
        <v>1.00323137660869E-2</v>
      </c>
      <c r="AK62" s="747">
        <v>1.6023130986920452E-3</v>
      </c>
      <c r="AL62" s="747">
        <v>1.0171060038551553E-2</v>
      </c>
      <c r="AM62" s="748">
        <v>0.54034134988363069</v>
      </c>
      <c r="AN62" s="748">
        <v>0.4359968968192397</v>
      </c>
      <c r="AO62" s="748">
        <v>1.7067494181536073E-2</v>
      </c>
      <c r="AP62" s="748">
        <v>6.5942591155934835E-3</v>
      </c>
      <c r="AQ62" s="749"/>
      <c r="AR62" s="749"/>
      <c r="AS62" s="749"/>
      <c r="AT62" s="749"/>
      <c r="AU62" s="762">
        <v>1</v>
      </c>
      <c r="AV62" s="762">
        <v>1</v>
      </c>
      <c r="AW62" s="762">
        <v>0.9844911078018872</v>
      </c>
      <c r="AX62" s="762">
        <v>0.94686958304459923</v>
      </c>
      <c r="AY62" s="762">
        <v>1.0053624280955582E-2</v>
      </c>
      <c r="AZ62" s="762">
        <v>3.3946261090829613E-2</v>
      </c>
      <c r="BA62" s="762">
        <v>4.0329618502605085E-3</v>
      </c>
      <c r="BB62" s="762">
        <v>7.8363968255968318E-4</v>
      </c>
      <c r="BC62" s="762">
        <v>6.4616515832903172E-4</v>
      </c>
      <c r="BD62" s="762">
        <v>6.8148655156889471E-3</v>
      </c>
      <c r="BE62" s="762">
        <v>7.7614090856763013E-4</v>
      </c>
      <c r="BF62" s="762">
        <v>1.1585650666322491E-2</v>
      </c>
      <c r="BG62" s="763">
        <v>0.92105263157894735</v>
      </c>
      <c r="BH62" s="763">
        <v>4.9043062200956937E-2</v>
      </c>
      <c r="BI62" s="763">
        <v>9.5693779904306216E-3</v>
      </c>
      <c r="BJ62" s="763">
        <v>2.033492822966507E-2</v>
      </c>
      <c r="BK62" s="749"/>
      <c r="BL62" s="749"/>
      <c r="BM62" s="749"/>
      <c r="BN62" s="749"/>
      <c r="BO62" s="763">
        <v>1</v>
      </c>
      <c r="BP62" s="763">
        <v>1</v>
      </c>
      <c r="BQ62" s="762">
        <v>0.98257078431470579</v>
      </c>
      <c r="BR62" s="762">
        <v>0.95513615798509532</v>
      </c>
      <c r="BS62" s="762">
        <v>1.0374533146008429E-2</v>
      </c>
      <c r="BT62" s="762">
        <v>2.8636049513481331E-2</v>
      </c>
      <c r="BU62" s="762">
        <v>6.0327285272162752E-3</v>
      </c>
      <c r="BV62" s="762">
        <v>9.1652305478137923E-4</v>
      </c>
      <c r="BW62" s="762">
        <v>5.6397462114204857E-4</v>
      </c>
      <c r="BX62" s="762">
        <v>1.6028225001639201E-3</v>
      </c>
      <c r="BY62" s="762">
        <v>4.5797939092740824E-4</v>
      </c>
      <c r="BZ62" s="762">
        <v>1.370844694647803E-2</v>
      </c>
      <c r="CA62" s="763">
        <v>0.67685589519650657</v>
      </c>
      <c r="CB62" s="763">
        <v>0.23144104803493451</v>
      </c>
      <c r="CC62" s="763">
        <v>7.6419213973799124E-2</v>
      </c>
      <c r="CD62" s="763">
        <v>1.5283842794759825E-2</v>
      </c>
    </row>
    <row r="63" spans="1:82" s="125" customFormat="1" ht="16.5" customHeight="1">
      <c r="A63" s="826" t="s">
        <v>378</v>
      </c>
      <c r="C63" s="159"/>
      <c r="D63" s="159"/>
      <c r="E63" s="159"/>
      <c r="F63" s="159"/>
      <c r="G63" s="159"/>
      <c r="H63" s="159"/>
      <c r="I63" s="159"/>
      <c r="J63" s="159"/>
      <c r="K63" s="159"/>
      <c r="L63" s="159"/>
      <c r="M63" s="159"/>
      <c r="N63" s="159"/>
      <c r="O63" s="159"/>
      <c r="P63" s="159"/>
      <c r="Q63" s="159"/>
      <c r="R63" s="159"/>
      <c r="S63" s="159"/>
      <c r="W63" s="160"/>
      <c r="X63" s="160"/>
      <c r="Y63" s="160"/>
      <c r="Z63" s="160"/>
      <c r="AA63" s="160"/>
      <c r="AB63" s="160"/>
      <c r="AC63" s="160"/>
      <c r="AD63" s="160"/>
      <c r="AE63" s="160"/>
      <c r="AF63" s="160"/>
      <c r="AG63" s="160"/>
      <c r="AH63" s="160"/>
      <c r="AI63" s="160"/>
      <c r="AJ63" s="160"/>
      <c r="AK63" s="160"/>
      <c r="AL63" s="160"/>
      <c r="AM63" s="160"/>
    </row>
    <row r="64" spans="1:82" s="125" customFormat="1" ht="12.5">
      <c r="A64" s="2033" t="s">
        <v>375</v>
      </c>
      <c r="B64" s="2034"/>
      <c r="C64" s="2034"/>
      <c r="D64" s="2034"/>
      <c r="E64" s="2034"/>
      <c r="F64" s="2034"/>
      <c r="G64" s="2034"/>
      <c r="H64" s="2034"/>
      <c r="I64" s="2034"/>
      <c r="J64" s="2034"/>
      <c r="K64" s="2034"/>
      <c r="L64" s="2035"/>
      <c r="M64" s="162"/>
      <c r="N64" s="161"/>
      <c r="O64" s="162"/>
      <c r="P64" s="161"/>
      <c r="R64" s="161"/>
      <c r="X64" s="161"/>
      <c r="Z64" s="161"/>
      <c r="AB64" s="161"/>
      <c r="AD64" s="161"/>
      <c r="AF64" s="161"/>
      <c r="AG64" s="162"/>
      <c r="AH64" s="161"/>
      <c r="AI64" s="162"/>
      <c r="AJ64" s="161"/>
      <c r="AL64" s="161"/>
    </row>
    <row r="65" spans="1:57" s="125" customFormat="1" ht="12.5">
      <c r="A65" s="2033" t="s">
        <v>939</v>
      </c>
      <c r="B65" s="2034"/>
      <c r="C65" s="2034"/>
      <c r="D65" s="2034"/>
      <c r="E65" s="2034"/>
      <c r="F65" s="2034"/>
      <c r="G65" s="2034"/>
      <c r="H65" s="2034"/>
      <c r="I65" s="2034"/>
      <c r="J65" s="2034"/>
      <c r="K65" s="2035"/>
      <c r="L65" s="161"/>
      <c r="M65" s="162"/>
      <c r="N65" s="161"/>
      <c r="O65" s="162"/>
      <c r="P65" s="161"/>
      <c r="R65" s="161"/>
      <c r="X65" s="161"/>
      <c r="Z65" s="161"/>
      <c r="AB65" s="161"/>
      <c r="AD65" s="161"/>
      <c r="AF65" s="161"/>
      <c r="AG65" s="162"/>
      <c r="AH65" s="161"/>
      <c r="AI65" s="162"/>
      <c r="AJ65" s="161"/>
      <c r="AL65" s="161"/>
      <c r="BE65" s="668" t="s">
        <v>354</v>
      </c>
    </row>
    <row r="66" spans="1:57" s="125" customFormat="1" ht="12.5">
      <c r="D66" s="161"/>
      <c r="F66" s="161"/>
      <c r="H66" s="161"/>
      <c r="J66" s="161"/>
      <c r="L66" s="161"/>
      <c r="M66" s="162"/>
      <c r="N66" s="161"/>
      <c r="O66" s="162"/>
      <c r="P66" s="161"/>
      <c r="R66" s="161"/>
      <c r="X66" s="161"/>
      <c r="Z66" s="161"/>
      <c r="AB66" s="161"/>
      <c r="AD66" s="161"/>
      <c r="AF66" s="161"/>
      <c r="AG66" s="162"/>
      <c r="AH66" s="161"/>
      <c r="AI66" s="162"/>
      <c r="AJ66" s="161"/>
      <c r="AL66" s="161"/>
    </row>
    <row r="67" spans="1:57" s="125" customFormat="1" ht="12.5">
      <c r="D67" s="161"/>
      <c r="F67" s="161"/>
      <c r="H67" s="161"/>
      <c r="J67" s="161"/>
      <c r="L67" s="161"/>
      <c r="M67" s="162"/>
      <c r="N67" s="161"/>
      <c r="P67" s="161"/>
      <c r="R67" s="161"/>
      <c r="X67" s="161"/>
      <c r="Z67" s="161"/>
      <c r="AB67" s="161"/>
      <c r="AD67" s="161"/>
      <c r="AF67" s="161"/>
      <c r="AG67" s="162"/>
      <c r="AH67" s="161"/>
      <c r="AJ67" s="161"/>
      <c r="AL67" s="161"/>
    </row>
    <row r="68" spans="1:57" s="125" customFormat="1" ht="12.5">
      <c r="D68" s="161"/>
      <c r="F68" s="161"/>
      <c r="H68" s="161"/>
      <c r="J68" s="161"/>
      <c r="L68" s="161"/>
      <c r="M68" s="162"/>
      <c r="N68" s="161"/>
      <c r="P68" s="161"/>
      <c r="R68" s="161"/>
      <c r="X68" s="161"/>
      <c r="Z68" s="161"/>
      <c r="AB68" s="161"/>
      <c r="AD68" s="161"/>
      <c r="AF68" s="161"/>
      <c r="AG68" s="162"/>
      <c r="AH68" s="161"/>
      <c r="AJ68" s="161"/>
      <c r="AL68" s="161"/>
    </row>
    <row r="69" spans="1:57" s="125" customFormat="1" ht="12.5">
      <c r="D69" s="161"/>
      <c r="F69" s="161"/>
      <c r="H69" s="161"/>
      <c r="J69" s="161"/>
      <c r="L69" s="161"/>
      <c r="M69" s="162"/>
      <c r="N69" s="161"/>
      <c r="P69" s="161"/>
      <c r="R69" s="161"/>
      <c r="X69" s="161"/>
      <c r="Z69" s="161"/>
      <c r="AB69" s="161"/>
      <c r="AD69" s="161"/>
      <c r="AF69" s="161"/>
      <c r="AG69" s="162"/>
      <c r="AH69" s="161"/>
      <c r="AJ69" s="161"/>
      <c r="AL69" s="161"/>
    </row>
    <row r="70" spans="1:57" s="125" customFormat="1" ht="12.5">
      <c r="D70" s="161"/>
      <c r="F70" s="161"/>
      <c r="H70" s="161"/>
      <c r="J70" s="161"/>
      <c r="L70" s="161"/>
      <c r="M70" s="162"/>
      <c r="N70" s="161"/>
      <c r="P70" s="161"/>
      <c r="R70" s="161"/>
      <c r="X70" s="161"/>
      <c r="Z70" s="161"/>
      <c r="AB70" s="161"/>
      <c r="AD70" s="161"/>
      <c r="AF70" s="161"/>
      <c r="AG70" s="162"/>
      <c r="AH70" s="161"/>
      <c r="AJ70" s="161"/>
      <c r="AL70" s="161"/>
    </row>
    <row r="71" spans="1:57" s="125" customFormat="1" ht="12.5">
      <c r="D71" s="161"/>
      <c r="F71" s="161"/>
      <c r="H71" s="161"/>
      <c r="J71" s="161"/>
      <c r="L71" s="161"/>
      <c r="M71" s="162"/>
      <c r="N71" s="161"/>
      <c r="P71" s="161"/>
      <c r="R71" s="161"/>
      <c r="X71" s="161"/>
      <c r="Z71" s="161"/>
      <c r="AB71" s="161"/>
      <c r="AD71" s="161"/>
      <c r="AF71" s="161"/>
      <c r="AG71" s="162"/>
      <c r="AH71" s="161"/>
      <c r="AJ71" s="161"/>
      <c r="AL71" s="161"/>
    </row>
    <row r="72" spans="1:57">
      <c r="BD72" s="125"/>
    </row>
    <row r="73" spans="1:57">
      <c r="BD73" s="125"/>
    </row>
    <row r="74" spans="1:57">
      <c r="BD74" s="125"/>
    </row>
    <row r="75" spans="1:57">
      <c r="BD75" s="125"/>
    </row>
    <row r="76" spans="1:57">
      <c r="AD76" s="163">
        <v>1579524.9</v>
      </c>
      <c r="BD76" s="125"/>
    </row>
    <row r="77" spans="1:57">
      <c r="BD77" s="125"/>
    </row>
    <row r="78" spans="1:57">
      <c r="BD78" s="125"/>
    </row>
    <row r="79" spans="1:57">
      <c r="BD79" s="125"/>
    </row>
    <row r="80" spans="1:57">
      <c r="BD80" s="125"/>
    </row>
    <row r="81" spans="56:56">
      <c r="BD81" s="125"/>
    </row>
    <row r="82" spans="56:56">
      <c r="BD82" s="125"/>
    </row>
    <row r="83" spans="56:56">
      <c r="BD83" s="125"/>
    </row>
    <row r="84" spans="56:56">
      <c r="BD84" s="125"/>
    </row>
    <row r="85" spans="56:56">
      <c r="BD85" s="125"/>
    </row>
    <row r="86" spans="56:56">
      <c r="BD86" s="125"/>
    </row>
    <row r="87" spans="56:56">
      <c r="BD87" s="125"/>
    </row>
    <row r="88" spans="56:56">
      <c r="BD88" s="125"/>
    </row>
    <row r="89" spans="56:56">
      <c r="BD89" s="125"/>
    </row>
    <row r="90" spans="56:56">
      <c r="BD90" s="125"/>
    </row>
    <row r="91" spans="56:56">
      <c r="BD91" s="125"/>
    </row>
    <row r="92" spans="56:56">
      <c r="BD92" s="125"/>
    </row>
    <row r="93" spans="56:56">
      <c r="BD93" s="125"/>
    </row>
    <row r="94" spans="56:56">
      <c r="BD94" s="125"/>
    </row>
    <row r="95" spans="56:56">
      <c r="BD95" s="125"/>
    </row>
    <row r="96" spans="56:56">
      <c r="BD96" s="125"/>
    </row>
    <row r="97" spans="56:56">
      <c r="BD97" s="125"/>
    </row>
    <row r="98" spans="56:56">
      <c r="BD98" s="125"/>
    </row>
    <row r="99" spans="56:56">
      <c r="BD99" s="125"/>
    </row>
    <row r="100" spans="56:56">
      <c r="BD100" s="125"/>
    </row>
    <row r="101" spans="56:56">
      <c r="BD101" s="125"/>
    </row>
    <row r="102" spans="56:56">
      <c r="BD102" s="125"/>
    </row>
    <row r="103" spans="56:56">
      <c r="BD103" s="125"/>
    </row>
    <row r="104" spans="56:56">
      <c r="BD104" s="125"/>
    </row>
    <row r="105" spans="56:56">
      <c r="BD105" s="125"/>
    </row>
    <row r="106" spans="56:56">
      <c r="BD106" s="125"/>
    </row>
    <row r="107" spans="56:56">
      <c r="BD107" s="125"/>
    </row>
    <row r="108" spans="56:56">
      <c r="BD108" s="125"/>
    </row>
    <row r="109" spans="56:56">
      <c r="BD109" s="125"/>
    </row>
    <row r="110" spans="56:56">
      <c r="BD110" s="125"/>
    </row>
    <row r="111" spans="56:56">
      <c r="BD111" s="125"/>
    </row>
    <row r="112" spans="56:56">
      <c r="BD112" s="125"/>
    </row>
    <row r="113" spans="56:56">
      <c r="BD113" s="125"/>
    </row>
    <row r="114" spans="56:56">
      <c r="BD114" s="125"/>
    </row>
    <row r="115" spans="56:56">
      <c r="BD115" s="125"/>
    </row>
    <row r="116" spans="56:56">
      <c r="BD116" s="125"/>
    </row>
    <row r="117" spans="56:56">
      <c r="BD117" s="125"/>
    </row>
    <row r="118" spans="56:56">
      <c r="BD118" s="125"/>
    </row>
    <row r="119" spans="56:56">
      <c r="BD119" s="125"/>
    </row>
    <row r="120" spans="56:56">
      <c r="BD120" s="125"/>
    </row>
    <row r="121" spans="56:56">
      <c r="BD121" s="125"/>
    </row>
    <row r="122" spans="56:56">
      <c r="BD122" s="125"/>
    </row>
    <row r="123" spans="56:56">
      <c r="BD123" s="125"/>
    </row>
    <row r="124" spans="56:56">
      <c r="BD124" s="125"/>
    </row>
    <row r="125" spans="56:56">
      <c r="BD125" s="125"/>
    </row>
    <row r="126" spans="56:56">
      <c r="BD126" s="125"/>
    </row>
    <row r="127" spans="56:56">
      <c r="BD127" s="125"/>
    </row>
    <row r="128" spans="56:56">
      <c r="BD128" s="125"/>
    </row>
    <row r="129" spans="56:56">
      <c r="BD129" s="125"/>
    </row>
    <row r="130" spans="56:56">
      <c r="BD130" s="125"/>
    </row>
    <row r="131" spans="56:56">
      <c r="BD131" s="125"/>
    </row>
    <row r="132" spans="56:56">
      <c r="BD132" s="125"/>
    </row>
    <row r="133" spans="56:56">
      <c r="BD133" s="125"/>
    </row>
    <row r="134" spans="56:56">
      <c r="BD134" s="125"/>
    </row>
    <row r="135" spans="56:56">
      <c r="BD135" s="125"/>
    </row>
    <row r="136" spans="56:56">
      <c r="BD136" s="125"/>
    </row>
    <row r="137" spans="56:56">
      <c r="BD137" s="125"/>
    </row>
    <row r="138" spans="56:56">
      <c r="BD138" s="125"/>
    </row>
    <row r="139" spans="56:56">
      <c r="BD139" s="125"/>
    </row>
    <row r="140" spans="56:56">
      <c r="BD140" s="125"/>
    </row>
    <row r="141" spans="56:56">
      <c r="BD141" s="125"/>
    </row>
    <row r="142" spans="56:56">
      <c r="BD142" s="125"/>
    </row>
    <row r="143" spans="56:56">
      <c r="BD143" s="125"/>
    </row>
    <row r="144" spans="56:56">
      <c r="BD144" s="125"/>
    </row>
    <row r="145" spans="56:56">
      <c r="BD145" s="125"/>
    </row>
    <row r="146" spans="56:56">
      <c r="BD146" s="125"/>
    </row>
    <row r="147" spans="56:56">
      <c r="BD147" s="125"/>
    </row>
    <row r="148" spans="56:56">
      <c r="BD148" s="125"/>
    </row>
    <row r="149" spans="56:56">
      <c r="BD149" s="125"/>
    </row>
    <row r="150" spans="56:56">
      <c r="BD150" s="125"/>
    </row>
    <row r="151" spans="56:56">
      <c r="BD151" s="125"/>
    </row>
    <row r="152" spans="56:56">
      <c r="BD152" s="125"/>
    </row>
    <row r="153" spans="56:56">
      <c r="BD153" s="125"/>
    </row>
    <row r="154" spans="56:56">
      <c r="BD154" s="125"/>
    </row>
    <row r="155" spans="56:56">
      <c r="BD155" s="125"/>
    </row>
    <row r="156" spans="56:56">
      <c r="BD156" s="125"/>
    </row>
    <row r="157" spans="56:56">
      <c r="BD157" s="125"/>
    </row>
    <row r="158" spans="56:56">
      <c r="BD158" s="125"/>
    </row>
    <row r="159" spans="56:56">
      <c r="BD159" s="125"/>
    </row>
    <row r="160" spans="56:56">
      <c r="BD160" s="125"/>
    </row>
    <row r="161" spans="56:56">
      <c r="BD161" s="125"/>
    </row>
    <row r="162" spans="56:56">
      <c r="BD162" s="125"/>
    </row>
    <row r="163" spans="56:56">
      <c r="BD163" s="125"/>
    </row>
    <row r="164" spans="56:56">
      <c r="BD164" s="125"/>
    </row>
    <row r="165" spans="56:56">
      <c r="BD165" s="125"/>
    </row>
    <row r="166" spans="56:56">
      <c r="BD166" s="125"/>
    </row>
    <row r="167" spans="56:56">
      <c r="BD167" s="125"/>
    </row>
    <row r="168" spans="56:56">
      <c r="BD168" s="125"/>
    </row>
    <row r="169" spans="56:56">
      <c r="BD169" s="125"/>
    </row>
    <row r="170" spans="56:56">
      <c r="BD170" s="125"/>
    </row>
    <row r="171" spans="56:56">
      <c r="BD171" s="125"/>
    </row>
    <row r="172" spans="56:56">
      <c r="BD172" s="125"/>
    </row>
    <row r="173" spans="56:56">
      <c r="BD173" s="125"/>
    </row>
    <row r="174" spans="56:56">
      <c r="BD174" s="125"/>
    </row>
    <row r="175" spans="56:56">
      <c r="BD175" s="125"/>
    </row>
    <row r="176" spans="56:56">
      <c r="BD176" s="125"/>
    </row>
    <row r="177" spans="56:56">
      <c r="BD177" s="125"/>
    </row>
    <row r="178" spans="56:56">
      <c r="BD178" s="125"/>
    </row>
    <row r="179" spans="56:56">
      <c r="BD179" s="125"/>
    </row>
    <row r="180" spans="56:56">
      <c r="BD180" s="125"/>
    </row>
    <row r="181" spans="56:56">
      <c r="BD181" s="125"/>
    </row>
    <row r="182" spans="56:56">
      <c r="BD182" s="125"/>
    </row>
    <row r="183" spans="56:56">
      <c r="BD183" s="125"/>
    </row>
    <row r="184" spans="56:56">
      <c r="BD184" s="125"/>
    </row>
    <row r="185" spans="56:56">
      <c r="BD185" s="125"/>
    </row>
    <row r="186" spans="56:56">
      <c r="BD186" s="125"/>
    </row>
    <row r="187" spans="56:56">
      <c r="BD187" s="125"/>
    </row>
    <row r="188" spans="56:56">
      <c r="BD188" s="125"/>
    </row>
    <row r="189" spans="56:56">
      <c r="BD189" s="125"/>
    </row>
    <row r="190" spans="56:56">
      <c r="BD190" s="125"/>
    </row>
    <row r="191" spans="56:56">
      <c r="BD191" s="125"/>
    </row>
    <row r="192" spans="56:56">
      <c r="BD192" s="125"/>
    </row>
  </sheetData>
  <sheetProtection selectLockedCells="1"/>
  <mergeCells count="180">
    <mergeCell ref="A65:K65"/>
    <mergeCell ref="A9:A10"/>
    <mergeCell ref="B9:B10"/>
    <mergeCell ref="B19:B20"/>
    <mergeCell ref="B21:B22"/>
    <mergeCell ref="B23:B24"/>
    <mergeCell ref="A23:A24"/>
    <mergeCell ref="B27:B28"/>
    <mergeCell ref="BT4:BT5"/>
    <mergeCell ref="A25:A26"/>
    <mergeCell ref="B25:B26"/>
    <mergeCell ref="A27:A28"/>
    <mergeCell ref="A11:A12"/>
    <mergeCell ref="B11:B12"/>
    <mergeCell ref="A13:A14"/>
    <mergeCell ref="A61:A62"/>
    <mergeCell ref="B61:B62"/>
    <mergeCell ref="A55:A56"/>
    <mergeCell ref="B55:B56"/>
    <mergeCell ref="A57:A58"/>
    <mergeCell ref="B57:B58"/>
    <mergeCell ref="A59:A60"/>
    <mergeCell ref="B59:B60"/>
    <mergeCell ref="A49:A50"/>
    <mergeCell ref="BU4:BU5"/>
    <mergeCell ref="BK4:BK5"/>
    <mergeCell ref="BL4:BL5"/>
    <mergeCell ref="BM4:BM5"/>
    <mergeCell ref="BN4:BN5"/>
    <mergeCell ref="BO4:BO5"/>
    <mergeCell ref="BP4:BP5"/>
    <mergeCell ref="BQ4:BQ5"/>
    <mergeCell ref="BR4:BR5"/>
    <mergeCell ref="BS4:BS5"/>
    <mergeCell ref="BK2:CD2"/>
    <mergeCell ref="BK3:BL3"/>
    <mergeCell ref="BM3:BN3"/>
    <mergeCell ref="BO3:BP3"/>
    <mergeCell ref="BQ3:BR3"/>
    <mergeCell ref="BS3:BT3"/>
    <mergeCell ref="BU3:BV3"/>
    <mergeCell ref="BW3:BX3"/>
    <mergeCell ref="BY3:BZ3"/>
    <mergeCell ref="CA3:CD3"/>
    <mergeCell ref="CC4:CC5"/>
    <mergeCell ref="CD4:CD5"/>
    <mergeCell ref="BV4:BV5"/>
    <mergeCell ref="BW4:BW5"/>
    <mergeCell ref="BX4:BX5"/>
    <mergeCell ref="BY4:BY5"/>
    <mergeCell ref="BZ4:BZ5"/>
    <mergeCell ref="CA4:CA5"/>
    <mergeCell ref="CB4:CB5"/>
    <mergeCell ref="B49:B50"/>
    <mergeCell ref="A51:A52"/>
    <mergeCell ref="B51:B52"/>
    <mergeCell ref="A53:A54"/>
    <mergeCell ref="B53:B54"/>
    <mergeCell ref="A43:A44"/>
    <mergeCell ref="B43:B44"/>
    <mergeCell ref="A45:A46"/>
    <mergeCell ref="B45:B46"/>
    <mergeCell ref="A47:A48"/>
    <mergeCell ref="B47:B48"/>
    <mergeCell ref="A35:A36"/>
    <mergeCell ref="A37:A38"/>
    <mergeCell ref="B37:B38"/>
    <mergeCell ref="A39:A40"/>
    <mergeCell ref="B39:B40"/>
    <mergeCell ref="A41:A42"/>
    <mergeCell ref="B41:B42"/>
    <mergeCell ref="B35:B36"/>
    <mergeCell ref="A29:A30"/>
    <mergeCell ref="A31:A32"/>
    <mergeCell ref="A33:A34"/>
    <mergeCell ref="A15:A16"/>
    <mergeCell ref="B15:B16"/>
    <mergeCell ref="A17:A18"/>
    <mergeCell ref="B17:B18"/>
    <mergeCell ref="A19:A20"/>
    <mergeCell ref="A21:A22"/>
    <mergeCell ref="B29:B30"/>
    <mergeCell ref="B31:B32"/>
    <mergeCell ref="B33:B34"/>
    <mergeCell ref="B13:B14"/>
    <mergeCell ref="BE4:BE5"/>
    <mergeCell ref="BF4:BF5"/>
    <mergeCell ref="BG4:BG5"/>
    <mergeCell ref="AS4:AS5"/>
    <mergeCell ref="AT4:AT5"/>
    <mergeCell ref="AU4:AU5"/>
    <mergeCell ref="AV4:AV5"/>
    <mergeCell ref="AW4:AW5"/>
    <mergeCell ref="AX4:AX5"/>
    <mergeCell ref="AM4:AM5"/>
    <mergeCell ref="AN4:AN5"/>
    <mergeCell ref="AO4:AO5"/>
    <mergeCell ref="AP4:AP5"/>
    <mergeCell ref="AQ4:AQ5"/>
    <mergeCell ref="AR4:AR5"/>
    <mergeCell ref="AG4:AG5"/>
    <mergeCell ref="AH4:AH5"/>
    <mergeCell ref="AI4:AI5"/>
    <mergeCell ref="O4:O5"/>
    <mergeCell ref="P4:P5"/>
    <mergeCell ref="BJ4:BJ5"/>
    <mergeCell ref="AY4:AY5"/>
    <mergeCell ref="AZ4:AZ5"/>
    <mergeCell ref="BA4:BA5"/>
    <mergeCell ref="BB4:BB5"/>
    <mergeCell ref="BC4:BC5"/>
    <mergeCell ref="BD4:BD5"/>
    <mergeCell ref="A7:A8"/>
    <mergeCell ref="B7:B8"/>
    <mergeCell ref="AL4:AL5"/>
    <mergeCell ref="AA4:AA5"/>
    <mergeCell ref="AB4:AB5"/>
    <mergeCell ref="AC4:AC5"/>
    <mergeCell ref="AD4:AD5"/>
    <mergeCell ref="AE4:AE5"/>
    <mergeCell ref="AF4:AF5"/>
    <mergeCell ref="BH4:BH5"/>
    <mergeCell ref="BI4:BI5"/>
    <mergeCell ref="I4:I5"/>
    <mergeCell ref="J4:J5"/>
    <mergeCell ref="K4:K5"/>
    <mergeCell ref="L4:L5"/>
    <mergeCell ref="M4:M5"/>
    <mergeCell ref="N4:N5"/>
    <mergeCell ref="BA3:BB3"/>
    <mergeCell ref="BC3:BD3"/>
    <mergeCell ref="BE3:BF3"/>
    <mergeCell ref="Y3:Z3"/>
    <mergeCell ref="U4:U5"/>
    <mergeCell ref="V4:V5"/>
    <mergeCell ref="W4:W5"/>
    <mergeCell ref="X4:X5"/>
    <mergeCell ref="Y4:Y5"/>
    <mergeCell ref="Z4:Z5"/>
    <mergeCell ref="W3:X3"/>
    <mergeCell ref="S3:V3"/>
    <mergeCell ref="A2:A5"/>
    <mergeCell ref="B2:B5"/>
    <mergeCell ref="C2:V2"/>
    <mergeCell ref="W2:AP2"/>
    <mergeCell ref="Q4:Q5"/>
    <mergeCell ref="R4:R5"/>
    <mergeCell ref="S4:S5"/>
    <mergeCell ref="T4:T5"/>
    <mergeCell ref="AJ4:AJ5"/>
    <mergeCell ref="AK4:AK5"/>
    <mergeCell ref="AC3:AD3"/>
    <mergeCell ref="AE3:AF3"/>
    <mergeCell ref="AG3:AH3"/>
    <mergeCell ref="AI3:AJ3"/>
    <mergeCell ref="AK3:AL3"/>
    <mergeCell ref="A64:L64"/>
    <mergeCell ref="AQ2:BJ2"/>
    <mergeCell ref="C3:D3"/>
    <mergeCell ref="E3:F3"/>
    <mergeCell ref="G3:H3"/>
    <mergeCell ref="I3:J3"/>
    <mergeCell ref="K3:L3"/>
    <mergeCell ref="BG3:BJ3"/>
    <mergeCell ref="C4:C5"/>
    <mergeCell ref="D4:D5"/>
    <mergeCell ref="E4:E5"/>
    <mergeCell ref="F4:F5"/>
    <mergeCell ref="G4:G5"/>
    <mergeCell ref="H4:H5"/>
    <mergeCell ref="AM3:AP3"/>
    <mergeCell ref="AQ3:AR3"/>
    <mergeCell ref="AS3:AT3"/>
    <mergeCell ref="AU3:AV3"/>
    <mergeCell ref="AW3:AX3"/>
    <mergeCell ref="AY3:AZ3"/>
    <mergeCell ref="AA3:AB3"/>
    <mergeCell ref="M3:N3"/>
    <mergeCell ref="O3:P3"/>
    <mergeCell ref="Q3:R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U52"/>
  <sheetViews>
    <sheetView zoomScaleNormal="100" workbookViewId="0">
      <selection activeCell="A13" sqref="A13:K13"/>
    </sheetView>
  </sheetViews>
  <sheetFormatPr defaultColWidth="9.26953125" defaultRowHeight="12.5"/>
  <cols>
    <col min="1" max="1" width="36.26953125" style="167" customWidth="1"/>
    <col min="2" max="6" width="9.453125" style="167" bestFit="1" customWidth="1"/>
    <col min="7" max="8" width="10.453125" style="167" bestFit="1" customWidth="1"/>
    <col min="9" max="11" width="10.26953125" style="167" customWidth="1"/>
    <col min="12" max="16" width="9.453125" style="167" bestFit="1" customWidth="1"/>
    <col min="17" max="19" width="10.453125" style="167" bestFit="1" customWidth="1"/>
    <col min="20" max="20" width="10.1796875" style="167" bestFit="1" customWidth="1"/>
    <col min="21" max="16384" width="9.26953125" style="167"/>
  </cols>
  <sheetData>
    <row r="1" spans="1:21" s="166" customFormat="1" ht="19.5" customHeight="1">
      <c r="A1" s="165" t="s">
        <v>336</v>
      </c>
      <c r="B1" s="165"/>
      <c r="C1" s="165"/>
      <c r="D1" s="165"/>
      <c r="E1" s="165"/>
      <c r="F1" s="165"/>
      <c r="G1" s="165"/>
    </row>
    <row r="2" spans="1:21" ht="15" customHeight="1">
      <c r="A2" s="2094" t="s">
        <v>226</v>
      </c>
      <c r="B2" s="2091" t="s">
        <v>227</v>
      </c>
      <c r="C2" s="2092"/>
      <c r="D2" s="2092"/>
      <c r="E2" s="2092"/>
      <c r="F2" s="2092"/>
      <c r="G2" s="2092"/>
      <c r="H2" s="2092"/>
      <c r="I2" s="2092"/>
      <c r="J2" s="2092"/>
      <c r="K2" s="2093"/>
      <c r="L2" s="2091" t="s">
        <v>188</v>
      </c>
      <c r="M2" s="2092"/>
      <c r="N2" s="2092"/>
      <c r="O2" s="2092"/>
      <c r="P2" s="2092"/>
      <c r="Q2" s="2092"/>
      <c r="R2" s="2092"/>
      <c r="S2" s="2092"/>
      <c r="T2" s="2092"/>
      <c r="U2" s="2093"/>
    </row>
    <row r="3" spans="1:21" ht="13">
      <c r="A3" s="2094"/>
      <c r="B3" s="168" t="s">
        <v>88</v>
      </c>
      <c r="C3" s="168" t="s">
        <v>89</v>
      </c>
      <c r="D3" s="168" t="s">
        <v>90</v>
      </c>
      <c r="E3" s="168" t="s">
        <v>91</v>
      </c>
      <c r="F3" s="168" t="s">
        <v>92</v>
      </c>
      <c r="G3" s="168" t="s">
        <v>93</v>
      </c>
      <c r="H3" s="168" t="s">
        <v>94</v>
      </c>
      <c r="I3" s="168" t="s">
        <v>95</v>
      </c>
      <c r="J3" s="168" t="s">
        <v>102</v>
      </c>
      <c r="K3" s="168" t="s">
        <v>320</v>
      </c>
      <c r="L3" s="168" t="s">
        <v>88</v>
      </c>
      <c r="M3" s="168" t="s">
        <v>89</v>
      </c>
      <c r="N3" s="168" t="s">
        <v>90</v>
      </c>
      <c r="O3" s="168" t="s">
        <v>91</v>
      </c>
      <c r="P3" s="168" t="s">
        <v>92</v>
      </c>
      <c r="Q3" s="168" t="s">
        <v>93</v>
      </c>
      <c r="R3" s="168" t="s">
        <v>94</v>
      </c>
      <c r="S3" s="168" t="s">
        <v>95</v>
      </c>
      <c r="T3" s="169" t="s">
        <v>102</v>
      </c>
      <c r="U3" s="168" t="s">
        <v>320</v>
      </c>
    </row>
    <row r="4" spans="1:21" ht="18.75" customHeight="1">
      <c r="A4" s="170" t="s">
        <v>189</v>
      </c>
      <c r="B4" s="171">
        <v>14158</v>
      </c>
      <c r="C4" s="171">
        <v>14388</v>
      </c>
      <c r="D4" s="171">
        <v>13815</v>
      </c>
      <c r="E4" s="171">
        <v>1887</v>
      </c>
      <c r="F4" s="171">
        <v>1422</v>
      </c>
      <c r="G4" s="171">
        <v>3168</v>
      </c>
      <c r="H4" s="171">
        <v>25460</v>
      </c>
      <c r="I4" s="172">
        <v>11232</v>
      </c>
      <c r="J4" s="173">
        <v>6355</v>
      </c>
      <c r="K4" s="173">
        <v>4086</v>
      </c>
      <c r="L4" s="174">
        <v>62.785113402000093</v>
      </c>
      <c r="M4" s="174">
        <v>54.69</v>
      </c>
      <c r="N4" s="174">
        <v>67.081643035650387</v>
      </c>
      <c r="O4" s="174">
        <v>37.295535612861315</v>
      </c>
      <c r="P4" s="174">
        <v>47.003926350153833</v>
      </c>
      <c r="Q4" s="174">
        <v>50.269874383393613</v>
      </c>
      <c r="R4" s="174">
        <v>352.10373236999806</v>
      </c>
      <c r="S4" s="175">
        <v>351.51329253339998</v>
      </c>
      <c r="T4" s="173">
        <v>277.57419196800106</v>
      </c>
      <c r="U4" s="173">
        <v>173.61406691100018</v>
      </c>
    </row>
    <row r="5" spans="1:21" ht="18.75" customHeight="1">
      <c r="A5" s="176" t="s">
        <v>190</v>
      </c>
      <c r="B5" s="177">
        <v>452625</v>
      </c>
      <c r="C5" s="177">
        <v>530949</v>
      </c>
      <c r="D5" s="177">
        <v>706431</v>
      </c>
      <c r="E5" s="177">
        <v>763913</v>
      </c>
      <c r="F5" s="177">
        <v>868620</v>
      </c>
      <c r="G5" s="177">
        <v>1022814</v>
      </c>
      <c r="H5" s="177">
        <v>1081527</v>
      </c>
      <c r="I5" s="178">
        <v>1424849</v>
      </c>
      <c r="J5" s="179">
        <v>1242023</v>
      </c>
      <c r="K5" s="179">
        <v>1482767</v>
      </c>
      <c r="L5" s="180">
        <v>3588.6076219772162</v>
      </c>
      <c r="M5" s="180">
        <v>4891.8999999999996</v>
      </c>
      <c r="N5" s="180">
        <v>6326.0884837100502</v>
      </c>
      <c r="O5" s="180">
        <v>7738.3499391788055</v>
      </c>
      <c r="P5" s="180">
        <v>9870.742268918706</v>
      </c>
      <c r="Q5" s="180">
        <v>11784.074606628419</v>
      </c>
      <c r="R5" s="180">
        <v>15330.334662718549</v>
      </c>
      <c r="S5" s="181">
        <v>26572.276934953508</v>
      </c>
      <c r="T5" s="179">
        <v>17491.567676144055</v>
      </c>
      <c r="U5" s="179">
        <v>20046.985317545044</v>
      </c>
    </row>
    <row r="6" spans="1:21" ht="18.75" customHeight="1">
      <c r="A6" s="176" t="s">
        <v>191</v>
      </c>
      <c r="B6" s="177">
        <v>466783</v>
      </c>
      <c r="C6" s="177">
        <v>545337</v>
      </c>
      <c r="D6" s="177">
        <v>720246</v>
      </c>
      <c r="E6" s="177">
        <v>765800</v>
      </c>
      <c r="F6" s="177">
        <v>870042</v>
      </c>
      <c r="G6" s="177">
        <v>1025982</v>
      </c>
      <c r="H6" s="177">
        <v>1106987</v>
      </c>
      <c r="I6" s="178">
        <v>1436081</v>
      </c>
      <c r="J6" s="182">
        <v>1248378</v>
      </c>
      <c r="K6" s="182">
        <v>1486853</v>
      </c>
      <c r="L6" s="180">
        <v>3651.3927353792164</v>
      </c>
      <c r="M6" s="180">
        <v>4946.59</v>
      </c>
      <c r="N6" s="180">
        <v>6393.1701267457011</v>
      </c>
      <c r="O6" s="180">
        <v>7775.6454747916669</v>
      </c>
      <c r="P6" s="180">
        <v>9917.7461952688591</v>
      </c>
      <c r="Q6" s="180">
        <v>11834.344481011813</v>
      </c>
      <c r="R6" s="180">
        <v>15682.438395088548</v>
      </c>
      <c r="S6" s="181">
        <v>26923.790227486908</v>
      </c>
      <c r="T6" s="182">
        <v>17769.141868112056</v>
      </c>
      <c r="U6" s="182">
        <v>20220.599384456043</v>
      </c>
    </row>
    <row r="7" spans="1:21" ht="18.75" customHeight="1">
      <c r="A7" s="176" t="s">
        <v>192</v>
      </c>
      <c r="B7" s="177">
        <v>448825</v>
      </c>
      <c r="C7" s="177">
        <v>528638</v>
      </c>
      <c r="D7" s="177">
        <v>715429</v>
      </c>
      <c r="E7" s="177">
        <v>761379</v>
      </c>
      <c r="F7" s="177">
        <v>862452</v>
      </c>
      <c r="G7" s="177">
        <v>997932</v>
      </c>
      <c r="H7" s="177">
        <v>1091756</v>
      </c>
      <c r="I7" s="178">
        <v>1418442</v>
      </c>
      <c r="J7" s="179">
        <v>1240247</v>
      </c>
      <c r="K7" s="179">
        <v>1480087</v>
      </c>
      <c r="L7" s="180">
        <v>3520.8192543176247</v>
      </c>
      <c r="M7" s="180">
        <v>4797.03</v>
      </c>
      <c r="N7" s="180">
        <v>6238.49</v>
      </c>
      <c r="O7" s="180">
        <v>7616.6201484917547</v>
      </c>
      <c r="P7" s="180">
        <v>9689.622170295921</v>
      </c>
      <c r="Q7" s="180">
        <v>11306.094229004459</v>
      </c>
      <c r="R7" s="180">
        <v>15029.691642756485</v>
      </c>
      <c r="S7" s="181">
        <v>26043.23929708674</v>
      </c>
      <c r="T7" s="179">
        <v>17178.290025287391</v>
      </c>
      <c r="U7" s="179">
        <v>19644.235866930852</v>
      </c>
    </row>
    <row r="8" spans="1:21" ht="18.75" customHeight="1">
      <c r="A8" s="176" t="s">
        <v>193</v>
      </c>
      <c r="B8" s="177">
        <v>3570</v>
      </c>
      <c r="C8" s="177">
        <v>2885</v>
      </c>
      <c r="D8" s="177">
        <v>2586</v>
      </c>
      <c r="E8" s="177">
        <v>2693</v>
      </c>
      <c r="F8" s="177">
        <v>4398</v>
      </c>
      <c r="G8" s="177">
        <v>2543</v>
      </c>
      <c r="H8" s="177">
        <v>3980</v>
      </c>
      <c r="I8" s="178">
        <v>11149</v>
      </c>
      <c r="J8" s="182">
        <v>4032</v>
      </c>
      <c r="K8" s="182">
        <v>4459</v>
      </c>
      <c r="L8" s="180">
        <v>75.67</v>
      </c>
      <c r="M8" s="180">
        <v>81.94</v>
      </c>
      <c r="N8" s="180">
        <v>105.82322568103856</v>
      </c>
      <c r="O8" s="180">
        <v>106.36685906686159</v>
      </c>
      <c r="P8" s="180">
        <v>177.24292696100002</v>
      </c>
      <c r="Q8" s="180">
        <v>174.95342131199999</v>
      </c>
      <c r="R8" s="180">
        <v>299.36384195400007</v>
      </c>
      <c r="S8" s="181">
        <v>600.87884464490003</v>
      </c>
      <c r="T8" s="182">
        <v>415.67143178720011</v>
      </c>
      <c r="U8" s="182">
        <v>453.07384489100014</v>
      </c>
    </row>
    <row r="9" spans="1:21" ht="18.75" customHeight="1">
      <c r="A9" s="176" t="s">
        <v>194</v>
      </c>
      <c r="B9" s="177">
        <v>0</v>
      </c>
      <c r="C9" s="177">
        <v>0</v>
      </c>
      <c r="D9" s="177">
        <v>344</v>
      </c>
      <c r="E9" s="177">
        <v>306</v>
      </c>
      <c r="F9" s="177">
        <v>24</v>
      </c>
      <c r="G9" s="177">
        <v>47</v>
      </c>
      <c r="H9" s="177">
        <v>19</v>
      </c>
      <c r="I9" s="178">
        <v>134</v>
      </c>
      <c r="J9" s="179">
        <v>13</v>
      </c>
      <c r="K9" s="179">
        <v>1</v>
      </c>
      <c r="L9" s="180">
        <v>0</v>
      </c>
      <c r="M9" s="180">
        <v>0</v>
      </c>
      <c r="N9" s="180">
        <v>11.5</v>
      </c>
      <c r="O9" s="180">
        <v>5.468878927254238</v>
      </c>
      <c r="P9" s="180">
        <v>0.61076178154613847</v>
      </c>
      <c r="Q9" s="180">
        <v>1.1889492786657705</v>
      </c>
      <c r="R9" s="180">
        <v>1.8624744030562965</v>
      </c>
      <c r="S9" s="181">
        <v>2.1003045132820004</v>
      </c>
      <c r="T9" s="179">
        <v>1.5650718828857002</v>
      </c>
      <c r="U9" s="179">
        <v>0.284829744</v>
      </c>
    </row>
    <row r="10" spans="1:21" ht="18.75" customHeight="1">
      <c r="A10" s="183" t="s">
        <v>195</v>
      </c>
      <c r="B10" s="184">
        <v>14388</v>
      </c>
      <c r="C10" s="184">
        <v>13814</v>
      </c>
      <c r="D10" s="184">
        <v>1887</v>
      </c>
      <c r="E10" s="184">
        <v>1422</v>
      </c>
      <c r="F10" s="184">
        <v>3168</v>
      </c>
      <c r="G10" s="184">
        <v>25460</v>
      </c>
      <c r="H10" s="184">
        <v>11232</v>
      </c>
      <c r="I10" s="185">
        <v>6356</v>
      </c>
      <c r="J10" s="186">
        <v>4086</v>
      </c>
      <c r="K10" s="186">
        <v>2306</v>
      </c>
      <c r="L10" s="187">
        <v>54.900807472592049</v>
      </c>
      <c r="M10" s="187">
        <v>67.62</v>
      </c>
      <c r="N10" s="187">
        <v>37.360658205042171</v>
      </c>
      <c r="O10" s="187">
        <v>47.189588305795922</v>
      </c>
      <c r="P10" s="187">
        <v>50.270336230392836</v>
      </c>
      <c r="Q10" s="187">
        <v>352.10788141669099</v>
      </c>
      <c r="R10" s="187">
        <v>351.52043597500472</v>
      </c>
      <c r="S10" s="188">
        <v>277.57178124198327</v>
      </c>
      <c r="T10" s="186">
        <v>173.61533915457855</v>
      </c>
      <c r="U10" s="186">
        <v>123.00484289019099</v>
      </c>
    </row>
    <row r="11" spans="1:21" ht="13">
      <c r="A11" s="189"/>
      <c r="B11" s="190"/>
      <c r="C11" s="190"/>
      <c r="D11" s="190"/>
      <c r="E11" s="190"/>
      <c r="F11" s="190"/>
      <c r="G11" s="190"/>
    </row>
    <row r="12" spans="1:21" ht="64.5" customHeight="1">
      <c r="A12" s="2033" t="s">
        <v>940</v>
      </c>
      <c r="B12" s="2034"/>
      <c r="C12" s="2034"/>
      <c r="D12" s="2034"/>
      <c r="E12" s="2034"/>
      <c r="F12" s="2034"/>
      <c r="G12" s="2034"/>
      <c r="H12" s="2034"/>
      <c r="I12" s="2034"/>
      <c r="J12" s="2034"/>
      <c r="K12" s="2035"/>
    </row>
    <row r="13" spans="1:21">
      <c r="A13" s="2033" t="s">
        <v>941</v>
      </c>
      <c r="B13" s="2034"/>
      <c r="C13" s="2034"/>
      <c r="D13" s="2034"/>
      <c r="E13" s="2034"/>
      <c r="F13" s="2034"/>
      <c r="G13" s="2034"/>
      <c r="H13" s="2034"/>
      <c r="I13" s="2034"/>
      <c r="J13" s="2034"/>
      <c r="K13" s="2035"/>
    </row>
    <row r="14" spans="1:21">
      <c r="B14" s="1981"/>
      <c r="C14" s="1981"/>
      <c r="D14" s="1981"/>
      <c r="E14" s="1981"/>
      <c r="F14" s="1981"/>
      <c r="G14" s="1981"/>
      <c r="H14" s="1981"/>
      <c r="I14" s="1981"/>
      <c r="J14" s="1981"/>
      <c r="K14" s="1981"/>
      <c r="L14" s="1981"/>
      <c r="M14" s="1981"/>
      <c r="N14" s="1981"/>
      <c r="O14" s="1981"/>
      <c r="P14" s="1981"/>
      <c r="Q14" s="1981"/>
      <c r="R14" s="1981"/>
      <c r="S14" s="1981"/>
      <c r="T14" s="1981"/>
      <c r="U14" s="1981"/>
    </row>
    <row r="16" spans="1:21">
      <c r="H16" s="663"/>
    </row>
    <row r="18" spans="1:7" ht="15" customHeight="1">
      <c r="A18" s="191"/>
      <c r="B18" s="837"/>
      <c r="C18" s="2095"/>
      <c r="D18" s="2095"/>
      <c r="E18" s="2095"/>
      <c r="F18" s="2095"/>
    </row>
    <row r="19" spans="1:7" s="193" customFormat="1" ht="15" customHeight="1">
      <c r="A19" s="191"/>
      <c r="B19" s="192"/>
      <c r="C19" s="2096"/>
      <c r="D19" s="2096"/>
      <c r="E19" s="2096"/>
      <c r="F19" s="2096"/>
    </row>
    <row r="20" spans="1:7" s="193" customFormat="1" ht="16.5" customHeight="1">
      <c r="A20" s="191"/>
      <c r="B20" s="192"/>
      <c r="C20" s="2096"/>
      <c r="D20" s="2096"/>
      <c r="E20" s="2096"/>
      <c r="F20" s="2096"/>
    </row>
    <row r="21" spans="1:7" s="193" customFormat="1" ht="16.5" customHeight="1">
      <c r="A21" s="194"/>
      <c r="B21" s="195"/>
      <c r="C21" s="195"/>
      <c r="D21" s="196"/>
      <c r="E21" s="196"/>
      <c r="F21" s="197"/>
    </row>
    <row r="22" spans="1:7" s="201" customFormat="1" ht="16.5" customHeight="1">
      <c r="A22" s="198"/>
      <c r="B22" s="199"/>
      <c r="C22" s="200"/>
      <c r="D22" s="200"/>
      <c r="E22" s="200"/>
      <c r="F22" s="200"/>
      <c r="G22" s="195"/>
    </row>
    <row r="23" spans="1:7" s="193" customFormat="1" ht="16.5" customHeight="1">
      <c r="A23" s="194"/>
      <c r="B23" s="197"/>
      <c r="C23" s="197"/>
      <c r="D23" s="197"/>
      <c r="E23" s="197"/>
      <c r="F23" s="197"/>
    </row>
    <row r="24" spans="1:7" s="201" customFormat="1" ht="16.5" customHeight="1">
      <c r="A24" s="198"/>
      <c r="B24" s="199"/>
      <c r="C24" s="199"/>
      <c r="D24" s="199"/>
      <c r="E24" s="199"/>
      <c r="F24" s="199"/>
    </row>
    <row r="25" spans="1:7" s="193" customFormat="1" ht="16.5" customHeight="1">
      <c r="A25" s="194"/>
      <c r="B25" s="195"/>
      <c r="C25" s="195"/>
      <c r="D25" s="200"/>
      <c r="E25" s="200"/>
      <c r="F25" s="200"/>
    </row>
    <row r="26" spans="1:7" ht="13">
      <c r="A26" s="836"/>
    </row>
    <row r="27" spans="1:7" s="193" customFormat="1" ht="16.5" customHeight="1">
      <c r="A27" s="194"/>
      <c r="B27" s="195"/>
      <c r="C27" s="195"/>
      <c r="D27" s="195"/>
      <c r="E27" s="197"/>
      <c r="F27" s="195"/>
    </row>
    <row r="28" spans="1:7" s="201" customFormat="1" ht="16.5" customHeight="1">
      <c r="A28" s="198"/>
      <c r="B28" s="199"/>
      <c r="C28" s="200"/>
      <c r="D28" s="200"/>
      <c r="E28" s="200"/>
      <c r="F28" s="200"/>
    </row>
    <row r="29" spans="1:7" s="193" customFormat="1" ht="16.5" customHeight="1">
      <c r="A29" s="194"/>
      <c r="B29" s="196"/>
      <c r="C29" s="196"/>
      <c r="D29" s="197"/>
      <c r="E29" s="197"/>
      <c r="F29" s="197"/>
    </row>
    <row r="30" spans="1:7" s="201" customFormat="1" ht="16.5" customHeight="1">
      <c r="A30" s="198"/>
      <c r="B30" s="199"/>
      <c r="C30" s="202"/>
      <c r="D30" s="199"/>
      <c r="E30" s="199"/>
      <c r="F30" s="199"/>
    </row>
    <row r="31" spans="1:7" s="193" customFormat="1" ht="16.5" customHeight="1">
      <c r="A31" s="194"/>
      <c r="B31" s="195"/>
      <c r="C31" s="195"/>
      <c r="D31" s="195"/>
      <c r="E31" s="195"/>
      <c r="F31" s="195"/>
    </row>
    <row r="32" spans="1:7" s="201" customFormat="1" ht="16.5" customHeight="1">
      <c r="A32" s="198"/>
      <c r="B32" s="200"/>
      <c r="C32" s="195"/>
      <c r="D32" s="195"/>
      <c r="E32" s="195"/>
      <c r="F32" s="195"/>
    </row>
    <row r="33" spans="1:6" s="193" customFormat="1" ht="16.5" customHeight="1">
      <c r="A33" s="194"/>
      <c r="B33" s="195"/>
      <c r="C33" s="195"/>
      <c r="D33" s="196"/>
      <c r="E33" s="196"/>
      <c r="F33" s="196"/>
    </row>
    <row r="34" spans="1:6" s="201" customFormat="1" ht="16.5" customHeight="1">
      <c r="A34" s="198"/>
      <c r="B34" s="199"/>
      <c r="C34" s="202"/>
      <c r="D34" s="202"/>
      <c r="E34" s="202"/>
      <c r="F34" s="202"/>
    </row>
    <row r="35" spans="1:6" s="193" customFormat="1" ht="16.5" customHeight="1">
      <c r="A35" s="194"/>
      <c r="B35" s="204"/>
      <c r="C35" s="204"/>
      <c r="D35" s="195"/>
      <c r="E35" s="195"/>
      <c r="F35" s="195"/>
    </row>
    <row r="36" spans="1:6" s="201" customFormat="1" ht="16.5" customHeight="1">
      <c r="A36" s="205"/>
      <c r="B36" s="199"/>
      <c r="C36" s="202"/>
      <c r="D36" s="202"/>
      <c r="E36" s="202"/>
      <c r="F36" s="202"/>
    </row>
    <row r="37" spans="1:6" s="193" customFormat="1" ht="16.5" customHeight="1">
      <c r="A37" s="194"/>
      <c r="B37" s="195"/>
      <c r="C37" s="195"/>
      <c r="D37" s="195"/>
      <c r="E37" s="195"/>
      <c r="F37" s="195"/>
    </row>
    <row r="38" spans="1:6" s="201" customFormat="1" ht="16.5" customHeight="1">
      <c r="A38" s="198"/>
      <c r="B38" s="199"/>
      <c r="C38" s="202"/>
      <c r="D38" s="202"/>
      <c r="E38" s="202"/>
      <c r="F38" s="202"/>
    </row>
    <row r="39" spans="1:6" s="193" customFormat="1" ht="16.5" customHeight="1">
      <c r="A39" s="191"/>
      <c r="B39" s="203"/>
      <c r="C39" s="203"/>
      <c r="D39" s="203"/>
      <c r="E39" s="203"/>
      <c r="F39" s="203"/>
    </row>
    <row r="40" spans="1:6" ht="29.25" hidden="1" customHeight="1">
      <c r="A40" s="194"/>
      <c r="B40" s="195"/>
      <c r="C40" s="195"/>
      <c r="D40" s="195"/>
      <c r="E40" s="195"/>
      <c r="F40" s="195"/>
    </row>
    <row r="41" spans="1:6" s="206" customFormat="1" ht="1.5" hidden="1" customHeight="1">
      <c r="A41" s="198"/>
      <c r="B41" s="202"/>
      <c r="C41" s="202"/>
      <c r="D41" s="202"/>
      <c r="E41" s="202"/>
      <c r="F41" s="202"/>
    </row>
    <row r="42" spans="1:6" ht="16.5" customHeight="1">
      <c r="A42" s="191"/>
      <c r="B42" s="203"/>
      <c r="C42" s="203"/>
      <c r="D42" s="203"/>
      <c r="E42" s="203"/>
      <c r="F42" s="203"/>
    </row>
    <row r="43" spans="1:6" s="193" customFormat="1" ht="21.75" hidden="1" customHeight="1">
      <c r="A43" s="194"/>
      <c r="B43" s="207"/>
      <c r="C43" s="207"/>
      <c r="D43" s="207"/>
      <c r="E43" s="207"/>
      <c r="F43" s="208"/>
    </row>
    <row r="44" spans="1:6" s="193" customFormat="1" ht="21.75" hidden="1" customHeight="1">
      <c r="A44" s="194"/>
      <c r="B44" s="207"/>
      <c r="C44" s="207"/>
      <c r="D44" s="207"/>
      <c r="E44" s="207"/>
      <c r="F44" s="207"/>
    </row>
    <row r="45" spans="1:6" s="193" customFormat="1" hidden="1">
      <c r="A45" s="194"/>
      <c r="B45" s="207"/>
      <c r="C45" s="207"/>
      <c r="D45" s="207"/>
      <c r="E45" s="207"/>
      <c r="F45" s="195"/>
    </row>
    <row r="46" spans="1:6" s="193" customFormat="1" ht="21.75" hidden="1" customHeight="1">
      <c r="A46" s="194"/>
      <c r="B46" s="209"/>
      <c r="C46" s="209"/>
      <c r="D46" s="209"/>
      <c r="E46" s="209"/>
      <c r="F46" s="209"/>
    </row>
    <row r="47" spans="1:6" s="193" customFormat="1" ht="21.75" hidden="1" customHeight="1">
      <c r="A47" s="194"/>
      <c r="B47" s="208"/>
      <c r="C47" s="208"/>
      <c r="D47" s="208"/>
      <c r="E47" s="208"/>
      <c r="F47" s="208"/>
    </row>
    <row r="48" spans="1:6" s="211" customFormat="1" ht="21.75" hidden="1" customHeight="1">
      <c r="A48" s="191"/>
      <c r="B48" s="210"/>
      <c r="C48" s="210"/>
      <c r="D48" s="210"/>
      <c r="E48" s="210"/>
      <c r="F48" s="210"/>
    </row>
    <row r="49" spans="1:6" s="193" customFormat="1" ht="21.75" hidden="1" customHeight="1">
      <c r="A49" s="191"/>
      <c r="B49" s="208"/>
      <c r="C49" s="208"/>
      <c r="D49" s="208"/>
      <c r="E49" s="208"/>
      <c r="F49" s="208"/>
    </row>
    <row r="50" spans="1:6" s="193" customFormat="1" ht="21.75" hidden="1" customHeight="1">
      <c r="A50" s="194"/>
      <c r="B50" s="209"/>
      <c r="C50" s="209"/>
      <c r="D50" s="209"/>
      <c r="E50" s="209"/>
      <c r="F50" s="209"/>
    </row>
    <row r="51" spans="1:6" s="193" customFormat="1" ht="18" hidden="1" customHeight="1">
      <c r="A51" s="194"/>
      <c r="B51" s="208"/>
      <c r="C51" s="208"/>
      <c r="D51" s="208"/>
      <c r="E51" s="208"/>
      <c r="F51" s="208"/>
    </row>
    <row r="52" spans="1:6" s="211" customFormat="1" ht="18" customHeight="1">
      <c r="A52" s="191"/>
      <c r="B52" s="210"/>
      <c r="C52" s="210"/>
      <c r="D52" s="210"/>
      <c r="E52" s="210"/>
      <c r="F52" s="210"/>
    </row>
  </sheetData>
  <sheetProtection selectLockedCells="1"/>
  <mergeCells count="10">
    <mergeCell ref="L2:U2"/>
    <mergeCell ref="A2:A3"/>
    <mergeCell ref="C18:F18"/>
    <mergeCell ref="C19:C20"/>
    <mergeCell ref="D19:D20"/>
    <mergeCell ref="E19:E20"/>
    <mergeCell ref="F19:F20"/>
    <mergeCell ref="A12:K12"/>
    <mergeCell ref="B2:K2"/>
    <mergeCell ref="A13:K13"/>
  </mergeCells>
  <printOptions horizontalCentered="1" verticalCentered="1"/>
  <pageMargins left="9.8425196850393706E-2" right="9.8425196850393706E-2" top="0.39370078740157483" bottom="0.19685039370078741"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D76"/>
  <sheetViews>
    <sheetView zoomScale="80" zoomScaleNormal="80" workbookViewId="0">
      <pane xSplit="2" ySplit="5" topLeftCell="C48" activePane="bottomRight" state="frozen"/>
      <selection activeCell="L8" sqref="L8"/>
      <selection pane="topRight" activeCell="L8" sqref="L8"/>
      <selection pane="bottomLeft" activeCell="L8" sqref="L8"/>
      <selection pane="bottomRight" activeCell="A65" sqref="A65:K65"/>
    </sheetView>
  </sheetViews>
  <sheetFormatPr defaultRowHeight="12.5"/>
  <cols>
    <col min="1" max="1" width="5.54296875" style="125" customWidth="1"/>
    <col min="2" max="2" width="25.26953125" style="241" customWidth="1"/>
    <col min="3" max="3" width="9.26953125" style="125" customWidth="1"/>
    <col min="4" max="4" width="9.26953125" style="161" customWidth="1"/>
    <col min="5" max="5" width="9.26953125" style="125" customWidth="1"/>
    <col min="6" max="6" width="11.7265625" style="161" customWidth="1"/>
    <col min="7" max="7" width="9.26953125" style="125" customWidth="1"/>
    <col min="8" max="8" width="10.26953125" style="161" customWidth="1"/>
    <col min="9" max="9" width="10.7265625" style="125" customWidth="1"/>
    <col min="10" max="10" width="10.81640625" style="161" customWidth="1"/>
    <col min="11" max="11" width="9.26953125" style="125" customWidth="1"/>
    <col min="12" max="12" width="9.26953125" style="161" customWidth="1"/>
    <col min="13" max="13" width="9.26953125" style="162" customWidth="1"/>
    <col min="14" max="14" width="9.26953125" style="161" customWidth="1"/>
    <col min="15" max="15" width="9.26953125" style="125" customWidth="1"/>
    <col min="16" max="16" width="9.26953125" style="161" customWidth="1"/>
    <col min="17" max="17" width="9.26953125" style="125" customWidth="1"/>
    <col min="18" max="18" width="9.26953125" style="161" customWidth="1"/>
    <col min="19" max="19" width="10.7265625" style="125" customWidth="1"/>
    <col min="20" max="23" width="9.26953125" style="125" customWidth="1"/>
    <col min="24" max="24" width="9.26953125" style="161" customWidth="1"/>
    <col min="25" max="25" width="9.26953125" style="125" customWidth="1"/>
    <col min="26" max="26" width="11.7265625" style="161" customWidth="1"/>
    <col min="27" max="27" width="9.26953125" style="125" customWidth="1"/>
    <col min="28" max="28" width="10.26953125" style="161" customWidth="1"/>
    <col min="29" max="29" width="10.7265625" style="125" customWidth="1"/>
    <col min="30" max="30" width="10.81640625" style="161" customWidth="1"/>
    <col min="31" max="31" width="9.26953125" style="125" customWidth="1"/>
    <col min="32" max="32" width="9.26953125" style="161" customWidth="1"/>
    <col min="33" max="33" width="9.26953125" style="162" customWidth="1"/>
    <col min="34" max="34" width="9.26953125" style="161" customWidth="1"/>
    <col min="35" max="35" width="9.26953125" style="125" customWidth="1"/>
    <col min="36" max="36" width="9.26953125" style="161" customWidth="1"/>
    <col min="37" max="37" width="9.26953125" style="125" customWidth="1"/>
    <col min="38" max="38" width="9.26953125" style="161" customWidth="1"/>
    <col min="39" max="39" width="10.7265625" style="125" customWidth="1"/>
    <col min="40" max="46" width="9.26953125" style="125" customWidth="1"/>
    <col min="47" max="47" width="8.7265625" style="125" customWidth="1"/>
    <col min="48" max="57" width="9.26953125" style="125" customWidth="1"/>
    <col min="58" max="58" width="13.1796875" style="125" customWidth="1"/>
    <col min="59" max="62" width="9.26953125" style="125" customWidth="1"/>
    <col min="63" max="275" width="9.1796875" style="125"/>
    <col min="276" max="276" width="25.26953125" style="125" customWidth="1"/>
    <col min="277" max="280" width="0" style="125" hidden="1" customWidth="1"/>
    <col min="281" max="281" width="9.1796875" style="125"/>
    <col min="282" max="282" width="10.26953125" style="125" customWidth="1"/>
    <col min="283" max="283" width="11.26953125" style="125" customWidth="1"/>
    <col min="284" max="284" width="12" style="125" customWidth="1"/>
    <col min="285" max="288" width="9.26953125" style="125" customWidth="1"/>
    <col min="289" max="292" width="9.1796875" style="125"/>
    <col min="293" max="293" width="10.7265625" style="125" customWidth="1"/>
    <col min="294" max="294" width="12.453125" style="125" bestFit="1" customWidth="1"/>
    <col min="295" max="296" width="10" style="125" bestFit="1" customWidth="1"/>
    <col min="297" max="297" width="9.1796875" style="125"/>
    <col min="298" max="298" width="9.26953125" style="125" customWidth="1"/>
    <col min="299" max="531" width="9.1796875" style="125"/>
    <col min="532" max="532" width="25.26953125" style="125" customWidth="1"/>
    <col min="533" max="536" width="0" style="125" hidden="1" customWidth="1"/>
    <col min="537" max="537" width="9.1796875" style="125"/>
    <col min="538" max="538" width="10.26953125" style="125" customWidth="1"/>
    <col min="539" max="539" width="11.26953125" style="125" customWidth="1"/>
    <col min="540" max="540" width="12" style="125" customWidth="1"/>
    <col min="541" max="544" width="9.26953125" style="125" customWidth="1"/>
    <col min="545" max="548" width="9.1796875" style="125"/>
    <col min="549" max="549" width="10.7265625" style="125" customWidth="1"/>
    <col min="550" max="550" width="12.453125" style="125" bestFit="1" customWidth="1"/>
    <col min="551" max="552" width="10" style="125" bestFit="1" customWidth="1"/>
    <col min="553" max="553" width="9.1796875" style="125"/>
    <col min="554" max="554" width="9.26953125" style="125" customWidth="1"/>
    <col min="555" max="787" width="9.1796875" style="125"/>
    <col min="788" max="788" width="25.26953125" style="125" customWidth="1"/>
    <col min="789" max="792" width="0" style="125" hidden="1" customWidth="1"/>
    <col min="793" max="793" width="9.1796875" style="125"/>
    <col min="794" max="794" width="10.26953125" style="125" customWidth="1"/>
    <col min="795" max="795" width="11.26953125" style="125" customWidth="1"/>
    <col min="796" max="796" width="12" style="125" customWidth="1"/>
    <col min="797" max="800" width="9.26953125" style="125" customWidth="1"/>
    <col min="801" max="804" width="9.1796875" style="125"/>
    <col min="805" max="805" width="10.7265625" style="125" customWidth="1"/>
    <col min="806" max="806" width="12.453125" style="125" bestFit="1" customWidth="1"/>
    <col min="807" max="808" width="10" style="125" bestFit="1" customWidth="1"/>
    <col min="809" max="809" width="9.1796875" style="125"/>
    <col min="810" max="810" width="9.26953125" style="125" customWidth="1"/>
    <col min="811" max="1043" width="9.1796875" style="125"/>
    <col min="1044" max="1044" width="25.26953125" style="125" customWidth="1"/>
    <col min="1045" max="1048" width="0" style="125" hidden="1" customWidth="1"/>
    <col min="1049" max="1049" width="9.1796875" style="125"/>
    <col min="1050" max="1050" width="10.26953125" style="125" customWidth="1"/>
    <col min="1051" max="1051" width="11.26953125" style="125" customWidth="1"/>
    <col min="1052" max="1052" width="12" style="125" customWidth="1"/>
    <col min="1053" max="1056" width="9.26953125" style="125" customWidth="1"/>
    <col min="1057" max="1060" width="9.1796875" style="125"/>
    <col min="1061" max="1061" width="10.7265625" style="125" customWidth="1"/>
    <col min="1062" max="1062" width="12.453125" style="125" bestFit="1" customWidth="1"/>
    <col min="1063" max="1064" width="10" style="125" bestFit="1" customWidth="1"/>
    <col min="1065" max="1065" width="9.1796875" style="125"/>
    <col min="1066" max="1066" width="9.26953125" style="125" customWidth="1"/>
    <col min="1067" max="1299" width="9.1796875" style="125"/>
    <col min="1300" max="1300" width="25.26953125" style="125" customWidth="1"/>
    <col min="1301" max="1304" width="0" style="125" hidden="1" customWidth="1"/>
    <col min="1305" max="1305" width="9.1796875" style="125"/>
    <col min="1306" max="1306" width="10.26953125" style="125" customWidth="1"/>
    <col min="1307" max="1307" width="11.26953125" style="125" customWidth="1"/>
    <col min="1308" max="1308" width="12" style="125" customWidth="1"/>
    <col min="1309" max="1312" width="9.26953125" style="125" customWidth="1"/>
    <col min="1313" max="1316" width="9.1796875" style="125"/>
    <col min="1317" max="1317" width="10.7265625" style="125" customWidth="1"/>
    <col min="1318" max="1318" width="12.453125" style="125" bestFit="1" customWidth="1"/>
    <col min="1319" max="1320" width="10" style="125" bestFit="1" customWidth="1"/>
    <col min="1321" max="1321" width="9.1796875" style="125"/>
    <col min="1322" max="1322" width="9.26953125" style="125" customWidth="1"/>
    <col min="1323" max="1555" width="9.1796875" style="125"/>
    <col min="1556" max="1556" width="25.26953125" style="125" customWidth="1"/>
    <col min="1557" max="1560" width="0" style="125" hidden="1" customWidth="1"/>
    <col min="1561" max="1561" width="9.1796875" style="125"/>
    <col min="1562" max="1562" width="10.26953125" style="125" customWidth="1"/>
    <col min="1563" max="1563" width="11.26953125" style="125" customWidth="1"/>
    <col min="1564" max="1564" width="12" style="125" customWidth="1"/>
    <col min="1565" max="1568" width="9.26953125" style="125" customWidth="1"/>
    <col min="1569" max="1572" width="9.1796875" style="125"/>
    <col min="1573" max="1573" width="10.7265625" style="125" customWidth="1"/>
    <col min="1574" max="1574" width="12.453125" style="125" bestFit="1" customWidth="1"/>
    <col min="1575" max="1576" width="10" style="125" bestFit="1" customWidth="1"/>
    <col min="1577" max="1577" width="9.1796875" style="125"/>
    <col min="1578" max="1578" width="9.26953125" style="125" customWidth="1"/>
    <col min="1579" max="1811" width="9.1796875" style="125"/>
    <col min="1812" max="1812" width="25.26953125" style="125" customWidth="1"/>
    <col min="1813" max="1816" width="0" style="125" hidden="1" customWidth="1"/>
    <col min="1817" max="1817" width="9.1796875" style="125"/>
    <col min="1818" max="1818" width="10.26953125" style="125" customWidth="1"/>
    <col min="1819" max="1819" width="11.26953125" style="125" customWidth="1"/>
    <col min="1820" max="1820" width="12" style="125" customWidth="1"/>
    <col min="1821" max="1824" width="9.26953125" style="125" customWidth="1"/>
    <col min="1825" max="1828" width="9.1796875" style="125"/>
    <col min="1829" max="1829" width="10.7265625" style="125" customWidth="1"/>
    <col min="1830" max="1830" width="12.453125" style="125" bestFit="1" customWidth="1"/>
    <col min="1831" max="1832" width="10" style="125" bestFit="1" customWidth="1"/>
    <col min="1833" max="1833" width="9.1796875" style="125"/>
    <col min="1834" max="1834" width="9.26953125" style="125" customWidth="1"/>
    <col min="1835" max="2067" width="9.1796875" style="125"/>
    <col min="2068" max="2068" width="25.26953125" style="125" customWidth="1"/>
    <col min="2069" max="2072" width="0" style="125" hidden="1" customWidth="1"/>
    <col min="2073" max="2073" width="9.1796875" style="125"/>
    <col min="2074" max="2074" width="10.26953125" style="125" customWidth="1"/>
    <col min="2075" max="2075" width="11.26953125" style="125" customWidth="1"/>
    <col min="2076" max="2076" width="12" style="125" customWidth="1"/>
    <col min="2077" max="2080" width="9.26953125" style="125" customWidth="1"/>
    <col min="2081" max="2084" width="9.1796875" style="125"/>
    <col min="2085" max="2085" width="10.7265625" style="125" customWidth="1"/>
    <col min="2086" max="2086" width="12.453125" style="125" bestFit="1" customWidth="1"/>
    <col min="2087" max="2088" width="10" style="125" bestFit="1" customWidth="1"/>
    <col min="2089" max="2089" width="9.1796875" style="125"/>
    <col min="2090" max="2090" width="9.26953125" style="125" customWidth="1"/>
    <col min="2091" max="2323" width="9.1796875" style="125"/>
    <col min="2324" max="2324" width="25.26953125" style="125" customWidth="1"/>
    <col min="2325" max="2328" width="0" style="125" hidden="1" customWidth="1"/>
    <col min="2329" max="2329" width="9.1796875" style="125"/>
    <col min="2330" max="2330" width="10.26953125" style="125" customWidth="1"/>
    <col min="2331" max="2331" width="11.26953125" style="125" customWidth="1"/>
    <col min="2332" max="2332" width="12" style="125" customWidth="1"/>
    <col min="2333" max="2336" width="9.26953125" style="125" customWidth="1"/>
    <col min="2337" max="2340" width="9.1796875" style="125"/>
    <col min="2341" max="2341" width="10.7265625" style="125" customWidth="1"/>
    <col min="2342" max="2342" width="12.453125" style="125" bestFit="1" customWidth="1"/>
    <col min="2343" max="2344" width="10" style="125" bestFit="1" customWidth="1"/>
    <col min="2345" max="2345" width="9.1796875" style="125"/>
    <col min="2346" max="2346" width="9.26953125" style="125" customWidth="1"/>
    <col min="2347" max="2579" width="9.1796875" style="125"/>
    <col min="2580" max="2580" width="25.26953125" style="125" customWidth="1"/>
    <col min="2581" max="2584" width="0" style="125" hidden="1" customWidth="1"/>
    <col min="2585" max="2585" width="9.1796875" style="125"/>
    <col min="2586" max="2586" width="10.26953125" style="125" customWidth="1"/>
    <col min="2587" max="2587" width="11.26953125" style="125" customWidth="1"/>
    <col min="2588" max="2588" width="12" style="125" customWidth="1"/>
    <col min="2589" max="2592" width="9.26953125" style="125" customWidth="1"/>
    <col min="2593" max="2596" width="9.1796875" style="125"/>
    <col min="2597" max="2597" width="10.7265625" style="125" customWidth="1"/>
    <col min="2598" max="2598" width="12.453125" style="125" bestFit="1" customWidth="1"/>
    <col min="2599" max="2600" width="10" style="125" bestFit="1" customWidth="1"/>
    <col min="2601" max="2601" width="9.1796875" style="125"/>
    <col min="2602" max="2602" width="9.26953125" style="125" customWidth="1"/>
    <col min="2603" max="2835" width="9.1796875" style="125"/>
    <col min="2836" max="2836" width="25.26953125" style="125" customWidth="1"/>
    <col min="2837" max="2840" width="0" style="125" hidden="1" customWidth="1"/>
    <col min="2841" max="2841" width="9.1796875" style="125"/>
    <col min="2842" max="2842" width="10.26953125" style="125" customWidth="1"/>
    <col min="2843" max="2843" width="11.26953125" style="125" customWidth="1"/>
    <col min="2844" max="2844" width="12" style="125" customWidth="1"/>
    <col min="2845" max="2848" width="9.26953125" style="125" customWidth="1"/>
    <col min="2849" max="2852" width="9.1796875" style="125"/>
    <col min="2853" max="2853" width="10.7265625" style="125" customWidth="1"/>
    <col min="2854" max="2854" width="12.453125" style="125" bestFit="1" customWidth="1"/>
    <col min="2855" max="2856" width="10" style="125" bestFit="1" customWidth="1"/>
    <col min="2857" max="2857" width="9.1796875" style="125"/>
    <col min="2858" max="2858" width="9.26953125" style="125" customWidth="1"/>
    <col min="2859" max="3091" width="9.1796875" style="125"/>
    <col min="3092" max="3092" width="25.26953125" style="125" customWidth="1"/>
    <col min="3093" max="3096" width="0" style="125" hidden="1" customWidth="1"/>
    <col min="3097" max="3097" width="9.1796875" style="125"/>
    <col min="3098" max="3098" width="10.26953125" style="125" customWidth="1"/>
    <col min="3099" max="3099" width="11.26953125" style="125" customWidth="1"/>
    <col min="3100" max="3100" width="12" style="125" customWidth="1"/>
    <col min="3101" max="3104" width="9.26953125" style="125" customWidth="1"/>
    <col min="3105" max="3108" width="9.1796875" style="125"/>
    <col min="3109" max="3109" width="10.7265625" style="125" customWidth="1"/>
    <col min="3110" max="3110" width="12.453125" style="125" bestFit="1" customWidth="1"/>
    <col min="3111" max="3112" width="10" style="125" bestFit="1" customWidth="1"/>
    <col min="3113" max="3113" width="9.1796875" style="125"/>
    <col min="3114" max="3114" width="9.26953125" style="125" customWidth="1"/>
    <col min="3115" max="3347" width="9.1796875" style="125"/>
    <col min="3348" max="3348" width="25.26953125" style="125" customWidth="1"/>
    <col min="3349" max="3352" width="0" style="125" hidden="1" customWidth="1"/>
    <col min="3353" max="3353" width="9.1796875" style="125"/>
    <col min="3354" max="3354" width="10.26953125" style="125" customWidth="1"/>
    <col min="3355" max="3355" width="11.26953125" style="125" customWidth="1"/>
    <col min="3356" max="3356" width="12" style="125" customWidth="1"/>
    <col min="3357" max="3360" width="9.26953125" style="125" customWidth="1"/>
    <col min="3361" max="3364" width="9.1796875" style="125"/>
    <col min="3365" max="3365" width="10.7265625" style="125" customWidth="1"/>
    <col min="3366" max="3366" width="12.453125" style="125" bestFit="1" customWidth="1"/>
    <col min="3367" max="3368" width="10" style="125" bestFit="1" customWidth="1"/>
    <col min="3369" max="3369" width="9.1796875" style="125"/>
    <col min="3370" max="3370" width="9.26953125" style="125" customWidth="1"/>
    <col min="3371" max="3603" width="9.1796875" style="125"/>
    <col min="3604" max="3604" width="25.26953125" style="125" customWidth="1"/>
    <col min="3605" max="3608" width="0" style="125" hidden="1" customWidth="1"/>
    <col min="3609" max="3609" width="9.1796875" style="125"/>
    <col min="3610" max="3610" width="10.26953125" style="125" customWidth="1"/>
    <col min="3611" max="3611" width="11.26953125" style="125" customWidth="1"/>
    <col min="3612" max="3612" width="12" style="125" customWidth="1"/>
    <col min="3613" max="3616" width="9.26953125" style="125" customWidth="1"/>
    <col min="3617" max="3620" width="9.1796875" style="125"/>
    <col min="3621" max="3621" width="10.7265625" style="125" customWidth="1"/>
    <col min="3622" max="3622" width="12.453125" style="125" bestFit="1" customWidth="1"/>
    <col min="3623" max="3624" width="10" style="125" bestFit="1" customWidth="1"/>
    <col min="3625" max="3625" width="9.1796875" style="125"/>
    <col min="3626" max="3626" width="9.26953125" style="125" customWidth="1"/>
    <col min="3627" max="3859" width="9.1796875" style="125"/>
    <col min="3860" max="3860" width="25.26953125" style="125" customWidth="1"/>
    <col min="3861" max="3864" width="0" style="125" hidden="1" customWidth="1"/>
    <col min="3865" max="3865" width="9.1796875" style="125"/>
    <col min="3866" max="3866" width="10.26953125" style="125" customWidth="1"/>
    <col min="3867" max="3867" width="11.26953125" style="125" customWidth="1"/>
    <col min="3868" max="3868" width="12" style="125" customWidth="1"/>
    <col min="3869" max="3872" width="9.26953125" style="125" customWidth="1"/>
    <col min="3873" max="3876" width="9.1796875" style="125"/>
    <col min="3877" max="3877" width="10.7265625" style="125" customWidth="1"/>
    <col min="3878" max="3878" width="12.453125" style="125" bestFit="1" customWidth="1"/>
    <col min="3879" max="3880" width="10" style="125" bestFit="1" customWidth="1"/>
    <col min="3881" max="3881" width="9.1796875" style="125"/>
    <col min="3882" max="3882" width="9.26953125" style="125" customWidth="1"/>
    <col min="3883" max="4115" width="9.1796875" style="125"/>
    <col min="4116" max="4116" width="25.26953125" style="125" customWidth="1"/>
    <col min="4117" max="4120" width="0" style="125" hidden="1" customWidth="1"/>
    <col min="4121" max="4121" width="9.1796875" style="125"/>
    <col min="4122" max="4122" width="10.26953125" style="125" customWidth="1"/>
    <col min="4123" max="4123" width="11.26953125" style="125" customWidth="1"/>
    <col min="4124" max="4124" width="12" style="125" customWidth="1"/>
    <col min="4125" max="4128" width="9.26953125" style="125" customWidth="1"/>
    <col min="4129" max="4132" width="9.1796875" style="125"/>
    <col min="4133" max="4133" width="10.7265625" style="125" customWidth="1"/>
    <col min="4134" max="4134" width="12.453125" style="125" bestFit="1" customWidth="1"/>
    <col min="4135" max="4136" width="10" style="125" bestFit="1" customWidth="1"/>
    <col min="4137" max="4137" width="9.1796875" style="125"/>
    <col min="4138" max="4138" width="9.26953125" style="125" customWidth="1"/>
    <col min="4139" max="4371" width="9.1796875" style="125"/>
    <col min="4372" max="4372" width="25.26953125" style="125" customWidth="1"/>
    <col min="4373" max="4376" width="0" style="125" hidden="1" customWidth="1"/>
    <col min="4377" max="4377" width="9.1796875" style="125"/>
    <col min="4378" max="4378" width="10.26953125" style="125" customWidth="1"/>
    <col min="4379" max="4379" width="11.26953125" style="125" customWidth="1"/>
    <col min="4380" max="4380" width="12" style="125" customWidth="1"/>
    <col min="4381" max="4384" width="9.26953125" style="125" customWidth="1"/>
    <col min="4385" max="4388" width="9.1796875" style="125"/>
    <col min="4389" max="4389" width="10.7265625" style="125" customWidth="1"/>
    <col min="4390" max="4390" width="12.453125" style="125" bestFit="1" customWidth="1"/>
    <col min="4391" max="4392" width="10" style="125" bestFit="1" customWidth="1"/>
    <col min="4393" max="4393" width="9.1796875" style="125"/>
    <col min="4394" max="4394" width="9.26953125" style="125" customWidth="1"/>
    <col min="4395" max="4627" width="9.1796875" style="125"/>
    <col min="4628" max="4628" width="25.26953125" style="125" customWidth="1"/>
    <col min="4629" max="4632" width="0" style="125" hidden="1" customWidth="1"/>
    <col min="4633" max="4633" width="9.1796875" style="125"/>
    <col min="4634" max="4634" width="10.26953125" style="125" customWidth="1"/>
    <col min="4635" max="4635" width="11.26953125" style="125" customWidth="1"/>
    <col min="4636" max="4636" width="12" style="125" customWidth="1"/>
    <col min="4637" max="4640" width="9.26953125" style="125" customWidth="1"/>
    <col min="4641" max="4644" width="9.1796875" style="125"/>
    <col min="4645" max="4645" width="10.7265625" style="125" customWidth="1"/>
    <col min="4646" max="4646" width="12.453125" style="125" bestFit="1" customWidth="1"/>
    <col min="4647" max="4648" width="10" style="125" bestFit="1" customWidth="1"/>
    <col min="4649" max="4649" width="9.1796875" style="125"/>
    <col min="4650" max="4650" width="9.26953125" style="125" customWidth="1"/>
    <col min="4651" max="4883" width="9.1796875" style="125"/>
    <col min="4884" max="4884" width="25.26953125" style="125" customWidth="1"/>
    <col min="4885" max="4888" width="0" style="125" hidden="1" customWidth="1"/>
    <col min="4889" max="4889" width="9.1796875" style="125"/>
    <col min="4890" max="4890" width="10.26953125" style="125" customWidth="1"/>
    <col min="4891" max="4891" width="11.26953125" style="125" customWidth="1"/>
    <col min="4892" max="4892" width="12" style="125" customWidth="1"/>
    <col min="4893" max="4896" width="9.26953125" style="125" customWidth="1"/>
    <col min="4897" max="4900" width="9.1796875" style="125"/>
    <col min="4901" max="4901" width="10.7265625" style="125" customWidth="1"/>
    <col min="4902" max="4902" width="12.453125" style="125" bestFit="1" customWidth="1"/>
    <col min="4903" max="4904" width="10" style="125" bestFit="1" customWidth="1"/>
    <col min="4905" max="4905" width="9.1796875" style="125"/>
    <col min="4906" max="4906" width="9.26953125" style="125" customWidth="1"/>
    <col min="4907" max="5139" width="9.1796875" style="125"/>
    <col min="5140" max="5140" width="25.26953125" style="125" customWidth="1"/>
    <col min="5141" max="5144" width="0" style="125" hidden="1" customWidth="1"/>
    <col min="5145" max="5145" width="9.1796875" style="125"/>
    <col min="5146" max="5146" width="10.26953125" style="125" customWidth="1"/>
    <col min="5147" max="5147" width="11.26953125" style="125" customWidth="1"/>
    <col min="5148" max="5148" width="12" style="125" customWidth="1"/>
    <col min="5149" max="5152" width="9.26953125" style="125" customWidth="1"/>
    <col min="5153" max="5156" width="9.1796875" style="125"/>
    <col min="5157" max="5157" width="10.7265625" style="125" customWidth="1"/>
    <col min="5158" max="5158" width="12.453125" style="125" bestFit="1" customWidth="1"/>
    <col min="5159" max="5160" width="10" style="125" bestFit="1" customWidth="1"/>
    <col min="5161" max="5161" width="9.1796875" style="125"/>
    <col min="5162" max="5162" width="9.26953125" style="125" customWidth="1"/>
    <col min="5163" max="5395" width="9.1796875" style="125"/>
    <col min="5396" max="5396" width="25.26953125" style="125" customWidth="1"/>
    <col min="5397" max="5400" width="0" style="125" hidden="1" customWidth="1"/>
    <col min="5401" max="5401" width="9.1796875" style="125"/>
    <col min="5402" max="5402" width="10.26953125" style="125" customWidth="1"/>
    <col min="5403" max="5403" width="11.26953125" style="125" customWidth="1"/>
    <col min="5404" max="5404" width="12" style="125" customWidth="1"/>
    <col min="5405" max="5408" width="9.26953125" style="125" customWidth="1"/>
    <col min="5409" max="5412" width="9.1796875" style="125"/>
    <col min="5413" max="5413" width="10.7265625" style="125" customWidth="1"/>
    <col min="5414" max="5414" width="12.453125" style="125" bestFit="1" customWidth="1"/>
    <col min="5415" max="5416" width="10" style="125" bestFit="1" customWidth="1"/>
    <col min="5417" max="5417" width="9.1796875" style="125"/>
    <col min="5418" max="5418" width="9.26953125" style="125" customWidth="1"/>
    <col min="5419" max="5651" width="9.1796875" style="125"/>
    <col min="5652" max="5652" width="25.26953125" style="125" customWidth="1"/>
    <col min="5653" max="5656" width="0" style="125" hidden="1" customWidth="1"/>
    <col min="5657" max="5657" width="9.1796875" style="125"/>
    <col min="5658" max="5658" width="10.26953125" style="125" customWidth="1"/>
    <col min="5659" max="5659" width="11.26953125" style="125" customWidth="1"/>
    <col min="5660" max="5660" width="12" style="125" customWidth="1"/>
    <col min="5661" max="5664" width="9.26953125" style="125" customWidth="1"/>
    <col min="5665" max="5668" width="9.1796875" style="125"/>
    <col min="5669" max="5669" width="10.7265625" style="125" customWidth="1"/>
    <col min="5670" max="5670" width="12.453125" style="125" bestFit="1" customWidth="1"/>
    <col min="5671" max="5672" width="10" style="125" bestFit="1" customWidth="1"/>
    <col min="5673" max="5673" width="9.1796875" style="125"/>
    <col min="5674" max="5674" width="9.26953125" style="125" customWidth="1"/>
    <col min="5675" max="5907" width="9.1796875" style="125"/>
    <col min="5908" max="5908" width="25.26953125" style="125" customWidth="1"/>
    <col min="5909" max="5912" width="0" style="125" hidden="1" customWidth="1"/>
    <col min="5913" max="5913" width="9.1796875" style="125"/>
    <col min="5914" max="5914" width="10.26953125" style="125" customWidth="1"/>
    <col min="5915" max="5915" width="11.26953125" style="125" customWidth="1"/>
    <col min="5916" max="5916" width="12" style="125" customWidth="1"/>
    <col min="5917" max="5920" width="9.26953125" style="125" customWidth="1"/>
    <col min="5921" max="5924" width="9.1796875" style="125"/>
    <col min="5925" max="5925" width="10.7265625" style="125" customWidth="1"/>
    <col min="5926" max="5926" width="12.453125" style="125" bestFit="1" customWidth="1"/>
    <col min="5927" max="5928" width="10" style="125" bestFit="1" customWidth="1"/>
    <col min="5929" max="5929" width="9.1796875" style="125"/>
    <col min="5930" max="5930" width="9.26953125" style="125" customWidth="1"/>
    <col min="5931" max="6163" width="9.1796875" style="125"/>
    <col min="6164" max="6164" width="25.26953125" style="125" customWidth="1"/>
    <col min="6165" max="6168" width="0" style="125" hidden="1" customWidth="1"/>
    <col min="6169" max="6169" width="9.1796875" style="125"/>
    <col min="6170" max="6170" width="10.26953125" style="125" customWidth="1"/>
    <col min="6171" max="6171" width="11.26953125" style="125" customWidth="1"/>
    <col min="6172" max="6172" width="12" style="125" customWidth="1"/>
    <col min="6173" max="6176" width="9.26953125" style="125" customWidth="1"/>
    <col min="6177" max="6180" width="9.1796875" style="125"/>
    <col min="6181" max="6181" width="10.7265625" style="125" customWidth="1"/>
    <col min="6182" max="6182" width="12.453125" style="125" bestFit="1" customWidth="1"/>
    <col min="6183" max="6184" width="10" style="125" bestFit="1" customWidth="1"/>
    <col min="6185" max="6185" width="9.1796875" style="125"/>
    <col min="6186" max="6186" width="9.26953125" style="125" customWidth="1"/>
    <col min="6187" max="6419" width="9.1796875" style="125"/>
    <col min="6420" max="6420" width="25.26953125" style="125" customWidth="1"/>
    <col min="6421" max="6424" width="0" style="125" hidden="1" customWidth="1"/>
    <col min="6425" max="6425" width="9.1796875" style="125"/>
    <col min="6426" max="6426" width="10.26953125" style="125" customWidth="1"/>
    <col min="6427" max="6427" width="11.26953125" style="125" customWidth="1"/>
    <col min="6428" max="6428" width="12" style="125" customWidth="1"/>
    <col min="6429" max="6432" width="9.26953125" style="125" customWidth="1"/>
    <col min="6433" max="6436" width="9.1796875" style="125"/>
    <col min="6437" max="6437" width="10.7265625" style="125" customWidth="1"/>
    <col min="6438" max="6438" width="12.453125" style="125" bestFit="1" customWidth="1"/>
    <col min="6439" max="6440" width="10" style="125" bestFit="1" customWidth="1"/>
    <col min="6441" max="6441" width="9.1796875" style="125"/>
    <col min="6442" max="6442" width="9.26953125" style="125" customWidth="1"/>
    <col min="6443" max="6675" width="9.1796875" style="125"/>
    <col min="6676" max="6676" width="25.26953125" style="125" customWidth="1"/>
    <col min="6677" max="6680" width="0" style="125" hidden="1" customWidth="1"/>
    <col min="6681" max="6681" width="9.1796875" style="125"/>
    <col min="6682" max="6682" width="10.26953125" style="125" customWidth="1"/>
    <col min="6683" max="6683" width="11.26953125" style="125" customWidth="1"/>
    <col min="6684" max="6684" width="12" style="125" customWidth="1"/>
    <col min="6685" max="6688" width="9.26953125" style="125" customWidth="1"/>
    <col min="6689" max="6692" width="9.1796875" style="125"/>
    <col min="6693" max="6693" width="10.7265625" style="125" customWidth="1"/>
    <col min="6694" max="6694" width="12.453125" style="125" bestFit="1" customWidth="1"/>
    <col min="6695" max="6696" width="10" style="125" bestFit="1" customWidth="1"/>
    <col min="6697" max="6697" width="9.1796875" style="125"/>
    <col min="6698" max="6698" width="9.26953125" style="125" customWidth="1"/>
    <col min="6699" max="6931" width="9.1796875" style="125"/>
    <col min="6932" max="6932" width="25.26953125" style="125" customWidth="1"/>
    <col min="6933" max="6936" width="0" style="125" hidden="1" customWidth="1"/>
    <col min="6937" max="6937" width="9.1796875" style="125"/>
    <col min="6938" max="6938" width="10.26953125" style="125" customWidth="1"/>
    <col min="6939" max="6939" width="11.26953125" style="125" customWidth="1"/>
    <col min="6940" max="6940" width="12" style="125" customWidth="1"/>
    <col min="6941" max="6944" width="9.26953125" style="125" customWidth="1"/>
    <col min="6945" max="6948" width="9.1796875" style="125"/>
    <col min="6949" max="6949" width="10.7265625" style="125" customWidth="1"/>
    <col min="6950" max="6950" width="12.453125" style="125" bestFit="1" customWidth="1"/>
    <col min="6951" max="6952" width="10" style="125" bestFit="1" customWidth="1"/>
    <col min="6953" max="6953" width="9.1796875" style="125"/>
    <col min="6954" max="6954" width="9.26953125" style="125" customWidth="1"/>
    <col min="6955" max="7187" width="9.1796875" style="125"/>
    <col min="7188" max="7188" width="25.26953125" style="125" customWidth="1"/>
    <col min="7189" max="7192" width="0" style="125" hidden="1" customWidth="1"/>
    <col min="7193" max="7193" width="9.1796875" style="125"/>
    <col min="7194" max="7194" width="10.26953125" style="125" customWidth="1"/>
    <col min="7195" max="7195" width="11.26953125" style="125" customWidth="1"/>
    <col min="7196" max="7196" width="12" style="125" customWidth="1"/>
    <col min="7197" max="7200" width="9.26953125" style="125" customWidth="1"/>
    <col min="7201" max="7204" width="9.1796875" style="125"/>
    <col min="7205" max="7205" width="10.7265625" style="125" customWidth="1"/>
    <col min="7206" max="7206" width="12.453125" style="125" bestFit="1" customWidth="1"/>
    <col min="7207" max="7208" width="10" style="125" bestFit="1" customWidth="1"/>
    <col min="7209" max="7209" width="9.1796875" style="125"/>
    <col min="7210" max="7210" width="9.26953125" style="125" customWidth="1"/>
    <col min="7211" max="7443" width="9.1796875" style="125"/>
    <col min="7444" max="7444" width="25.26953125" style="125" customWidth="1"/>
    <col min="7445" max="7448" width="0" style="125" hidden="1" customWidth="1"/>
    <col min="7449" max="7449" width="9.1796875" style="125"/>
    <col min="7450" max="7450" width="10.26953125" style="125" customWidth="1"/>
    <col min="7451" max="7451" width="11.26953125" style="125" customWidth="1"/>
    <col min="7452" max="7452" width="12" style="125" customWidth="1"/>
    <col min="7453" max="7456" width="9.26953125" style="125" customWidth="1"/>
    <col min="7457" max="7460" width="9.1796875" style="125"/>
    <col min="7461" max="7461" width="10.7265625" style="125" customWidth="1"/>
    <col min="7462" max="7462" width="12.453125" style="125" bestFit="1" customWidth="1"/>
    <col min="7463" max="7464" width="10" style="125" bestFit="1" customWidth="1"/>
    <col min="7465" max="7465" width="9.1796875" style="125"/>
    <col min="7466" max="7466" width="9.26953125" style="125" customWidth="1"/>
    <col min="7467" max="7699" width="9.1796875" style="125"/>
    <col min="7700" max="7700" width="25.26953125" style="125" customWidth="1"/>
    <col min="7701" max="7704" width="0" style="125" hidden="1" customWidth="1"/>
    <col min="7705" max="7705" width="9.1796875" style="125"/>
    <col min="7706" max="7706" width="10.26953125" style="125" customWidth="1"/>
    <col min="7707" max="7707" width="11.26953125" style="125" customWidth="1"/>
    <col min="7708" max="7708" width="12" style="125" customWidth="1"/>
    <col min="7709" max="7712" width="9.26953125" style="125" customWidth="1"/>
    <col min="7713" max="7716" width="9.1796875" style="125"/>
    <col min="7717" max="7717" width="10.7265625" style="125" customWidth="1"/>
    <col min="7718" max="7718" width="12.453125" style="125" bestFit="1" customWidth="1"/>
    <col min="7719" max="7720" width="10" style="125" bestFit="1" customWidth="1"/>
    <col min="7721" max="7721" width="9.1796875" style="125"/>
    <col min="7722" max="7722" width="9.26953125" style="125" customWidth="1"/>
    <col min="7723" max="7955" width="9.1796875" style="125"/>
    <col min="7956" max="7956" width="25.26953125" style="125" customWidth="1"/>
    <col min="7957" max="7960" width="0" style="125" hidden="1" customWidth="1"/>
    <col min="7961" max="7961" width="9.1796875" style="125"/>
    <col min="7962" max="7962" width="10.26953125" style="125" customWidth="1"/>
    <col min="7963" max="7963" width="11.26953125" style="125" customWidth="1"/>
    <col min="7964" max="7964" width="12" style="125" customWidth="1"/>
    <col min="7965" max="7968" width="9.26953125" style="125" customWidth="1"/>
    <col min="7969" max="7972" width="9.1796875" style="125"/>
    <col min="7973" max="7973" width="10.7265625" style="125" customWidth="1"/>
    <col min="7974" max="7974" width="12.453125" style="125" bestFit="1" customWidth="1"/>
    <col min="7975" max="7976" width="10" style="125" bestFit="1" customWidth="1"/>
    <col min="7977" max="7977" width="9.1796875" style="125"/>
    <col min="7978" max="7978" width="9.26953125" style="125" customWidth="1"/>
    <col min="7979" max="8211" width="9.1796875" style="125"/>
    <col min="8212" max="8212" width="25.26953125" style="125" customWidth="1"/>
    <col min="8213" max="8216" width="0" style="125" hidden="1" customWidth="1"/>
    <col min="8217" max="8217" width="9.1796875" style="125"/>
    <col min="8218" max="8218" width="10.26953125" style="125" customWidth="1"/>
    <col min="8219" max="8219" width="11.26953125" style="125" customWidth="1"/>
    <col min="8220" max="8220" width="12" style="125" customWidth="1"/>
    <col min="8221" max="8224" width="9.26953125" style="125" customWidth="1"/>
    <col min="8225" max="8228" width="9.1796875" style="125"/>
    <col min="8229" max="8229" width="10.7265625" style="125" customWidth="1"/>
    <col min="8230" max="8230" width="12.453125" style="125" bestFit="1" customWidth="1"/>
    <col min="8231" max="8232" width="10" style="125" bestFit="1" customWidth="1"/>
    <col min="8233" max="8233" width="9.1796875" style="125"/>
    <col min="8234" max="8234" width="9.26953125" style="125" customWidth="1"/>
    <col min="8235" max="8467" width="9.1796875" style="125"/>
    <col min="8468" max="8468" width="25.26953125" style="125" customWidth="1"/>
    <col min="8469" max="8472" width="0" style="125" hidden="1" customWidth="1"/>
    <col min="8473" max="8473" width="9.1796875" style="125"/>
    <col min="8474" max="8474" width="10.26953125" style="125" customWidth="1"/>
    <col min="8475" max="8475" width="11.26953125" style="125" customWidth="1"/>
    <col min="8476" max="8476" width="12" style="125" customWidth="1"/>
    <col min="8477" max="8480" width="9.26953125" style="125" customWidth="1"/>
    <col min="8481" max="8484" width="9.1796875" style="125"/>
    <col min="8485" max="8485" width="10.7265625" style="125" customWidth="1"/>
    <col min="8486" max="8486" width="12.453125" style="125" bestFit="1" customWidth="1"/>
    <col min="8487" max="8488" width="10" style="125" bestFit="1" customWidth="1"/>
    <col min="8489" max="8489" width="9.1796875" style="125"/>
    <col min="8490" max="8490" width="9.26953125" style="125" customWidth="1"/>
    <col min="8491" max="8723" width="9.1796875" style="125"/>
    <col min="8724" max="8724" width="25.26953125" style="125" customWidth="1"/>
    <col min="8725" max="8728" width="0" style="125" hidden="1" customWidth="1"/>
    <col min="8729" max="8729" width="9.1796875" style="125"/>
    <col min="8730" max="8730" width="10.26953125" style="125" customWidth="1"/>
    <col min="8731" max="8731" width="11.26953125" style="125" customWidth="1"/>
    <col min="8732" max="8732" width="12" style="125" customWidth="1"/>
    <col min="8733" max="8736" width="9.26953125" style="125" customWidth="1"/>
    <col min="8737" max="8740" width="9.1796875" style="125"/>
    <col min="8741" max="8741" width="10.7265625" style="125" customWidth="1"/>
    <col min="8742" max="8742" width="12.453125" style="125" bestFit="1" customWidth="1"/>
    <col min="8743" max="8744" width="10" style="125" bestFit="1" customWidth="1"/>
    <col min="8745" max="8745" width="9.1796875" style="125"/>
    <col min="8746" max="8746" width="9.26953125" style="125" customWidth="1"/>
    <col min="8747" max="8979" width="9.1796875" style="125"/>
    <col min="8980" max="8980" width="25.26953125" style="125" customWidth="1"/>
    <col min="8981" max="8984" width="0" style="125" hidden="1" customWidth="1"/>
    <col min="8985" max="8985" width="9.1796875" style="125"/>
    <col min="8986" max="8986" width="10.26953125" style="125" customWidth="1"/>
    <col min="8987" max="8987" width="11.26953125" style="125" customWidth="1"/>
    <col min="8988" max="8988" width="12" style="125" customWidth="1"/>
    <col min="8989" max="8992" width="9.26953125" style="125" customWidth="1"/>
    <col min="8993" max="8996" width="9.1796875" style="125"/>
    <col min="8997" max="8997" width="10.7265625" style="125" customWidth="1"/>
    <col min="8998" max="8998" width="12.453125" style="125" bestFit="1" customWidth="1"/>
    <col min="8999" max="9000" width="10" style="125" bestFit="1" customWidth="1"/>
    <col min="9001" max="9001" width="9.1796875" style="125"/>
    <col min="9002" max="9002" width="9.26953125" style="125" customWidth="1"/>
    <col min="9003" max="9235" width="9.1796875" style="125"/>
    <col min="9236" max="9236" width="25.26953125" style="125" customWidth="1"/>
    <col min="9237" max="9240" width="0" style="125" hidden="1" customWidth="1"/>
    <col min="9241" max="9241" width="9.1796875" style="125"/>
    <col min="9242" max="9242" width="10.26953125" style="125" customWidth="1"/>
    <col min="9243" max="9243" width="11.26953125" style="125" customWidth="1"/>
    <col min="9244" max="9244" width="12" style="125" customWidth="1"/>
    <col min="9245" max="9248" width="9.26953125" style="125" customWidth="1"/>
    <col min="9249" max="9252" width="9.1796875" style="125"/>
    <col min="9253" max="9253" width="10.7265625" style="125" customWidth="1"/>
    <col min="9254" max="9254" width="12.453125" style="125" bestFit="1" customWidth="1"/>
    <col min="9255" max="9256" width="10" style="125" bestFit="1" customWidth="1"/>
    <col min="9257" max="9257" width="9.1796875" style="125"/>
    <col min="9258" max="9258" width="9.26953125" style="125" customWidth="1"/>
    <col min="9259" max="9491" width="9.1796875" style="125"/>
    <col min="9492" max="9492" width="25.26953125" style="125" customWidth="1"/>
    <col min="9493" max="9496" width="0" style="125" hidden="1" customWidth="1"/>
    <col min="9497" max="9497" width="9.1796875" style="125"/>
    <col min="9498" max="9498" width="10.26953125" style="125" customWidth="1"/>
    <col min="9499" max="9499" width="11.26953125" style="125" customWidth="1"/>
    <col min="9500" max="9500" width="12" style="125" customWidth="1"/>
    <col min="9501" max="9504" width="9.26953125" style="125" customWidth="1"/>
    <col min="9505" max="9508" width="9.1796875" style="125"/>
    <col min="9509" max="9509" width="10.7265625" style="125" customWidth="1"/>
    <col min="9510" max="9510" width="12.453125" style="125" bestFit="1" customWidth="1"/>
    <col min="9511" max="9512" width="10" style="125" bestFit="1" customWidth="1"/>
    <col min="9513" max="9513" width="9.1796875" style="125"/>
    <col min="9514" max="9514" width="9.26953125" style="125" customWidth="1"/>
    <col min="9515" max="9747" width="9.1796875" style="125"/>
    <col min="9748" max="9748" width="25.26953125" style="125" customWidth="1"/>
    <col min="9749" max="9752" width="0" style="125" hidden="1" customWidth="1"/>
    <col min="9753" max="9753" width="9.1796875" style="125"/>
    <col min="9754" max="9754" width="10.26953125" style="125" customWidth="1"/>
    <col min="9755" max="9755" width="11.26953125" style="125" customWidth="1"/>
    <col min="9756" max="9756" width="12" style="125" customWidth="1"/>
    <col min="9757" max="9760" width="9.26953125" style="125" customWidth="1"/>
    <col min="9761" max="9764" width="9.1796875" style="125"/>
    <col min="9765" max="9765" width="10.7265625" style="125" customWidth="1"/>
    <col min="9766" max="9766" width="12.453125" style="125" bestFit="1" customWidth="1"/>
    <col min="9767" max="9768" width="10" style="125" bestFit="1" customWidth="1"/>
    <col min="9769" max="9769" width="9.1796875" style="125"/>
    <col min="9770" max="9770" width="9.26953125" style="125" customWidth="1"/>
    <col min="9771" max="10003" width="9.1796875" style="125"/>
    <col min="10004" max="10004" width="25.26953125" style="125" customWidth="1"/>
    <col min="10005" max="10008" width="0" style="125" hidden="1" customWidth="1"/>
    <col min="10009" max="10009" width="9.1796875" style="125"/>
    <col min="10010" max="10010" width="10.26953125" style="125" customWidth="1"/>
    <col min="10011" max="10011" width="11.26953125" style="125" customWidth="1"/>
    <col min="10012" max="10012" width="12" style="125" customWidth="1"/>
    <col min="10013" max="10016" width="9.26953125" style="125" customWidth="1"/>
    <col min="10017" max="10020" width="9.1796875" style="125"/>
    <col min="10021" max="10021" width="10.7265625" style="125" customWidth="1"/>
    <col min="10022" max="10022" width="12.453125" style="125" bestFit="1" customWidth="1"/>
    <col min="10023" max="10024" width="10" style="125" bestFit="1" customWidth="1"/>
    <col min="10025" max="10025" width="9.1796875" style="125"/>
    <col min="10026" max="10026" width="9.26953125" style="125" customWidth="1"/>
    <col min="10027" max="10259" width="9.1796875" style="125"/>
    <col min="10260" max="10260" width="25.26953125" style="125" customWidth="1"/>
    <col min="10261" max="10264" width="0" style="125" hidden="1" customWidth="1"/>
    <col min="10265" max="10265" width="9.1796875" style="125"/>
    <col min="10266" max="10266" width="10.26953125" style="125" customWidth="1"/>
    <col min="10267" max="10267" width="11.26953125" style="125" customWidth="1"/>
    <col min="10268" max="10268" width="12" style="125" customWidth="1"/>
    <col min="10269" max="10272" width="9.26953125" style="125" customWidth="1"/>
    <col min="10273" max="10276" width="9.1796875" style="125"/>
    <col min="10277" max="10277" width="10.7265625" style="125" customWidth="1"/>
    <col min="10278" max="10278" width="12.453125" style="125" bestFit="1" customWidth="1"/>
    <col min="10279" max="10280" width="10" style="125" bestFit="1" customWidth="1"/>
    <col min="10281" max="10281" width="9.1796875" style="125"/>
    <col min="10282" max="10282" width="9.26953125" style="125" customWidth="1"/>
    <col min="10283" max="10515" width="9.1796875" style="125"/>
    <col min="10516" max="10516" width="25.26953125" style="125" customWidth="1"/>
    <col min="10517" max="10520" width="0" style="125" hidden="1" customWidth="1"/>
    <col min="10521" max="10521" width="9.1796875" style="125"/>
    <col min="10522" max="10522" width="10.26953125" style="125" customWidth="1"/>
    <col min="10523" max="10523" width="11.26953125" style="125" customWidth="1"/>
    <col min="10524" max="10524" width="12" style="125" customWidth="1"/>
    <col min="10525" max="10528" width="9.26953125" style="125" customWidth="1"/>
    <col min="10529" max="10532" width="9.1796875" style="125"/>
    <col min="10533" max="10533" width="10.7265625" style="125" customWidth="1"/>
    <col min="10534" max="10534" width="12.453125" style="125" bestFit="1" customWidth="1"/>
    <col min="10535" max="10536" width="10" style="125" bestFit="1" customWidth="1"/>
    <col min="10537" max="10537" width="9.1796875" style="125"/>
    <col min="10538" max="10538" width="9.26953125" style="125" customWidth="1"/>
    <col min="10539" max="10771" width="9.1796875" style="125"/>
    <col min="10772" max="10772" width="25.26953125" style="125" customWidth="1"/>
    <col min="10773" max="10776" width="0" style="125" hidden="1" customWidth="1"/>
    <col min="10777" max="10777" width="9.1796875" style="125"/>
    <col min="10778" max="10778" width="10.26953125" style="125" customWidth="1"/>
    <col min="10779" max="10779" width="11.26953125" style="125" customWidth="1"/>
    <col min="10780" max="10780" width="12" style="125" customWidth="1"/>
    <col min="10781" max="10784" width="9.26953125" style="125" customWidth="1"/>
    <col min="10785" max="10788" width="9.1796875" style="125"/>
    <col min="10789" max="10789" width="10.7265625" style="125" customWidth="1"/>
    <col min="10790" max="10790" width="12.453125" style="125" bestFit="1" customWidth="1"/>
    <col min="10791" max="10792" width="10" style="125" bestFit="1" customWidth="1"/>
    <col min="10793" max="10793" width="9.1796875" style="125"/>
    <col min="10794" max="10794" width="9.26953125" style="125" customWidth="1"/>
    <col min="10795" max="11027" width="9.1796875" style="125"/>
    <col min="11028" max="11028" width="25.26953125" style="125" customWidth="1"/>
    <col min="11029" max="11032" width="0" style="125" hidden="1" customWidth="1"/>
    <col min="11033" max="11033" width="9.1796875" style="125"/>
    <col min="11034" max="11034" width="10.26953125" style="125" customWidth="1"/>
    <col min="11035" max="11035" width="11.26953125" style="125" customWidth="1"/>
    <col min="11036" max="11036" width="12" style="125" customWidth="1"/>
    <col min="11037" max="11040" width="9.26953125" style="125" customWidth="1"/>
    <col min="11041" max="11044" width="9.1796875" style="125"/>
    <col min="11045" max="11045" width="10.7265625" style="125" customWidth="1"/>
    <col min="11046" max="11046" width="12.453125" style="125" bestFit="1" customWidth="1"/>
    <col min="11047" max="11048" width="10" style="125" bestFit="1" customWidth="1"/>
    <col min="11049" max="11049" width="9.1796875" style="125"/>
    <col min="11050" max="11050" width="9.26953125" style="125" customWidth="1"/>
    <col min="11051" max="11283" width="9.1796875" style="125"/>
    <col min="11284" max="11284" width="25.26953125" style="125" customWidth="1"/>
    <col min="11285" max="11288" width="0" style="125" hidden="1" customWidth="1"/>
    <col min="11289" max="11289" width="9.1796875" style="125"/>
    <col min="11290" max="11290" width="10.26953125" style="125" customWidth="1"/>
    <col min="11291" max="11291" width="11.26953125" style="125" customWidth="1"/>
    <col min="11292" max="11292" width="12" style="125" customWidth="1"/>
    <col min="11293" max="11296" width="9.26953125" style="125" customWidth="1"/>
    <col min="11297" max="11300" width="9.1796875" style="125"/>
    <col min="11301" max="11301" width="10.7265625" style="125" customWidth="1"/>
    <col min="11302" max="11302" width="12.453125" style="125" bestFit="1" customWidth="1"/>
    <col min="11303" max="11304" width="10" style="125" bestFit="1" customWidth="1"/>
    <col min="11305" max="11305" width="9.1796875" style="125"/>
    <col min="11306" max="11306" width="9.26953125" style="125" customWidth="1"/>
    <col min="11307" max="11539" width="9.1796875" style="125"/>
    <col min="11540" max="11540" width="25.26953125" style="125" customWidth="1"/>
    <col min="11541" max="11544" width="0" style="125" hidden="1" customWidth="1"/>
    <col min="11545" max="11545" width="9.1796875" style="125"/>
    <col min="11546" max="11546" width="10.26953125" style="125" customWidth="1"/>
    <col min="11547" max="11547" width="11.26953125" style="125" customWidth="1"/>
    <col min="11548" max="11548" width="12" style="125" customWidth="1"/>
    <col min="11549" max="11552" width="9.26953125" style="125" customWidth="1"/>
    <col min="11553" max="11556" width="9.1796875" style="125"/>
    <col min="11557" max="11557" width="10.7265625" style="125" customWidth="1"/>
    <col min="11558" max="11558" width="12.453125" style="125" bestFit="1" customWidth="1"/>
    <col min="11559" max="11560" width="10" style="125" bestFit="1" customWidth="1"/>
    <col min="11561" max="11561" width="9.1796875" style="125"/>
    <col min="11562" max="11562" width="9.26953125" style="125" customWidth="1"/>
    <col min="11563" max="11795" width="9.1796875" style="125"/>
    <col min="11796" max="11796" width="25.26953125" style="125" customWidth="1"/>
    <col min="11797" max="11800" width="0" style="125" hidden="1" customWidth="1"/>
    <col min="11801" max="11801" width="9.1796875" style="125"/>
    <col min="11802" max="11802" width="10.26953125" style="125" customWidth="1"/>
    <col min="11803" max="11803" width="11.26953125" style="125" customWidth="1"/>
    <col min="11804" max="11804" width="12" style="125" customWidth="1"/>
    <col min="11805" max="11808" width="9.26953125" style="125" customWidth="1"/>
    <col min="11809" max="11812" width="9.1796875" style="125"/>
    <col min="11813" max="11813" width="10.7265625" style="125" customWidth="1"/>
    <col min="11814" max="11814" width="12.453125" style="125" bestFit="1" customWidth="1"/>
    <col min="11815" max="11816" width="10" style="125" bestFit="1" customWidth="1"/>
    <col min="11817" max="11817" width="9.1796875" style="125"/>
    <col min="11818" max="11818" width="9.26953125" style="125" customWidth="1"/>
    <col min="11819" max="12051" width="9.1796875" style="125"/>
    <col min="12052" max="12052" width="25.26953125" style="125" customWidth="1"/>
    <col min="12053" max="12056" width="0" style="125" hidden="1" customWidth="1"/>
    <col min="12057" max="12057" width="9.1796875" style="125"/>
    <col min="12058" max="12058" width="10.26953125" style="125" customWidth="1"/>
    <col min="12059" max="12059" width="11.26953125" style="125" customWidth="1"/>
    <col min="12060" max="12060" width="12" style="125" customWidth="1"/>
    <col min="12061" max="12064" width="9.26953125" style="125" customWidth="1"/>
    <col min="12065" max="12068" width="9.1796875" style="125"/>
    <col min="12069" max="12069" width="10.7265625" style="125" customWidth="1"/>
    <col min="12070" max="12070" width="12.453125" style="125" bestFit="1" customWidth="1"/>
    <col min="12071" max="12072" width="10" style="125" bestFit="1" customWidth="1"/>
    <col min="12073" max="12073" width="9.1796875" style="125"/>
    <col min="12074" max="12074" width="9.26953125" style="125" customWidth="1"/>
    <col min="12075" max="12307" width="9.1796875" style="125"/>
    <col min="12308" max="12308" width="25.26953125" style="125" customWidth="1"/>
    <col min="12309" max="12312" width="0" style="125" hidden="1" customWidth="1"/>
    <col min="12313" max="12313" width="9.1796875" style="125"/>
    <col min="12314" max="12314" width="10.26953125" style="125" customWidth="1"/>
    <col min="12315" max="12315" width="11.26953125" style="125" customWidth="1"/>
    <col min="12316" max="12316" width="12" style="125" customWidth="1"/>
    <col min="12317" max="12320" width="9.26953125" style="125" customWidth="1"/>
    <col min="12321" max="12324" width="9.1796875" style="125"/>
    <col min="12325" max="12325" width="10.7265625" style="125" customWidth="1"/>
    <col min="12326" max="12326" width="12.453125" style="125" bestFit="1" customWidth="1"/>
    <col min="12327" max="12328" width="10" style="125" bestFit="1" customWidth="1"/>
    <col min="12329" max="12329" width="9.1796875" style="125"/>
    <col min="12330" max="12330" width="9.26953125" style="125" customWidth="1"/>
    <col min="12331" max="12563" width="9.1796875" style="125"/>
    <col min="12564" max="12564" width="25.26953125" style="125" customWidth="1"/>
    <col min="12565" max="12568" width="0" style="125" hidden="1" customWidth="1"/>
    <col min="12569" max="12569" width="9.1796875" style="125"/>
    <col min="12570" max="12570" width="10.26953125" style="125" customWidth="1"/>
    <col min="12571" max="12571" width="11.26953125" style="125" customWidth="1"/>
    <col min="12572" max="12572" width="12" style="125" customWidth="1"/>
    <col min="12573" max="12576" width="9.26953125" style="125" customWidth="1"/>
    <col min="12577" max="12580" width="9.1796875" style="125"/>
    <col min="12581" max="12581" width="10.7265625" style="125" customWidth="1"/>
    <col min="12582" max="12582" width="12.453125" style="125" bestFit="1" customWidth="1"/>
    <col min="12583" max="12584" width="10" style="125" bestFit="1" customWidth="1"/>
    <col min="12585" max="12585" width="9.1796875" style="125"/>
    <col min="12586" max="12586" width="9.26953125" style="125" customWidth="1"/>
    <col min="12587" max="12819" width="9.1796875" style="125"/>
    <col min="12820" max="12820" width="25.26953125" style="125" customWidth="1"/>
    <col min="12821" max="12824" width="0" style="125" hidden="1" customWidth="1"/>
    <col min="12825" max="12825" width="9.1796875" style="125"/>
    <col min="12826" max="12826" width="10.26953125" style="125" customWidth="1"/>
    <col min="12827" max="12827" width="11.26953125" style="125" customWidth="1"/>
    <col min="12828" max="12828" width="12" style="125" customWidth="1"/>
    <col min="12829" max="12832" width="9.26953125" style="125" customWidth="1"/>
    <col min="12833" max="12836" width="9.1796875" style="125"/>
    <col min="12837" max="12837" width="10.7265625" style="125" customWidth="1"/>
    <col min="12838" max="12838" width="12.453125" style="125" bestFit="1" customWidth="1"/>
    <col min="12839" max="12840" width="10" style="125" bestFit="1" customWidth="1"/>
    <col min="12841" max="12841" width="9.1796875" style="125"/>
    <col min="12842" max="12842" width="9.26953125" style="125" customWidth="1"/>
    <col min="12843" max="13075" width="9.1796875" style="125"/>
    <col min="13076" max="13076" width="25.26953125" style="125" customWidth="1"/>
    <col min="13077" max="13080" width="0" style="125" hidden="1" customWidth="1"/>
    <col min="13081" max="13081" width="9.1796875" style="125"/>
    <col min="13082" max="13082" width="10.26953125" style="125" customWidth="1"/>
    <col min="13083" max="13083" width="11.26953125" style="125" customWidth="1"/>
    <col min="13084" max="13084" width="12" style="125" customWidth="1"/>
    <col min="13085" max="13088" width="9.26953125" style="125" customWidth="1"/>
    <col min="13089" max="13092" width="9.1796875" style="125"/>
    <col min="13093" max="13093" width="10.7265625" style="125" customWidth="1"/>
    <col min="13094" max="13094" width="12.453125" style="125" bestFit="1" customWidth="1"/>
    <col min="13095" max="13096" width="10" style="125" bestFit="1" customWidth="1"/>
    <col min="13097" max="13097" width="9.1796875" style="125"/>
    <col min="13098" max="13098" width="9.26953125" style="125" customWidth="1"/>
    <col min="13099" max="13331" width="9.1796875" style="125"/>
    <col min="13332" max="13332" width="25.26953125" style="125" customWidth="1"/>
    <col min="13333" max="13336" width="0" style="125" hidden="1" customWidth="1"/>
    <col min="13337" max="13337" width="9.1796875" style="125"/>
    <col min="13338" max="13338" width="10.26953125" style="125" customWidth="1"/>
    <col min="13339" max="13339" width="11.26953125" style="125" customWidth="1"/>
    <col min="13340" max="13340" width="12" style="125" customWidth="1"/>
    <col min="13341" max="13344" width="9.26953125" style="125" customWidth="1"/>
    <col min="13345" max="13348" width="9.1796875" style="125"/>
    <col min="13349" max="13349" width="10.7265625" style="125" customWidth="1"/>
    <col min="13350" max="13350" width="12.453125" style="125" bestFit="1" customWidth="1"/>
    <col min="13351" max="13352" width="10" style="125" bestFit="1" customWidth="1"/>
    <col min="13353" max="13353" width="9.1796875" style="125"/>
    <col min="13354" max="13354" width="9.26953125" style="125" customWidth="1"/>
    <col min="13355" max="13587" width="9.1796875" style="125"/>
    <col min="13588" max="13588" width="25.26953125" style="125" customWidth="1"/>
    <col min="13589" max="13592" width="0" style="125" hidden="1" customWidth="1"/>
    <col min="13593" max="13593" width="9.1796875" style="125"/>
    <col min="13594" max="13594" width="10.26953125" style="125" customWidth="1"/>
    <col min="13595" max="13595" width="11.26953125" style="125" customWidth="1"/>
    <col min="13596" max="13596" width="12" style="125" customWidth="1"/>
    <col min="13597" max="13600" width="9.26953125" style="125" customWidth="1"/>
    <col min="13601" max="13604" width="9.1796875" style="125"/>
    <col min="13605" max="13605" width="10.7265625" style="125" customWidth="1"/>
    <col min="13606" max="13606" width="12.453125" style="125" bestFit="1" customWidth="1"/>
    <col min="13607" max="13608" width="10" style="125" bestFit="1" customWidth="1"/>
    <col min="13609" max="13609" width="9.1796875" style="125"/>
    <col min="13610" max="13610" width="9.26953125" style="125" customWidth="1"/>
    <col min="13611" max="13843" width="9.1796875" style="125"/>
    <col min="13844" max="13844" width="25.26953125" style="125" customWidth="1"/>
    <col min="13845" max="13848" width="0" style="125" hidden="1" customWidth="1"/>
    <col min="13849" max="13849" width="9.1796875" style="125"/>
    <col min="13850" max="13850" width="10.26953125" style="125" customWidth="1"/>
    <col min="13851" max="13851" width="11.26953125" style="125" customWidth="1"/>
    <col min="13852" max="13852" width="12" style="125" customWidth="1"/>
    <col min="13853" max="13856" width="9.26953125" style="125" customWidth="1"/>
    <col min="13857" max="13860" width="9.1796875" style="125"/>
    <col min="13861" max="13861" width="10.7265625" style="125" customWidth="1"/>
    <col min="13862" max="13862" width="12.453125" style="125" bestFit="1" customWidth="1"/>
    <col min="13863" max="13864" width="10" style="125" bestFit="1" customWidth="1"/>
    <col min="13865" max="13865" width="9.1796875" style="125"/>
    <col min="13866" max="13866" width="9.26953125" style="125" customWidth="1"/>
    <col min="13867" max="14099" width="9.1796875" style="125"/>
    <col min="14100" max="14100" width="25.26953125" style="125" customWidth="1"/>
    <col min="14101" max="14104" width="0" style="125" hidden="1" customWidth="1"/>
    <col min="14105" max="14105" width="9.1796875" style="125"/>
    <col min="14106" max="14106" width="10.26953125" style="125" customWidth="1"/>
    <col min="14107" max="14107" width="11.26953125" style="125" customWidth="1"/>
    <col min="14108" max="14108" width="12" style="125" customWidth="1"/>
    <col min="14109" max="14112" width="9.26953125" style="125" customWidth="1"/>
    <col min="14113" max="14116" width="9.1796875" style="125"/>
    <col min="14117" max="14117" width="10.7265625" style="125" customWidth="1"/>
    <col min="14118" max="14118" width="12.453125" style="125" bestFit="1" customWidth="1"/>
    <col min="14119" max="14120" width="10" style="125" bestFit="1" customWidth="1"/>
    <col min="14121" max="14121" width="9.1796875" style="125"/>
    <col min="14122" max="14122" width="9.26953125" style="125" customWidth="1"/>
    <col min="14123" max="14355" width="9.1796875" style="125"/>
    <col min="14356" max="14356" width="25.26953125" style="125" customWidth="1"/>
    <col min="14357" max="14360" width="0" style="125" hidden="1" customWidth="1"/>
    <col min="14361" max="14361" width="9.1796875" style="125"/>
    <col min="14362" max="14362" width="10.26953125" style="125" customWidth="1"/>
    <col min="14363" max="14363" width="11.26953125" style="125" customWidth="1"/>
    <col min="14364" max="14364" width="12" style="125" customWidth="1"/>
    <col min="14365" max="14368" width="9.26953125" style="125" customWidth="1"/>
    <col min="14369" max="14372" width="9.1796875" style="125"/>
    <col min="14373" max="14373" width="10.7265625" style="125" customWidth="1"/>
    <col min="14374" max="14374" width="12.453125" style="125" bestFit="1" customWidth="1"/>
    <col min="14375" max="14376" width="10" style="125" bestFit="1" customWidth="1"/>
    <col min="14377" max="14377" width="9.1796875" style="125"/>
    <col min="14378" max="14378" width="9.26953125" style="125" customWidth="1"/>
    <col min="14379" max="14611" width="9.1796875" style="125"/>
    <col min="14612" max="14612" width="25.26953125" style="125" customWidth="1"/>
    <col min="14613" max="14616" width="0" style="125" hidden="1" customWidth="1"/>
    <col min="14617" max="14617" width="9.1796875" style="125"/>
    <col min="14618" max="14618" width="10.26953125" style="125" customWidth="1"/>
    <col min="14619" max="14619" width="11.26953125" style="125" customWidth="1"/>
    <col min="14620" max="14620" width="12" style="125" customWidth="1"/>
    <col min="14621" max="14624" width="9.26953125" style="125" customWidth="1"/>
    <col min="14625" max="14628" width="9.1796875" style="125"/>
    <col min="14629" max="14629" width="10.7265625" style="125" customWidth="1"/>
    <col min="14630" max="14630" width="12.453125" style="125" bestFit="1" customWidth="1"/>
    <col min="14631" max="14632" width="10" style="125" bestFit="1" customWidth="1"/>
    <col min="14633" max="14633" width="9.1796875" style="125"/>
    <col min="14634" max="14634" width="9.26953125" style="125" customWidth="1"/>
    <col min="14635" max="14867" width="9.1796875" style="125"/>
    <col min="14868" max="14868" width="25.26953125" style="125" customWidth="1"/>
    <col min="14869" max="14872" width="0" style="125" hidden="1" customWidth="1"/>
    <col min="14873" max="14873" width="9.1796875" style="125"/>
    <col min="14874" max="14874" width="10.26953125" style="125" customWidth="1"/>
    <col min="14875" max="14875" width="11.26953125" style="125" customWidth="1"/>
    <col min="14876" max="14876" width="12" style="125" customWidth="1"/>
    <col min="14877" max="14880" width="9.26953125" style="125" customWidth="1"/>
    <col min="14881" max="14884" width="9.1796875" style="125"/>
    <col min="14885" max="14885" width="10.7265625" style="125" customWidth="1"/>
    <col min="14886" max="14886" width="12.453125" style="125" bestFit="1" customWidth="1"/>
    <col min="14887" max="14888" width="10" style="125" bestFit="1" customWidth="1"/>
    <col min="14889" max="14889" width="9.1796875" style="125"/>
    <col min="14890" max="14890" width="9.26953125" style="125" customWidth="1"/>
    <col min="14891" max="15123" width="9.1796875" style="125"/>
    <col min="15124" max="15124" width="25.26953125" style="125" customWidth="1"/>
    <col min="15125" max="15128" width="0" style="125" hidden="1" customWidth="1"/>
    <col min="15129" max="15129" width="9.1796875" style="125"/>
    <col min="15130" max="15130" width="10.26953125" style="125" customWidth="1"/>
    <col min="15131" max="15131" width="11.26953125" style="125" customWidth="1"/>
    <col min="15132" max="15132" width="12" style="125" customWidth="1"/>
    <col min="15133" max="15136" width="9.26953125" style="125" customWidth="1"/>
    <col min="15137" max="15140" width="9.1796875" style="125"/>
    <col min="15141" max="15141" width="10.7265625" style="125" customWidth="1"/>
    <col min="15142" max="15142" width="12.453125" style="125" bestFit="1" customWidth="1"/>
    <col min="15143" max="15144" width="10" style="125" bestFit="1" customWidth="1"/>
    <col min="15145" max="15145" width="9.1796875" style="125"/>
    <col min="15146" max="15146" width="9.26953125" style="125" customWidth="1"/>
    <col min="15147" max="15379" width="9.1796875" style="125"/>
    <col min="15380" max="15380" width="25.26953125" style="125" customWidth="1"/>
    <col min="15381" max="15384" width="0" style="125" hidden="1" customWidth="1"/>
    <col min="15385" max="15385" width="9.1796875" style="125"/>
    <col min="15386" max="15386" width="10.26953125" style="125" customWidth="1"/>
    <col min="15387" max="15387" width="11.26953125" style="125" customWidth="1"/>
    <col min="15388" max="15388" width="12" style="125" customWidth="1"/>
    <col min="15389" max="15392" width="9.26953125" style="125" customWidth="1"/>
    <col min="15393" max="15396" width="9.1796875" style="125"/>
    <col min="15397" max="15397" width="10.7265625" style="125" customWidth="1"/>
    <col min="15398" max="15398" width="12.453125" style="125" bestFit="1" customWidth="1"/>
    <col min="15399" max="15400" width="10" style="125" bestFit="1" customWidth="1"/>
    <col min="15401" max="15401" width="9.1796875" style="125"/>
    <col min="15402" max="15402" width="9.26953125" style="125" customWidth="1"/>
    <col min="15403" max="15635" width="9.1796875" style="125"/>
    <col min="15636" max="15636" width="25.26953125" style="125" customWidth="1"/>
    <col min="15637" max="15640" width="0" style="125" hidden="1" customWidth="1"/>
    <col min="15641" max="15641" width="9.1796875" style="125"/>
    <col min="15642" max="15642" width="10.26953125" style="125" customWidth="1"/>
    <col min="15643" max="15643" width="11.26953125" style="125" customWidth="1"/>
    <col min="15644" max="15644" width="12" style="125" customWidth="1"/>
    <col min="15645" max="15648" width="9.26953125" style="125" customWidth="1"/>
    <col min="15649" max="15652" width="9.1796875" style="125"/>
    <col min="15653" max="15653" width="10.7265625" style="125" customWidth="1"/>
    <col min="15654" max="15654" width="12.453125" style="125" bestFit="1" customWidth="1"/>
    <col min="15655" max="15656" width="10" style="125" bestFit="1" customWidth="1"/>
    <col min="15657" max="15657" width="9.1796875" style="125"/>
    <col min="15658" max="15658" width="9.26953125" style="125" customWidth="1"/>
    <col min="15659" max="15891" width="9.1796875" style="125"/>
    <col min="15892" max="15892" width="25.26953125" style="125" customWidth="1"/>
    <col min="15893" max="15896" width="0" style="125" hidden="1" customWidth="1"/>
    <col min="15897" max="15897" width="9.1796875" style="125"/>
    <col min="15898" max="15898" width="10.26953125" style="125" customWidth="1"/>
    <col min="15899" max="15899" width="11.26953125" style="125" customWidth="1"/>
    <col min="15900" max="15900" width="12" style="125" customWidth="1"/>
    <col min="15901" max="15904" width="9.26953125" style="125" customWidth="1"/>
    <col min="15905" max="15908" width="9.1796875" style="125"/>
    <col min="15909" max="15909" width="10.7265625" style="125" customWidth="1"/>
    <col min="15910" max="15910" width="12.453125" style="125" bestFit="1" customWidth="1"/>
    <col min="15911" max="15912" width="10" style="125" bestFit="1" customWidth="1"/>
    <col min="15913" max="15913" width="9.1796875" style="125"/>
    <col min="15914" max="15914" width="9.26953125" style="125" customWidth="1"/>
    <col min="15915" max="16147" width="9.1796875" style="125"/>
    <col min="16148" max="16148" width="25.26953125" style="125" customWidth="1"/>
    <col min="16149" max="16152" width="0" style="125" hidden="1" customWidth="1"/>
    <col min="16153" max="16153" width="9.1796875" style="125"/>
    <col min="16154" max="16154" width="10.26953125" style="125" customWidth="1"/>
    <col min="16155" max="16155" width="11.26953125" style="125" customWidth="1"/>
    <col min="16156" max="16156" width="12" style="125" customWidth="1"/>
    <col min="16157" max="16160" width="9.26953125" style="125" customWidth="1"/>
    <col min="16161" max="16164" width="9.1796875" style="125"/>
    <col min="16165" max="16165" width="10.7265625" style="125" customWidth="1"/>
    <col min="16166" max="16166" width="12.453125" style="125" bestFit="1" customWidth="1"/>
    <col min="16167" max="16168" width="10" style="125" bestFit="1" customWidth="1"/>
    <col min="16169" max="16169" width="9.1796875" style="125"/>
    <col min="16170" max="16170" width="9.26953125" style="125" customWidth="1"/>
    <col min="16171" max="16384" width="9.1796875" style="125"/>
  </cols>
  <sheetData>
    <row r="1" spans="1:82" ht="28.5" customHeight="1">
      <c r="A1" s="212" t="s">
        <v>335</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row>
    <row r="2" spans="1:82" ht="15" customHeight="1">
      <c r="A2" s="2081" t="s">
        <v>1</v>
      </c>
      <c r="B2" s="2079" t="s">
        <v>2</v>
      </c>
      <c r="C2" s="2097" t="s">
        <v>94</v>
      </c>
      <c r="D2" s="2097"/>
      <c r="E2" s="2097"/>
      <c r="F2" s="2097"/>
      <c r="G2" s="2097"/>
      <c r="H2" s="2097"/>
      <c r="I2" s="2097"/>
      <c r="J2" s="2097"/>
      <c r="K2" s="2097"/>
      <c r="L2" s="2097"/>
      <c r="M2" s="2097"/>
      <c r="N2" s="2097"/>
      <c r="O2" s="2097"/>
      <c r="P2" s="2097"/>
      <c r="Q2" s="2097"/>
      <c r="R2" s="2097"/>
      <c r="S2" s="2097"/>
      <c r="T2" s="2097"/>
      <c r="U2" s="2097"/>
      <c r="V2" s="2097"/>
      <c r="W2" s="2097" t="s">
        <v>95</v>
      </c>
      <c r="X2" s="2097"/>
      <c r="Y2" s="2097"/>
      <c r="Z2" s="2097"/>
      <c r="AA2" s="2097"/>
      <c r="AB2" s="2097"/>
      <c r="AC2" s="2097"/>
      <c r="AD2" s="2097"/>
      <c r="AE2" s="2097"/>
      <c r="AF2" s="2097"/>
      <c r="AG2" s="2097"/>
      <c r="AH2" s="2097"/>
      <c r="AI2" s="2097"/>
      <c r="AJ2" s="2097"/>
      <c r="AK2" s="2097"/>
      <c r="AL2" s="2097"/>
      <c r="AM2" s="2097"/>
      <c r="AN2" s="2097"/>
      <c r="AO2" s="2097"/>
      <c r="AP2" s="2097"/>
      <c r="AQ2" s="2097" t="s">
        <v>102</v>
      </c>
      <c r="AR2" s="2097"/>
      <c r="AS2" s="2097"/>
      <c r="AT2" s="2097"/>
      <c r="AU2" s="2097"/>
      <c r="AV2" s="2097"/>
      <c r="AW2" s="2097"/>
      <c r="AX2" s="2097"/>
      <c r="AY2" s="2097"/>
      <c r="AZ2" s="2097"/>
      <c r="BA2" s="2097"/>
      <c r="BB2" s="2097"/>
      <c r="BC2" s="2097"/>
      <c r="BD2" s="2097"/>
      <c r="BE2" s="2097"/>
      <c r="BF2" s="2097"/>
      <c r="BG2" s="2097"/>
      <c r="BH2" s="2097"/>
      <c r="BI2" s="2097"/>
      <c r="BJ2" s="2097"/>
      <c r="BK2" s="2097" t="s">
        <v>320</v>
      </c>
      <c r="BL2" s="2097"/>
      <c r="BM2" s="2097"/>
      <c r="BN2" s="2097"/>
      <c r="BO2" s="2097"/>
      <c r="BP2" s="2097"/>
      <c r="BQ2" s="2097"/>
      <c r="BR2" s="2097"/>
      <c r="BS2" s="2097"/>
      <c r="BT2" s="2097"/>
      <c r="BU2" s="2097"/>
      <c r="BV2" s="2097"/>
      <c r="BW2" s="2097"/>
      <c r="BX2" s="2097"/>
      <c r="BY2" s="2097"/>
      <c r="BZ2" s="2097"/>
      <c r="CA2" s="2097"/>
      <c r="CB2" s="2097"/>
      <c r="CC2" s="2097"/>
      <c r="CD2" s="2097"/>
    </row>
    <row r="3" spans="1:82" ht="46.5" customHeight="1">
      <c r="A3" s="2081"/>
      <c r="B3" s="2079"/>
      <c r="C3" s="2080" t="s">
        <v>196</v>
      </c>
      <c r="D3" s="2080"/>
      <c r="E3" s="2080" t="s">
        <v>197</v>
      </c>
      <c r="F3" s="2080"/>
      <c r="G3" s="2080" t="s">
        <v>198</v>
      </c>
      <c r="H3" s="2080"/>
      <c r="I3" s="2080" t="s">
        <v>199</v>
      </c>
      <c r="J3" s="2080"/>
      <c r="K3" s="2080" t="s">
        <v>200</v>
      </c>
      <c r="L3" s="2080"/>
      <c r="M3" s="2080" t="s">
        <v>201</v>
      </c>
      <c r="N3" s="2080"/>
      <c r="O3" s="2080" t="s">
        <v>202</v>
      </c>
      <c r="P3" s="2080"/>
      <c r="Q3" s="2080" t="s">
        <v>203</v>
      </c>
      <c r="R3" s="2080"/>
      <c r="S3" s="2080" t="s">
        <v>228</v>
      </c>
      <c r="T3" s="2080"/>
      <c r="U3" s="2080"/>
      <c r="V3" s="2080"/>
      <c r="W3" s="2098" t="s">
        <v>196</v>
      </c>
      <c r="X3" s="2098"/>
      <c r="Y3" s="2098" t="s">
        <v>197</v>
      </c>
      <c r="Z3" s="2098"/>
      <c r="AA3" s="2098" t="s">
        <v>198</v>
      </c>
      <c r="AB3" s="2098"/>
      <c r="AC3" s="2098" t="s">
        <v>205</v>
      </c>
      <c r="AD3" s="2098"/>
      <c r="AE3" s="2098" t="s">
        <v>200</v>
      </c>
      <c r="AF3" s="2098"/>
      <c r="AG3" s="2098" t="s">
        <v>206</v>
      </c>
      <c r="AH3" s="2098"/>
      <c r="AI3" s="2098" t="s">
        <v>202</v>
      </c>
      <c r="AJ3" s="2098"/>
      <c r="AK3" s="2098" t="s">
        <v>203</v>
      </c>
      <c r="AL3" s="2098"/>
      <c r="AM3" s="2098" t="s">
        <v>204</v>
      </c>
      <c r="AN3" s="2098"/>
      <c r="AO3" s="2098"/>
      <c r="AP3" s="2098"/>
      <c r="AQ3" s="2098" t="s">
        <v>196</v>
      </c>
      <c r="AR3" s="2098"/>
      <c r="AS3" s="2098" t="s">
        <v>197</v>
      </c>
      <c r="AT3" s="2098"/>
      <c r="AU3" s="2098" t="s">
        <v>198</v>
      </c>
      <c r="AV3" s="2098"/>
      <c r="AW3" s="2098" t="s">
        <v>205</v>
      </c>
      <c r="AX3" s="2098"/>
      <c r="AY3" s="2098" t="s">
        <v>200</v>
      </c>
      <c r="AZ3" s="2098"/>
      <c r="BA3" s="2098" t="s">
        <v>206</v>
      </c>
      <c r="BB3" s="2098"/>
      <c r="BC3" s="2098" t="s">
        <v>202</v>
      </c>
      <c r="BD3" s="2098"/>
      <c r="BE3" s="2098" t="s">
        <v>203</v>
      </c>
      <c r="BF3" s="2098"/>
      <c r="BG3" s="2098" t="s">
        <v>204</v>
      </c>
      <c r="BH3" s="2098"/>
      <c r="BI3" s="2098"/>
      <c r="BJ3" s="2098"/>
      <c r="BK3" s="2098" t="s">
        <v>196</v>
      </c>
      <c r="BL3" s="2098"/>
      <c r="BM3" s="2098" t="s">
        <v>197</v>
      </c>
      <c r="BN3" s="2098"/>
      <c r="BO3" s="2098" t="s">
        <v>198</v>
      </c>
      <c r="BP3" s="2098"/>
      <c r="BQ3" s="2098" t="s">
        <v>205</v>
      </c>
      <c r="BR3" s="2098"/>
      <c r="BS3" s="2098" t="s">
        <v>200</v>
      </c>
      <c r="BT3" s="2098"/>
      <c r="BU3" s="2098" t="s">
        <v>206</v>
      </c>
      <c r="BV3" s="2098"/>
      <c r="BW3" s="2098" t="s">
        <v>202</v>
      </c>
      <c r="BX3" s="2098"/>
      <c r="BY3" s="2098" t="s">
        <v>203</v>
      </c>
      <c r="BZ3" s="2098"/>
      <c r="CA3" s="2098" t="s">
        <v>204</v>
      </c>
      <c r="CB3" s="2098"/>
      <c r="CC3" s="2098"/>
      <c r="CD3" s="2098"/>
    </row>
    <row r="4" spans="1:82" ht="16.5" customHeight="1">
      <c r="A4" s="2081"/>
      <c r="B4" s="2079"/>
      <c r="C4" s="2081" t="s">
        <v>352</v>
      </c>
      <c r="D4" s="2082" t="s">
        <v>209</v>
      </c>
      <c r="E4" s="2081" t="s">
        <v>352</v>
      </c>
      <c r="F4" s="2082" t="s">
        <v>209</v>
      </c>
      <c r="G4" s="2081" t="s">
        <v>352</v>
      </c>
      <c r="H4" s="2082" t="s">
        <v>209</v>
      </c>
      <c r="I4" s="2081" t="s">
        <v>352</v>
      </c>
      <c r="J4" s="2082" t="s">
        <v>209</v>
      </c>
      <c r="K4" s="2081" t="s">
        <v>352</v>
      </c>
      <c r="L4" s="2082" t="s">
        <v>209</v>
      </c>
      <c r="M4" s="2081" t="s">
        <v>352</v>
      </c>
      <c r="N4" s="2082" t="s">
        <v>209</v>
      </c>
      <c r="O4" s="2081" t="s">
        <v>352</v>
      </c>
      <c r="P4" s="2082" t="s">
        <v>209</v>
      </c>
      <c r="Q4" s="2081" t="s">
        <v>352</v>
      </c>
      <c r="R4" s="2082" t="s">
        <v>209</v>
      </c>
      <c r="S4" s="2081" t="s">
        <v>210</v>
      </c>
      <c r="T4" s="2081" t="s">
        <v>211</v>
      </c>
      <c r="U4" s="2079" t="s">
        <v>212</v>
      </c>
      <c r="V4" s="2079" t="s">
        <v>213</v>
      </c>
      <c r="W4" s="2099" t="s">
        <v>352</v>
      </c>
      <c r="X4" s="2100" t="s">
        <v>209</v>
      </c>
      <c r="Y4" s="2099" t="s">
        <v>352</v>
      </c>
      <c r="Z4" s="2100" t="s">
        <v>209</v>
      </c>
      <c r="AA4" s="2099" t="s">
        <v>352</v>
      </c>
      <c r="AB4" s="2100" t="s">
        <v>209</v>
      </c>
      <c r="AC4" s="2099" t="s">
        <v>352</v>
      </c>
      <c r="AD4" s="2100" t="s">
        <v>209</v>
      </c>
      <c r="AE4" s="2099" t="s">
        <v>352</v>
      </c>
      <c r="AF4" s="2100" t="s">
        <v>209</v>
      </c>
      <c r="AG4" s="2099" t="s">
        <v>352</v>
      </c>
      <c r="AH4" s="2100" t="s">
        <v>209</v>
      </c>
      <c r="AI4" s="2099" t="s">
        <v>352</v>
      </c>
      <c r="AJ4" s="2100" t="s">
        <v>209</v>
      </c>
      <c r="AK4" s="2099" t="s">
        <v>352</v>
      </c>
      <c r="AL4" s="2100" t="s">
        <v>209</v>
      </c>
      <c r="AM4" s="2099" t="s">
        <v>210</v>
      </c>
      <c r="AN4" s="2099" t="s">
        <v>211</v>
      </c>
      <c r="AO4" s="2109" t="s">
        <v>212</v>
      </c>
      <c r="AP4" s="2109" t="s">
        <v>213</v>
      </c>
      <c r="AQ4" s="2099" t="s">
        <v>352</v>
      </c>
      <c r="AR4" s="2100" t="s">
        <v>209</v>
      </c>
      <c r="AS4" s="2099" t="s">
        <v>352</v>
      </c>
      <c r="AT4" s="2100" t="s">
        <v>209</v>
      </c>
      <c r="AU4" s="2099" t="s">
        <v>352</v>
      </c>
      <c r="AV4" s="2100" t="s">
        <v>209</v>
      </c>
      <c r="AW4" s="2099" t="s">
        <v>352</v>
      </c>
      <c r="AX4" s="2100" t="s">
        <v>209</v>
      </c>
      <c r="AY4" s="2099" t="s">
        <v>352</v>
      </c>
      <c r="AZ4" s="2100" t="s">
        <v>209</v>
      </c>
      <c r="BA4" s="2099" t="s">
        <v>352</v>
      </c>
      <c r="BB4" s="2100" t="s">
        <v>209</v>
      </c>
      <c r="BC4" s="2099" t="s">
        <v>352</v>
      </c>
      <c r="BD4" s="2100" t="s">
        <v>209</v>
      </c>
      <c r="BE4" s="2099" t="s">
        <v>352</v>
      </c>
      <c r="BF4" s="2100" t="s">
        <v>209</v>
      </c>
      <c r="BG4" s="2099" t="s">
        <v>210</v>
      </c>
      <c r="BH4" s="2099" t="s">
        <v>211</v>
      </c>
      <c r="BI4" s="2109" t="s">
        <v>212</v>
      </c>
      <c r="BJ4" s="2109" t="s">
        <v>213</v>
      </c>
      <c r="BK4" s="2110" t="s">
        <v>352</v>
      </c>
      <c r="BL4" s="2111" t="s">
        <v>209</v>
      </c>
      <c r="BM4" s="2110" t="s">
        <v>352</v>
      </c>
      <c r="BN4" s="2111" t="s">
        <v>209</v>
      </c>
      <c r="BO4" s="2110" t="s">
        <v>352</v>
      </c>
      <c r="BP4" s="2111" t="s">
        <v>209</v>
      </c>
      <c r="BQ4" s="2110" t="s">
        <v>352</v>
      </c>
      <c r="BR4" s="2111" t="s">
        <v>209</v>
      </c>
      <c r="BS4" s="2110" t="s">
        <v>352</v>
      </c>
      <c r="BT4" s="2111" t="s">
        <v>209</v>
      </c>
      <c r="BU4" s="2110" t="s">
        <v>352</v>
      </c>
      <c r="BV4" s="2111" t="s">
        <v>209</v>
      </c>
      <c r="BW4" s="2110" t="s">
        <v>352</v>
      </c>
      <c r="BX4" s="2111" t="s">
        <v>209</v>
      </c>
      <c r="BY4" s="2110" t="s">
        <v>352</v>
      </c>
      <c r="BZ4" s="2100" t="s">
        <v>209</v>
      </c>
      <c r="CA4" s="2099" t="s">
        <v>210</v>
      </c>
      <c r="CB4" s="2099" t="s">
        <v>211</v>
      </c>
      <c r="CC4" s="2109" t="s">
        <v>212</v>
      </c>
      <c r="CD4" s="2109" t="s">
        <v>213</v>
      </c>
    </row>
    <row r="5" spans="1:82" ht="32.25" customHeight="1">
      <c r="A5" s="2081"/>
      <c r="B5" s="2079"/>
      <c r="C5" s="2081"/>
      <c r="D5" s="2082"/>
      <c r="E5" s="2081"/>
      <c r="F5" s="2082"/>
      <c r="G5" s="2081"/>
      <c r="H5" s="2082"/>
      <c r="I5" s="2081"/>
      <c r="J5" s="2082"/>
      <c r="K5" s="2081"/>
      <c r="L5" s="2082"/>
      <c r="M5" s="2081"/>
      <c r="N5" s="2082"/>
      <c r="O5" s="2081"/>
      <c r="P5" s="2082"/>
      <c r="Q5" s="2081"/>
      <c r="R5" s="2082"/>
      <c r="S5" s="2081"/>
      <c r="T5" s="2081"/>
      <c r="U5" s="2079"/>
      <c r="V5" s="2079"/>
      <c r="W5" s="2099"/>
      <c r="X5" s="2100"/>
      <c r="Y5" s="2099"/>
      <c r="Z5" s="2100"/>
      <c r="AA5" s="2099"/>
      <c r="AB5" s="2100"/>
      <c r="AC5" s="2099"/>
      <c r="AD5" s="2100"/>
      <c r="AE5" s="2099"/>
      <c r="AF5" s="2100"/>
      <c r="AG5" s="2099"/>
      <c r="AH5" s="2100"/>
      <c r="AI5" s="2099"/>
      <c r="AJ5" s="2100"/>
      <c r="AK5" s="2099"/>
      <c r="AL5" s="2100"/>
      <c r="AM5" s="2099"/>
      <c r="AN5" s="2099"/>
      <c r="AO5" s="2109"/>
      <c r="AP5" s="2109"/>
      <c r="AQ5" s="2099"/>
      <c r="AR5" s="2100"/>
      <c r="AS5" s="2099"/>
      <c r="AT5" s="2100"/>
      <c r="AU5" s="2099"/>
      <c r="AV5" s="2100"/>
      <c r="AW5" s="2099"/>
      <c r="AX5" s="2100"/>
      <c r="AY5" s="2099"/>
      <c r="AZ5" s="2100"/>
      <c r="BA5" s="2099"/>
      <c r="BB5" s="2100"/>
      <c r="BC5" s="2099"/>
      <c r="BD5" s="2100"/>
      <c r="BE5" s="2099"/>
      <c r="BF5" s="2100"/>
      <c r="BG5" s="2099"/>
      <c r="BH5" s="2099"/>
      <c r="BI5" s="2109"/>
      <c r="BJ5" s="2109"/>
      <c r="BK5" s="2110"/>
      <c r="BL5" s="2111"/>
      <c r="BM5" s="2110"/>
      <c r="BN5" s="2111"/>
      <c r="BO5" s="2110"/>
      <c r="BP5" s="2111"/>
      <c r="BQ5" s="2110"/>
      <c r="BR5" s="2111"/>
      <c r="BS5" s="2110"/>
      <c r="BT5" s="2111"/>
      <c r="BU5" s="2110"/>
      <c r="BV5" s="2111"/>
      <c r="BW5" s="2110"/>
      <c r="BX5" s="2111"/>
      <c r="BY5" s="2110"/>
      <c r="BZ5" s="2100"/>
      <c r="CA5" s="2099"/>
      <c r="CB5" s="2099"/>
      <c r="CC5" s="2109"/>
      <c r="CD5" s="2109"/>
    </row>
    <row r="6" spans="1:82" ht="22.5" customHeight="1">
      <c r="A6" s="214"/>
      <c r="B6" s="123" t="s">
        <v>7</v>
      </c>
      <c r="C6" s="214"/>
      <c r="D6" s="215"/>
      <c r="E6" s="214"/>
      <c r="F6" s="215"/>
      <c r="G6" s="214"/>
      <c r="H6" s="215"/>
      <c r="I6" s="214"/>
      <c r="J6" s="215"/>
      <c r="K6" s="214"/>
      <c r="L6" s="215"/>
      <c r="M6" s="214"/>
      <c r="N6" s="215"/>
      <c r="O6" s="214"/>
      <c r="P6" s="215"/>
      <c r="Q6" s="214"/>
      <c r="R6" s="215"/>
      <c r="S6" s="214"/>
      <c r="T6" s="214"/>
      <c r="U6" s="216"/>
      <c r="V6" s="216"/>
      <c r="W6" s="217"/>
      <c r="X6" s="218"/>
      <c r="Y6" s="217"/>
      <c r="Z6" s="218"/>
      <c r="AA6" s="217"/>
      <c r="AB6" s="218"/>
      <c r="AC6" s="217"/>
      <c r="AD6" s="218"/>
      <c r="AE6" s="217"/>
      <c r="AF6" s="218"/>
      <c r="AG6" s="217"/>
      <c r="AH6" s="218"/>
      <c r="AI6" s="217"/>
      <c r="AJ6" s="218"/>
      <c r="AK6" s="217"/>
      <c r="AL6" s="218"/>
      <c r="AM6" s="217"/>
      <c r="AN6" s="217"/>
      <c r="AO6" s="219"/>
      <c r="AP6" s="219"/>
      <c r="AQ6" s="124"/>
      <c r="AR6" s="124"/>
      <c r="AS6" s="124"/>
      <c r="AT6" s="124"/>
      <c r="AU6" s="124"/>
      <c r="AV6" s="124"/>
      <c r="AW6" s="124"/>
      <c r="AX6" s="124"/>
      <c r="AY6" s="124"/>
      <c r="AZ6" s="124"/>
      <c r="BA6" s="124"/>
      <c r="BB6" s="124"/>
      <c r="BC6" s="124"/>
      <c r="BD6" s="124"/>
      <c r="BE6" s="124"/>
      <c r="BF6" s="124"/>
      <c r="BG6" s="124"/>
      <c r="BH6" s="124"/>
      <c r="BI6" s="124"/>
      <c r="BJ6" s="124"/>
      <c r="BK6" s="749"/>
      <c r="BL6" s="749"/>
      <c r="BM6" s="749"/>
      <c r="BN6" s="749"/>
      <c r="BO6" s="749"/>
      <c r="BP6" s="749"/>
      <c r="BQ6" s="749"/>
      <c r="BR6" s="749"/>
      <c r="BS6" s="749"/>
      <c r="BT6" s="749"/>
      <c r="BU6" s="749"/>
      <c r="BV6" s="749"/>
      <c r="BW6" s="749"/>
      <c r="BX6" s="749"/>
      <c r="BY6" s="749"/>
      <c r="BZ6" s="749"/>
      <c r="CA6" s="749"/>
      <c r="CB6" s="749"/>
      <c r="CC6" s="749"/>
      <c r="CD6" s="749"/>
    </row>
    <row r="7" spans="1:82" s="147" customFormat="1" ht="13">
      <c r="A7" s="2106">
        <v>1</v>
      </c>
      <c r="B7" s="2105" t="s">
        <v>214</v>
      </c>
      <c r="C7" s="126">
        <v>19070</v>
      </c>
      <c r="D7" s="127">
        <v>256.58</v>
      </c>
      <c r="E7" s="126">
        <v>201250</v>
      </c>
      <c r="F7" s="127">
        <v>5751.8831974999994</v>
      </c>
      <c r="G7" s="128">
        <v>220320</v>
      </c>
      <c r="H7" s="129">
        <v>6008.4631974999993</v>
      </c>
      <c r="I7" s="126">
        <v>213267</v>
      </c>
      <c r="J7" s="127">
        <v>5899.43</v>
      </c>
      <c r="K7" s="126">
        <v>853</v>
      </c>
      <c r="L7" s="127">
        <v>9.3699999999999992</v>
      </c>
      <c r="M7" s="220">
        <v>0</v>
      </c>
      <c r="N7" s="220">
        <v>0</v>
      </c>
      <c r="O7" s="221">
        <v>0</v>
      </c>
      <c r="P7" s="221">
        <v>0</v>
      </c>
      <c r="Q7" s="222">
        <v>6200</v>
      </c>
      <c r="R7" s="223">
        <v>99.663197499999001</v>
      </c>
      <c r="S7" s="130">
        <v>373</v>
      </c>
      <c r="T7" s="130">
        <v>5827</v>
      </c>
      <c r="U7" s="221">
        <v>0</v>
      </c>
      <c r="V7" s="221">
        <v>0</v>
      </c>
      <c r="W7" s="126">
        <v>6200</v>
      </c>
      <c r="X7" s="127">
        <v>99.66</v>
      </c>
      <c r="Y7" s="126">
        <v>222572</v>
      </c>
      <c r="Z7" s="127">
        <v>8217.0742356999999</v>
      </c>
      <c r="AA7" s="224">
        <v>228772</v>
      </c>
      <c r="AB7" s="225">
        <v>8316.7342356999998</v>
      </c>
      <c r="AC7" s="126">
        <v>222092</v>
      </c>
      <c r="AD7" s="127">
        <v>8189.1356224000019</v>
      </c>
      <c r="AE7" s="126">
        <v>5967</v>
      </c>
      <c r="AF7" s="127">
        <v>91.668017300000002</v>
      </c>
      <c r="AG7" s="126" t="s">
        <v>103</v>
      </c>
      <c r="AH7" s="127" t="s">
        <v>103</v>
      </c>
      <c r="AI7" s="126" t="s">
        <v>103</v>
      </c>
      <c r="AJ7" s="127" t="s">
        <v>103</v>
      </c>
      <c r="AK7" s="226">
        <v>713</v>
      </c>
      <c r="AL7" s="227">
        <v>35.930595999997848</v>
      </c>
      <c r="AM7" s="131">
        <v>521</v>
      </c>
      <c r="AN7" s="131">
        <v>192</v>
      </c>
      <c r="AO7" s="131" t="s">
        <v>103</v>
      </c>
      <c r="AP7" s="131" t="s">
        <v>103</v>
      </c>
      <c r="AQ7" s="132">
        <v>713</v>
      </c>
      <c r="AR7" s="132">
        <v>35.93</v>
      </c>
      <c r="AS7" s="132">
        <v>163614</v>
      </c>
      <c r="AT7" s="132">
        <v>5610.38</v>
      </c>
      <c r="AU7" s="132">
        <v>164327</v>
      </c>
      <c r="AV7" s="132">
        <v>5646.31</v>
      </c>
      <c r="AW7" s="132">
        <v>162638</v>
      </c>
      <c r="AX7" s="132">
        <v>5605.93</v>
      </c>
      <c r="AY7" s="132">
        <v>107</v>
      </c>
      <c r="AZ7" s="132">
        <v>2.81</v>
      </c>
      <c r="BA7" s="132">
        <v>0</v>
      </c>
      <c r="BB7" s="132">
        <v>0</v>
      </c>
      <c r="BC7" s="132">
        <v>0</v>
      </c>
      <c r="BD7" s="132">
        <v>0</v>
      </c>
      <c r="BE7" s="132">
        <v>1582</v>
      </c>
      <c r="BF7" s="132">
        <v>37.570000000000107</v>
      </c>
      <c r="BG7" s="132">
        <v>1283</v>
      </c>
      <c r="BH7" s="132">
        <v>299</v>
      </c>
      <c r="BI7" s="132">
        <v>0</v>
      </c>
      <c r="BJ7" s="132">
        <v>0</v>
      </c>
      <c r="BK7" s="780">
        <v>1582</v>
      </c>
      <c r="BL7" s="761">
        <v>37.57</v>
      </c>
      <c r="BM7" s="750">
        <v>166349</v>
      </c>
      <c r="BN7" s="750">
        <v>5485.04</v>
      </c>
      <c r="BO7" s="750">
        <v>167931</v>
      </c>
      <c r="BP7" s="761">
        <v>5522.61</v>
      </c>
      <c r="BQ7" s="750">
        <v>166860</v>
      </c>
      <c r="BR7" s="761">
        <v>5494</v>
      </c>
      <c r="BS7" s="750">
        <v>2</v>
      </c>
      <c r="BT7" s="761">
        <v>0.03</v>
      </c>
      <c r="BU7" s="750">
        <v>0</v>
      </c>
      <c r="BV7" s="761">
        <v>0</v>
      </c>
      <c r="BW7" s="750">
        <v>0</v>
      </c>
      <c r="BX7" s="761">
        <v>0</v>
      </c>
      <c r="BY7" s="750">
        <v>1069</v>
      </c>
      <c r="BZ7" s="761">
        <v>28.579999999999671</v>
      </c>
      <c r="CA7" s="750">
        <v>866</v>
      </c>
      <c r="CB7" s="750">
        <v>203</v>
      </c>
      <c r="CC7" s="750">
        <v>0</v>
      </c>
      <c r="CD7" s="750">
        <v>0</v>
      </c>
    </row>
    <row r="8" spans="1:82">
      <c r="A8" s="2106"/>
      <c r="B8" s="2105"/>
      <c r="C8" s="133"/>
      <c r="D8" s="134"/>
      <c r="E8" s="133"/>
      <c r="F8" s="134"/>
      <c r="G8" s="135">
        <v>1</v>
      </c>
      <c r="H8" s="135">
        <v>1</v>
      </c>
      <c r="I8" s="136">
        <v>0.96798747276688457</v>
      </c>
      <c r="J8" s="136">
        <v>0.98185339679780925</v>
      </c>
      <c r="K8" s="136">
        <v>3.8716412490922294E-3</v>
      </c>
      <c r="L8" s="136">
        <v>1.5594669871488384E-3</v>
      </c>
      <c r="M8" s="136" t="s">
        <v>185</v>
      </c>
      <c r="N8" s="136" t="s">
        <v>185</v>
      </c>
      <c r="O8" s="221" t="s">
        <v>103</v>
      </c>
      <c r="P8" s="221" t="s">
        <v>103</v>
      </c>
      <c r="Q8" s="136">
        <v>2.8140885984023239E-2</v>
      </c>
      <c r="R8" s="136">
        <v>1.6587136215041952E-2</v>
      </c>
      <c r="S8" s="137">
        <v>6.0161290322580642E-2</v>
      </c>
      <c r="T8" s="137">
        <v>0.93983870967741934</v>
      </c>
      <c r="U8" s="137" t="s">
        <v>185</v>
      </c>
      <c r="V8" s="137" t="s">
        <v>185</v>
      </c>
      <c r="W8" s="228"/>
      <c r="X8" s="229"/>
      <c r="Y8" s="228"/>
      <c r="Z8" s="229"/>
      <c r="AA8" s="230">
        <v>1</v>
      </c>
      <c r="AB8" s="230">
        <v>1</v>
      </c>
      <c r="AC8" s="138">
        <v>0.97080062245379684</v>
      </c>
      <c r="AD8" s="138">
        <v>0.98465760601652097</v>
      </c>
      <c r="AE8" s="138">
        <v>2.6082737397933313E-2</v>
      </c>
      <c r="AF8" s="138">
        <v>1.1022116939424424E-2</v>
      </c>
      <c r="AG8" s="138" t="s">
        <v>103</v>
      </c>
      <c r="AH8" s="138" t="s">
        <v>103</v>
      </c>
      <c r="AI8" s="138" t="s">
        <v>103</v>
      </c>
      <c r="AJ8" s="138" t="s">
        <v>103</v>
      </c>
      <c r="AK8" s="138">
        <v>3.1166401482698933E-3</v>
      </c>
      <c r="AL8" s="138">
        <v>4.3202770440546193E-3</v>
      </c>
      <c r="AM8" s="139">
        <v>0.73071528751753156</v>
      </c>
      <c r="AN8" s="139">
        <v>0.26928471248246799</v>
      </c>
      <c r="AO8" s="139" t="s">
        <v>103</v>
      </c>
      <c r="AP8" s="139" t="s">
        <v>103</v>
      </c>
      <c r="AQ8" s="132"/>
      <c r="AR8" s="132"/>
      <c r="AS8" s="132"/>
      <c r="AT8" s="132"/>
      <c r="AU8" s="140">
        <v>1</v>
      </c>
      <c r="AV8" s="140">
        <v>1</v>
      </c>
      <c r="AW8" s="140">
        <v>0.98972171341289017</v>
      </c>
      <c r="AX8" s="140">
        <v>0.99284842667157847</v>
      </c>
      <c r="AY8" s="140">
        <v>6.5114071333377955E-4</v>
      </c>
      <c r="AZ8" s="140">
        <v>4.9767015980348227E-4</v>
      </c>
      <c r="BA8" s="140">
        <v>0</v>
      </c>
      <c r="BB8" s="140">
        <v>0</v>
      </c>
      <c r="BC8" s="140">
        <v>0</v>
      </c>
      <c r="BD8" s="140">
        <v>0</v>
      </c>
      <c r="BE8" s="140">
        <v>9.627145873776069E-3</v>
      </c>
      <c r="BF8" s="140">
        <v>6.6539031686181074E-3</v>
      </c>
      <c r="BG8" s="141">
        <v>0.81099873577749682</v>
      </c>
      <c r="BH8" s="141">
        <v>0.18900126422250316</v>
      </c>
      <c r="BI8" s="141">
        <v>0</v>
      </c>
      <c r="BJ8" s="141">
        <v>0</v>
      </c>
      <c r="BK8" s="749"/>
      <c r="BL8" s="749"/>
      <c r="BM8" s="749"/>
      <c r="BN8" s="749"/>
      <c r="BO8" s="762">
        <v>1</v>
      </c>
      <c r="BP8" s="762">
        <v>1</v>
      </c>
      <c r="BQ8" s="762">
        <v>0.99362238062061203</v>
      </c>
      <c r="BR8" s="762">
        <v>0.9948194784712302</v>
      </c>
      <c r="BS8" s="762">
        <v>1.1909653369538679E-5</v>
      </c>
      <c r="BT8" s="762">
        <v>5.4322141161516022E-6</v>
      </c>
      <c r="BU8" s="762">
        <v>0</v>
      </c>
      <c r="BV8" s="762">
        <v>0</v>
      </c>
      <c r="BW8" s="762">
        <v>0</v>
      </c>
      <c r="BX8" s="762">
        <v>0</v>
      </c>
      <c r="BY8" s="762">
        <v>6.365709726018424E-3</v>
      </c>
      <c r="BZ8" s="762">
        <v>5.1750893146537006E-3</v>
      </c>
      <c r="CA8" s="763">
        <v>0.81010289990645468</v>
      </c>
      <c r="CB8" s="763">
        <v>0.18989710009354538</v>
      </c>
      <c r="CC8" s="763">
        <v>0</v>
      </c>
      <c r="CD8" s="763">
        <v>0</v>
      </c>
    </row>
    <row r="9" spans="1:82">
      <c r="A9" s="2106">
        <v>2</v>
      </c>
      <c r="B9" s="2112" t="s">
        <v>343</v>
      </c>
      <c r="C9" s="133"/>
      <c r="D9" s="134"/>
      <c r="E9" s="133"/>
      <c r="F9" s="134"/>
      <c r="G9" s="135"/>
      <c r="H9" s="135"/>
      <c r="I9" s="136"/>
      <c r="J9" s="136"/>
      <c r="K9" s="136"/>
      <c r="L9" s="136"/>
      <c r="M9" s="136"/>
      <c r="N9" s="136"/>
      <c r="O9" s="221"/>
      <c r="P9" s="221"/>
      <c r="Q9" s="136"/>
      <c r="R9" s="136"/>
      <c r="S9" s="137"/>
      <c r="T9" s="137"/>
      <c r="U9" s="137"/>
      <c r="V9" s="137"/>
      <c r="W9" s="228"/>
      <c r="X9" s="229"/>
      <c r="Y9" s="228"/>
      <c r="Z9" s="229"/>
      <c r="AA9" s="230"/>
      <c r="AB9" s="230"/>
      <c r="AC9" s="138"/>
      <c r="AD9" s="138"/>
      <c r="AE9" s="138"/>
      <c r="AF9" s="138"/>
      <c r="AG9" s="138"/>
      <c r="AH9" s="138"/>
      <c r="AI9" s="138"/>
      <c r="AJ9" s="138"/>
      <c r="AK9" s="138"/>
      <c r="AL9" s="138"/>
      <c r="AM9" s="139"/>
      <c r="AN9" s="139"/>
      <c r="AO9" s="139"/>
      <c r="AP9" s="139"/>
      <c r="AQ9" s="132"/>
      <c r="AR9" s="132"/>
      <c r="AS9" s="132"/>
      <c r="AT9" s="132"/>
      <c r="AU9" s="140"/>
      <c r="AV9" s="140"/>
      <c r="AW9" s="140"/>
      <c r="AX9" s="140"/>
      <c r="AY9" s="140"/>
      <c r="AZ9" s="140"/>
      <c r="BA9" s="140"/>
      <c r="BB9" s="140"/>
      <c r="BC9" s="140"/>
      <c r="BD9" s="140"/>
      <c r="BE9" s="140"/>
      <c r="BF9" s="140"/>
      <c r="BG9" s="141"/>
      <c r="BH9" s="141"/>
      <c r="BI9" s="141"/>
      <c r="BJ9" s="141"/>
      <c r="BK9" s="780">
        <v>0</v>
      </c>
      <c r="BL9" s="761">
        <v>0</v>
      </c>
      <c r="BM9" s="750">
        <v>255</v>
      </c>
      <c r="BN9" s="750">
        <v>1.1107</v>
      </c>
      <c r="BO9" s="750">
        <v>255</v>
      </c>
      <c r="BP9" s="761">
        <v>1.1107</v>
      </c>
      <c r="BQ9" s="750">
        <v>239</v>
      </c>
      <c r="BR9" s="761">
        <v>1.0266999999999999</v>
      </c>
      <c r="BS9" s="750">
        <v>0</v>
      </c>
      <c r="BT9" s="761">
        <v>0</v>
      </c>
      <c r="BU9" s="750">
        <v>2</v>
      </c>
      <c r="BV9" s="761">
        <v>6.0000000000000001E-3</v>
      </c>
      <c r="BW9" s="750">
        <v>0</v>
      </c>
      <c r="BX9" s="761">
        <v>0</v>
      </c>
      <c r="BY9" s="750">
        <v>14</v>
      </c>
      <c r="BZ9" s="761">
        <v>7.8000000000000069E-2</v>
      </c>
      <c r="CA9" s="750">
        <v>12</v>
      </c>
      <c r="CB9" s="750">
        <v>2</v>
      </c>
      <c r="CC9" s="750">
        <v>0</v>
      </c>
      <c r="CD9" s="750">
        <v>0</v>
      </c>
    </row>
    <row r="10" spans="1:82">
      <c r="A10" s="2106"/>
      <c r="B10" s="2112"/>
      <c r="C10" s="133"/>
      <c r="D10" s="134"/>
      <c r="E10" s="133"/>
      <c r="F10" s="134"/>
      <c r="G10" s="135"/>
      <c r="H10" s="135"/>
      <c r="I10" s="136"/>
      <c r="J10" s="136"/>
      <c r="K10" s="136"/>
      <c r="L10" s="136"/>
      <c r="M10" s="136"/>
      <c r="N10" s="136"/>
      <c r="O10" s="221"/>
      <c r="P10" s="221"/>
      <c r="Q10" s="136"/>
      <c r="R10" s="136"/>
      <c r="S10" s="137"/>
      <c r="T10" s="137"/>
      <c r="U10" s="137"/>
      <c r="V10" s="137"/>
      <c r="W10" s="228"/>
      <c r="X10" s="229"/>
      <c r="Y10" s="228"/>
      <c r="Z10" s="229"/>
      <c r="AA10" s="230"/>
      <c r="AB10" s="230"/>
      <c r="AC10" s="138"/>
      <c r="AD10" s="138"/>
      <c r="AE10" s="138"/>
      <c r="AF10" s="138"/>
      <c r="AG10" s="138"/>
      <c r="AH10" s="138"/>
      <c r="AI10" s="138"/>
      <c r="AJ10" s="138"/>
      <c r="AK10" s="138"/>
      <c r="AL10" s="138"/>
      <c r="AM10" s="139"/>
      <c r="AN10" s="139"/>
      <c r="AO10" s="139"/>
      <c r="AP10" s="139"/>
      <c r="AQ10" s="132"/>
      <c r="AR10" s="132"/>
      <c r="AS10" s="132"/>
      <c r="AT10" s="132"/>
      <c r="AU10" s="140"/>
      <c r="AV10" s="140"/>
      <c r="AW10" s="140"/>
      <c r="AX10" s="140"/>
      <c r="AY10" s="140"/>
      <c r="AZ10" s="140"/>
      <c r="BA10" s="140"/>
      <c r="BB10" s="140"/>
      <c r="BC10" s="140"/>
      <c r="BD10" s="140"/>
      <c r="BE10" s="140"/>
      <c r="BF10" s="140"/>
      <c r="BG10" s="141"/>
      <c r="BH10" s="141"/>
      <c r="BI10" s="141"/>
      <c r="BJ10" s="141"/>
      <c r="BK10" s="749"/>
      <c r="BL10" s="749"/>
      <c r="BM10" s="749"/>
      <c r="BN10" s="749"/>
      <c r="BO10" s="762">
        <v>1</v>
      </c>
      <c r="BP10" s="762">
        <v>1</v>
      </c>
      <c r="BQ10" s="762">
        <v>0.93725490196078431</v>
      </c>
      <c r="BR10" s="762">
        <v>0.9243720176465291</v>
      </c>
      <c r="BS10" s="762">
        <v>0</v>
      </c>
      <c r="BT10" s="762">
        <v>0</v>
      </c>
      <c r="BU10" s="762">
        <v>7.8431372549019607E-3</v>
      </c>
      <c r="BV10" s="762">
        <v>5.4019987395336278E-3</v>
      </c>
      <c r="BW10" s="762">
        <v>0</v>
      </c>
      <c r="BX10" s="762">
        <v>0</v>
      </c>
      <c r="BY10" s="762">
        <v>5.4901960784313725E-2</v>
      </c>
      <c r="BZ10" s="762">
        <v>7.0225983613937212E-2</v>
      </c>
      <c r="CA10" s="763">
        <v>0.8571428571428571</v>
      </c>
      <c r="CB10" s="763">
        <v>0.14285714285714285</v>
      </c>
      <c r="CC10" s="763">
        <v>0</v>
      </c>
      <c r="CD10" s="763">
        <v>0</v>
      </c>
    </row>
    <row r="11" spans="1:82" ht="13">
      <c r="A11" s="2106">
        <v>3</v>
      </c>
      <c r="B11" s="2105" t="s">
        <v>215</v>
      </c>
      <c r="C11" s="126">
        <v>5</v>
      </c>
      <c r="D11" s="127">
        <v>1.80847500000002</v>
      </c>
      <c r="E11" s="126">
        <v>10796</v>
      </c>
      <c r="F11" s="127">
        <v>355.59664348899997</v>
      </c>
      <c r="G11" s="128">
        <v>10801</v>
      </c>
      <c r="H11" s="129">
        <v>357.40511848900002</v>
      </c>
      <c r="I11" s="126">
        <v>10767</v>
      </c>
      <c r="J11" s="127">
        <v>353.04929746099998</v>
      </c>
      <c r="K11" s="126">
        <v>27</v>
      </c>
      <c r="L11" s="127">
        <v>2.6613403630000003</v>
      </c>
      <c r="M11" s="220">
        <v>0</v>
      </c>
      <c r="N11" s="220">
        <v>0</v>
      </c>
      <c r="O11" s="221">
        <v>0</v>
      </c>
      <c r="P11" s="221">
        <v>0</v>
      </c>
      <c r="Q11" s="222">
        <v>7</v>
      </c>
      <c r="R11" s="223">
        <v>1.6944806650000364</v>
      </c>
      <c r="S11" s="130">
        <v>4</v>
      </c>
      <c r="T11" s="130">
        <v>1</v>
      </c>
      <c r="U11" s="130">
        <v>1</v>
      </c>
      <c r="V11" s="130">
        <v>1</v>
      </c>
      <c r="W11" s="126">
        <v>7</v>
      </c>
      <c r="X11" s="127">
        <v>1.6944806650000277</v>
      </c>
      <c r="Y11" s="126">
        <v>13518</v>
      </c>
      <c r="Z11" s="127">
        <v>675.25590345699993</v>
      </c>
      <c r="AA11" s="224">
        <v>13525</v>
      </c>
      <c r="AB11" s="225">
        <v>676.95038412199995</v>
      </c>
      <c r="AC11" s="126">
        <v>13470</v>
      </c>
      <c r="AD11" s="127">
        <v>666.77329183999996</v>
      </c>
      <c r="AE11" s="126">
        <v>52</v>
      </c>
      <c r="AF11" s="127">
        <v>7.7829222819999995</v>
      </c>
      <c r="AG11" s="126" t="s">
        <v>103</v>
      </c>
      <c r="AH11" s="127" t="s">
        <v>103</v>
      </c>
      <c r="AI11" s="126" t="s">
        <v>103</v>
      </c>
      <c r="AJ11" s="127" t="s">
        <v>103</v>
      </c>
      <c r="AK11" s="226">
        <v>3</v>
      </c>
      <c r="AL11" s="227">
        <v>2.3941699999999901</v>
      </c>
      <c r="AM11" s="131">
        <v>1</v>
      </c>
      <c r="AN11" s="131" t="s">
        <v>103</v>
      </c>
      <c r="AO11" s="131">
        <v>2</v>
      </c>
      <c r="AP11" s="131" t="s">
        <v>103</v>
      </c>
      <c r="AQ11" s="132">
        <v>3</v>
      </c>
      <c r="AR11" s="132">
        <v>2.3941700000000639</v>
      </c>
      <c r="AS11" s="132">
        <v>13459</v>
      </c>
      <c r="AT11" s="132">
        <v>321.70458659820002</v>
      </c>
      <c r="AU11" s="132">
        <v>13462</v>
      </c>
      <c r="AV11" s="132">
        <v>324.09875659820011</v>
      </c>
      <c r="AW11" s="132">
        <v>13396</v>
      </c>
      <c r="AX11" s="132">
        <v>315.11615875699999</v>
      </c>
      <c r="AY11" s="132">
        <v>57</v>
      </c>
      <c r="AZ11" s="132">
        <v>4.3397793621999998</v>
      </c>
      <c r="BA11" s="132">
        <v>0</v>
      </c>
      <c r="BB11" s="132">
        <v>0</v>
      </c>
      <c r="BC11" s="132">
        <v>0</v>
      </c>
      <c r="BD11" s="132">
        <v>0</v>
      </c>
      <c r="BE11" s="132">
        <v>9</v>
      </c>
      <c r="BF11" s="132">
        <v>4.6428184790001179</v>
      </c>
      <c r="BG11" s="132">
        <v>6</v>
      </c>
      <c r="BH11" s="132">
        <v>1</v>
      </c>
      <c r="BI11" s="132">
        <v>1</v>
      </c>
      <c r="BJ11" s="132">
        <v>1</v>
      </c>
      <c r="BK11" s="780">
        <v>9</v>
      </c>
      <c r="BL11" s="761">
        <v>4.6428184790001135</v>
      </c>
      <c r="BM11" s="750">
        <v>23940</v>
      </c>
      <c r="BN11" s="750">
        <v>517.98469880300013</v>
      </c>
      <c r="BO11" s="750">
        <v>23949</v>
      </c>
      <c r="BP11" s="761">
        <v>522.62751728200021</v>
      </c>
      <c r="BQ11" s="750">
        <v>23836</v>
      </c>
      <c r="BR11" s="761">
        <v>512.20452775799845</v>
      </c>
      <c r="BS11" s="750">
        <v>112</v>
      </c>
      <c r="BT11" s="761">
        <v>10.195189524</v>
      </c>
      <c r="BU11" s="750">
        <v>0</v>
      </c>
      <c r="BV11" s="761">
        <v>0</v>
      </c>
      <c r="BW11" s="750">
        <v>0</v>
      </c>
      <c r="BX11" s="761">
        <v>0</v>
      </c>
      <c r="BY11" s="750">
        <v>1</v>
      </c>
      <c r="BZ11" s="761">
        <v>0.22780000000176415</v>
      </c>
      <c r="CA11" s="750">
        <v>0</v>
      </c>
      <c r="CB11" s="750">
        <v>1</v>
      </c>
      <c r="CC11" s="750">
        <v>0</v>
      </c>
      <c r="CD11" s="750">
        <v>0</v>
      </c>
    </row>
    <row r="12" spans="1:82">
      <c r="A12" s="2106"/>
      <c r="B12" s="2105"/>
      <c r="C12" s="133"/>
      <c r="D12" s="134"/>
      <c r="E12" s="133"/>
      <c r="F12" s="134"/>
      <c r="G12" s="135">
        <v>1</v>
      </c>
      <c r="H12" s="135">
        <v>1</v>
      </c>
      <c r="I12" s="136">
        <v>0.996852143320063</v>
      </c>
      <c r="J12" s="136">
        <v>0.98781265067938839</v>
      </c>
      <c r="K12" s="136">
        <v>2.4997685399500047E-3</v>
      </c>
      <c r="L12" s="136">
        <v>7.4462849727819705E-3</v>
      </c>
      <c r="M12" s="220" t="s">
        <v>185</v>
      </c>
      <c r="N12" s="220" t="s">
        <v>185</v>
      </c>
      <c r="O12" s="221" t="s">
        <v>103</v>
      </c>
      <c r="P12" s="221" t="s">
        <v>103</v>
      </c>
      <c r="Q12" s="136">
        <v>6.4808813998703824E-4</v>
      </c>
      <c r="R12" s="136">
        <v>4.7410643478296684E-3</v>
      </c>
      <c r="S12" s="137">
        <v>0.5714285714285714</v>
      </c>
      <c r="T12" s="137">
        <v>0.14285714285714285</v>
      </c>
      <c r="U12" s="137">
        <v>0.14285714285714285</v>
      </c>
      <c r="V12" s="137">
        <v>0.14285714285714285</v>
      </c>
      <c r="W12" s="228"/>
      <c r="X12" s="229"/>
      <c r="Y12" s="228"/>
      <c r="Z12" s="229"/>
      <c r="AA12" s="230">
        <v>1</v>
      </c>
      <c r="AB12" s="230">
        <v>1</v>
      </c>
      <c r="AC12" s="138">
        <v>0.995933456561922</v>
      </c>
      <c r="AD12" s="138">
        <v>0.98496626559241918</v>
      </c>
      <c r="AE12" s="138">
        <v>3.8447319778188538E-3</v>
      </c>
      <c r="AF12" s="138">
        <v>1.14970350332165E-2</v>
      </c>
      <c r="AG12" s="138" t="s">
        <v>103</v>
      </c>
      <c r="AH12" s="138" t="s">
        <v>103</v>
      </c>
      <c r="AI12" s="138" t="s">
        <v>103</v>
      </c>
      <c r="AJ12" s="138" t="s">
        <v>103</v>
      </c>
      <c r="AK12" s="138">
        <v>2.2181146025878004E-4</v>
      </c>
      <c r="AL12" s="138">
        <v>3.5366993743643597E-3</v>
      </c>
      <c r="AM12" s="139">
        <v>0.33333333333333331</v>
      </c>
      <c r="AN12" s="139" t="s">
        <v>103</v>
      </c>
      <c r="AO12" s="139">
        <v>0.66666666666666663</v>
      </c>
      <c r="AP12" s="139" t="s">
        <v>103</v>
      </c>
      <c r="AQ12" s="132"/>
      <c r="AR12" s="132"/>
      <c r="AS12" s="132"/>
      <c r="AT12" s="132"/>
      <c r="AU12" s="140">
        <v>1</v>
      </c>
      <c r="AV12" s="140">
        <v>1</v>
      </c>
      <c r="AW12" s="140">
        <v>0.99509731094933884</v>
      </c>
      <c r="AX12" s="140">
        <v>0.97228438042933851</v>
      </c>
      <c r="AY12" s="140">
        <v>4.2341405437527858E-3</v>
      </c>
      <c r="AZ12" s="140">
        <v>1.3390299326511212E-2</v>
      </c>
      <c r="BA12" s="140">
        <v>0</v>
      </c>
      <c r="BB12" s="140">
        <v>0</v>
      </c>
      <c r="BC12" s="140">
        <v>0</v>
      </c>
      <c r="BD12" s="140">
        <v>0</v>
      </c>
      <c r="BE12" s="140">
        <v>6.6854850690833457E-4</v>
      </c>
      <c r="BF12" s="140">
        <v>1.4325320244150242E-2</v>
      </c>
      <c r="BG12" s="141">
        <v>0.66666666666666663</v>
      </c>
      <c r="BH12" s="141">
        <v>0.1111111111111111</v>
      </c>
      <c r="BI12" s="141">
        <v>0.1111111111111111</v>
      </c>
      <c r="BJ12" s="141">
        <v>0.1111111111111111</v>
      </c>
      <c r="BK12" s="749"/>
      <c r="BL12" s="749"/>
      <c r="BM12" s="749"/>
      <c r="BN12" s="749"/>
      <c r="BO12" s="762">
        <v>1</v>
      </c>
      <c r="BP12" s="762">
        <v>1</v>
      </c>
      <c r="BQ12" s="762">
        <v>0.99528164015198961</v>
      </c>
      <c r="BR12" s="762">
        <v>0.98005656193112822</v>
      </c>
      <c r="BS12" s="762">
        <v>4.6766044511253081E-3</v>
      </c>
      <c r="BT12" s="762">
        <v>1.9507563583757614E-2</v>
      </c>
      <c r="BU12" s="762">
        <v>0</v>
      </c>
      <c r="BV12" s="762">
        <v>0</v>
      </c>
      <c r="BW12" s="762">
        <v>0</v>
      </c>
      <c r="BX12" s="762">
        <v>0</v>
      </c>
      <c r="BY12" s="762">
        <v>4.1755396885047392E-5</v>
      </c>
      <c r="BZ12" s="762">
        <v>4.358744851141228E-4</v>
      </c>
      <c r="CA12" s="763">
        <v>0</v>
      </c>
      <c r="CB12" s="763">
        <v>1</v>
      </c>
      <c r="CC12" s="763">
        <v>0</v>
      </c>
      <c r="CD12" s="763">
        <v>0</v>
      </c>
    </row>
    <row r="13" spans="1:82" ht="13">
      <c r="A13" s="2106">
        <v>4</v>
      </c>
      <c r="B13" s="2112" t="s">
        <v>831</v>
      </c>
      <c r="C13" s="221">
        <v>0</v>
      </c>
      <c r="D13" s="221">
        <v>0</v>
      </c>
      <c r="E13" s="126">
        <v>263</v>
      </c>
      <c r="F13" s="127">
        <v>36.69</v>
      </c>
      <c r="G13" s="128">
        <v>263</v>
      </c>
      <c r="H13" s="129">
        <v>36.69</v>
      </c>
      <c r="I13" s="126">
        <v>263</v>
      </c>
      <c r="J13" s="127">
        <v>36.69</v>
      </c>
      <c r="K13" s="220">
        <v>0</v>
      </c>
      <c r="L13" s="220">
        <v>0</v>
      </c>
      <c r="M13" s="220">
        <v>0</v>
      </c>
      <c r="N13" s="220">
        <v>0</v>
      </c>
      <c r="O13" s="221">
        <v>0</v>
      </c>
      <c r="P13" s="221">
        <v>0</v>
      </c>
      <c r="Q13" s="221">
        <v>0</v>
      </c>
      <c r="R13" s="221">
        <v>0</v>
      </c>
      <c r="S13" s="221">
        <v>0</v>
      </c>
      <c r="T13" s="221">
        <v>0</v>
      </c>
      <c r="U13" s="221">
        <v>0</v>
      </c>
      <c r="V13" s="221">
        <v>0</v>
      </c>
      <c r="W13" s="126" t="s">
        <v>103</v>
      </c>
      <c r="X13" s="127" t="s">
        <v>103</v>
      </c>
      <c r="Y13" s="126">
        <v>361</v>
      </c>
      <c r="Z13" s="127">
        <v>76.06</v>
      </c>
      <c r="AA13" s="224">
        <v>361</v>
      </c>
      <c r="AB13" s="225">
        <v>76.06</v>
      </c>
      <c r="AC13" s="126">
        <v>361</v>
      </c>
      <c r="AD13" s="127">
        <v>76.03</v>
      </c>
      <c r="AE13" s="126" t="s">
        <v>103</v>
      </c>
      <c r="AF13" s="127" t="s">
        <v>103</v>
      </c>
      <c r="AG13" s="126" t="s">
        <v>103</v>
      </c>
      <c r="AH13" s="127" t="s">
        <v>103</v>
      </c>
      <c r="AI13" s="126" t="s">
        <v>103</v>
      </c>
      <c r="AJ13" s="127" t="s">
        <v>103</v>
      </c>
      <c r="AK13" s="226" t="s">
        <v>103</v>
      </c>
      <c r="AL13" s="227">
        <v>3.0000000000001137E-2</v>
      </c>
      <c r="AM13" s="131" t="s">
        <v>103</v>
      </c>
      <c r="AN13" s="131" t="s">
        <v>103</v>
      </c>
      <c r="AO13" s="131" t="s">
        <v>103</v>
      </c>
      <c r="AP13" s="131" t="s">
        <v>103</v>
      </c>
      <c r="AQ13" s="132">
        <v>0</v>
      </c>
      <c r="AR13" s="132">
        <v>0.03</v>
      </c>
      <c r="AS13" s="132">
        <v>39</v>
      </c>
      <c r="AT13" s="132">
        <v>5.87</v>
      </c>
      <c r="AU13" s="132">
        <v>39</v>
      </c>
      <c r="AV13" s="132">
        <v>5.9</v>
      </c>
      <c r="AW13" s="132">
        <v>39</v>
      </c>
      <c r="AX13" s="132">
        <v>5.9</v>
      </c>
      <c r="AY13" s="132">
        <v>0</v>
      </c>
      <c r="AZ13" s="132">
        <v>0</v>
      </c>
      <c r="BA13" s="132">
        <v>0</v>
      </c>
      <c r="BB13" s="132">
        <v>0</v>
      </c>
      <c r="BC13" s="132">
        <v>0</v>
      </c>
      <c r="BD13" s="132">
        <v>0</v>
      </c>
      <c r="BE13" s="132">
        <v>0</v>
      </c>
      <c r="BF13" s="132">
        <v>0</v>
      </c>
      <c r="BG13" s="132">
        <v>0</v>
      </c>
      <c r="BH13" s="132">
        <v>0</v>
      </c>
      <c r="BI13" s="132">
        <v>0</v>
      </c>
      <c r="BJ13" s="132">
        <v>0</v>
      </c>
      <c r="BK13" s="780">
        <v>0</v>
      </c>
      <c r="BL13" s="761">
        <v>0</v>
      </c>
      <c r="BM13" s="750">
        <v>1296</v>
      </c>
      <c r="BN13" s="750">
        <v>9.0397185799999988</v>
      </c>
      <c r="BO13" s="750">
        <v>1296</v>
      </c>
      <c r="BP13" s="761">
        <v>9.0397185799999988</v>
      </c>
      <c r="BQ13" s="750">
        <v>1293</v>
      </c>
      <c r="BR13" s="761">
        <v>8.7632473799999993</v>
      </c>
      <c r="BS13" s="750">
        <v>0</v>
      </c>
      <c r="BT13" s="761">
        <v>0</v>
      </c>
      <c r="BU13" s="750">
        <v>0</v>
      </c>
      <c r="BV13" s="761">
        <v>0</v>
      </c>
      <c r="BW13" s="750">
        <v>0</v>
      </c>
      <c r="BX13" s="761">
        <v>0</v>
      </c>
      <c r="BY13" s="750">
        <v>3</v>
      </c>
      <c r="BZ13" s="761">
        <v>0.27647119999999958</v>
      </c>
      <c r="CA13" s="750">
        <v>3</v>
      </c>
      <c r="CB13" s="750">
        <v>0</v>
      </c>
      <c r="CC13" s="750">
        <v>0</v>
      </c>
      <c r="CD13" s="750">
        <v>0</v>
      </c>
    </row>
    <row r="14" spans="1:82">
      <c r="A14" s="2106"/>
      <c r="B14" s="2105"/>
      <c r="C14" s="133"/>
      <c r="D14" s="134"/>
      <c r="E14" s="133"/>
      <c r="F14" s="134"/>
      <c r="G14" s="135">
        <v>1</v>
      </c>
      <c r="H14" s="135">
        <v>1</v>
      </c>
      <c r="I14" s="136">
        <v>1</v>
      </c>
      <c r="J14" s="136">
        <v>1</v>
      </c>
      <c r="K14" s="136" t="s">
        <v>185</v>
      </c>
      <c r="L14" s="136" t="s">
        <v>185</v>
      </c>
      <c r="M14" s="220" t="s">
        <v>185</v>
      </c>
      <c r="N14" s="220" t="s">
        <v>185</v>
      </c>
      <c r="O14" s="221" t="s">
        <v>103</v>
      </c>
      <c r="P14" s="221" t="s">
        <v>103</v>
      </c>
      <c r="Q14" s="221" t="s">
        <v>185</v>
      </c>
      <c r="R14" s="221" t="s">
        <v>185</v>
      </c>
      <c r="S14" s="137" t="s">
        <v>185</v>
      </c>
      <c r="T14" s="137" t="s">
        <v>185</v>
      </c>
      <c r="U14" s="221" t="s">
        <v>185</v>
      </c>
      <c r="V14" s="221" t="s">
        <v>185</v>
      </c>
      <c r="W14" s="228"/>
      <c r="X14" s="229"/>
      <c r="Y14" s="228"/>
      <c r="Z14" s="229"/>
      <c r="AA14" s="230">
        <v>1</v>
      </c>
      <c r="AB14" s="230">
        <v>1</v>
      </c>
      <c r="AC14" s="138">
        <v>1</v>
      </c>
      <c r="AD14" s="138">
        <v>0.99960557454641075</v>
      </c>
      <c r="AE14" s="138" t="s">
        <v>103</v>
      </c>
      <c r="AF14" s="138" t="s">
        <v>103</v>
      </c>
      <c r="AG14" s="138" t="s">
        <v>103</v>
      </c>
      <c r="AH14" s="138" t="s">
        <v>103</v>
      </c>
      <c r="AI14" s="138" t="s">
        <v>103</v>
      </c>
      <c r="AJ14" s="138" t="s">
        <v>103</v>
      </c>
      <c r="AK14" s="138" t="s">
        <v>103</v>
      </c>
      <c r="AL14" s="138">
        <v>3.9442545358928658E-4</v>
      </c>
      <c r="AM14" s="139" t="s">
        <v>103</v>
      </c>
      <c r="AN14" s="139" t="s">
        <v>103</v>
      </c>
      <c r="AO14" s="139" t="s">
        <v>103</v>
      </c>
      <c r="AP14" s="139" t="s">
        <v>103</v>
      </c>
      <c r="AQ14" s="132"/>
      <c r="AR14" s="132"/>
      <c r="AS14" s="132"/>
      <c r="AT14" s="132"/>
      <c r="AU14" s="140">
        <v>1</v>
      </c>
      <c r="AV14" s="140">
        <v>1</v>
      </c>
      <c r="AW14" s="140">
        <v>1</v>
      </c>
      <c r="AX14" s="140">
        <v>1</v>
      </c>
      <c r="AY14" s="140">
        <v>0</v>
      </c>
      <c r="AZ14" s="140">
        <v>0</v>
      </c>
      <c r="BA14" s="140">
        <v>0</v>
      </c>
      <c r="BB14" s="140">
        <v>0</v>
      </c>
      <c r="BC14" s="140">
        <v>0</v>
      </c>
      <c r="BD14" s="140">
        <v>0</v>
      </c>
      <c r="BE14" s="140">
        <v>0</v>
      </c>
      <c r="BF14" s="140">
        <v>0</v>
      </c>
      <c r="BG14" s="141" t="s">
        <v>185</v>
      </c>
      <c r="BH14" s="141" t="s">
        <v>185</v>
      </c>
      <c r="BI14" s="141" t="s">
        <v>185</v>
      </c>
      <c r="BJ14" s="141" t="s">
        <v>185</v>
      </c>
      <c r="BK14" s="749"/>
      <c r="BL14" s="749"/>
      <c r="BM14" s="749"/>
      <c r="BN14" s="749"/>
      <c r="BO14" s="762">
        <v>1</v>
      </c>
      <c r="BP14" s="762">
        <v>1</v>
      </c>
      <c r="BQ14" s="762">
        <v>0.99768518518518523</v>
      </c>
      <c r="BR14" s="762">
        <v>0.96941595055716878</v>
      </c>
      <c r="BS14" s="762">
        <v>0</v>
      </c>
      <c r="BT14" s="762">
        <v>0</v>
      </c>
      <c r="BU14" s="762">
        <v>0</v>
      </c>
      <c r="BV14" s="762">
        <v>0</v>
      </c>
      <c r="BW14" s="762">
        <v>0</v>
      </c>
      <c r="BX14" s="762">
        <v>0</v>
      </c>
      <c r="BY14" s="762">
        <v>2.3148148148148147E-3</v>
      </c>
      <c r="BZ14" s="762">
        <v>3.0584049442831177E-2</v>
      </c>
      <c r="CA14" s="763">
        <v>1</v>
      </c>
      <c r="CB14" s="763">
        <v>0</v>
      </c>
      <c r="CC14" s="763">
        <v>0</v>
      </c>
      <c r="CD14" s="763">
        <v>0</v>
      </c>
    </row>
    <row r="15" spans="1:82" ht="13">
      <c r="A15" s="2106">
        <v>5</v>
      </c>
      <c r="B15" s="2105" t="s">
        <v>124</v>
      </c>
      <c r="C15" s="126">
        <v>2</v>
      </c>
      <c r="D15" s="127">
        <v>0.36526759399999997</v>
      </c>
      <c r="E15" s="126">
        <v>348</v>
      </c>
      <c r="F15" s="127">
        <v>55.406277318499988</v>
      </c>
      <c r="G15" s="128">
        <v>350</v>
      </c>
      <c r="H15" s="129">
        <v>55.771544912499991</v>
      </c>
      <c r="I15" s="126">
        <v>308</v>
      </c>
      <c r="J15" s="127">
        <v>42.0965122721</v>
      </c>
      <c r="K15" s="126">
        <v>27</v>
      </c>
      <c r="L15" s="127">
        <v>8.8683588889999996</v>
      </c>
      <c r="M15" s="220">
        <v>0</v>
      </c>
      <c r="N15" s="220">
        <v>0</v>
      </c>
      <c r="O15" s="221">
        <v>0</v>
      </c>
      <c r="P15" s="221">
        <v>0</v>
      </c>
      <c r="Q15" s="222">
        <v>15</v>
      </c>
      <c r="R15" s="223">
        <v>4.8066737513999911</v>
      </c>
      <c r="S15" s="130">
        <v>14</v>
      </c>
      <c r="T15" s="130">
        <v>1</v>
      </c>
      <c r="U15" s="221">
        <v>0</v>
      </c>
      <c r="V15" s="221">
        <v>0</v>
      </c>
      <c r="W15" s="126">
        <v>15</v>
      </c>
      <c r="X15" s="127">
        <v>4.8066737513999911</v>
      </c>
      <c r="Y15" s="126">
        <v>481</v>
      </c>
      <c r="Z15" s="127">
        <v>100.82662490329999</v>
      </c>
      <c r="AA15" s="224">
        <v>496</v>
      </c>
      <c r="AB15" s="225">
        <v>105.63329865469998</v>
      </c>
      <c r="AC15" s="126">
        <v>446</v>
      </c>
      <c r="AD15" s="127">
        <v>89.031366392799995</v>
      </c>
      <c r="AE15" s="126">
        <v>45</v>
      </c>
      <c r="AF15" s="127">
        <v>15.1815667019</v>
      </c>
      <c r="AG15" s="126" t="s">
        <v>103</v>
      </c>
      <c r="AH15" s="127" t="s">
        <v>103</v>
      </c>
      <c r="AI15" s="126" t="s">
        <v>103</v>
      </c>
      <c r="AJ15" s="127" t="s">
        <v>103</v>
      </c>
      <c r="AK15" s="226">
        <v>5</v>
      </c>
      <c r="AL15" s="227">
        <v>1.4203655599999898</v>
      </c>
      <c r="AM15" s="131">
        <v>5</v>
      </c>
      <c r="AN15" s="131" t="s">
        <v>103</v>
      </c>
      <c r="AO15" s="131" t="s">
        <v>103</v>
      </c>
      <c r="AP15" s="131" t="s">
        <v>103</v>
      </c>
      <c r="AQ15" s="132">
        <v>4</v>
      </c>
      <c r="AR15" s="132">
        <v>1.42036556</v>
      </c>
      <c r="AS15" s="132">
        <v>248</v>
      </c>
      <c r="AT15" s="132">
        <v>57.40294411509997</v>
      </c>
      <c r="AU15" s="132">
        <v>252</v>
      </c>
      <c r="AV15" s="132">
        <v>58.823309675099971</v>
      </c>
      <c r="AW15" s="132">
        <v>226</v>
      </c>
      <c r="AX15" s="132">
        <v>52.391529584100006</v>
      </c>
      <c r="AY15" s="132">
        <v>22</v>
      </c>
      <c r="AZ15" s="132">
        <v>4.9222065910000001</v>
      </c>
      <c r="BA15" s="132">
        <v>0</v>
      </c>
      <c r="BB15" s="132">
        <v>0</v>
      </c>
      <c r="BC15" s="132">
        <v>0</v>
      </c>
      <c r="BD15" s="132">
        <v>0</v>
      </c>
      <c r="BE15" s="132">
        <v>4</v>
      </c>
      <c r="BF15" s="132">
        <v>1.5095734999999646</v>
      </c>
      <c r="BG15" s="132">
        <v>4</v>
      </c>
      <c r="BH15" s="132">
        <v>0</v>
      </c>
      <c r="BI15" s="132">
        <v>0</v>
      </c>
      <c r="BJ15" s="132">
        <v>0</v>
      </c>
      <c r="BK15" s="780">
        <v>4</v>
      </c>
      <c r="BL15" s="761">
        <v>1.5095735000000001</v>
      </c>
      <c r="BM15" s="750">
        <v>1123</v>
      </c>
      <c r="BN15" s="750">
        <v>50.35912752439998</v>
      </c>
      <c r="BO15" s="750">
        <v>1127</v>
      </c>
      <c r="BP15" s="761">
        <v>51.868701024399982</v>
      </c>
      <c r="BQ15" s="750">
        <v>1104</v>
      </c>
      <c r="BR15" s="761">
        <v>44.968615324400005</v>
      </c>
      <c r="BS15" s="750">
        <v>22</v>
      </c>
      <c r="BT15" s="761">
        <v>6.631812</v>
      </c>
      <c r="BU15" s="750">
        <v>0</v>
      </c>
      <c r="BV15" s="761">
        <v>0</v>
      </c>
      <c r="BW15" s="750">
        <v>0</v>
      </c>
      <c r="BX15" s="761">
        <v>0</v>
      </c>
      <c r="BY15" s="750">
        <v>1</v>
      </c>
      <c r="BZ15" s="761">
        <v>0.26827369999997686</v>
      </c>
      <c r="CA15" s="750">
        <v>1</v>
      </c>
      <c r="CB15" s="750">
        <v>0</v>
      </c>
      <c r="CC15" s="750">
        <v>0</v>
      </c>
      <c r="CD15" s="750">
        <v>0</v>
      </c>
    </row>
    <row r="16" spans="1:82">
      <c r="A16" s="2106"/>
      <c r="B16" s="2105"/>
      <c r="C16" s="133"/>
      <c r="D16" s="134"/>
      <c r="E16" s="133"/>
      <c r="F16" s="134"/>
      <c r="G16" s="135">
        <v>1</v>
      </c>
      <c r="H16" s="135">
        <v>1</v>
      </c>
      <c r="I16" s="136">
        <v>0.88</v>
      </c>
      <c r="J16" s="136">
        <v>0.75480269263017985</v>
      </c>
      <c r="K16" s="136">
        <v>7.7142857142857138E-2</v>
      </c>
      <c r="L16" s="136">
        <v>0.15901225083353121</v>
      </c>
      <c r="M16" s="220" t="s">
        <v>185</v>
      </c>
      <c r="N16" s="220" t="s">
        <v>185</v>
      </c>
      <c r="O16" s="221" t="s">
        <v>103</v>
      </c>
      <c r="P16" s="221" t="s">
        <v>103</v>
      </c>
      <c r="Q16" s="136">
        <v>4.2857142857142858E-2</v>
      </c>
      <c r="R16" s="136">
        <v>8.6185056536288968E-2</v>
      </c>
      <c r="S16" s="137">
        <v>0.93333333333333335</v>
      </c>
      <c r="T16" s="137">
        <v>6.6666666666666666E-2</v>
      </c>
      <c r="U16" s="221" t="s">
        <v>185</v>
      </c>
      <c r="V16" s="221" t="s">
        <v>185</v>
      </c>
      <c r="W16" s="228"/>
      <c r="X16" s="229"/>
      <c r="Y16" s="228"/>
      <c r="Z16" s="229"/>
      <c r="AA16" s="230">
        <v>1</v>
      </c>
      <c r="AB16" s="230">
        <v>1</v>
      </c>
      <c r="AC16" s="138">
        <v>0.89919354838709675</v>
      </c>
      <c r="AD16" s="138">
        <v>0.84283429114365427</v>
      </c>
      <c r="AE16" s="138">
        <v>9.0725806451612906E-2</v>
      </c>
      <c r="AF16" s="138">
        <v>0.14371951737989694</v>
      </c>
      <c r="AG16" s="138" t="s">
        <v>103</v>
      </c>
      <c r="AH16" s="138" t="s">
        <v>103</v>
      </c>
      <c r="AI16" s="138" t="s">
        <v>103</v>
      </c>
      <c r="AJ16" s="138" t="s">
        <v>103</v>
      </c>
      <c r="AK16" s="138">
        <v>1.0080645161290322E-2</v>
      </c>
      <c r="AL16" s="138">
        <v>1.3446191476448727E-2</v>
      </c>
      <c r="AM16" s="139">
        <v>1</v>
      </c>
      <c r="AN16" s="139" t="s">
        <v>103</v>
      </c>
      <c r="AO16" s="139" t="s">
        <v>103</v>
      </c>
      <c r="AP16" s="139" t="s">
        <v>103</v>
      </c>
      <c r="AQ16" s="132"/>
      <c r="AR16" s="132"/>
      <c r="AS16" s="132"/>
      <c r="AT16" s="132"/>
      <c r="AU16" s="140">
        <v>1</v>
      </c>
      <c r="AV16" s="140">
        <v>1</v>
      </c>
      <c r="AW16" s="140">
        <v>0.89682539682539686</v>
      </c>
      <c r="AX16" s="140">
        <v>0.89065933000838016</v>
      </c>
      <c r="AY16" s="140">
        <v>8.7301587301587297E-2</v>
      </c>
      <c r="AZ16" s="140">
        <v>8.3677824627463634E-2</v>
      </c>
      <c r="BA16" s="140">
        <v>0</v>
      </c>
      <c r="BB16" s="140">
        <v>0</v>
      </c>
      <c r="BC16" s="140">
        <v>0</v>
      </c>
      <c r="BD16" s="140">
        <v>0</v>
      </c>
      <c r="BE16" s="140">
        <v>1.5873015873015872E-2</v>
      </c>
      <c r="BF16" s="140">
        <v>2.5662845364156212E-2</v>
      </c>
      <c r="BG16" s="141">
        <v>1</v>
      </c>
      <c r="BH16" s="141">
        <v>0</v>
      </c>
      <c r="BI16" s="141">
        <v>0</v>
      </c>
      <c r="BJ16" s="141">
        <v>0</v>
      </c>
      <c r="BK16" s="749"/>
      <c r="BL16" s="749"/>
      <c r="BM16" s="749"/>
      <c r="BN16" s="749"/>
      <c r="BO16" s="762">
        <v>1</v>
      </c>
      <c r="BP16" s="762">
        <v>1</v>
      </c>
      <c r="BQ16" s="762">
        <v>0.97959183673469385</v>
      </c>
      <c r="BR16" s="762">
        <v>0.86697014647129778</v>
      </c>
      <c r="BS16" s="762">
        <v>1.9520851818988466E-2</v>
      </c>
      <c r="BT16" s="762">
        <v>0.12785768428787669</v>
      </c>
      <c r="BU16" s="762">
        <v>0</v>
      </c>
      <c r="BV16" s="762">
        <v>0</v>
      </c>
      <c r="BW16" s="762">
        <v>0</v>
      </c>
      <c r="BX16" s="762">
        <v>0</v>
      </c>
      <c r="BY16" s="762">
        <v>8.8731144631765753E-4</v>
      </c>
      <c r="BZ16" s="762">
        <v>5.1721692408255226E-3</v>
      </c>
      <c r="CA16" s="763">
        <v>1</v>
      </c>
      <c r="CB16" s="763">
        <v>0</v>
      </c>
      <c r="CC16" s="763">
        <v>0</v>
      </c>
      <c r="CD16" s="763">
        <v>0</v>
      </c>
    </row>
    <row r="17" spans="1:82" ht="13">
      <c r="A17" s="2106">
        <v>6</v>
      </c>
      <c r="B17" s="2105" t="s">
        <v>216</v>
      </c>
      <c r="C17" s="221">
        <v>0</v>
      </c>
      <c r="D17" s="221">
        <v>0</v>
      </c>
      <c r="E17" s="126">
        <v>1279</v>
      </c>
      <c r="F17" s="127">
        <v>35.3885595</v>
      </c>
      <c r="G17" s="128">
        <v>1279</v>
      </c>
      <c r="H17" s="129">
        <v>35.3885595</v>
      </c>
      <c r="I17" s="126">
        <v>1277</v>
      </c>
      <c r="J17" s="127">
        <v>35.038559499999998</v>
      </c>
      <c r="K17" s="126">
        <v>2</v>
      </c>
      <c r="L17" s="127">
        <v>0.35</v>
      </c>
      <c r="M17" s="221">
        <v>0</v>
      </c>
      <c r="N17" s="127">
        <v>4.9804999999999997E-3</v>
      </c>
      <c r="O17" s="221">
        <v>0</v>
      </c>
      <c r="P17" s="221">
        <v>0</v>
      </c>
      <c r="Q17" s="221">
        <v>0</v>
      </c>
      <c r="R17" s="221">
        <v>-4.9804999999985564E-3</v>
      </c>
      <c r="S17" s="221">
        <v>0</v>
      </c>
      <c r="T17" s="221">
        <v>0</v>
      </c>
      <c r="U17" s="221">
        <v>0</v>
      </c>
      <c r="V17" s="221">
        <v>0</v>
      </c>
      <c r="W17" s="126" t="s">
        <v>103</v>
      </c>
      <c r="X17" s="127" t="s">
        <v>103</v>
      </c>
      <c r="Y17" s="126">
        <v>1347</v>
      </c>
      <c r="Z17" s="127">
        <v>68.635940900000008</v>
      </c>
      <c r="AA17" s="224">
        <v>1347</v>
      </c>
      <c r="AB17" s="225">
        <v>68.630960400000006</v>
      </c>
      <c r="AC17" s="126">
        <v>1345</v>
      </c>
      <c r="AD17" s="127">
        <v>68.483940899999993</v>
      </c>
      <c r="AE17" s="126">
        <v>1</v>
      </c>
      <c r="AF17" s="127">
        <v>0.15</v>
      </c>
      <c r="AG17" s="126">
        <v>1</v>
      </c>
      <c r="AH17" s="127">
        <v>2E-3</v>
      </c>
      <c r="AI17" s="126" t="s">
        <v>103</v>
      </c>
      <c r="AJ17" s="127" t="s">
        <v>103</v>
      </c>
      <c r="AK17" s="226" t="s">
        <v>103</v>
      </c>
      <c r="AL17" s="227" t="s">
        <v>103</v>
      </c>
      <c r="AM17" s="131" t="s">
        <v>103</v>
      </c>
      <c r="AN17" s="131" t="s">
        <v>103</v>
      </c>
      <c r="AO17" s="131" t="s">
        <v>103</v>
      </c>
      <c r="AP17" s="131" t="s">
        <v>103</v>
      </c>
      <c r="AQ17" s="132">
        <v>0</v>
      </c>
      <c r="AR17" s="132">
        <v>0</v>
      </c>
      <c r="AS17" s="132">
        <v>681</v>
      </c>
      <c r="AT17" s="132">
        <v>30.040000000000003</v>
      </c>
      <c r="AU17" s="132">
        <v>681</v>
      </c>
      <c r="AV17" s="132">
        <v>30.040000000000003</v>
      </c>
      <c r="AW17" s="132">
        <v>677</v>
      </c>
      <c r="AX17" s="132">
        <v>29.29</v>
      </c>
      <c r="AY17" s="132">
        <v>4</v>
      </c>
      <c r="AZ17" s="132">
        <v>0.75</v>
      </c>
      <c r="BA17" s="132">
        <v>0</v>
      </c>
      <c r="BB17" s="132">
        <v>0</v>
      </c>
      <c r="BC17" s="132">
        <v>0</v>
      </c>
      <c r="BD17" s="132">
        <v>0</v>
      </c>
      <c r="BE17" s="132">
        <v>0</v>
      </c>
      <c r="BF17" s="132">
        <v>3.5527136788005009E-15</v>
      </c>
      <c r="BG17" s="132">
        <v>0</v>
      </c>
      <c r="BH17" s="132">
        <v>0</v>
      </c>
      <c r="BI17" s="132">
        <v>0</v>
      </c>
      <c r="BJ17" s="132">
        <v>0</v>
      </c>
      <c r="BK17" s="780">
        <v>0</v>
      </c>
      <c r="BL17" s="761">
        <v>0</v>
      </c>
      <c r="BM17" s="750">
        <v>1907</v>
      </c>
      <c r="BN17" s="750">
        <v>49.980000000000004</v>
      </c>
      <c r="BO17" s="750">
        <v>1907</v>
      </c>
      <c r="BP17" s="761">
        <v>49.980000000000004</v>
      </c>
      <c r="BQ17" s="750">
        <v>1891</v>
      </c>
      <c r="BR17" s="761">
        <v>48.22</v>
      </c>
      <c r="BS17" s="750">
        <v>14</v>
      </c>
      <c r="BT17" s="761">
        <v>1.75</v>
      </c>
      <c r="BU17" s="750">
        <v>0</v>
      </c>
      <c r="BV17" s="761">
        <v>0</v>
      </c>
      <c r="BW17" s="750">
        <v>0</v>
      </c>
      <c r="BX17" s="761">
        <v>0</v>
      </c>
      <c r="BY17" s="750">
        <v>2</v>
      </c>
      <c r="BZ17" s="761">
        <v>1.0000000000005116E-2</v>
      </c>
      <c r="CA17" s="750">
        <v>0</v>
      </c>
      <c r="CB17" s="750">
        <v>2</v>
      </c>
      <c r="CC17" s="750">
        <v>0</v>
      </c>
      <c r="CD17" s="750">
        <v>0</v>
      </c>
    </row>
    <row r="18" spans="1:82">
      <c r="A18" s="2106"/>
      <c r="B18" s="2105"/>
      <c r="C18" s="133"/>
      <c r="D18" s="134"/>
      <c r="E18" s="133"/>
      <c r="F18" s="134"/>
      <c r="G18" s="135">
        <v>1</v>
      </c>
      <c r="H18" s="135">
        <v>0.99999999999999989</v>
      </c>
      <c r="I18" s="136">
        <v>0.99843627834245507</v>
      </c>
      <c r="J18" s="136">
        <v>0.99010979805493349</v>
      </c>
      <c r="K18" s="136">
        <v>1.563721657544957E-3</v>
      </c>
      <c r="L18" s="136">
        <v>9.8902019450664552E-3</v>
      </c>
      <c r="M18" s="136" t="s">
        <v>185</v>
      </c>
      <c r="N18" s="136">
        <v>1.4073757367829567E-4</v>
      </c>
      <c r="O18" s="221" t="s">
        <v>103</v>
      </c>
      <c r="P18" s="221" t="s">
        <v>103</v>
      </c>
      <c r="Q18" s="136" t="s">
        <v>185</v>
      </c>
      <c r="R18" s="136">
        <v>-1.4073757367825501E-4</v>
      </c>
      <c r="S18" s="221" t="s">
        <v>185</v>
      </c>
      <c r="T18" s="221" t="s">
        <v>185</v>
      </c>
      <c r="U18" s="137" t="s">
        <v>185</v>
      </c>
      <c r="V18" s="137" t="s">
        <v>185</v>
      </c>
      <c r="W18" s="228"/>
      <c r="X18" s="229"/>
      <c r="Y18" s="228"/>
      <c r="Z18" s="229"/>
      <c r="AA18" s="230">
        <v>1</v>
      </c>
      <c r="AB18" s="230">
        <v>0.99999999999999989</v>
      </c>
      <c r="AC18" s="138">
        <v>0.99851521900519669</v>
      </c>
      <c r="AD18" s="138">
        <v>0.9978578254020759</v>
      </c>
      <c r="AE18" s="138">
        <v>7.4239049740163323E-4</v>
      </c>
      <c r="AF18" s="138">
        <v>2.1856025199962084E-3</v>
      </c>
      <c r="AG18" s="138">
        <v>7.4239049740163323E-4</v>
      </c>
      <c r="AH18" s="138">
        <v>2.9141366933282781E-5</v>
      </c>
      <c r="AI18" s="138" t="s">
        <v>103</v>
      </c>
      <c r="AJ18" s="138" t="s">
        <v>103</v>
      </c>
      <c r="AK18" s="138" t="s">
        <v>103</v>
      </c>
      <c r="AL18" s="138" t="s">
        <v>103</v>
      </c>
      <c r="AM18" s="139" t="s">
        <v>103</v>
      </c>
      <c r="AN18" s="139" t="s">
        <v>103</v>
      </c>
      <c r="AO18" s="139" t="s">
        <v>103</v>
      </c>
      <c r="AP18" s="139" t="s">
        <v>103</v>
      </c>
      <c r="AQ18" s="132"/>
      <c r="AR18" s="132"/>
      <c r="AS18" s="132"/>
      <c r="AT18" s="132"/>
      <c r="AU18" s="140">
        <v>1</v>
      </c>
      <c r="AV18" s="140">
        <v>1</v>
      </c>
      <c r="AW18" s="140">
        <v>0.99412628487518351</v>
      </c>
      <c r="AX18" s="140">
        <v>0.97503328894806918</v>
      </c>
      <c r="AY18" s="140">
        <v>5.8737151248164461E-3</v>
      </c>
      <c r="AZ18" s="140">
        <v>2.4966711051930757E-2</v>
      </c>
      <c r="BA18" s="140">
        <v>0</v>
      </c>
      <c r="BB18" s="140">
        <v>0</v>
      </c>
      <c r="BC18" s="140">
        <v>0</v>
      </c>
      <c r="BD18" s="140">
        <v>0</v>
      </c>
      <c r="BE18" s="140">
        <v>0</v>
      </c>
      <c r="BF18" s="140">
        <v>1.1826610115847205E-16</v>
      </c>
      <c r="BG18" s="141" t="s">
        <v>185</v>
      </c>
      <c r="BH18" s="141" t="s">
        <v>185</v>
      </c>
      <c r="BI18" s="141" t="s">
        <v>185</v>
      </c>
      <c r="BJ18" s="141" t="s">
        <v>185</v>
      </c>
      <c r="BK18" s="749"/>
      <c r="BL18" s="749"/>
      <c r="BM18" s="749"/>
      <c r="BN18" s="749"/>
      <c r="BO18" s="762">
        <v>1</v>
      </c>
      <c r="BP18" s="762">
        <v>1</v>
      </c>
      <c r="BQ18" s="762">
        <v>0.99160985841636073</v>
      </c>
      <c r="BR18" s="762">
        <v>0.96478591436574623</v>
      </c>
      <c r="BS18" s="762">
        <v>7.341373885684321E-3</v>
      </c>
      <c r="BT18" s="762">
        <v>3.5014005602240897E-2</v>
      </c>
      <c r="BU18" s="762">
        <v>0</v>
      </c>
      <c r="BV18" s="762">
        <v>0</v>
      </c>
      <c r="BW18" s="762">
        <v>0</v>
      </c>
      <c r="BX18" s="762">
        <v>0</v>
      </c>
      <c r="BY18" s="762">
        <v>1.048767697954903E-3</v>
      </c>
      <c r="BZ18" s="762">
        <v>2.0008003201290746E-4</v>
      </c>
      <c r="CA18" s="763">
        <v>0</v>
      </c>
      <c r="CB18" s="763">
        <v>1</v>
      </c>
      <c r="CC18" s="763">
        <v>0</v>
      </c>
      <c r="CD18" s="763">
        <v>0</v>
      </c>
    </row>
    <row r="19" spans="1:82" ht="13">
      <c r="A19" s="2106">
        <v>7</v>
      </c>
      <c r="B19" s="2105" t="s">
        <v>123</v>
      </c>
      <c r="C19" s="126">
        <v>136</v>
      </c>
      <c r="D19" s="127">
        <v>3.1634734999999998</v>
      </c>
      <c r="E19" s="126">
        <v>156840</v>
      </c>
      <c r="F19" s="127">
        <v>984.68081331799999</v>
      </c>
      <c r="G19" s="128">
        <v>156976</v>
      </c>
      <c r="H19" s="129">
        <v>987.844286818</v>
      </c>
      <c r="I19" s="126">
        <v>156665</v>
      </c>
      <c r="J19" s="127">
        <v>967.10358461737303</v>
      </c>
      <c r="K19" s="126">
        <v>226</v>
      </c>
      <c r="L19" s="127">
        <v>13.872868499999997</v>
      </c>
      <c r="M19" s="221">
        <v>0</v>
      </c>
      <c r="N19" s="221">
        <v>0</v>
      </c>
      <c r="O19" s="221">
        <v>0</v>
      </c>
      <c r="P19" s="221">
        <v>0</v>
      </c>
      <c r="Q19" s="222">
        <v>85</v>
      </c>
      <c r="R19" s="223">
        <v>6.8678337006269725</v>
      </c>
      <c r="S19" s="130">
        <v>54</v>
      </c>
      <c r="T19" s="130">
        <v>29</v>
      </c>
      <c r="U19" s="130">
        <v>2</v>
      </c>
      <c r="V19" s="221">
        <v>0</v>
      </c>
      <c r="W19" s="126">
        <v>85</v>
      </c>
      <c r="X19" s="127">
        <v>6.8678337999999997</v>
      </c>
      <c r="Y19" s="126">
        <v>193169</v>
      </c>
      <c r="Z19" s="127">
        <v>1578.2510421906031</v>
      </c>
      <c r="AA19" s="224">
        <v>193254</v>
      </c>
      <c r="AB19" s="225">
        <v>1585.1188759906031</v>
      </c>
      <c r="AC19" s="126">
        <v>192902</v>
      </c>
      <c r="AD19" s="127">
        <v>1553.4667594367572</v>
      </c>
      <c r="AE19" s="126">
        <v>181</v>
      </c>
      <c r="AF19" s="127">
        <v>22.857006600000002</v>
      </c>
      <c r="AG19" s="126" t="s">
        <v>103</v>
      </c>
      <c r="AH19" s="127" t="s">
        <v>103</v>
      </c>
      <c r="AI19" s="126" t="s">
        <v>103</v>
      </c>
      <c r="AJ19" s="127" t="s">
        <v>103</v>
      </c>
      <c r="AK19" s="226">
        <v>171</v>
      </c>
      <c r="AL19" s="227">
        <v>8.7951099538458699</v>
      </c>
      <c r="AM19" s="131">
        <v>169</v>
      </c>
      <c r="AN19" s="131">
        <v>2</v>
      </c>
      <c r="AO19" s="131" t="s">
        <v>103</v>
      </c>
      <c r="AP19" s="131" t="s">
        <v>103</v>
      </c>
      <c r="AQ19" s="132">
        <v>171</v>
      </c>
      <c r="AR19" s="132">
        <v>8.7951099999999993</v>
      </c>
      <c r="AS19" s="132">
        <v>171624</v>
      </c>
      <c r="AT19" s="132">
        <v>1294.3130661099433</v>
      </c>
      <c r="AU19" s="132">
        <v>171795</v>
      </c>
      <c r="AV19" s="132">
        <v>1303.1081761099433</v>
      </c>
      <c r="AW19" s="132">
        <v>171527</v>
      </c>
      <c r="AX19" s="132">
        <v>1273.739937109942</v>
      </c>
      <c r="AY19" s="132">
        <v>204</v>
      </c>
      <c r="AZ19" s="132">
        <v>22.820631400000003</v>
      </c>
      <c r="BA19" s="132">
        <v>0</v>
      </c>
      <c r="BB19" s="132">
        <v>0</v>
      </c>
      <c r="BC19" s="132">
        <v>0</v>
      </c>
      <c r="BD19" s="132">
        <v>0</v>
      </c>
      <c r="BE19" s="132">
        <v>64</v>
      </c>
      <c r="BF19" s="132">
        <v>6.547607600001264</v>
      </c>
      <c r="BG19" s="132">
        <v>64</v>
      </c>
      <c r="BH19" s="132">
        <v>0</v>
      </c>
      <c r="BI19" s="132">
        <v>0</v>
      </c>
      <c r="BJ19" s="132">
        <v>0</v>
      </c>
      <c r="BK19" s="780">
        <v>64</v>
      </c>
      <c r="BL19" s="761">
        <v>6.5476076000000001</v>
      </c>
      <c r="BM19" s="750">
        <v>154875</v>
      </c>
      <c r="BN19" s="750">
        <v>1364.8158117999171</v>
      </c>
      <c r="BO19" s="750">
        <v>154939</v>
      </c>
      <c r="BP19" s="761">
        <v>1371.3634193999171</v>
      </c>
      <c r="BQ19" s="750">
        <v>154684</v>
      </c>
      <c r="BR19" s="761">
        <v>1341.4748051999202</v>
      </c>
      <c r="BS19" s="750">
        <v>249</v>
      </c>
      <c r="BT19" s="761">
        <v>27.026311500000002</v>
      </c>
      <c r="BU19" s="750">
        <v>0</v>
      </c>
      <c r="BV19" s="761">
        <v>0</v>
      </c>
      <c r="BW19" s="750">
        <v>0</v>
      </c>
      <c r="BX19" s="761">
        <v>0</v>
      </c>
      <c r="BY19" s="750">
        <v>6</v>
      </c>
      <c r="BZ19" s="761">
        <v>2.8623026999969348</v>
      </c>
      <c r="CA19" s="750">
        <v>6</v>
      </c>
      <c r="CB19" s="750">
        <v>0</v>
      </c>
      <c r="CC19" s="750">
        <v>0</v>
      </c>
      <c r="CD19" s="750">
        <v>0</v>
      </c>
    </row>
    <row r="20" spans="1:82">
      <c r="A20" s="2106"/>
      <c r="B20" s="2105"/>
      <c r="C20" s="133"/>
      <c r="D20" s="134"/>
      <c r="E20" s="133"/>
      <c r="F20" s="134"/>
      <c r="G20" s="135">
        <v>1</v>
      </c>
      <c r="H20" s="135">
        <v>1</v>
      </c>
      <c r="I20" s="136">
        <v>0.998018805422485</v>
      </c>
      <c r="J20" s="136">
        <v>0.97900407738608686</v>
      </c>
      <c r="K20" s="136">
        <v>1.4397105289980633E-3</v>
      </c>
      <c r="L20" s="136">
        <v>1.4043578208754603E-2</v>
      </c>
      <c r="M20" s="221" t="s">
        <v>185</v>
      </c>
      <c r="N20" s="221" t="s">
        <v>185</v>
      </c>
      <c r="O20" s="221" t="s">
        <v>103</v>
      </c>
      <c r="P20" s="221" t="s">
        <v>103</v>
      </c>
      <c r="Q20" s="136">
        <v>5.4148404851697078E-4</v>
      </c>
      <c r="R20" s="136">
        <v>6.9523444051585621E-3</v>
      </c>
      <c r="S20" s="137">
        <v>0.63529411764705879</v>
      </c>
      <c r="T20" s="137">
        <v>0.3411764705882353</v>
      </c>
      <c r="U20" s="137">
        <v>2.3529411764705882E-2</v>
      </c>
      <c r="V20" s="137" t="s">
        <v>185</v>
      </c>
      <c r="W20" s="228"/>
      <c r="X20" s="229"/>
      <c r="Y20" s="228"/>
      <c r="Z20" s="229"/>
      <c r="AA20" s="230">
        <v>1</v>
      </c>
      <c r="AB20" s="230">
        <v>0.99999999999999989</v>
      </c>
      <c r="AC20" s="138">
        <v>0.99817856292754614</v>
      </c>
      <c r="AD20" s="138">
        <v>0.98003170801050155</v>
      </c>
      <c r="AE20" s="138">
        <v>9.3659122191519972E-4</v>
      </c>
      <c r="AF20" s="138">
        <v>1.4419742863585395E-2</v>
      </c>
      <c r="AG20" s="138" t="s">
        <v>103</v>
      </c>
      <c r="AH20" s="138" t="s">
        <v>103</v>
      </c>
      <c r="AI20" s="138" t="s">
        <v>103</v>
      </c>
      <c r="AJ20" s="138" t="s">
        <v>103</v>
      </c>
      <c r="AK20" s="138">
        <v>8.8484585053866932E-4</v>
      </c>
      <c r="AL20" s="138">
        <v>5.5485491259130073E-3</v>
      </c>
      <c r="AM20" s="139">
        <v>0.98830409356725146</v>
      </c>
      <c r="AN20" s="139">
        <v>1.1695906432748537E-2</v>
      </c>
      <c r="AO20" s="139" t="s">
        <v>103</v>
      </c>
      <c r="AP20" s="139" t="s">
        <v>103</v>
      </c>
      <c r="AQ20" s="132"/>
      <c r="AR20" s="132"/>
      <c r="AS20" s="132"/>
      <c r="AT20" s="132"/>
      <c r="AU20" s="140">
        <v>1</v>
      </c>
      <c r="AV20" s="140">
        <v>1</v>
      </c>
      <c r="AW20" s="140">
        <v>0.99844000116417819</v>
      </c>
      <c r="AX20" s="140">
        <v>0.97746293090749248</v>
      </c>
      <c r="AY20" s="140">
        <v>1.1874618004016416E-3</v>
      </c>
      <c r="AZ20" s="140">
        <v>1.7512461220314395E-2</v>
      </c>
      <c r="BA20" s="140">
        <v>0</v>
      </c>
      <c r="BB20" s="140">
        <v>0</v>
      </c>
      <c r="BC20" s="140">
        <v>0</v>
      </c>
      <c r="BD20" s="140">
        <v>0</v>
      </c>
      <c r="BE20" s="140">
        <v>3.7253703542012282E-4</v>
      </c>
      <c r="BF20" s="140">
        <v>5.0246078721931384E-3</v>
      </c>
      <c r="BG20" s="141">
        <v>1</v>
      </c>
      <c r="BH20" s="141">
        <v>0</v>
      </c>
      <c r="BI20" s="141">
        <v>0</v>
      </c>
      <c r="BJ20" s="141">
        <v>0</v>
      </c>
      <c r="BK20" s="749"/>
      <c r="BL20" s="749"/>
      <c r="BM20" s="749"/>
      <c r="BN20" s="749"/>
      <c r="BO20" s="762">
        <v>1</v>
      </c>
      <c r="BP20" s="762">
        <v>1</v>
      </c>
      <c r="BQ20" s="762">
        <v>0.99835419100420164</v>
      </c>
      <c r="BR20" s="762">
        <v>0.97820518341296014</v>
      </c>
      <c r="BS20" s="762">
        <v>1.60708407825015E-3</v>
      </c>
      <c r="BT20" s="762">
        <v>1.9707621712577259E-2</v>
      </c>
      <c r="BU20" s="762">
        <v>0</v>
      </c>
      <c r="BV20" s="762">
        <v>0</v>
      </c>
      <c r="BW20" s="762">
        <v>0</v>
      </c>
      <c r="BX20" s="762">
        <v>0</v>
      </c>
      <c r="BY20" s="762">
        <v>3.8724917548196389E-5</v>
      </c>
      <c r="BZ20" s="762">
        <v>2.0871948744625437E-3</v>
      </c>
      <c r="CA20" s="763">
        <v>1</v>
      </c>
      <c r="CB20" s="763">
        <v>0</v>
      </c>
      <c r="CC20" s="763">
        <v>0</v>
      </c>
      <c r="CD20" s="763">
        <v>0</v>
      </c>
    </row>
    <row r="21" spans="1:82" ht="13">
      <c r="A21" s="2106">
        <v>8</v>
      </c>
      <c r="B21" s="2105" t="s">
        <v>217</v>
      </c>
      <c r="C21" s="126">
        <v>4</v>
      </c>
      <c r="D21" s="127">
        <v>0.42604870499999997</v>
      </c>
      <c r="E21" s="126">
        <v>1019</v>
      </c>
      <c r="F21" s="127">
        <v>78.899711873000015</v>
      </c>
      <c r="G21" s="128">
        <v>1023</v>
      </c>
      <c r="H21" s="129">
        <v>79.325760578000015</v>
      </c>
      <c r="I21" s="126">
        <v>999</v>
      </c>
      <c r="J21" s="127">
        <v>75.009334856000024</v>
      </c>
      <c r="K21" s="126">
        <v>19</v>
      </c>
      <c r="L21" s="127">
        <v>3.123043579</v>
      </c>
      <c r="M21" s="221">
        <v>0</v>
      </c>
      <c r="N21" s="221">
        <v>0</v>
      </c>
      <c r="O21" s="221">
        <v>0</v>
      </c>
      <c r="P21" s="221">
        <v>0</v>
      </c>
      <c r="Q21" s="222">
        <v>5</v>
      </c>
      <c r="R21" s="223">
        <v>1.1933821429999911</v>
      </c>
      <c r="S21" s="130">
        <v>5</v>
      </c>
      <c r="T21" s="221">
        <v>0</v>
      </c>
      <c r="U21" s="221">
        <v>0</v>
      </c>
      <c r="V21" s="221">
        <v>0</v>
      </c>
      <c r="W21" s="126">
        <v>5</v>
      </c>
      <c r="X21" s="127">
        <v>1.193382143</v>
      </c>
      <c r="Y21" s="126">
        <v>1802</v>
      </c>
      <c r="Z21" s="127">
        <v>145.061780234</v>
      </c>
      <c r="AA21" s="224">
        <v>1807</v>
      </c>
      <c r="AB21" s="225">
        <v>146.255162377</v>
      </c>
      <c r="AC21" s="126">
        <v>1779</v>
      </c>
      <c r="AD21" s="127">
        <v>143.27315592800002</v>
      </c>
      <c r="AE21" s="126">
        <v>28</v>
      </c>
      <c r="AF21" s="127">
        <v>2.982006449</v>
      </c>
      <c r="AG21" s="126" t="s">
        <v>103</v>
      </c>
      <c r="AH21" s="127" t="s">
        <v>103</v>
      </c>
      <c r="AI21" s="126" t="s">
        <v>103</v>
      </c>
      <c r="AJ21" s="127" t="s">
        <v>103</v>
      </c>
      <c r="AK21" s="226" t="s">
        <v>103</v>
      </c>
      <c r="AL21" s="227" t="s">
        <v>103</v>
      </c>
      <c r="AM21" s="131" t="s">
        <v>103</v>
      </c>
      <c r="AN21" s="131" t="s">
        <v>103</v>
      </c>
      <c r="AO21" s="131" t="s">
        <v>103</v>
      </c>
      <c r="AP21" s="131" t="s">
        <v>103</v>
      </c>
      <c r="AQ21" s="132">
        <v>0</v>
      </c>
      <c r="AR21" s="132">
        <v>0</v>
      </c>
      <c r="AS21" s="132">
        <v>2579</v>
      </c>
      <c r="AT21" s="132">
        <v>71.052330641995596</v>
      </c>
      <c r="AU21" s="132">
        <v>2579</v>
      </c>
      <c r="AV21" s="132">
        <v>71.052330641995596</v>
      </c>
      <c r="AW21" s="132">
        <v>2550</v>
      </c>
      <c r="AX21" s="132">
        <v>67.873766144995585</v>
      </c>
      <c r="AY21" s="132">
        <v>29</v>
      </c>
      <c r="AZ21" s="132">
        <v>3.178564497</v>
      </c>
      <c r="BA21" s="132">
        <v>0</v>
      </c>
      <c r="BB21" s="132">
        <v>0</v>
      </c>
      <c r="BC21" s="132">
        <v>0</v>
      </c>
      <c r="BD21" s="132">
        <v>0</v>
      </c>
      <c r="BE21" s="132">
        <v>0</v>
      </c>
      <c r="BF21" s="132">
        <v>1.0658141036401503E-14</v>
      </c>
      <c r="BG21" s="132">
        <v>0</v>
      </c>
      <c r="BH21" s="132">
        <v>0</v>
      </c>
      <c r="BI21" s="132">
        <v>0</v>
      </c>
      <c r="BJ21" s="132">
        <v>0</v>
      </c>
      <c r="BK21" s="780">
        <v>0</v>
      </c>
      <c r="BL21" s="761">
        <v>0</v>
      </c>
      <c r="BM21" s="750">
        <v>4965</v>
      </c>
      <c r="BN21" s="750">
        <v>94.86814858797095</v>
      </c>
      <c r="BO21" s="750">
        <v>4965</v>
      </c>
      <c r="BP21" s="761">
        <v>94.86814858797095</v>
      </c>
      <c r="BQ21" s="750">
        <v>4914</v>
      </c>
      <c r="BR21" s="761">
        <v>92.299533185970944</v>
      </c>
      <c r="BS21" s="750">
        <v>51</v>
      </c>
      <c r="BT21" s="761">
        <v>2.5686154019999998</v>
      </c>
      <c r="BU21" s="750">
        <v>0</v>
      </c>
      <c r="BV21" s="761">
        <v>0</v>
      </c>
      <c r="BW21" s="750">
        <v>0</v>
      </c>
      <c r="BX21" s="761">
        <v>0</v>
      </c>
      <c r="BY21" s="750">
        <v>0</v>
      </c>
      <c r="BZ21" s="761">
        <v>6.2172489379008766E-15</v>
      </c>
      <c r="CA21" s="750">
        <v>0</v>
      </c>
      <c r="CB21" s="750">
        <v>0</v>
      </c>
      <c r="CC21" s="750">
        <v>0</v>
      </c>
      <c r="CD21" s="750">
        <v>0</v>
      </c>
    </row>
    <row r="22" spans="1:82">
      <c r="A22" s="2106"/>
      <c r="B22" s="2105"/>
      <c r="C22" s="133"/>
      <c r="D22" s="134"/>
      <c r="E22" s="133"/>
      <c r="F22" s="134"/>
      <c r="G22" s="135">
        <v>1</v>
      </c>
      <c r="H22" s="135">
        <v>1</v>
      </c>
      <c r="I22" s="136">
        <v>0.97653958944281527</v>
      </c>
      <c r="J22" s="136">
        <v>0.94558607833635955</v>
      </c>
      <c r="K22" s="136">
        <v>1.8572825024437929E-2</v>
      </c>
      <c r="L22" s="136">
        <v>3.9369853579016754E-2</v>
      </c>
      <c r="M22" s="221" t="s">
        <v>185</v>
      </c>
      <c r="N22" s="221" t="s">
        <v>185</v>
      </c>
      <c r="O22" s="221" t="s">
        <v>103</v>
      </c>
      <c r="P22" s="221" t="s">
        <v>103</v>
      </c>
      <c r="Q22" s="136">
        <v>4.8875855327468231E-3</v>
      </c>
      <c r="R22" s="136">
        <v>1.5044068084623703E-2</v>
      </c>
      <c r="S22" s="137">
        <v>1</v>
      </c>
      <c r="T22" s="221" t="s">
        <v>185</v>
      </c>
      <c r="U22" s="221" t="s">
        <v>185</v>
      </c>
      <c r="V22" s="221" t="s">
        <v>185</v>
      </c>
      <c r="W22" s="228"/>
      <c r="X22" s="229"/>
      <c r="Y22" s="228"/>
      <c r="Z22" s="229"/>
      <c r="AA22" s="230">
        <v>1</v>
      </c>
      <c r="AB22" s="230">
        <v>1</v>
      </c>
      <c r="AC22" s="138">
        <v>0.98450470392916434</v>
      </c>
      <c r="AD22" s="138">
        <v>0.97961093201405569</v>
      </c>
      <c r="AE22" s="138">
        <v>1.549529607083564E-2</v>
      </c>
      <c r="AF22" s="138">
        <v>2.0389067985944465E-2</v>
      </c>
      <c r="AG22" s="138" t="s">
        <v>103</v>
      </c>
      <c r="AH22" s="138" t="s">
        <v>103</v>
      </c>
      <c r="AI22" s="138" t="s">
        <v>103</v>
      </c>
      <c r="AJ22" s="138" t="s">
        <v>103</v>
      </c>
      <c r="AK22" s="138" t="s">
        <v>103</v>
      </c>
      <c r="AL22" s="138" t="s">
        <v>103</v>
      </c>
      <c r="AM22" s="139" t="s">
        <v>103</v>
      </c>
      <c r="AN22" s="139" t="s">
        <v>103</v>
      </c>
      <c r="AO22" s="139" t="s">
        <v>103</v>
      </c>
      <c r="AP22" s="139" t="s">
        <v>103</v>
      </c>
      <c r="AQ22" s="132"/>
      <c r="AR22" s="132"/>
      <c r="AS22" s="132"/>
      <c r="AT22" s="132"/>
      <c r="AU22" s="140">
        <v>1</v>
      </c>
      <c r="AV22" s="140">
        <v>1</v>
      </c>
      <c r="AW22" s="140">
        <v>0.98875533152384643</v>
      </c>
      <c r="AX22" s="140">
        <v>0.95526445834668627</v>
      </c>
      <c r="AY22" s="140">
        <v>1.1244668476153548E-2</v>
      </c>
      <c r="AZ22" s="140">
        <v>4.4735541653313539E-2</v>
      </c>
      <c r="BA22" s="140">
        <v>0</v>
      </c>
      <c r="BB22" s="140">
        <v>0</v>
      </c>
      <c r="BC22" s="140">
        <v>0</v>
      </c>
      <c r="BD22" s="140">
        <v>0</v>
      </c>
      <c r="BE22" s="140">
        <v>0</v>
      </c>
      <c r="BF22" s="140">
        <v>1.5000410176695867E-16</v>
      </c>
      <c r="BG22" s="141" t="s">
        <v>185</v>
      </c>
      <c r="BH22" s="141" t="s">
        <v>185</v>
      </c>
      <c r="BI22" s="141" t="s">
        <v>185</v>
      </c>
      <c r="BJ22" s="141" t="s">
        <v>185</v>
      </c>
      <c r="BK22" s="749"/>
      <c r="BL22" s="749"/>
      <c r="BM22" s="749"/>
      <c r="BN22" s="749"/>
      <c r="BO22" s="762">
        <v>1</v>
      </c>
      <c r="BP22" s="762">
        <v>1</v>
      </c>
      <c r="BQ22" s="762">
        <v>0.98972809667673711</v>
      </c>
      <c r="BR22" s="762">
        <v>0.9729243646025395</v>
      </c>
      <c r="BS22" s="762">
        <v>1.0271903323262841E-2</v>
      </c>
      <c r="BT22" s="762">
        <v>2.7075635397460409E-2</v>
      </c>
      <c r="BU22" s="762">
        <v>0</v>
      </c>
      <c r="BV22" s="762">
        <v>0</v>
      </c>
      <c r="BW22" s="762">
        <v>0</v>
      </c>
      <c r="BX22" s="762">
        <v>0</v>
      </c>
      <c r="BY22" s="762">
        <v>0</v>
      </c>
      <c r="BZ22" s="762">
        <v>6.553568326608208E-17</v>
      </c>
      <c r="CA22" s="763">
        <v>0</v>
      </c>
      <c r="CB22" s="763">
        <v>0</v>
      </c>
      <c r="CC22" s="763">
        <v>0</v>
      </c>
      <c r="CD22" s="763">
        <v>0</v>
      </c>
    </row>
    <row r="23" spans="1:82">
      <c r="A23" s="2106">
        <v>9</v>
      </c>
      <c r="B23" s="2112" t="s">
        <v>345</v>
      </c>
      <c r="C23" s="133"/>
      <c r="D23" s="134"/>
      <c r="E23" s="133"/>
      <c r="F23" s="134"/>
      <c r="G23" s="135"/>
      <c r="H23" s="135"/>
      <c r="I23" s="136"/>
      <c r="J23" s="136"/>
      <c r="K23" s="136"/>
      <c r="L23" s="136"/>
      <c r="M23" s="221"/>
      <c r="N23" s="221"/>
      <c r="O23" s="221"/>
      <c r="P23" s="221"/>
      <c r="Q23" s="136"/>
      <c r="R23" s="136"/>
      <c r="S23" s="137"/>
      <c r="T23" s="221"/>
      <c r="U23" s="221"/>
      <c r="V23" s="221"/>
      <c r="W23" s="228"/>
      <c r="X23" s="229"/>
      <c r="Y23" s="228"/>
      <c r="Z23" s="229"/>
      <c r="AA23" s="230"/>
      <c r="AB23" s="230"/>
      <c r="AC23" s="138"/>
      <c r="AD23" s="138"/>
      <c r="AE23" s="138"/>
      <c r="AF23" s="138"/>
      <c r="AG23" s="138"/>
      <c r="AH23" s="138"/>
      <c r="AI23" s="138"/>
      <c r="AJ23" s="138"/>
      <c r="AK23" s="138"/>
      <c r="AL23" s="138"/>
      <c r="AM23" s="139"/>
      <c r="AN23" s="139"/>
      <c r="AO23" s="139"/>
      <c r="AP23" s="139"/>
      <c r="AQ23" s="132"/>
      <c r="AR23" s="132"/>
      <c r="AS23" s="132"/>
      <c r="AT23" s="132"/>
      <c r="AU23" s="140"/>
      <c r="AV23" s="140"/>
      <c r="AW23" s="140"/>
      <c r="AX23" s="140"/>
      <c r="AY23" s="140"/>
      <c r="AZ23" s="140"/>
      <c r="BA23" s="140"/>
      <c r="BB23" s="140"/>
      <c r="BC23" s="140"/>
      <c r="BD23" s="140"/>
      <c r="BE23" s="140"/>
      <c r="BF23" s="140"/>
      <c r="BG23" s="141"/>
      <c r="BH23" s="141"/>
      <c r="BI23" s="141"/>
      <c r="BJ23" s="141"/>
      <c r="BK23" s="780">
        <v>0</v>
      </c>
      <c r="BL23" s="761">
        <v>0</v>
      </c>
      <c r="BM23" s="750">
        <v>1009</v>
      </c>
      <c r="BN23" s="750">
        <v>5.9890967000000002</v>
      </c>
      <c r="BO23" s="750">
        <v>1009</v>
      </c>
      <c r="BP23" s="761">
        <v>5.9890967000000002</v>
      </c>
      <c r="BQ23" s="750">
        <v>993</v>
      </c>
      <c r="BR23" s="761">
        <v>5.9210517999999999</v>
      </c>
      <c r="BS23" s="750">
        <v>0</v>
      </c>
      <c r="BT23" s="761">
        <v>0</v>
      </c>
      <c r="BU23" s="750">
        <v>1</v>
      </c>
      <c r="BV23" s="761">
        <v>5.4999999999999997E-3</v>
      </c>
      <c r="BW23" s="750">
        <v>0</v>
      </c>
      <c r="BX23" s="761">
        <v>0</v>
      </c>
      <c r="BY23" s="750">
        <v>15</v>
      </c>
      <c r="BZ23" s="761">
        <v>6.2544900000000292E-2</v>
      </c>
      <c r="CA23" s="750">
        <v>15</v>
      </c>
      <c r="CB23" s="750">
        <v>0</v>
      </c>
      <c r="CC23" s="750">
        <v>0</v>
      </c>
      <c r="CD23" s="750">
        <v>0</v>
      </c>
    </row>
    <row r="24" spans="1:82">
      <c r="A24" s="2106"/>
      <c r="B24" s="2112"/>
      <c r="C24" s="133"/>
      <c r="D24" s="134"/>
      <c r="E24" s="133"/>
      <c r="F24" s="134"/>
      <c r="G24" s="135"/>
      <c r="H24" s="135"/>
      <c r="I24" s="136"/>
      <c r="J24" s="136"/>
      <c r="K24" s="136"/>
      <c r="L24" s="136"/>
      <c r="M24" s="221"/>
      <c r="N24" s="221"/>
      <c r="O24" s="221"/>
      <c r="P24" s="221"/>
      <c r="Q24" s="136"/>
      <c r="R24" s="136"/>
      <c r="S24" s="137"/>
      <c r="T24" s="221"/>
      <c r="U24" s="221"/>
      <c r="V24" s="221"/>
      <c r="W24" s="228"/>
      <c r="X24" s="229"/>
      <c r="Y24" s="228"/>
      <c r="Z24" s="229"/>
      <c r="AA24" s="230"/>
      <c r="AB24" s="230"/>
      <c r="AC24" s="138"/>
      <c r="AD24" s="138"/>
      <c r="AE24" s="138"/>
      <c r="AF24" s="138"/>
      <c r="AG24" s="138"/>
      <c r="AH24" s="138"/>
      <c r="AI24" s="138"/>
      <c r="AJ24" s="138"/>
      <c r="AK24" s="138"/>
      <c r="AL24" s="138"/>
      <c r="AM24" s="139"/>
      <c r="AN24" s="139"/>
      <c r="AO24" s="139"/>
      <c r="AP24" s="139"/>
      <c r="AQ24" s="132"/>
      <c r="AR24" s="132"/>
      <c r="AS24" s="132"/>
      <c r="AT24" s="132"/>
      <c r="AU24" s="140"/>
      <c r="AV24" s="140"/>
      <c r="AW24" s="140"/>
      <c r="AX24" s="140"/>
      <c r="AY24" s="140"/>
      <c r="AZ24" s="140"/>
      <c r="BA24" s="140"/>
      <c r="BB24" s="140"/>
      <c r="BC24" s="140"/>
      <c r="BD24" s="140"/>
      <c r="BE24" s="140"/>
      <c r="BF24" s="140"/>
      <c r="BG24" s="141"/>
      <c r="BH24" s="141"/>
      <c r="BI24" s="141"/>
      <c r="BJ24" s="141"/>
      <c r="BK24" s="749"/>
      <c r="BL24" s="749"/>
      <c r="BM24" s="749"/>
      <c r="BN24" s="749"/>
      <c r="BO24" s="762">
        <v>1</v>
      </c>
      <c r="BP24" s="762">
        <v>1</v>
      </c>
      <c r="BQ24" s="762">
        <v>0.98414271555996036</v>
      </c>
      <c r="BR24" s="762">
        <v>0.98863853709358207</v>
      </c>
      <c r="BS24" s="762">
        <v>0</v>
      </c>
      <c r="BT24" s="762">
        <v>0</v>
      </c>
      <c r="BU24" s="762">
        <v>9.9108027750247768E-4</v>
      </c>
      <c r="BV24" s="762">
        <v>9.1833548120871041E-4</v>
      </c>
      <c r="BW24" s="762">
        <v>0</v>
      </c>
      <c r="BX24" s="762">
        <v>0</v>
      </c>
      <c r="BY24" s="762">
        <v>1.4866204162537165E-2</v>
      </c>
      <c r="BZ24" s="762">
        <v>1.0443127425209262E-2</v>
      </c>
      <c r="CA24" s="763">
        <v>1</v>
      </c>
      <c r="CB24" s="763">
        <v>0</v>
      </c>
      <c r="CC24" s="763">
        <v>0</v>
      </c>
      <c r="CD24" s="763">
        <v>0</v>
      </c>
    </row>
    <row r="25" spans="1:82" ht="13">
      <c r="A25" s="2106">
        <v>10</v>
      </c>
      <c r="B25" s="2107" t="s">
        <v>121</v>
      </c>
      <c r="C25" s="126">
        <v>1</v>
      </c>
      <c r="D25" s="127">
        <v>0.02</v>
      </c>
      <c r="E25" s="126">
        <v>5492</v>
      </c>
      <c r="F25" s="127">
        <v>154.73762902999567</v>
      </c>
      <c r="G25" s="128">
        <v>5493</v>
      </c>
      <c r="H25" s="129">
        <v>154.75762902999568</v>
      </c>
      <c r="I25" s="126">
        <v>5464</v>
      </c>
      <c r="J25" s="127">
        <v>151.3513511579948</v>
      </c>
      <c r="K25" s="126">
        <v>28</v>
      </c>
      <c r="L25" s="127">
        <v>3.386277872</v>
      </c>
      <c r="M25" s="221">
        <v>0</v>
      </c>
      <c r="N25" s="221">
        <v>0</v>
      </c>
      <c r="O25" s="221">
        <v>0</v>
      </c>
      <c r="P25" s="221">
        <v>0</v>
      </c>
      <c r="Q25" s="222">
        <v>1</v>
      </c>
      <c r="R25" s="223">
        <v>2.0000000000885088E-2</v>
      </c>
      <c r="S25" s="130">
        <v>1</v>
      </c>
      <c r="T25" s="221">
        <v>0</v>
      </c>
      <c r="U25" s="221">
        <v>0</v>
      </c>
      <c r="V25" s="221">
        <v>0</v>
      </c>
      <c r="W25" s="126">
        <v>1</v>
      </c>
      <c r="X25" s="127">
        <v>0.02</v>
      </c>
      <c r="Y25" s="126">
        <v>10551</v>
      </c>
      <c r="Z25" s="127">
        <v>374.0344093100282</v>
      </c>
      <c r="AA25" s="224">
        <v>10552</v>
      </c>
      <c r="AB25" s="225">
        <v>374.05440931002818</v>
      </c>
      <c r="AC25" s="126">
        <v>10466</v>
      </c>
      <c r="AD25" s="127">
        <v>361.17988224294447</v>
      </c>
      <c r="AE25" s="126">
        <v>86</v>
      </c>
      <c r="AF25" s="127">
        <v>12.874527067000001</v>
      </c>
      <c r="AG25" s="126" t="s">
        <v>103</v>
      </c>
      <c r="AH25" s="127" t="s">
        <v>103</v>
      </c>
      <c r="AI25" s="126" t="s">
        <v>103</v>
      </c>
      <c r="AJ25" s="127" t="s">
        <v>103</v>
      </c>
      <c r="AK25" s="226" t="s">
        <v>103</v>
      </c>
      <c r="AL25" s="227" t="s">
        <v>103</v>
      </c>
      <c r="AM25" s="131" t="s">
        <v>103</v>
      </c>
      <c r="AN25" s="131" t="s">
        <v>103</v>
      </c>
      <c r="AO25" s="131" t="s">
        <v>103</v>
      </c>
      <c r="AP25" s="131" t="s">
        <v>103</v>
      </c>
      <c r="AQ25" s="132">
        <v>0</v>
      </c>
      <c r="AR25" s="132">
        <v>0</v>
      </c>
      <c r="AS25" s="132">
        <v>7787</v>
      </c>
      <c r="AT25" s="132">
        <v>234.38684008001579</v>
      </c>
      <c r="AU25" s="132">
        <v>7787</v>
      </c>
      <c r="AV25" s="132">
        <v>234.38684008001579</v>
      </c>
      <c r="AW25" s="132">
        <v>7720</v>
      </c>
      <c r="AX25" s="132">
        <v>222.40035619399885</v>
      </c>
      <c r="AY25" s="132">
        <v>67</v>
      </c>
      <c r="AZ25" s="132">
        <v>11.986483886000002</v>
      </c>
      <c r="BA25" s="132">
        <v>0</v>
      </c>
      <c r="BB25" s="132">
        <v>0</v>
      </c>
      <c r="BC25" s="132">
        <v>0</v>
      </c>
      <c r="BD25" s="132">
        <v>0</v>
      </c>
      <c r="BE25" s="132">
        <v>0</v>
      </c>
      <c r="BF25" s="132">
        <v>1.6939338820520788E-11</v>
      </c>
      <c r="BG25" s="132">
        <v>0</v>
      </c>
      <c r="BH25" s="132">
        <v>0</v>
      </c>
      <c r="BI25" s="132">
        <v>0</v>
      </c>
      <c r="BJ25" s="132">
        <v>0</v>
      </c>
      <c r="BK25" s="780">
        <v>0</v>
      </c>
      <c r="BL25" s="761">
        <v>0</v>
      </c>
      <c r="BM25" s="750">
        <v>7716</v>
      </c>
      <c r="BN25" s="750">
        <v>254.86703053001082</v>
      </c>
      <c r="BO25" s="750">
        <v>7716</v>
      </c>
      <c r="BP25" s="761">
        <v>254.86703053001082</v>
      </c>
      <c r="BQ25" s="750">
        <v>7665</v>
      </c>
      <c r="BR25" s="761">
        <v>244.89677949301873</v>
      </c>
      <c r="BS25" s="750">
        <v>51</v>
      </c>
      <c r="BT25" s="761">
        <v>9.9702510370000006</v>
      </c>
      <c r="BU25" s="750">
        <v>0</v>
      </c>
      <c r="BV25" s="761">
        <v>0</v>
      </c>
      <c r="BW25" s="750">
        <v>0</v>
      </c>
      <c r="BX25" s="761">
        <v>0</v>
      </c>
      <c r="BY25" s="750">
        <v>0</v>
      </c>
      <c r="BZ25" s="761">
        <v>-7.9047879353311146E-12</v>
      </c>
      <c r="CA25" s="750">
        <v>0</v>
      </c>
      <c r="CB25" s="750">
        <v>0</v>
      </c>
      <c r="CC25" s="750">
        <v>0</v>
      </c>
      <c r="CD25" s="750">
        <v>0</v>
      </c>
    </row>
    <row r="26" spans="1:82">
      <c r="A26" s="2106"/>
      <c r="B26" s="2108"/>
      <c r="C26" s="133"/>
      <c r="D26" s="134"/>
      <c r="E26" s="133"/>
      <c r="F26" s="134"/>
      <c r="G26" s="135">
        <v>1</v>
      </c>
      <c r="H26" s="135">
        <v>1</v>
      </c>
      <c r="I26" s="136">
        <v>0.99472055343164023</v>
      </c>
      <c r="J26" s="136">
        <v>0.97798959642021477</v>
      </c>
      <c r="K26" s="136">
        <v>5.0973966866921534E-3</v>
      </c>
      <c r="L26" s="136">
        <v>2.1881169240087411E-2</v>
      </c>
      <c r="M26" s="221" t="s">
        <v>185</v>
      </c>
      <c r="N26" s="221" t="s">
        <v>185</v>
      </c>
      <c r="O26" s="221" t="s">
        <v>103</v>
      </c>
      <c r="P26" s="221" t="s">
        <v>103</v>
      </c>
      <c r="Q26" s="136">
        <v>1.8204988166757691E-4</v>
      </c>
      <c r="R26" s="136">
        <v>1.2923433969777747E-4</v>
      </c>
      <c r="S26" s="137">
        <v>1</v>
      </c>
      <c r="T26" s="221" t="s">
        <v>185</v>
      </c>
      <c r="U26" s="221" t="s">
        <v>185</v>
      </c>
      <c r="V26" s="221" t="s">
        <v>185</v>
      </c>
      <c r="W26" s="228"/>
      <c r="X26" s="229"/>
      <c r="Y26" s="228"/>
      <c r="Z26" s="229"/>
      <c r="AA26" s="230">
        <v>1</v>
      </c>
      <c r="AB26" s="230">
        <v>1</v>
      </c>
      <c r="AC26" s="138">
        <v>0.99184988627748294</v>
      </c>
      <c r="AD26" s="138">
        <v>0.96558113807338419</v>
      </c>
      <c r="AE26" s="138">
        <v>8.1501137225170588E-3</v>
      </c>
      <c r="AF26" s="138">
        <v>3.4418861926392062E-2</v>
      </c>
      <c r="AG26" s="138" t="s">
        <v>103</v>
      </c>
      <c r="AH26" s="138" t="s">
        <v>103</v>
      </c>
      <c r="AI26" s="138" t="s">
        <v>103</v>
      </c>
      <c r="AJ26" s="138" t="s">
        <v>103</v>
      </c>
      <c r="AK26" s="138" t="s">
        <v>103</v>
      </c>
      <c r="AL26" s="138" t="s">
        <v>103</v>
      </c>
      <c r="AM26" s="139" t="s">
        <v>103</v>
      </c>
      <c r="AN26" s="139" t="s">
        <v>103</v>
      </c>
      <c r="AO26" s="139" t="s">
        <v>103</v>
      </c>
      <c r="AP26" s="139" t="s">
        <v>103</v>
      </c>
      <c r="AQ26" s="132"/>
      <c r="AR26" s="132"/>
      <c r="AS26" s="132"/>
      <c r="AT26" s="132"/>
      <c r="AU26" s="140">
        <v>1</v>
      </c>
      <c r="AV26" s="140">
        <v>1</v>
      </c>
      <c r="AW26" s="140">
        <v>0.99139591627070756</v>
      </c>
      <c r="AX26" s="140">
        <v>0.94886025221413905</v>
      </c>
      <c r="AY26" s="140">
        <v>8.6040837292924097E-3</v>
      </c>
      <c r="AZ26" s="140">
        <v>5.1139747785788718E-2</v>
      </c>
      <c r="BA26" s="140">
        <v>0</v>
      </c>
      <c r="BB26" s="140">
        <v>0</v>
      </c>
      <c r="BC26" s="140">
        <v>0</v>
      </c>
      <c r="BD26" s="140">
        <v>0</v>
      </c>
      <c r="BE26" s="140">
        <v>0</v>
      </c>
      <c r="BF26" s="140">
        <v>7.2270861345022523E-14</v>
      </c>
      <c r="BG26" s="141" t="s">
        <v>185</v>
      </c>
      <c r="BH26" s="141" t="s">
        <v>185</v>
      </c>
      <c r="BI26" s="141" t="s">
        <v>185</v>
      </c>
      <c r="BJ26" s="141" t="s">
        <v>185</v>
      </c>
      <c r="BK26" s="749"/>
      <c r="BL26" s="749"/>
      <c r="BM26" s="749"/>
      <c r="BN26" s="749"/>
      <c r="BO26" s="762">
        <v>1</v>
      </c>
      <c r="BP26" s="762">
        <v>1</v>
      </c>
      <c r="BQ26" s="762">
        <v>0.99339035769828932</v>
      </c>
      <c r="BR26" s="762">
        <v>0.96088057754563871</v>
      </c>
      <c r="BS26" s="762">
        <v>6.6096423017107308E-3</v>
      </c>
      <c r="BT26" s="762">
        <v>3.911942245439233E-2</v>
      </c>
      <c r="BU26" s="762">
        <v>0</v>
      </c>
      <c r="BV26" s="762">
        <v>0</v>
      </c>
      <c r="BW26" s="762">
        <v>0</v>
      </c>
      <c r="BX26" s="762">
        <v>0</v>
      </c>
      <c r="BY26" s="762">
        <v>0</v>
      </c>
      <c r="BZ26" s="762">
        <v>-3.1015341289505543E-14</v>
      </c>
      <c r="CA26" s="763">
        <v>0</v>
      </c>
      <c r="CB26" s="763">
        <v>0</v>
      </c>
      <c r="CC26" s="763">
        <v>0</v>
      </c>
      <c r="CD26" s="763">
        <v>0</v>
      </c>
    </row>
    <row r="27" spans="1:82" ht="13">
      <c r="A27" s="2106">
        <v>11</v>
      </c>
      <c r="B27" s="2105" t="s">
        <v>120</v>
      </c>
      <c r="C27" s="221">
        <v>0</v>
      </c>
      <c r="D27" s="221">
        <v>0</v>
      </c>
      <c r="E27" s="126">
        <v>1102</v>
      </c>
      <c r="F27" s="127">
        <v>54.620461087999999</v>
      </c>
      <c r="G27" s="128">
        <v>1102</v>
      </c>
      <c r="H27" s="129">
        <v>54.620461087999999</v>
      </c>
      <c r="I27" s="126">
        <v>1094</v>
      </c>
      <c r="J27" s="127">
        <v>54.180746417999998</v>
      </c>
      <c r="K27" s="126">
        <v>8</v>
      </c>
      <c r="L27" s="127">
        <v>0.43971467000000003</v>
      </c>
      <c r="M27" s="221">
        <v>0</v>
      </c>
      <c r="N27" s="221">
        <v>0</v>
      </c>
      <c r="O27" s="221">
        <v>0</v>
      </c>
      <c r="P27" s="221">
        <v>0</v>
      </c>
      <c r="Q27" s="221">
        <v>0</v>
      </c>
      <c r="R27" s="221">
        <v>7.2164496600635175E-16</v>
      </c>
      <c r="S27" s="221">
        <v>0</v>
      </c>
      <c r="T27" s="221">
        <v>0</v>
      </c>
      <c r="U27" s="221">
        <v>0</v>
      </c>
      <c r="V27" s="221">
        <v>0</v>
      </c>
      <c r="W27" s="126" t="s">
        <v>103</v>
      </c>
      <c r="X27" s="127" t="s">
        <v>103</v>
      </c>
      <c r="Y27" s="126">
        <v>2314</v>
      </c>
      <c r="Z27" s="127">
        <v>82.88322733199999</v>
      </c>
      <c r="AA27" s="224">
        <v>2314</v>
      </c>
      <c r="AB27" s="225">
        <v>82.88322733199999</v>
      </c>
      <c r="AC27" s="126">
        <v>2300</v>
      </c>
      <c r="AD27" s="127">
        <v>81.616184634999996</v>
      </c>
      <c r="AE27" s="126">
        <v>12</v>
      </c>
      <c r="AF27" s="127">
        <v>1.141542697</v>
      </c>
      <c r="AG27" s="126" t="s">
        <v>103</v>
      </c>
      <c r="AH27" s="127" t="s">
        <v>103</v>
      </c>
      <c r="AI27" s="126" t="s">
        <v>103</v>
      </c>
      <c r="AJ27" s="127" t="s">
        <v>103</v>
      </c>
      <c r="AK27" s="226">
        <v>2</v>
      </c>
      <c r="AL27" s="227">
        <v>0.12549999999999373</v>
      </c>
      <c r="AM27" s="131" t="s">
        <v>103</v>
      </c>
      <c r="AN27" s="131" t="s">
        <v>103</v>
      </c>
      <c r="AO27" s="131">
        <v>2</v>
      </c>
      <c r="AP27" s="131" t="s">
        <v>103</v>
      </c>
      <c r="AQ27" s="132">
        <v>2</v>
      </c>
      <c r="AR27" s="132">
        <v>0.1255</v>
      </c>
      <c r="AS27" s="132">
        <v>2220</v>
      </c>
      <c r="AT27" s="132">
        <v>24.704035857000001</v>
      </c>
      <c r="AU27" s="132">
        <v>2222</v>
      </c>
      <c r="AV27" s="132">
        <v>24.829535857</v>
      </c>
      <c r="AW27" s="132">
        <v>2220</v>
      </c>
      <c r="AX27" s="132">
        <v>24.565237557</v>
      </c>
      <c r="AY27" s="132">
        <v>2</v>
      </c>
      <c r="AZ27" s="132">
        <v>0.26429829999999999</v>
      </c>
      <c r="BA27" s="132">
        <v>0</v>
      </c>
      <c r="BB27" s="132">
        <v>0</v>
      </c>
      <c r="BC27" s="132">
        <v>0</v>
      </c>
      <c r="BD27" s="132">
        <v>0</v>
      </c>
      <c r="BE27" s="132">
        <v>0</v>
      </c>
      <c r="BF27" s="132">
        <v>1.1102230246251565E-16</v>
      </c>
      <c r="BG27" s="132">
        <v>0</v>
      </c>
      <c r="BH27" s="132">
        <v>0</v>
      </c>
      <c r="BI27" s="132">
        <v>0</v>
      </c>
      <c r="BJ27" s="132">
        <v>0</v>
      </c>
      <c r="BK27" s="780">
        <v>0</v>
      </c>
      <c r="BL27" s="761">
        <v>0</v>
      </c>
      <c r="BM27" s="750">
        <v>1975</v>
      </c>
      <c r="BN27" s="750">
        <v>17.170000000000002</v>
      </c>
      <c r="BO27" s="750">
        <v>1975</v>
      </c>
      <c r="BP27" s="761">
        <v>17.170000000000002</v>
      </c>
      <c r="BQ27" s="750">
        <v>1974</v>
      </c>
      <c r="BR27" s="761">
        <v>17.04</v>
      </c>
      <c r="BS27" s="750">
        <v>1</v>
      </c>
      <c r="BT27" s="761">
        <v>0.12</v>
      </c>
      <c r="BU27" s="750">
        <v>0</v>
      </c>
      <c r="BV27" s="761">
        <v>0</v>
      </c>
      <c r="BW27" s="750">
        <v>0</v>
      </c>
      <c r="BX27" s="761">
        <v>0</v>
      </c>
      <c r="BY27" s="750">
        <v>0</v>
      </c>
      <c r="BZ27" s="761">
        <v>1.0000000000002562E-2</v>
      </c>
      <c r="CA27" s="750">
        <v>0</v>
      </c>
      <c r="CB27" s="750">
        <v>0</v>
      </c>
      <c r="CC27" s="750">
        <v>0</v>
      </c>
      <c r="CD27" s="750">
        <v>0</v>
      </c>
    </row>
    <row r="28" spans="1:82">
      <c r="A28" s="2106"/>
      <c r="B28" s="2105"/>
      <c r="C28" s="221"/>
      <c r="D28" s="221"/>
      <c r="E28" s="133"/>
      <c r="F28" s="134"/>
      <c r="G28" s="135">
        <v>1</v>
      </c>
      <c r="H28" s="135">
        <v>1</v>
      </c>
      <c r="I28" s="136">
        <v>0.99274047186932846</v>
      </c>
      <c r="J28" s="136">
        <v>0.99194963460137098</v>
      </c>
      <c r="K28" s="136">
        <v>7.2595281306715061E-3</v>
      </c>
      <c r="L28" s="136">
        <v>8.0503653986290571E-3</v>
      </c>
      <c r="M28" s="221" t="s">
        <v>185</v>
      </c>
      <c r="N28" s="221" t="s">
        <v>185</v>
      </c>
      <c r="O28" s="221" t="s">
        <v>103</v>
      </c>
      <c r="P28" s="221" t="s">
        <v>103</v>
      </c>
      <c r="Q28" s="136" t="s">
        <v>185</v>
      </c>
      <c r="R28" s="136">
        <v>1.3211989639627844E-17</v>
      </c>
      <c r="S28" s="221" t="s">
        <v>185</v>
      </c>
      <c r="T28" s="221" t="s">
        <v>185</v>
      </c>
      <c r="U28" s="221" t="s">
        <v>185</v>
      </c>
      <c r="V28" s="221" t="s">
        <v>185</v>
      </c>
      <c r="W28" s="228"/>
      <c r="X28" s="229"/>
      <c r="Y28" s="228"/>
      <c r="Z28" s="229"/>
      <c r="AA28" s="230">
        <v>1</v>
      </c>
      <c r="AB28" s="230">
        <v>0.99999999999999989</v>
      </c>
      <c r="AC28" s="138">
        <v>0.99394987035436477</v>
      </c>
      <c r="AD28" s="138">
        <v>0.9847129179475036</v>
      </c>
      <c r="AE28" s="138">
        <v>5.1858254105445114E-3</v>
      </c>
      <c r="AF28" s="138">
        <v>1.3772903562591695E-2</v>
      </c>
      <c r="AG28" s="138" t="s">
        <v>103</v>
      </c>
      <c r="AH28" s="138" t="s">
        <v>103</v>
      </c>
      <c r="AI28" s="138" t="s">
        <v>103</v>
      </c>
      <c r="AJ28" s="138" t="s">
        <v>103</v>
      </c>
      <c r="AK28" s="138">
        <v>8.6430423509075197E-4</v>
      </c>
      <c r="AL28" s="138">
        <v>1.5141784899046762E-3</v>
      </c>
      <c r="AM28" s="139" t="s">
        <v>103</v>
      </c>
      <c r="AN28" s="139" t="s">
        <v>103</v>
      </c>
      <c r="AO28" s="139">
        <v>1</v>
      </c>
      <c r="AP28" s="139" t="s">
        <v>103</v>
      </c>
      <c r="AQ28" s="132"/>
      <c r="AR28" s="132"/>
      <c r="AS28" s="132"/>
      <c r="AT28" s="132"/>
      <c r="AU28" s="140">
        <v>1</v>
      </c>
      <c r="AV28" s="140">
        <v>1</v>
      </c>
      <c r="AW28" s="140">
        <v>0.99909990999099907</v>
      </c>
      <c r="AX28" s="140">
        <v>0.9893554876932793</v>
      </c>
      <c r="AY28" s="140">
        <v>9.0009000900090005E-4</v>
      </c>
      <c r="AZ28" s="140">
        <v>1.0644512306720724E-2</v>
      </c>
      <c r="BA28" s="140">
        <v>0</v>
      </c>
      <c r="BB28" s="140">
        <v>0</v>
      </c>
      <c r="BC28" s="140">
        <v>0</v>
      </c>
      <c r="BD28" s="140">
        <v>0</v>
      </c>
      <c r="BE28" s="140">
        <v>0</v>
      </c>
      <c r="BF28" s="140">
        <v>4.4713805003010554E-18</v>
      </c>
      <c r="BG28" s="141" t="s">
        <v>185</v>
      </c>
      <c r="BH28" s="141" t="s">
        <v>185</v>
      </c>
      <c r="BI28" s="141" t="s">
        <v>185</v>
      </c>
      <c r="BJ28" s="141" t="s">
        <v>185</v>
      </c>
      <c r="BK28" s="749"/>
      <c r="BL28" s="749"/>
      <c r="BM28" s="749"/>
      <c r="BN28" s="749"/>
      <c r="BO28" s="762">
        <v>1</v>
      </c>
      <c r="BP28" s="762">
        <v>1</v>
      </c>
      <c r="BQ28" s="762">
        <v>0.99949367088607599</v>
      </c>
      <c r="BR28" s="762">
        <v>0.99242865463016872</v>
      </c>
      <c r="BS28" s="762">
        <v>5.0632911392405066E-4</v>
      </c>
      <c r="BT28" s="762">
        <v>6.9889341875364001E-3</v>
      </c>
      <c r="BU28" s="762">
        <v>0</v>
      </c>
      <c r="BV28" s="762">
        <v>0</v>
      </c>
      <c r="BW28" s="762">
        <v>0</v>
      </c>
      <c r="BX28" s="762">
        <v>0</v>
      </c>
      <c r="BY28" s="762">
        <v>0</v>
      </c>
      <c r="BZ28" s="762">
        <v>5.8241118229484926E-4</v>
      </c>
      <c r="CA28" s="763">
        <v>0</v>
      </c>
      <c r="CB28" s="763">
        <v>0</v>
      </c>
      <c r="CC28" s="763">
        <v>0</v>
      </c>
      <c r="CD28" s="763">
        <v>0</v>
      </c>
    </row>
    <row r="29" spans="1:82" ht="13">
      <c r="A29" s="2106">
        <v>12</v>
      </c>
      <c r="B29" s="2105" t="s">
        <v>118</v>
      </c>
      <c r="C29" s="126">
        <v>4</v>
      </c>
      <c r="D29" s="127">
        <v>0.2224072</v>
      </c>
      <c r="E29" s="126">
        <v>1225</v>
      </c>
      <c r="F29" s="127">
        <v>133.44253409999999</v>
      </c>
      <c r="G29" s="128">
        <v>1229</v>
      </c>
      <c r="H29" s="129">
        <v>133.66494129999998</v>
      </c>
      <c r="I29" s="126">
        <v>1144</v>
      </c>
      <c r="J29" s="127">
        <v>123.3207803</v>
      </c>
      <c r="K29" s="126">
        <v>81</v>
      </c>
      <c r="L29" s="127">
        <v>9.8238549000000006</v>
      </c>
      <c r="M29" s="221">
        <v>0</v>
      </c>
      <c r="N29" s="221">
        <v>0</v>
      </c>
      <c r="O29" s="126">
        <v>1</v>
      </c>
      <c r="P29" s="127">
        <v>0.14130609999999999</v>
      </c>
      <c r="Q29" s="222">
        <v>3</v>
      </c>
      <c r="R29" s="223">
        <v>0.3789999999999849</v>
      </c>
      <c r="S29" s="221">
        <v>0</v>
      </c>
      <c r="T29" s="221">
        <v>0</v>
      </c>
      <c r="U29" s="130">
        <v>2</v>
      </c>
      <c r="V29" s="130">
        <v>1</v>
      </c>
      <c r="W29" s="126">
        <v>3</v>
      </c>
      <c r="X29" s="127">
        <v>0.379</v>
      </c>
      <c r="Y29" s="126">
        <v>1644</v>
      </c>
      <c r="Z29" s="127">
        <v>226.24768273269234</v>
      </c>
      <c r="AA29" s="224">
        <v>1647</v>
      </c>
      <c r="AB29" s="225">
        <v>226.62668273269233</v>
      </c>
      <c r="AC29" s="126">
        <v>1575</v>
      </c>
      <c r="AD29" s="127">
        <v>216.40541773269229</v>
      </c>
      <c r="AE29" s="126">
        <v>69</v>
      </c>
      <c r="AF29" s="127">
        <v>9.5022649999999995</v>
      </c>
      <c r="AG29" s="126">
        <v>1</v>
      </c>
      <c r="AH29" s="127">
        <v>1E-4</v>
      </c>
      <c r="AI29" s="126">
        <v>2</v>
      </c>
      <c r="AJ29" s="127">
        <v>0.71899999999999997</v>
      </c>
      <c r="AK29" s="226" t="s">
        <v>103</v>
      </c>
      <c r="AL29" s="227" t="s">
        <v>103</v>
      </c>
      <c r="AM29" s="131" t="s">
        <v>103</v>
      </c>
      <c r="AN29" s="131" t="s">
        <v>103</v>
      </c>
      <c r="AO29" s="131" t="s">
        <v>103</v>
      </c>
      <c r="AP29" s="131" t="s">
        <v>103</v>
      </c>
      <c r="AQ29" s="132">
        <v>0</v>
      </c>
      <c r="AR29" s="132">
        <v>0</v>
      </c>
      <c r="AS29" s="132">
        <v>758</v>
      </c>
      <c r="AT29" s="132">
        <v>89.831645999999992</v>
      </c>
      <c r="AU29" s="132">
        <v>758</v>
      </c>
      <c r="AV29" s="132">
        <v>89.831645999999992</v>
      </c>
      <c r="AW29" s="132">
        <v>727</v>
      </c>
      <c r="AX29" s="132">
        <v>86.914545399999994</v>
      </c>
      <c r="AY29" s="132">
        <v>31</v>
      </c>
      <c r="AZ29" s="132">
        <v>2.9171005999999999</v>
      </c>
      <c r="BA29" s="132">
        <v>0</v>
      </c>
      <c r="BB29" s="132">
        <v>0</v>
      </c>
      <c r="BC29" s="132">
        <v>0</v>
      </c>
      <c r="BD29" s="132">
        <v>0</v>
      </c>
      <c r="BE29" s="132">
        <v>0</v>
      </c>
      <c r="BF29" s="132">
        <v>-2.2204460492503131E-15</v>
      </c>
      <c r="BG29" s="132">
        <v>0</v>
      </c>
      <c r="BH29" s="132">
        <v>0</v>
      </c>
      <c r="BI29" s="132">
        <v>0</v>
      </c>
      <c r="BJ29" s="132">
        <v>0</v>
      </c>
      <c r="BK29" s="780">
        <v>0</v>
      </c>
      <c r="BL29" s="761">
        <v>0</v>
      </c>
      <c r="BM29" s="750">
        <v>566</v>
      </c>
      <c r="BN29" s="750">
        <v>77.272379300000011</v>
      </c>
      <c r="BO29" s="750">
        <v>566</v>
      </c>
      <c r="BP29" s="761">
        <v>77.272379300000011</v>
      </c>
      <c r="BQ29" s="750">
        <v>561</v>
      </c>
      <c r="BR29" s="761">
        <v>76.310144199999996</v>
      </c>
      <c r="BS29" s="750">
        <v>5</v>
      </c>
      <c r="BT29" s="761">
        <v>0.96223510000000001</v>
      </c>
      <c r="BU29" s="750">
        <v>0</v>
      </c>
      <c r="BV29" s="761">
        <v>0</v>
      </c>
      <c r="BW29" s="750">
        <v>0</v>
      </c>
      <c r="BX29" s="761">
        <v>0</v>
      </c>
      <c r="BY29" s="750">
        <v>0</v>
      </c>
      <c r="BZ29" s="761">
        <v>1.5099033134902129E-14</v>
      </c>
      <c r="CA29" s="750">
        <v>0</v>
      </c>
      <c r="CB29" s="750">
        <v>0</v>
      </c>
      <c r="CC29" s="750">
        <v>0</v>
      </c>
      <c r="CD29" s="750">
        <v>0</v>
      </c>
    </row>
    <row r="30" spans="1:82">
      <c r="A30" s="2106"/>
      <c r="B30" s="2105"/>
      <c r="C30" s="133"/>
      <c r="D30" s="134"/>
      <c r="E30" s="133"/>
      <c r="F30" s="134"/>
      <c r="G30" s="135">
        <v>1</v>
      </c>
      <c r="H30" s="135">
        <v>1</v>
      </c>
      <c r="I30" s="136">
        <v>0.93083807973962573</v>
      </c>
      <c r="J30" s="136">
        <v>0.92261126291311224</v>
      </c>
      <c r="K30" s="136">
        <v>6.5907241659886082E-2</v>
      </c>
      <c r="L30" s="136">
        <v>7.3496122501944358E-2</v>
      </c>
      <c r="M30" s="221" t="s">
        <v>185</v>
      </c>
      <c r="N30" s="221" t="s">
        <v>185</v>
      </c>
      <c r="O30" s="136">
        <v>8.1366965012205042E-4</v>
      </c>
      <c r="P30" s="136">
        <v>1.0571665137146925E-3</v>
      </c>
      <c r="Q30" s="136">
        <v>2.4410089503661514E-3</v>
      </c>
      <c r="R30" s="136">
        <v>2.8354480712287191E-3</v>
      </c>
      <c r="S30" s="137" t="s">
        <v>185</v>
      </c>
      <c r="T30" s="137" t="s">
        <v>185</v>
      </c>
      <c r="U30" s="137">
        <v>0.66666666666666663</v>
      </c>
      <c r="V30" s="137">
        <v>0.33333333333333331</v>
      </c>
      <c r="W30" s="228"/>
      <c r="X30" s="229"/>
      <c r="Y30" s="228"/>
      <c r="Z30" s="229"/>
      <c r="AA30" s="230">
        <v>1</v>
      </c>
      <c r="AB30" s="230">
        <v>1</v>
      </c>
      <c r="AC30" s="138">
        <v>0.95628415300546443</v>
      </c>
      <c r="AD30" s="138">
        <v>0.95489822788406564</v>
      </c>
      <c r="AE30" s="138">
        <v>4.1894353369763208E-2</v>
      </c>
      <c r="AF30" s="138">
        <v>4.1929153643430347E-2</v>
      </c>
      <c r="AG30" s="138">
        <v>6.0716454159077113E-4</v>
      </c>
      <c r="AH30" s="138" t="s">
        <v>103</v>
      </c>
      <c r="AI30" s="138">
        <v>1.2143290831815423E-3</v>
      </c>
      <c r="AJ30" s="138">
        <v>3.1726184725038103E-3</v>
      </c>
      <c r="AK30" s="138" t="s">
        <v>103</v>
      </c>
      <c r="AL30" s="138" t="s">
        <v>103</v>
      </c>
      <c r="AM30" s="139" t="s">
        <v>103</v>
      </c>
      <c r="AN30" s="139" t="s">
        <v>103</v>
      </c>
      <c r="AO30" s="139" t="s">
        <v>103</v>
      </c>
      <c r="AP30" s="139" t="s">
        <v>103</v>
      </c>
      <c r="AQ30" s="132"/>
      <c r="AR30" s="132"/>
      <c r="AS30" s="132"/>
      <c r="AT30" s="132"/>
      <c r="AU30" s="140">
        <v>1</v>
      </c>
      <c r="AV30" s="140">
        <v>1</v>
      </c>
      <c r="AW30" s="140">
        <v>0.95910290237467022</v>
      </c>
      <c r="AX30" s="140">
        <v>0.96752702716813188</v>
      </c>
      <c r="AY30" s="140">
        <v>4.0897097625329816E-2</v>
      </c>
      <c r="AZ30" s="140">
        <v>3.2472972831868181E-2</v>
      </c>
      <c r="BA30" s="140">
        <v>0</v>
      </c>
      <c r="BB30" s="140">
        <v>0</v>
      </c>
      <c r="BC30" s="140">
        <v>0</v>
      </c>
      <c r="BD30" s="140">
        <v>0</v>
      </c>
      <c r="BE30" s="140">
        <v>0</v>
      </c>
      <c r="BF30" s="140">
        <v>-2.4717859998360859E-17</v>
      </c>
      <c r="BG30" s="141" t="s">
        <v>185</v>
      </c>
      <c r="BH30" s="141" t="s">
        <v>185</v>
      </c>
      <c r="BI30" s="141" t="s">
        <v>185</v>
      </c>
      <c r="BJ30" s="141" t="s">
        <v>185</v>
      </c>
      <c r="BK30" s="749"/>
      <c r="BL30" s="749"/>
      <c r="BM30" s="749"/>
      <c r="BN30" s="749"/>
      <c r="BO30" s="762">
        <v>1</v>
      </c>
      <c r="BP30" s="762">
        <v>1</v>
      </c>
      <c r="BQ30" s="762">
        <v>0.99116607773851595</v>
      </c>
      <c r="BR30" s="762">
        <v>0.98754748968885431</v>
      </c>
      <c r="BS30" s="762">
        <v>8.8339222614840993E-3</v>
      </c>
      <c r="BT30" s="762">
        <v>1.2452510311145549E-2</v>
      </c>
      <c r="BU30" s="762">
        <v>0</v>
      </c>
      <c r="BV30" s="762">
        <v>0</v>
      </c>
      <c r="BW30" s="762">
        <v>0</v>
      </c>
      <c r="BX30" s="762">
        <v>0</v>
      </c>
      <c r="BY30" s="762">
        <v>0</v>
      </c>
      <c r="BZ30" s="762">
        <v>1.9540013225530544E-16</v>
      </c>
      <c r="CA30" s="763">
        <v>0</v>
      </c>
      <c r="CB30" s="763">
        <v>0</v>
      </c>
      <c r="CC30" s="763">
        <v>0</v>
      </c>
      <c r="CD30" s="763">
        <v>0</v>
      </c>
    </row>
    <row r="31" spans="1:82">
      <c r="A31" s="2106">
        <v>13</v>
      </c>
      <c r="B31" s="2112" t="s">
        <v>346</v>
      </c>
      <c r="C31" s="133"/>
      <c r="D31" s="134"/>
      <c r="E31" s="133"/>
      <c r="F31" s="134"/>
      <c r="G31" s="135"/>
      <c r="H31" s="135"/>
      <c r="I31" s="136"/>
      <c r="J31" s="136"/>
      <c r="K31" s="136"/>
      <c r="L31" s="136"/>
      <c r="M31" s="221"/>
      <c r="N31" s="221"/>
      <c r="O31" s="136"/>
      <c r="P31" s="136"/>
      <c r="Q31" s="136"/>
      <c r="R31" s="136"/>
      <c r="S31" s="137"/>
      <c r="T31" s="137"/>
      <c r="U31" s="137"/>
      <c r="V31" s="137"/>
      <c r="W31" s="228"/>
      <c r="X31" s="229"/>
      <c r="Y31" s="228"/>
      <c r="Z31" s="229"/>
      <c r="AA31" s="230"/>
      <c r="AB31" s="230"/>
      <c r="AC31" s="138"/>
      <c r="AD31" s="138"/>
      <c r="AE31" s="138"/>
      <c r="AF31" s="138"/>
      <c r="AG31" s="138"/>
      <c r="AH31" s="138"/>
      <c r="AI31" s="138"/>
      <c r="AJ31" s="138"/>
      <c r="AK31" s="138"/>
      <c r="AL31" s="138"/>
      <c r="AM31" s="139"/>
      <c r="AN31" s="139"/>
      <c r="AO31" s="139"/>
      <c r="AP31" s="139"/>
      <c r="AQ31" s="132"/>
      <c r="AR31" s="132"/>
      <c r="AS31" s="132"/>
      <c r="AT31" s="132"/>
      <c r="AU31" s="140"/>
      <c r="AV31" s="140"/>
      <c r="AW31" s="140"/>
      <c r="AX31" s="140"/>
      <c r="AY31" s="140"/>
      <c r="AZ31" s="140"/>
      <c r="BA31" s="140"/>
      <c r="BB31" s="140"/>
      <c r="BC31" s="140"/>
      <c r="BD31" s="140"/>
      <c r="BE31" s="140"/>
      <c r="BF31" s="140"/>
      <c r="BG31" s="141"/>
      <c r="BH31" s="141"/>
      <c r="BI31" s="141"/>
      <c r="BJ31" s="141"/>
      <c r="BK31" s="780">
        <v>0</v>
      </c>
      <c r="BL31" s="761">
        <v>0</v>
      </c>
      <c r="BM31" s="750">
        <v>961</v>
      </c>
      <c r="BN31" s="750">
        <v>61.089349429999999</v>
      </c>
      <c r="BO31" s="750">
        <v>961</v>
      </c>
      <c r="BP31" s="761">
        <v>61.089349429999999</v>
      </c>
      <c r="BQ31" s="750">
        <v>600</v>
      </c>
      <c r="BR31" s="761">
        <v>35.152199000000003</v>
      </c>
      <c r="BS31" s="750">
        <v>0</v>
      </c>
      <c r="BT31" s="761">
        <v>0</v>
      </c>
      <c r="BU31" s="750">
        <v>0</v>
      </c>
      <c r="BV31" s="761">
        <v>0</v>
      </c>
      <c r="BW31" s="750">
        <v>0</v>
      </c>
      <c r="BX31" s="761">
        <v>0</v>
      </c>
      <c r="BY31" s="750">
        <v>361</v>
      </c>
      <c r="BZ31" s="761">
        <v>25.937150429999996</v>
      </c>
      <c r="CA31" s="750">
        <v>314</v>
      </c>
      <c r="CB31" s="750">
        <v>40</v>
      </c>
      <c r="CC31" s="750">
        <v>7</v>
      </c>
      <c r="CD31" s="750">
        <v>0</v>
      </c>
    </row>
    <row r="32" spans="1:82">
      <c r="A32" s="2106"/>
      <c r="B32" s="2112"/>
      <c r="C32" s="133"/>
      <c r="D32" s="134"/>
      <c r="E32" s="133"/>
      <c r="F32" s="134"/>
      <c r="G32" s="135"/>
      <c r="H32" s="135"/>
      <c r="I32" s="136"/>
      <c r="J32" s="136"/>
      <c r="K32" s="136"/>
      <c r="L32" s="136"/>
      <c r="M32" s="221"/>
      <c r="N32" s="221"/>
      <c r="O32" s="136"/>
      <c r="P32" s="136"/>
      <c r="Q32" s="136"/>
      <c r="R32" s="136"/>
      <c r="S32" s="137"/>
      <c r="T32" s="137"/>
      <c r="U32" s="137"/>
      <c r="V32" s="137"/>
      <c r="W32" s="228"/>
      <c r="X32" s="229"/>
      <c r="Y32" s="228"/>
      <c r="Z32" s="229"/>
      <c r="AA32" s="230"/>
      <c r="AB32" s="230"/>
      <c r="AC32" s="138"/>
      <c r="AD32" s="138"/>
      <c r="AE32" s="138"/>
      <c r="AF32" s="138"/>
      <c r="AG32" s="138"/>
      <c r="AH32" s="138"/>
      <c r="AI32" s="138"/>
      <c r="AJ32" s="138"/>
      <c r="AK32" s="138"/>
      <c r="AL32" s="138"/>
      <c r="AM32" s="139"/>
      <c r="AN32" s="139"/>
      <c r="AO32" s="139"/>
      <c r="AP32" s="139"/>
      <c r="AQ32" s="132"/>
      <c r="AR32" s="132"/>
      <c r="AS32" s="132"/>
      <c r="AT32" s="132"/>
      <c r="AU32" s="140"/>
      <c r="AV32" s="140"/>
      <c r="AW32" s="140"/>
      <c r="AX32" s="140"/>
      <c r="AY32" s="140"/>
      <c r="AZ32" s="140"/>
      <c r="BA32" s="140"/>
      <c r="BB32" s="140"/>
      <c r="BC32" s="140"/>
      <c r="BD32" s="140"/>
      <c r="BE32" s="140"/>
      <c r="BF32" s="140"/>
      <c r="BG32" s="141"/>
      <c r="BH32" s="141"/>
      <c r="BI32" s="141"/>
      <c r="BJ32" s="141"/>
      <c r="BK32" s="749"/>
      <c r="BL32" s="749"/>
      <c r="BM32" s="749"/>
      <c r="BN32" s="749"/>
      <c r="BO32" s="762">
        <v>1</v>
      </c>
      <c r="BP32" s="762">
        <v>1</v>
      </c>
      <c r="BQ32" s="762">
        <v>0.62434963579604574</v>
      </c>
      <c r="BR32" s="762">
        <v>0.57542270998121514</v>
      </c>
      <c r="BS32" s="762">
        <v>0</v>
      </c>
      <c r="BT32" s="762">
        <v>0</v>
      </c>
      <c r="BU32" s="762">
        <v>0</v>
      </c>
      <c r="BV32" s="762">
        <v>0</v>
      </c>
      <c r="BW32" s="762">
        <v>0</v>
      </c>
      <c r="BX32" s="762">
        <v>0</v>
      </c>
      <c r="BY32" s="762">
        <v>0.3756503642039542</v>
      </c>
      <c r="BZ32" s="762">
        <v>0.4245772900187848</v>
      </c>
      <c r="CA32" s="763">
        <v>0.86980609418282551</v>
      </c>
      <c r="CB32" s="763">
        <v>0.11080332409972299</v>
      </c>
      <c r="CC32" s="763">
        <v>1.9390581717451522E-2</v>
      </c>
      <c r="CD32" s="763">
        <v>0</v>
      </c>
    </row>
    <row r="33" spans="1:82" ht="13">
      <c r="A33" s="2106">
        <v>14</v>
      </c>
      <c r="B33" s="2105" t="s">
        <v>219</v>
      </c>
      <c r="C33" s="126">
        <v>1163</v>
      </c>
      <c r="D33" s="127">
        <v>32.607305133000075</v>
      </c>
      <c r="E33" s="126">
        <v>274186</v>
      </c>
      <c r="F33" s="127">
        <v>1926.7733347399999</v>
      </c>
      <c r="G33" s="128">
        <v>275349</v>
      </c>
      <c r="H33" s="129">
        <v>1959.3806398730001</v>
      </c>
      <c r="I33" s="126">
        <v>273967</v>
      </c>
      <c r="J33" s="127">
        <v>1780.6497163589997</v>
      </c>
      <c r="K33" s="126">
        <v>659</v>
      </c>
      <c r="L33" s="127">
        <v>109.601436472</v>
      </c>
      <c r="M33" s="221">
        <v>0</v>
      </c>
      <c r="N33" s="221">
        <v>0</v>
      </c>
      <c r="O33" s="221">
        <v>0</v>
      </c>
      <c r="P33" s="221">
        <v>0</v>
      </c>
      <c r="Q33" s="222">
        <v>723</v>
      </c>
      <c r="R33" s="223">
        <v>69.129487042000321</v>
      </c>
      <c r="S33" s="130">
        <v>361</v>
      </c>
      <c r="T33" s="130">
        <v>195</v>
      </c>
      <c r="U33" s="130">
        <v>134</v>
      </c>
      <c r="V33" s="130">
        <v>33</v>
      </c>
      <c r="W33" s="126">
        <v>723</v>
      </c>
      <c r="X33" s="127">
        <v>69.129487042000321</v>
      </c>
      <c r="Y33" s="126">
        <v>358401</v>
      </c>
      <c r="Z33" s="127">
        <v>3248.8745633039998</v>
      </c>
      <c r="AA33" s="224">
        <v>359124</v>
      </c>
      <c r="AB33" s="225">
        <v>3318.004050346</v>
      </c>
      <c r="AC33" s="126">
        <v>358116</v>
      </c>
      <c r="AD33" s="127">
        <v>3165.2666219459998</v>
      </c>
      <c r="AE33" s="126">
        <v>812</v>
      </c>
      <c r="AF33" s="127">
        <v>144.0418761</v>
      </c>
      <c r="AG33" s="126">
        <v>196</v>
      </c>
      <c r="AH33" s="127">
        <v>8.6955522999999992</v>
      </c>
      <c r="AI33" s="126" t="s">
        <v>103</v>
      </c>
      <c r="AJ33" s="127" t="s">
        <v>103</v>
      </c>
      <c r="AK33" s="226" t="s">
        <v>103</v>
      </c>
      <c r="AL33" s="227" t="s">
        <v>103</v>
      </c>
      <c r="AM33" s="131" t="s">
        <v>103</v>
      </c>
      <c r="AN33" s="131" t="s">
        <v>103</v>
      </c>
      <c r="AO33" s="131" t="s">
        <v>103</v>
      </c>
      <c r="AP33" s="131" t="s">
        <v>103</v>
      </c>
      <c r="AQ33" s="132">
        <v>0</v>
      </c>
      <c r="AR33" s="132">
        <v>0</v>
      </c>
      <c r="AS33" s="132">
        <v>314122</v>
      </c>
      <c r="AT33" s="132">
        <v>2575.5180445499996</v>
      </c>
      <c r="AU33" s="132">
        <v>314122</v>
      </c>
      <c r="AV33" s="132">
        <v>2575.5180445499996</v>
      </c>
      <c r="AW33" s="132">
        <v>313397</v>
      </c>
      <c r="AX33" s="132">
        <v>2475.7092657499998</v>
      </c>
      <c r="AY33" s="132">
        <v>695</v>
      </c>
      <c r="AZ33" s="132">
        <v>98.428601199999989</v>
      </c>
      <c r="BA33" s="132">
        <v>30</v>
      </c>
      <c r="BB33" s="132">
        <v>1.3801775999999999</v>
      </c>
      <c r="BC33" s="132">
        <v>0</v>
      </c>
      <c r="BD33" s="132">
        <v>0</v>
      </c>
      <c r="BE33" s="132">
        <v>0</v>
      </c>
      <c r="BF33" s="132">
        <v>-1.8851586958135158E-13</v>
      </c>
      <c r="BG33" s="132">
        <v>0</v>
      </c>
      <c r="BH33" s="132">
        <v>0</v>
      </c>
      <c r="BI33" s="132">
        <v>0</v>
      </c>
      <c r="BJ33" s="132">
        <v>0</v>
      </c>
      <c r="BK33" s="780">
        <v>0</v>
      </c>
      <c r="BL33" s="761">
        <v>0</v>
      </c>
      <c r="BM33" s="750">
        <v>408886</v>
      </c>
      <c r="BN33" s="750">
        <v>3450.6830398000002</v>
      </c>
      <c r="BO33" s="750">
        <v>408886</v>
      </c>
      <c r="BP33" s="761">
        <v>3450.6830398000002</v>
      </c>
      <c r="BQ33" s="750">
        <v>407880</v>
      </c>
      <c r="BR33" s="761">
        <v>3318.3374064</v>
      </c>
      <c r="BS33" s="750">
        <v>992</v>
      </c>
      <c r="BT33" s="761">
        <v>131.61263340000002</v>
      </c>
      <c r="BU33" s="750">
        <v>14</v>
      </c>
      <c r="BV33" s="761">
        <v>0.73299999999999998</v>
      </c>
      <c r="BW33" s="750">
        <v>0</v>
      </c>
      <c r="BX33" s="761">
        <v>0</v>
      </c>
      <c r="BY33" s="750">
        <v>0</v>
      </c>
      <c r="BZ33" s="761">
        <v>2.0305979120394113E-13</v>
      </c>
      <c r="CA33" s="750">
        <v>0</v>
      </c>
      <c r="CB33" s="750">
        <v>0</v>
      </c>
      <c r="CC33" s="750">
        <v>0</v>
      </c>
      <c r="CD33" s="750">
        <v>0</v>
      </c>
    </row>
    <row r="34" spans="1:82">
      <c r="A34" s="2106"/>
      <c r="B34" s="2105"/>
      <c r="C34" s="133"/>
      <c r="D34" s="134"/>
      <c r="E34" s="133"/>
      <c r="F34" s="134"/>
      <c r="G34" s="135">
        <v>1</v>
      </c>
      <c r="H34" s="135">
        <v>1</v>
      </c>
      <c r="I34" s="136">
        <v>0.99498091512952658</v>
      </c>
      <c r="J34" s="136">
        <v>0.90878192839264504</v>
      </c>
      <c r="K34" s="136">
        <v>2.3933262877293905E-3</v>
      </c>
      <c r="L34" s="136">
        <v>5.5936776265740777E-2</v>
      </c>
      <c r="M34" s="221" t="s">
        <v>185</v>
      </c>
      <c r="N34" s="221" t="s">
        <v>185</v>
      </c>
      <c r="O34" s="221" t="s">
        <v>103</v>
      </c>
      <c r="P34" s="221" t="s">
        <v>103</v>
      </c>
      <c r="Q34" s="136">
        <v>2.625758582744081E-3</v>
      </c>
      <c r="R34" s="136">
        <v>3.5281295341614199E-2</v>
      </c>
      <c r="S34" s="137">
        <v>0.49930843706777317</v>
      </c>
      <c r="T34" s="137">
        <v>0.26970954356846472</v>
      </c>
      <c r="U34" s="137">
        <v>0.18533886583679116</v>
      </c>
      <c r="V34" s="137">
        <v>4.5643153526970952E-2</v>
      </c>
      <c r="W34" s="228"/>
      <c r="X34" s="229"/>
      <c r="Y34" s="228"/>
      <c r="Z34" s="229"/>
      <c r="AA34" s="230">
        <v>1</v>
      </c>
      <c r="AB34" s="230">
        <v>1</v>
      </c>
      <c r="AC34" s="138">
        <v>0.99719317004711461</v>
      </c>
      <c r="AD34" s="138">
        <v>0.95396707596421626</v>
      </c>
      <c r="AE34" s="138">
        <v>2.2610574620465355E-3</v>
      </c>
      <c r="AF34" s="138">
        <v>4.3412206228313488E-2</v>
      </c>
      <c r="AG34" s="138">
        <v>5.4577249083881895E-4</v>
      </c>
      <c r="AH34" s="138">
        <v>2.620717807470196E-3</v>
      </c>
      <c r="AI34" s="138" t="s">
        <v>103</v>
      </c>
      <c r="AJ34" s="138" t="s">
        <v>103</v>
      </c>
      <c r="AK34" s="138" t="s">
        <v>103</v>
      </c>
      <c r="AL34" s="138" t="s">
        <v>103</v>
      </c>
      <c r="AM34" s="139" t="s">
        <v>103</v>
      </c>
      <c r="AN34" s="139" t="s">
        <v>103</v>
      </c>
      <c r="AO34" s="139" t="s">
        <v>103</v>
      </c>
      <c r="AP34" s="139" t="s">
        <v>103</v>
      </c>
      <c r="AQ34" s="132"/>
      <c r="AR34" s="132"/>
      <c r="AS34" s="132"/>
      <c r="AT34" s="132"/>
      <c r="AU34" s="140">
        <v>1</v>
      </c>
      <c r="AV34" s="140">
        <v>1</v>
      </c>
      <c r="AW34" s="140">
        <v>0.99769197954934707</v>
      </c>
      <c r="AX34" s="140">
        <v>0.96124710560222903</v>
      </c>
      <c r="AY34" s="140">
        <v>2.2125161561431547E-3</v>
      </c>
      <c r="AZ34" s="140">
        <v>3.8217010907099919E-2</v>
      </c>
      <c r="BA34" s="140">
        <v>9.5504294509776456E-5</v>
      </c>
      <c r="BB34" s="140">
        <v>5.3588349067115455E-4</v>
      </c>
      <c r="BC34" s="140">
        <v>0</v>
      </c>
      <c r="BD34" s="140">
        <v>0</v>
      </c>
      <c r="BE34" s="140">
        <v>0</v>
      </c>
      <c r="BF34" s="140">
        <v>-7.3195320832741247E-17</v>
      </c>
      <c r="BG34" s="141" t="s">
        <v>185</v>
      </c>
      <c r="BH34" s="141" t="s">
        <v>185</v>
      </c>
      <c r="BI34" s="141" t="s">
        <v>185</v>
      </c>
      <c r="BJ34" s="141" t="s">
        <v>185</v>
      </c>
      <c r="BK34" s="749"/>
      <c r="BL34" s="749"/>
      <c r="BM34" s="749"/>
      <c r="BN34" s="749"/>
      <c r="BO34" s="762">
        <v>1</v>
      </c>
      <c r="BP34" s="762">
        <v>1</v>
      </c>
      <c r="BQ34" s="762">
        <v>0.99753965653018206</v>
      </c>
      <c r="BR34" s="762">
        <v>0.96164654015638862</v>
      </c>
      <c r="BS34" s="762">
        <v>2.4261040974746018E-3</v>
      </c>
      <c r="BT34" s="762">
        <v>3.8141038131287837E-2</v>
      </c>
      <c r="BU34" s="762">
        <v>3.4239372343391554E-5</v>
      </c>
      <c r="BV34" s="762">
        <v>2.1242171232350692E-4</v>
      </c>
      <c r="BW34" s="762">
        <v>0</v>
      </c>
      <c r="BX34" s="762">
        <v>0</v>
      </c>
      <c r="BY34" s="762">
        <v>0</v>
      </c>
      <c r="BZ34" s="762">
        <v>5.8846259961248248E-17</v>
      </c>
      <c r="CA34" s="763">
        <v>0</v>
      </c>
      <c r="CB34" s="763">
        <v>0</v>
      </c>
      <c r="CC34" s="763">
        <v>0</v>
      </c>
      <c r="CD34" s="763">
        <v>0</v>
      </c>
    </row>
    <row r="35" spans="1:82" ht="13">
      <c r="A35" s="2106">
        <v>15</v>
      </c>
      <c r="B35" s="2105" t="s">
        <v>116</v>
      </c>
      <c r="C35" s="126">
        <v>4830</v>
      </c>
      <c r="D35" s="127">
        <v>37.848436543997977</v>
      </c>
      <c r="E35" s="126">
        <v>174268</v>
      </c>
      <c r="F35" s="127">
        <v>1037.6310019927425</v>
      </c>
      <c r="G35" s="128">
        <v>179098</v>
      </c>
      <c r="H35" s="129">
        <v>1075.4794385367404</v>
      </c>
      <c r="I35" s="126">
        <v>175387</v>
      </c>
      <c r="J35" s="127">
        <v>941.35026600568017</v>
      </c>
      <c r="K35" s="126">
        <v>67</v>
      </c>
      <c r="L35" s="127">
        <v>12.680207926000001</v>
      </c>
      <c r="M35" s="126">
        <v>8</v>
      </c>
      <c r="N35" s="127">
        <v>0.4109756</v>
      </c>
      <c r="O35" s="126">
        <v>2</v>
      </c>
      <c r="P35" s="127">
        <v>0.30397957067229997</v>
      </c>
      <c r="Q35" s="222">
        <v>3634</v>
      </c>
      <c r="R35" s="223">
        <v>120.73400943438794</v>
      </c>
      <c r="S35" s="130">
        <v>2526</v>
      </c>
      <c r="T35" s="130">
        <v>603</v>
      </c>
      <c r="U35" s="130">
        <v>387</v>
      </c>
      <c r="V35" s="130">
        <v>118</v>
      </c>
      <c r="W35" s="126">
        <v>3634</v>
      </c>
      <c r="X35" s="127">
        <v>120.73400955099993</v>
      </c>
      <c r="Y35" s="126">
        <v>239870</v>
      </c>
      <c r="Z35" s="127">
        <v>2414.4964232778011</v>
      </c>
      <c r="AA35" s="224">
        <v>243504</v>
      </c>
      <c r="AB35" s="225">
        <v>2535.230432828801</v>
      </c>
      <c r="AC35" s="126">
        <v>238008</v>
      </c>
      <c r="AD35" s="127">
        <v>2297.0058921434998</v>
      </c>
      <c r="AE35" s="126">
        <v>244</v>
      </c>
      <c r="AF35" s="127">
        <v>51.849836370999995</v>
      </c>
      <c r="AG35" s="126">
        <v>42</v>
      </c>
      <c r="AH35" s="127">
        <v>4.9632713000000006</v>
      </c>
      <c r="AI35" s="126">
        <v>120</v>
      </c>
      <c r="AJ35" s="127">
        <v>0.794438913282</v>
      </c>
      <c r="AK35" s="226">
        <v>5090</v>
      </c>
      <c r="AL35" s="227">
        <v>180.61699410101926</v>
      </c>
      <c r="AM35" s="131">
        <v>2942</v>
      </c>
      <c r="AN35" s="131">
        <v>989</v>
      </c>
      <c r="AO35" s="131">
        <v>829</v>
      </c>
      <c r="AP35" s="131">
        <v>330</v>
      </c>
      <c r="AQ35" s="132">
        <v>5090</v>
      </c>
      <c r="AR35" s="132">
        <v>180.616995107901</v>
      </c>
      <c r="AS35" s="132">
        <v>230177</v>
      </c>
      <c r="AT35" s="132">
        <v>1896.1918894880421</v>
      </c>
      <c r="AU35" s="132">
        <v>235267</v>
      </c>
      <c r="AV35" s="132">
        <v>2076.8088845959433</v>
      </c>
      <c r="AW35" s="132">
        <v>232617</v>
      </c>
      <c r="AX35" s="132">
        <v>1901.3389901500693</v>
      </c>
      <c r="AY35" s="132">
        <v>570</v>
      </c>
      <c r="AZ35" s="132">
        <v>93.735036786999984</v>
      </c>
      <c r="BA35" s="132">
        <v>73</v>
      </c>
      <c r="BB35" s="132">
        <v>5.6265076000000001</v>
      </c>
      <c r="BC35" s="132">
        <v>1</v>
      </c>
      <c r="BD35" s="132">
        <v>1.9217511885699999E-2</v>
      </c>
      <c r="BE35" s="132">
        <v>2006</v>
      </c>
      <c r="BF35" s="132">
        <v>76.089132546988253</v>
      </c>
      <c r="BG35" s="132">
        <v>1534</v>
      </c>
      <c r="BH35" s="132">
        <v>210</v>
      </c>
      <c r="BI35" s="132">
        <v>133</v>
      </c>
      <c r="BJ35" s="132">
        <v>129</v>
      </c>
      <c r="BK35" s="780">
        <v>2006</v>
      </c>
      <c r="BL35" s="761">
        <v>76.08913217700001</v>
      </c>
      <c r="BM35" s="750">
        <v>296239</v>
      </c>
      <c r="BN35" s="750">
        <v>2502.6406352519998</v>
      </c>
      <c r="BO35" s="750">
        <v>298245</v>
      </c>
      <c r="BP35" s="761">
        <v>2578.7297674289998</v>
      </c>
      <c r="BQ35" s="750">
        <v>297627</v>
      </c>
      <c r="BR35" s="761">
        <v>2497.3771852519999</v>
      </c>
      <c r="BS35" s="750">
        <v>334</v>
      </c>
      <c r="BT35" s="761">
        <v>58.770785500000002</v>
      </c>
      <c r="BU35" s="750">
        <v>37</v>
      </c>
      <c r="BV35" s="761">
        <v>3.0526404999999999</v>
      </c>
      <c r="BW35" s="750">
        <v>0</v>
      </c>
      <c r="BX35" s="761">
        <v>0.117581</v>
      </c>
      <c r="BY35" s="750">
        <v>247</v>
      </c>
      <c r="BZ35" s="761">
        <v>19.411575176999929</v>
      </c>
      <c r="CA35" s="750">
        <v>197</v>
      </c>
      <c r="CB35" s="750">
        <v>21</v>
      </c>
      <c r="CC35" s="750">
        <v>8</v>
      </c>
      <c r="CD35" s="750">
        <v>21</v>
      </c>
    </row>
    <row r="36" spans="1:82">
      <c r="A36" s="2106"/>
      <c r="B36" s="2105"/>
      <c r="C36" s="133"/>
      <c r="D36" s="134"/>
      <c r="E36" s="133"/>
      <c r="F36" s="134"/>
      <c r="G36" s="135">
        <v>1</v>
      </c>
      <c r="H36" s="135">
        <v>1</v>
      </c>
      <c r="I36" s="136">
        <v>0.97927950060860536</v>
      </c>
      <c r="J36" s="136">
        <v>0.87528429858821688</v>
      </c>
      <c r="K36" s="136">
        <v>3.7409686316988467E-4</v>
      </c>
      <c r="L36" s="136">
        <v>1.1790283915843382E-2</v>
      </c>
      <c r="M36" s="136">
        <v>4.4668282169538467E-5</v>
      </c>
      <c r="N36" s="136">
        <v>3.821324567201015E-4</v>
      </c>
      <c r="O36" s="136">
        <v>1.1167070542384617E-5</v>
      </c>
      <c r="P36" s="136">
        <v>2.8264563670867004E-4</v>
      </c>
      <c r="Q36" s="136">
        <v>2.0290567175512846E-2</v>
      </c>
      <c r="R36" s="136">
        <v>0.11226063940251094</v>
      </c>
      <c r="S36" s="137">
        <v>0.69510181618051736</v>
      </c>
      <c r="T36" s="137">
        <v>0.1659328563566318</v>
      </c>
      <c r="U36" s="137">
        <v>0.10649422124380847</v>
      </c>
      <c r="V36" s="137">
        <v>3.2471106219042374E-2</v>
      </c>
      <c r="W36" s="228"/>
      <c r="X36" s="229"/>
      <c r="Y36" s="228"/>
      <c r="Z36" s="229"/>
      <c r="AA36" s="230">
        <v>1</v>
      </c>
      <c r="AB36" s="230">
        <v>1</v>
      </c>
      <c r="AC36" s="138">
        <v>0.97742952887837575</v>
      </c>
      <c r="AD36" s="138">
        <v>0.90603436374046242</v>
      </c>
      <c r="AE36" s="138">
        <v>1.0020369275248046E-3</v>
      </c>
      <c r="AF36" s="138">
        <v>2.0451725294708668E-2</v>
      </c>
      <c r="AG36" s="138">
        <v>1.7248176621328603E-4</v>
      </c>
      <c r="AH36" s="138">
        <v>1.9577199909445709E-3</v>
      </c>
      <c r="AI36" s="138">
        <v>4.928050463236743E-4</v>
      </c>
      <c r="AJ36" s="138">
        <v>3.1335964691602724E-4</v>
      </c>
      <c r="AK36" s="138">
        <v>2.0903147381562522E-2</v>
      </c>
      <c r="AL36" s="138">
        <v>7.1242831326968362E-2</v>
      </c>
      <c r="AM36" s="139">
        <v>0.5779960707269155</v>
      </c>
      <c r="AN36" s="139">
        <v>0.1943025540275049</v>
      </c>
      <c r="AO36" s="139">
        <v>0.16286836935166993</v>
      </c>
      <c r="AP36" s="139">
        <v>6.4833005893909626E-2</v>
      </c>
      <c r="AQ36" s="132"/>
      <c r="AR36" s="132"/>
      <c r="AS36" s="132"/>
      <c r="AT36" s="132"/>
      <c r="AU36" s="140">
        <v>1</v>
      </c>
      <c r="AV36" s="140">
        <v>1</v>
      </c>
      <c r="AW36" s="140">
        <v>0.98873620184726285</v>
      </c>
      <c r="AX36" s="140">
        <v>0.91550984987238593</v>
      </c>
      <c r="AY36" s="140">
        <v>2.4227792253057167E-3</v>
      </c>
      <c r="AZ36" s="140">
        <v>4.5134165922656261E-2</v>
      </c>
      <c r="BA36" s="140">
        <v>3.1028576043389E-4</v>
      </c>
      <c r="BB36" s="140">
        <v>2.7092081711190645E-3</v>
      </c>
      <c r="BC36" s="140">
        <v>4.2504898689573974E-6</v>
      </c>
      <c r="BD36" s="140">
        <v>9.2533848580096436E-6</v>
      </c>
      <c r="BE36" s="140">
        <v>8.5264826771285392E-3</v>
      </c>
      <c r="BF36" s="140">
        <v>3.6637522648980715E-2</v>
      </c>
      <c r="BG36" s="231">
        <v>0.76470588235294112</v>
      </c>
      <c r="BH36" s="231">
        <v>0.10468594217347957</v>
      </c>
      <c r="BI36" s="231">
        <v>6.6301096709870389E-2</v>
      </c>
      <c r="BJ36" s="231">
        <v>6.4307078763708878E-2</v>
      </c>
      <c r="BK36" s="749"/>
      <c r="BL36" s="749"/>
      <c r="BM36" s="749"/>
      <c r="BN36" s="749"/>
      <c r="BO36" s="762">
        <v>1</v>
      </c>
      <c r="BP36" s="762">
        <v>1</v>
      </c>
      <c r="BQ36" s="762">
        <v>0.99792787808680783</v>
      </c>
      <c r="BR36" s="762">
        <v>0.96845245934469948</v>
      </c>
      <c r="BS36" s="762">
        <v>1.1198846585860618E-3</v>
      </c>
      <c r="BT36" s="762">
        <v>2.2790594905411368E-2</v>
      </c>
      <c r="BU36" s="762">
        <v>1.2405907894516254E-4</v>
      </c>
      <c r="BV36" s="762">
        <v>1.1837768107991751E-3</v>
      </c>
      <c r="BW36" s="762">
        <v>0</v>
      </c>
      <c r="BX36" s="762">
        <v>4.559647989685579E-5</v>
      </c>
      <c r="BY36" s="762">
        <v>8.2817817566094992E-4</v>
      </c>
      <c r="BZ36" s="762">
        <v>7.5275724591930852E-3</v>
      </c>
      <c r="CA36" s="763">
        <v>0.79757085020242913</v>
      </c>
      <c r="CB36" s="763">
        <v>8.5020242914979755E-2</v>
      </c>
      <c r="CC36" s="763">
        <v>3.2388663967611336E-2</v>
      </c>
      <c r="CD36" s="763">
        <v>8.5020242914979755E-2</v>
      </c>
    </row>
    <row r="37" spans="1:82" ht="13">
      <c r="A37" s="2106">
        <v>16</v>
      </c>
      <c r="B37" s="2105" t="s">
        <v>220</v>
      </c>
      <c r="C37" s="221">
        <v>0</v>
      </c>
      <c r="D37" s="221">
        <v>0</v>
      </c>
      <c r="E37" s="126">
        <v>14875</v>
      </c>
      <c r="F37" s="127">
        <v>430.91071751300007</v>
      </c>
      <c r="G37" s="128">
        <v>14875</v>
      </c>
      <c r="H37" s="129">
        <v>430.91071751300007</v>
      </c>
      <c r="I37" s="126">
        <v>14736</v>
      </c>
      <c r="J37" s="127">
        <v>421.90810606700006</v>
      </c>
      <c r="K37" s="126">
        <v>139</v>
      </c>
      <c r="L37" s="127">
        <v>9.0026114459999977</v>
      </c>
      <c r="M37" s="221">
        <v>0</v>
      </c>
      <c r="N37" s="221">
        <v>0</v>
      </c>
      <c r="O37" s="221">
        <v>0</v>
      </c>
      <c r="P37" s="221">
        <v>0</v>
      </c>
      <c r="Q37" s="221">
        <v>0</v>
      </c>
      <c r="R37" s="221">
        <v>5.3290705182007514E-15</v>
      </c>
      <c r="S37" s="221">
        <v>0</v>
      </c>
      <c r="T37" s="221">
        <v>0</v>
      </c>
      <c r="U37" s="221">
        <v>0</v>
      </c>
      <c r="V37" s="221">
        <v>0</v>
      </c>
      <c r="W37" s="126" t="s">
        <v>103</v>
      </c>
      <c r="X37" s="127" t="s">
        <v>103</v>
      </c>
      <c r="Y37" s="126">
        <v>27041</v>
      </c>
      <c r="Z37" s="127">
        <v>909.44554246000007</v>
      </c>
      <c r="AA37" s="224">
        <v>27041</v>
      </c>
      <c r="AB37" s="225">
        <v>909.44554246000007</v>
      </c>
      <c r="AC37" s="126">
        <v>26818</v>
      </c>
      <c r="AD37" s="127">
        <v>891.74951078600009</v>
      </c>
      <c r="AE37" s="126">
        <v>216</v>
      </c>
      <c r="AF37" s="127">
        <v>16.377707697999998</v>
      </c>
      <c r="AG37" s="126" t="s">
        <v>103</v>
      </c>
      <c r="AH37" s="127" t="s">
        <v>103</v>
      </c>
      <c r="AI37" s="126" t="s">
        <v>103</v>
      </c>
      <c r="AJ37" s="127" t="s">
        <v>103</v>
      </c>
      <c r="AK37" s="226">
        <v>7</v>
      </c>
      <c r="AL37" s="227">
        <v>1.3183239759999843</v>
      </c>
      <c r="AM37" s="131">
        <v>7</v>
      </c>
      <c r="AN37" s="131" t="s">
        <v>103</v>
      </c>
      <c r="AO37" s="131" t="s">
        <v>103</v>
      </c>
      <c r="AP37" s="131" t="s">
        <v>103</v>
      </c>
      <c r="AQ37" s="132">
        <v>7</v>
      </c>
      <c r="AR37" s="132">
        <v>1.32</v>
      </c>
      <c r="AS37" s="132">
        <v>28136</v>
      </c>
      <c r="AT37" s="132">
        <v>511.15600000000001</v>
      </c>
      <c r="AU37" s="132">
        <v>28143</v>
      </c>
      <c r="AV37" s="132">
        <v>512.476</v>
      </c>
      <c r="AW37" s="132">
        <v>27742</v>
      </c>
      <c r="AX37" s="132">
        <v>497.1078700439993</v>
      </c>
      <c r="AY37" s="132">
        <v>400</v>
      </c>
      <c r="AZ37" s="132">
        <v>14.91</v>
      </c>
      <c r="BA37" s="132">
        <v>0</v>
      </c>
      <c r="BB37" s="132">
        <v>0</v>
      </c>
      <c r="BC37" s="132">
        <v>0</v>
      </c>
      <c r="BD37" s="132">
        <v>0</v>
      </c>
      <c r="BE37" s="132">
        <v>1</v>
      </c>
      <c r="BF37" s="132">
        <v>0.45812995600070039</v>
      </c>
      <c r="BG37" s="132">
        <v>1</v>
      </c>
      <c r="BH37" s="132">
        <v>0</v>
      </c>
      <c r="BI37" s="132">
        <v>0</v>
      </c>
      <c r="BJ37" s="132">
        <v>0</v>
      </c>
      <c r="BK37" s="780">
        <v>1</v>
      </c>
      <c r="BL37" s="761">
        <v>0.45885819999999999</v>
      </c>
      <c r="BM37" s="750">
        <v>39206</v>
      </c>
      <c r="BN37" s="750">
        <v>560.49910567999984</v>
      </c>
      <c r="BO37" s="750">
        <v>39207</v>
      </c>
      <c r="BP37" s="761">
        <v>560.95796387999985</v>
      </c>
      <c r="BQ37" s="750">
        <v>38658</v>
      </c>
      <c r="BR37" s="761">
        <v>545.06742103300041</v>
      </c>
      <c r="BS37" s="750">
        <v>462</v>
      </c>
      <c r="BT37" s="761">
        <v>12.763816676999998</v>
      </c>
      <c r="BU37" s="750">
        <v>0</v>
      </c>
      <c r="BV37" s="761">
        <v>0</v>
      </c>
      <c r="BW37" s="750">
        <v>0</v>
      </c>
      <c r="BX37" s="761">
        <v>0</v>
      </c>
      <c r="BY37" s="750">
        <v>87</v>
      </c>
      <c r="BZ37" s="761">
        <v>3.12672616999944</v>
      </c>
      <c r="CA37" s="750">
        <v>86</v>
      </c>
      <c r="CB37" s="750">
        <v>1</v>
      </c>
      <c r="CC37" s="750">
        <v>0</v>
      </c>
      <c r="CD37" s="750">
        <v>0</v>
      </c>
    </row>
    <row r="38" spans="1:82">
      <c r="A38" s="2106"/>
      <c r="B38" s="2105"/>
      <c r="C38" s="133"/>
      <c r="D38" s="134"/>
      <c r="E38" s="133"/>
      <c r="F38" s="134"/>
      <c r="G38" s="135">
        <v>1</v>
      </c>
      <c r="H38" s="135">
        <v>1</v>
      </c>
      <c r="I38" s="136">
        <v>0.99065546218487399</v>
      </c>
      <c r="J38" s="136">
        <v>0.97910794259665079</v>
      </c>
      <c r="K38" s="136">
        <v>9.34453781512605E-3</v>
      </c>
      <c r="L38" s="136">
        <v>2.0892057403349221E-2</v>
      </c>
      <c r="M38" s="221" t="s">
        <v>185</v>
      </c>
      <c r="N38" s="221" t="s">
        <v>185</v>
      </c>
      <c r="O38" s="221" t="s">
        <v>103</v>
      </c>
      <c r="P38" s="221" t="s">
        <v>103</v>
      </c>
      <c r="Q38" s="136" t="s">
        <v>185</v>
      </c>
      <c r="R38" s="136">
        <v>1.2366994603795111E-17</v>
      </c>
      <c r="S38" s="221" t="s">
        <v>185</v>
      </c>
      <c r="T38" s="221" t="s">
        <v>185</v>
      </c>
      <c r="U38" s="221" t="s">
        <v>185</v>
      </c>
      <c r="V38" s="221" t="s">
        <v>185</v>
      </c>
      <c r="W38" s="228"/>
      <c r="X38" s="229"/>
      <c r="Y38" s="228"/>
      <c r="Z38" s="229"/>
      <c r="AA38" s="230">
        <v>1</v>
      </c>
      <c r="AB38" s="230">
        <v>1</v>
      </c>
      <c r="AC38" s="138">
        <v>0.99175326356273807</v>
      </c>
      <c r="AD38" s="138">
        <v>0.98054195567759539</v>
      </c>
      <c r="AE38" s="138">
        <v>7.9878702710698569E-3</v>
      </c>
      <c r="AF38" s="138">
        <v>1.8008453429437018E-2</v>
      </c>
      <c r="AG38" s="138" t="s">
        <v>103</v>
      </c>
      <c r="AH38" s="138" t="s">
        <v>103</v>
      </c>
      <c r="AI38" s="138" t="s">
        <v>103</v>
      </c>
      <c r="AJ38" s="138" t="s">
        <v>103</v>
      </c>
      <c r="AK38" s="138">
        <v>2.5886616619207872E-4</v>
      </c>
      <c r="AL38" s="138">
        <v>1.4495908929675883E-3</v>
      </c>
      <c r="AM38" s="139">
        <v>1</v>
      </c>
      <c r="AN38" s="139" t="s">
        <v>103</v>
      </c>
      <c r="AO38" s="139" t="s">
        <v>103</v>
      </c>
      <c r="AP38" s="139" t="s">
        <v>103</v>
      </c>
      <c r="AQ38" s="132"/>
      <c r="AR38" s="132"/>
      <c r="AS38" s="132"/>
      <c r="AT38" s="132"/>
      <c r="AU38" s="140">
        <v>1</v>
      </c>
      <c r="AV38" s="140">
        <v>1</v>
      </c>
      <c r="AW38" s="140">
        <v>0.98575134136374942</v>
      </c>
      <c r="AX38" s="140">
        <v>0.97001200064783388</v>
      </c>
      <c r="AY38" s="140">
        <v>1.4213125821696336E-2</v>
      </c>
      <c r="AZ38" s="140">
        <v>2.9094045379686073E-2</v>
      </c>
      <c r="BA38" s="140">
        <v>0</v>
      </c>
      <c r="BB38" s="140">
        <v>0</v>
      </c>
      <c r="BC38" s="140">
        <v>0</v>
      </c>
      <c r="BD38" s="140">
        <v>0</v>
      </c>
      <c r="BE38" s="140">
        <v>3.5532814554240842E-5</v>
      </c>
      <c r="BF38" s="140">
        <v>8.9395397248007787E-4</v>
      </c>
      <c r="BG38" s="141">
        <v>1</v>
      </c>
      <c r="BH38" s="141">
        <v>0</v>
      </c>
      <c r="BI38" s="141">
        <v>0</v>
      </c>
      <c r="BJ38" s="141">
        <v>0</v>
      </c>
      <c r="BK38" s="749"/>
      <c r="BL38" s="749"/>
      <c r="BM38" s="749"/>
      <c r="BN38" s="749"/>
      <c r="BO38" s="762">
        <v>1</v>
      </c>
      <c r="BP38" s="762">
        <v>1</v>
      </c>
      <c r="BQ38" s="762">
        <v>0.98599739842375089</v>
      </c>
      <c r="BR38" s="762">
        <v>0.97167248908084181</v>
      </c>
      <c r="BS38" s="762">
        <v>1.1783610069630423E-2</v>
      </c>
      <c r="BT38" s="762">
        <v>2.2753606328566954E-2</v>
      </c>
      <c r="BU38" s="762">
        <v>0</v>
      </c>
      <c r="BV38" s="762">
        <v>0</v>
      </c>
      <c r="BW38" s="762">
        <v>0</v>
      </c>
      <c r="BX38" s="762">
        <v>0</v>
      </c>
      <c r="BY38" s="762">
        <v>2.2189915066187162E-3</v>
      </c>
      <c r="BZ38" s="762">
        <v>5.5739045905912289E-3</v>
      </c>
      <c r="CA38" s="763">
        <v>0.9885057471264368</v>
      </c>
      <c r="CB38" s="763">
        <v>1.1494252873563218E-2</v>
      </c>
      <c r="CC38" s="763">
        <v>0</v>
      </c>
      <c r="CD38" s="763">
        <v>0</v>
      </c>
    </row>
    <row r="39" spans="1:82" ht="13">
      <c r="A39" s="2106">
        <v>17</v>
      </c>
      <c r="B39" s="2105" t="s">
        <v>182</v>
      </c>
      <c r="C39" s="126">
        <v>162</v>
      </c>
      <c r="D39" s="127">
        <v>7.9313359999999973</v>
      </c>
      <c r="E39" s="126">
        <v>89635</v>
      </c>
      <c r="F39" s="127">
        <v>899.47897016492652</v>
      </c>
      <c r="G39" s="128">
        <v>89797</v>
      </c>
      <c r="H39" s="129">
        <v>907.41030616492651</v>
      </c>
      <c r="I39" s="126">
        <v>89283</v>
      </c>
      <c r="J39" s="127">
        <v>865.97878756533703</v>
      </c>
      <c r="K39" s="126">
        <v>87</v>
      </c>
      <c r="L39" s="127">
        <v>13.247782500000003</v>
      </c>
      <c r="M39" s="221">
        <v>0</v>
      </c>
      <c r="N39" s="221">
        <v>0</v>
      </c>
      <c r="O39" s="221">
        <v>0</v>
      </c>
      <c r="P39" s="221">
        <v>0</v>
      </c>
      <c r="Q39" s="222">
        <v>427</v>
      </c>
      <c r="R39" s="223">
        <v>28.183736099589478</v>
      </c>
      <c r="S39" s="130">
        <v>288</v>
      </c>
      <c r="T39" s="130">
        <v>95</v>
      </c>
      <c r="U39" s="130">
        <v>37</v>
      </c>
      <c r="V39" s="130">
        <v>7</v>
      </c>
      <c r="W39" s="126">
        <v>427</v>
      </c>
      <c r="X39" s="127">
        <v>28.183736099999972</v>
      </c>
      <c r="Y39" s="126">
        <v>128673</v>
      </c>
      <c r="Z39" s="127">
        <v>1723.4601365999847</v>
      </c>
      <c r="AA39" s="224">
        <v>129100</v>
      </c>
      <c r="AB39" s="225">
        <v>1751.6438726999847</v>
      </c>
      <c r="AC39" s="126">
        <v>128557</v>
      </c>
      <c r="AD39" s="127">
        <v>1695.3172487280353</v>
      </c>
      <c r="AE39" s="126">
        <v>219</v>
      </c>
      <c r="AF39" s="127">
        <v>23.672685899999998</v>
      </c>
      <c r="AG39" s="126" t="s">
        <v>103</v>
      </c>
      <c r="AH39" s="127" t="s">
        <v>103</v>
      </c>
      <c r="AI39" s="126" t="s">
        <v>103</v>
      </c>
      <c r="AJ39" s="127" t="s">
        <v>103</v>
      </c>
      <c r="AK39" s="226">
        <v>324</v>
      </c>
      <c r="AL39" s="227">
        <v>32.653938071949405</v>
      </c>
      <c r="AM39" s="131">
        <v>200</v>
      </c>
      <c r="AN39" s="131">
        <v>67</v>
      </c>
      <c r="AO39" s="131">
        <v>43</v>
      </c>
      <c r="AP39" s="131">
        <v>14</v>
      </c>
      <c r="AQ39" s="132">
        <v>324</v>
      </c>
      <c r="AR39" s="132">
        <v>32.653938072000024</v>
      </c>
      <c r="AS39" s="132">
        <v>147240</v>
      </c>
      <c r="AT39" s="132">
        <v>1245.729225659855</v>
      </c>
      <c r="AU39" s="132">
        <v>147564</v>
      </c>
      <c r="AV39" s="132">
        <v>1278.3831637318551</v>
      </c>
      <c r="AW39" s="132">
        <v>146967</v>
      </c>
      <c r="AX39" s="132">
        <v>1207.8727389842843</v>
      </c>
      <c r="AY39" s="132">
        <v>200</v>
      </c>
      <c r="AZ39" s="132">
        <v>28.820100700000001</v>
      </c>
      <c r="BA39" s="132">
        <v>0</v>
      </c>
      <c r="BB39" s="132">
        <v>0</v>
      </c>
      <c r="BC39" s="132">
        <v>0</v>
      </c>
      <c r="BD39" s="132">
        <v>0</v>
      </c>
      <c r="BE39" s="132">
        <v>397</v>
      </c>
      <c r="BF39" s="132">
        <v>41.690324047570826</v>
      </c>
      <c r="BG39" s="132">
        <v>342</v>
      </c>
      <c r="BH39" s="132">
        <v>9</v>
      </c>
      <c r="BI39" s="132">
        <v>19</v>
      </c>
      <c r="BJ39" s="132">
        <v>27</v>
      </c>
      <c r="BK39" s="780">
        <v>397</v>
      </c>
      <c r="BL39" s="761">
        <v>41.690324048000072</v>
      </c>
      <c r="BM39" s="750">
        <v>178519</v>
      </c>
      <c r="BN39" s="750">
        <v>1526.4701613188588</v>
      </c>
      <c r="BO39" s="750">
        <v>178916</v>
      </c>
      <c r="BP39" s="761">
        <v>1568.1604853668589</v>
      </c>
      <c r="BQ39" s="750">
        <v>177532</v>
      </c>
      <c r="BR39" s="761">
        <v>1448.3451778676647</v>
      </c>
      <c r="BS39" s="750">
        <v>943</v>
      </c>
      <c r="BT39" s="761">
        <v>83.616259100000192</v>
      </c>
      <c r="BU39" s="750">
        <v>0</v>
      </c>
      <c r="BV39" s="761">
        <v>0</v>
      </c>
      <c r="BW39" s="750">
        <v>0</v>
      </c>
      <c r="BX39" s="761">
        <v>0</v>
      </c>
      <c r="BY39" s="750">
        <v>441</v>
      </c>
      <c r="BZ39" s="761">
        <v>36.199048399194012</v>
      </c>
      <c r="CA39" s="750">
        <v>433</v>
      </c>
      <c r="CB39" s="750">
        <v>7</v>
      </c>
      <c r="CC39" s="750">
        <v>1</v>
      </c>
      <c r="CD39" s="750">
        <v>0</v>
      </c>
    </row>
    <row r="40" spans="1:82">
      <c r="A40" s="2106"/>
      <c r="B40" s="2105"/>
      <c r="C40" s="133"/>
      <c r="D40" s="134"/>
      <c r="E40" s="133"/>
      <c r="F40" s="134"/>
      <c r="G40" s="135">
        <v>1</v>
      </c>
      <c r="H40" s="135">
        <v>1</v>
      </c>
      <c r="I40" s="136">
        <v>0.99427597803935541</v>
      </c>
      <c r="J40" s="136">
        <v>0.95434092128102954</v>
      </c>
      <c r="K40" s="136">
        <v>9.6885196610131739E-4</v>
      </c>
      <c r="L40" s="136">
        <v>1.4599550401835694E-2</v>
      </c>
      <c r="M40" s="221" t="s">
        <v>185</v>
      </c>
      <c r="N40" s="221" t="s">
        <v>185</v>
      </c>
      <c r="O40" s="221" t="s">
        <v>103</v>
      </c>
      <c r="P40" s="221" t="s">
        <v>103</v>
      </c>
      <c r="Q40" s="136">
        <v>4.7551699945432473E-3</v>
      </c>
      <c r="R40" s="136">
        <v>3.1059528317134783E-2</v>
      </c>
      <c r="S40" s="137">
        <v>0.67447306791569084</v>
      </c>
      <c r="T40" s="137">
        <v>0.22248243559718969</v>
      </c>
      <c r="U40" s="137">
        <v>8.6651053864168617E-2</v>
      </c>
      <c r="V40" s="137">
        <v>1.6393442622950821E-2</v>
      </c>
      <c r="W40" s="228"/>
      <c r="X40" s="229"/>
      <c r="Y40" s="228"/>
      <c r="Z40" s="229"/>
      <c r="AA40" s="230">
        <v>1</v>
      </c>
      <c r="AB40" s="230">
        <v>1</v>
      </c>
      <c r="AC40" s="138">
        <v>0.9957939581719597</v>
      </c>
      <c r="AD40" s="138">
        <v>0.96784356406583516</v>
      </c>
      <c r="AE40" s="138">
        <v>1.6963594113090627E-3</v>
      </c>
      <c r="AF40" s="138">
        <v>1.3514554110540122E-2</v>
      </c>
      <c r="AG40" s="138" t="s">
        <v>103</v>
      </c>
      <c r="AH40" s="138" t="s">
        <v>103</v>
      </c>
      <c r="AI40" s="138" t="s">
        <v>103</v>
      </c>
      <c r="AJ40" s="138" t="s">
        <v>103</v>
      </c>
      <c r="AK40" s="138">
        <v>2.509682416731216E-3</v>
      </c>
      <c r="AL40" s="138">
        <v>1.8641881823624688E-2</v>
      </c>
      <c r="AM40" s="139">
        <v>0.61728395061728392</v>
      </c>
      <c r="AN40" s="139">
        <v>0.20679012345679013</v>
      </c>
      <c r="AO40" s="139">
        <v>0.13271604938271606</v>
      </c>
      <c r="AP40" s="139">
        <v>4.3209876543209874E-2</v>
      </c>
      <c r="AQ40" s="132"/>
      <c r="AR40" s="132"/>
      <c r="AS40" s="132"/>
      <c r="AT40" s="132"/>
      <c r="AU40" s="140">
        <v>1</v>
      </c>
      <c r="AV40" s="140">
        <v>1</v>
      </c>
      <c r="AW40" s="140">
        <v>0.99595429779621047</v>
      </c>
      <c r="AX40" s="140">
        <v>0.94484406025675682</v>
      </c>
      <c r="AY40" s="140">
        <v>1.3553441218725434E-3</v>
      </c>
      <c r="AZ40" s="140">
        <v>2.2544180428556635E-2</v>
      </c>
      <c r="BA40" s="140">
        <v>0</v>
      </c>
      <c r="BB40" s="140">
        <v>0</v>
      </c>
      <c r="BC40" s="140">
        <v>0</v>
      </c>
      <c r="BD40" s="140">
        <v>0</v>
      </c>
      <c r="BE40" s="140">
        <v>2.6903580819169987E-3</v>
      </c>
      <c r="BF40" s="140">
        <v>3.2611759314686579E-2</v>
      </c>
      <c r="BG40" s="141">
        <v>0.8614609571788413</v>
      </c>
      <c r="BH40" s="141">
        <v>2.2670025188916875E-2</v>
      </c>
      <c r="BI40" s="141">
        <v>4.7858942065491183E-2</v>
      </c>
      <c r="BJ40" s="141">
        <v>6.8010075566750636E-2</v>
      </c>
      <c r="BK40" s="749"/>
      <c r="BL40" s="749"/>
      <c r="BM40" s="749"/>
      <c r="BN40" s="749"/>
      <c r="BO40" s="762">
        <v>1</v>
      </c>
      <c r="BP40" s="762">
        <v>1</v>
      </c>
      <c r="BQ40" s="762">
        <v>0.99226452636991658</v>
      </c>
      <c r="BR40" s="762">
        <v>0.92359499641953779</v>
      </c>
      <c r="BS40" s="762">
        <v>5.2706297927519056E-3</v>
      </c>
      <c r="BT40" s="762">
        <v>5.3321238406564504E-2</v>
      </c>
      <c r="BU40" s="762">
        <v>0</v>
      </c>
      <c r="BV40" s="762">
        <v>0</v>
      </c>
      <c r="BW40" s="762">
        <v>0</v>
      </c>
      <c r="BX40" s="762">
        <v>0</v>
      </c>
      <c r="BY40" s="762">
        <v>2.4648438373314854E-3</v>
      </c>
      <c r="BZ40" s="762">
        <v>2.3083765173897701E-2</v>
      </c>
      <c r="CA40" s="763">
        <v>0.98185941043083902</v>
      </c>
      <c r="CB40" s="763">
        <v>1.5873015873015872E-2</v>
      </c>
      <c r="CC40" s="763">
        <v>2.2675736961451248E-3</v>
      </c>
      <c r="CD40" s="763">
        <v>0</v>
      </c>
    </row>
    <row r="41" spans="1:82" ht="13">
      <c r="A41" s="2106">
        <v>18</v>
      </c>
      <c r="B41" s="2108" t="s">
        <v>113</v>
      </c>
      <c r="C41" s="221">
        <v>0</v>
      </c>
      <c r="D41" s="221">
        <v>0</v>
      </c>
      <c r="E41" s="126">
        <v>14340</v>
      </c>
      <c r="F41" s="127">
        <v>400.89335680299996</v>
      </c>
      <c r="G41" s="128">
        <v>14340</v>
      </c>
      <c r="H41" s="129">
        <v>400.89335680299996</v>
      </c>
      <c r="I41" s="126">
        <v>14236</v>
      </c>
      <c r="J41" s="127">
        <v>380.77473429600002</v>
      </c>
      <c r="K41" s="126">
        <v>104</v>
      </c>
      <c r="L41" s="127">
        <v>20.118621945000001</v>
      </c>
      <c r="M41" s="221">
        <v>0</v>
      </c>
      <c r="N41" s="221">
        <v>0</v>
      </c>
      <c r="O41" s="221">
        <v>0</v>
      </c>
      <c r="P41" s="221">
        <v>0</v>
      </c>
      <c r="Q41" s="221">
        <v>0</v>
      </c>
      <c r="R41" s="221">
        <v>5.6199993991867814E-7</v>
      </c>
      <c r="S41" s="221">
        <v>0</v>
      </c>
      <c r="T41" s="221">
        <v>0</v>
      </c>
      <c r="U41" s="221">
        <v>0</v>
      </c>
      <c r="V41" s="221">
        <v>0</v>
      </c>
      <c r="W41" s="126" t="s">
        <v>103</v>
      </c>
      <c r="X41" s="127" t="s">
        <v>103</v>
      </c>
      <c r="Y41" s="126">
        <v>21110</v>
      </c>
      <c r="Z41" s="127">
        <v>785.24199397999985</v>
      </c>
      <c r="AA41" s="224">
        <v>21110</v>
      </c>
      <c r="AB41" s="225">
        <v>785.24199397999985</v>
      </c>
      <c r="AC41" s="126">
        <v>20985</v>
      </c>
      <c r="AD41" s="127">
        <v>751.26583630999971</v>
      </c>
      <c r="AE41" s="126">
        <v>121</v>
      </c>
      <c r="AF41" s="127">
        <v>25.827238336000001</v>
      </c>
      <c r="AG41" s="126" t="s">
        <v>103</v>
      </c>
      <c r="AH41" s="127" t="s">
        <v>103</v>
      </c>
      <c r="AI41" s="126" t="s">
        <v>103</v>
      </c>
      <c r="AJ41" s="127" t="s">
        <v>103</v>
      </c>
      <c r="AK41" s="226">
        <v>4</v>
      </c>
      <c r="AL41" s="227">
        <v>8.1489193340001336</v>
      </c>
      <c r="AM41" s="131">
        <v>4</v>
      </c>
      <c r="AN41" s="131" t="s">
        <v>103</v>
      </c>
      <c r="AO41" s="131" t="s">
        <v>103</v>
      </c>
      <c r="AP41" s="131" t="s">
        <v>103</v>
      </c>
      <c r="AQ41" s="132">
        <v>4</v>
      </c>
      <c r="AR41" s="132">
        <v>8.1489194999999999</v>
      </c>
      <c r="AS41" s="132">
        <v>21239</v>
      </c>
      <c r="AT41" s="132">
        <v>394.12242038400012</v>
      </c>
      <c r="AU41" s="132">
        <v>21243</v>
      </c>
      <c r="AV41" s="132">
        <v>402.2713398840001</v>
      </c>
      <c r="AW41" s="132">
        <v>21101</v>
      </c>
      <c r="AX41" s="132">
        <v>363.13760039600004</v>
      </c>
      <c r="AY41" s="132">
        <v>140</v>
      </c>
      <c r="AZ41" s="132">
        <v>38.422989487999999</v>
      </c>
      <c r="BA41" s="132">
        <v>0</v>
      </c>
      <c r="BB41" s="132">
        <v>0</v>
      </c>
      <c r="BC41" s="132">
        <v>0</v>
      </c>
      <c r="BD41" s="132">
        <v>0</v>
      </c>
      <c r="BE41" s="132">
        <v>2</v>
      </c>
      <c r="BF41" s="132">
        <v>0.71075000000006128</v>
      </c>
      <c r="BG41" s="132">
        <v>2</v>
      </c>
      <c r="BH41" s="132">
        <v>0</v>
      </c>
      <c r="BI41" s="132">
        <v>0</v>
      </c>
      <c r="BJ41" s="132">
        <v>0</v>
      </c>
      <c r="BK41" s="780">
        <v>2</v>
      </c>
      <c r="BL41" s="761">
        <v>0.71074999999999999</v>
      </c>
      <c r="BM41" s="750">
        <v>27101</v>
      </c>
      <c r="BN41" s="750">
        <v>454.45351763690007</v>
      </c>
      <c r="BO41" s="750">
        <v>27103</v>
      </c>
      <c r="BP41" s="761">
        <v>455.16426763690009</v>
      </c>
      <c r="BQ41" s="750">
        <v>26975</v>
      </c>
      <c r="BR41" s="761">
        <v>427.97061027289988</v>
      </c>
      <c r="BS41" s="750">
        <v>128</v>
      </c>
      <c r="BT41" s="761">
        <v>27.193657364000007</v>
      </c>
      <c r="BU41" s="750">
        <v>0</v>
      </c>
      <c r="BV41" s="761">
        <v>0</v>
      </c>
      <c r="BW41" s="750">
        <v>0</v>
      </c>
      <c r="BX41" s="761">
        <v>0</v>
      </c>
      <c r="BY41" s="750">
        <v>0</v>
      </c>
      <c r="BZ41" s="761">
        <v>2.0961010704922955E-13</v>
      </c>
      <c r="CA41" s="750">
        <v>0</v>
      </c>
      <c r="CB41" s="750">
        <v>0</v>
      </c>
      <c r="CC41" s="750">
        <v>0</v>
      </c>
      <c r="CD41" s="750">
        <v>0</v>
      </c>
    </row>
    <row r="42" spans="1:82">
      <c r="A42" s="2106"/>
      <c r="B42" s="2108"/>
      <c r="C42" s="221"/>
      <c r="D42" s="221"/>
      <c r="E42" s="133"/>
      <c r="F42" s="134"/>
      <c r="G42" s="135">
        <v>1</v>
      </c>
      <c r="H42" s="135">
        <v>1</v>
      </c>
      <c r="I42" s="136">
        <v>0.99274755927475589</v>
      </c>
      <c r="J42" s="136">
        <v>0.94981552533711278</v>
      </c>
      <c r="K42" s="136">
        <v>7.2524407252440729E-3</v>
      </c>
      <c r="L42" s="136">
        <v>5.0184473261018249E-2</v>
      </c>
      <c r="M42" s="221" t="s">
        <v>185</v>
      </c>
      <c r="N42" s="221" t="s">
        <v>185</v>
      </c>
      <c r="O42" s="221" t="s">
        <v>103</v>
      </c>
      <c r="P42" s="221" t="s">
        <v>103</v>
      </c>
      <c r="Q42" s="136" t="s">
        <v>185</v>
      </c>
      <c r="R42" s="136">
        <v>1.4018689269397058E-9</v>
      </c>
      <c r="S42" s="221" t="s">
        <v>185</v>
      </c>
      <c r="T42" s="221" t="s">
        <v>185</v>
      </c>
      <c r="U42" s="221" t="s">
        <v>185</v>
      </c>
      <c r="V42" s="221"/>
      <c r="W42" s="228"/>
      <c r="X42" s="229"/>
      <c r="Y42" s="228"/>
      <c r="Z42" s="229"/>
      <c r="AA42" s="230">
        <v>0.99999999999999989</v>
      </c>
      <c r="AB42" s="230">
        <v>0.99999999999999989</v>
      </c>
      <c r="AC42" s="138">
        <v>0.9940786357176693</v>
      </c>
      <c r="AD42" s="138">
        <v>0.9567316089428789</v>
      </c>
      <c r="AE42" s="138">
        <v>5.7318806252960684E-3</v>
      </c>
      <c r="AF42" s="138">
        <v>3.2890801223065792E-2</v>
      </c>
      <c r="AG42" s="138" t="s">
        <v>103</v>
      </c>
      <c r="AH42" s="138" t="s">
        <v>103</v>
      </c>
      <c r="AI42" s="138" t="s">
        <v>103</v>
      </c>
      <c r="AJ42" s="138" t="s">
        <v>103</v>
      </c>
      <c r="AK42" s="138">
        <v>1.8948365703458077E-4</v>
      </c>
      <c r="AL42" s="138">
        <v>1.0377589834055267E-2</v>
      </c>
      <c r="AM42" s="139">
        <v>1</v>
      </c>
      <c r="AN42" s="139" t="s">
        <v>103</v>
      </c>
      <c r="AO42" s="139" t="s">
        <v>103</v>
      </c>
      <c r="AP42" s="139" t="s">
        <v>103</v>
      </c>
      <c r="AQ42" s="132"/>
      <c r="AR42" s="132"/>
      <c r="AS42" s="132"/>
      <c r="AT42" s="132"/>
      <c r="AU42" s="140">
        <v>1</v>
      </c>
      <c r="AV42" s="140">
        <v>1</v>
      </c>
      <c r="AW42" s="140">
        <v>0.99331544508779368</v>
      </c>
      <c r="AX42" s="140">
        <v>0.90271805220007784</v>
      </c>
      <c r="AY42" s="140">
        <v>6.5904062514710732E-3</v>
      </c>
      <c r="AZ42" s="140">
        <v>9.5515105548110241E-2</v>
      </c>
      <c r="BA42" s="140">
        <v>0</v>
      </c>
      <c r="BB42" s="140">
        <v>0</v>
      </c>
      <c r="BC42" s="140">
        <v>0</v>
      </c>
      <c r="BD42" s="140">
        <v>0</v>
      </c>
      <c r="BE42" s="140">
        <v>9.4148660735301034E-5</v>
      </c>
      <c r="BF42" s="140">
        <v>1.7668422518119606E-3</v>
      </c>
      <c r="BG42" s="141">
        <v>1</v>
      </c>
      <c r="BH42" s="141">
        <v>0</v>
      </c>
      <c r="BI42" s="141">
        <v>0</v>
      </c>
      <c r="BJ42" s="141">
        <v>0</v>
      </c>
      <c r="BK42" s="749"/>
      <c r="BL42" s="749"/>
      <c r="BM42" s="749"/>
      <c r="BN42" s="749"/>
      <c r="BO42" s="762">
        <v>1</v>
      </c>
      <c r="BP42" s="762">
        <v>1</v>
      </c>
      <c r="BQ42" s="762">
        <v>0.99527727557834922</v>
      </c>
      <c r="BR42" s="762">
        <v>0.94025528957889659</v>
      </c>
      <c r="BS42" s="762">
        <v>4.7227244216507397E-3</v>
      </c>
      <c r="BT42" s="762">
        <v>5.9744710421102971E-2</v>
      </c>
      <c r="BU42" s="762">
        <v>0</v>
      </c>
      <c r="BV42" s="762">
        <v>0</v>
      </c>
      <c r="BW42" s="762">
        <v>0</v>
      </c>
      <c r="BX42" s="762">
        <v>0</v>
      </c>
      <c r="BY42" s="762">
        <v>0</v>
      </c>
      <c r="BZ42" s="762">
        <v>4.6051529514272554E-16</v>
      </c>
      <c r="CA42" s="763">
        <v>0</v>
      </c>
      <c r="CB42" s="763">
        <v>0</v>
      </c>
      <c r="CC42" s="763">
        <v>0</v>
      </c>
      <c r="CD42" s="763">
        <v>0</v>
      </c>
    </row>
    <row r="43" spans="1:82" ht="13">
      <c r="A43" s="2106">
        <v>19</v>
      </c>
      <c r="B43" s="2105" t="s">
        <v>221</v>
      </c>
      <c r="C43" s="221">
        <v>0</v>
      </c>
      <c r="D43" s="221">
        <v>0</v>
      </c>
      <c r="E43" s="126">
        <v>16706</v>
      </c>
      <c r="F43" s="127">
        <v>388.44513338899981</v>
      </c>
      <c r="G43" s="128">
        <v>16706</v>
      </c>
      <c r="H43" s="129">
        <v>388.44513338899981</v>
      </c>
      <c r="I43" s="126">
        <v>16648</v>
      </c>
      <c r="J43" s="127">
        <v>380.2898965819997</v>
      </c>
      <c r="K43" s="126">
        <v>55</v>
      </c>
      <c r="L43" s="127">
        <v>6.9297694260000009</v>
      </c>
      <c r="M43" s="221">
        <v>0</v>
      </c>
      <c r="N43" s="221">
        <v>0</v>
      </c>
      <c r="O43" s="221">
        <v>0</v>
      </c>
      <c r="P43" s="221">
        <v>0</v>
      </c>
      <c r="Q43" s="222">
        <v>3</v>
      </c>
      <c r="R43" s="223">
        <v>1.2254673810001071</v>
      </c>
      <c r="S43" s="130">
        <v>3</v>
      </c>
      <c r="T43" s="221">
        <v>0</v>
      </c>
      <c r="U43" s="221">
        <v>0</v>
      </c>
      <c r="V43" s="221">
        <v>0</v>
      </c>
      <c r="W43" s="126">
        <v>3</v>
      </c>
      <c r="X43" s="127">
        <v>1.2254673810000001</v>
      </c>
      <c r="Y43" s="126">
        <v>26811</v>
      </c>
      <c r="Z43" s="127">
        <v>1118.8432011140001</v>
      </c>
      <c r="AA43" s="224">
        <v>26814</v>
      </c>
      <c r="AB43" s="225">
        <v>1120.0686684950001</v>
      </c>
      <c r="AC43" s="126">
        <v>26687</v>
      </c>
      <c r="AD43" s="127">
        <v>1097.9088909090003</v>
      </c>
      <c r="AE43" s="126">
        <v>124</v>
      </c>
      <c r="AF43" s="127">
        <v>20.313281325000005</v>
      </c>
      <c r="AG43" s="126" t="s">
        <v>103</v>
      </c>
      <c r="AH43" s="127" t="s">
        <v>103</v>
      </c>
      <c r="AI43" s="126" t="s">
        <v>103</v>
      </c>
      <c r="AJ43" s="127" t="s">
        <v>103</v>
      </c>
      <c r="AK43" s="226">
        <v>3</v>
      </c>
      <c r="AL43" s="227">
        <v>1.8464962609997855</v>
      </c>
      <c r="AM43" s="131">
        <v>2</v>
      </c>
      <c r="AN43" s="131" t="s">
        <v>103</v>
      </c>
      <c r="AO43" s="131">
        <v>1</v>
      </c>
      <c r="AP43" s="131" t="s">
        <v>103</v>
      </c>
      <c r="AQ43" s="132">
        <v>3</v>
      </c>
      <c r="AR43" s="132">
        <v>1.846496261</v>
      </c>
      <c r="AS43" s="132">
        <v>14567</v>
      </c>
      <c r="AT43" s="132">
        <v>428.239900906</v>
      </c>
      <c r="AU43" s="132">
        <v>14570</v>
      </c>
      <c r="AV43" s="132">
        <v>430.08639716700003</v>
      </c>
      <c r="AW43" s="132">
        <v>14526</v>
      </c>
      <c r="AX43" s="132">
        <v>422.46142191600001</v>
      </c>
      <c r="AY43" s="132">
        <v>35</v>
      </c>
      <c r="AZ43" s="132">
        <v>5.1888823619999993</v>
      </c>
      <c r="BA43" s="132">
        <v>0</v>
      </c>
      <c r="BB43" s="132">
        <v>0</v>
      </c>
      <c r="BC43" s="132">
        <v>2</v>
      </c>
      <c r="BD43" s="132">
        <v>4.8508478000000001E-2</v>
      </c>
      <c r="BE43" s="132">
        <v>7</v>
      </c>
      <c r="BF43" s="132">
        <v>2.3875844110000242</v>
      </c>
      <c r="BG43" s="132">
        <v>7</v>
      </c>
      <c r="BH43" s="132">
        <v>0</v>
      </c>
      <c r="BI43" s="132">
        <v>0</v>
      </c>
      <c r="BJ43" s="132">
        <v>0</v>
      </c>
      <c r="BK43" s="780">
        <v>7</v>
      </c>
      <c r="BL43" s="761">
        <v>2.3875844109999997</v>
      </c>
      <c r="BM43" s="750">
        <v>8574</v>
      </c>
      <c r="BN43" s="750">
        <v>422.67317871799997</v>
      </c>
      <c r="BO43" s="750">
        <v>8581</v>
      </c>
      <c r="BP43" s="761">
        <v>425.06076312899995</v>
      </c>
      <c r="BQ43" s="750">
        <v>8541</v>
      </c>
      <c r="BR43" s="761">
        <v>417.60202294300001</v>
      </c>
      <c r="BS43" s="750">
        <v>40</v>
      </c>
      <c r="BT43" s="761">
        <v>7.4587401660000001</v>
      </c>
      <c r="BU43" s="750">
        <v>0</v>
      </c>
      <c r="BV43" s="761">
        <v>0</v>
      </c>
      <c r="BW43" s="750">
        <v>0</v>
      </c>
      <c r="BX43" s="761">
        <v>0</v>
      </c>
      <c r="BY43" s="750">
        <v>0</v>
      </c>
      <c r="BZ43" s="761">
        <v>1.999994303503172E-8</v>
      </c>
      <c r="CA43" s="750">
        <v>0</v>
      </c>
      <c r="CB43" s="750">
        <v>0</v>
      </c>
      <c r="CC43" s="750">
        <v>0</v>
      </c>
      <c r="CD43" s="750">
        <v>0</v>
      </c>
    </row>
    <row r="44" spans="1:82">
      <c r="A44" s="2106"/>
      <c r="B44" s="2105"/>
      <c r="C44" s="133"/>
      <c r="D44" s="134"/>
      <c r="E44" s="133"/>
      <c r="F44" s="134"/>
      <c r="G44" s="135">
        <v>1</v>
      </c>
      <c r="H44" s="135">
        <v>0.99999999999999989</v>
      </c>
      <c r="I44" s="136">
        <v>0.99652819346342636</v>
      </c>
      <c r="J44" s="136">
        <v>0.97900543447191746</v>
      </c>
      <c r="K44" s="136">
        <v>3.2922303364060815E-3</v>
      </c>
      <c r="L44" s="136">
        <v>1.7839763792484784E-2</v>
      </c>
      <c r="M44" s="221" t="s">
        <v>185</v>
      </c>
      <c r="N44" s="221" t="s">
        <v>185</v>
      </c>
      <c r="O44" s="221" t="s">
        <v>103</v>
      </c>
      <c r="P44" s="221" t="s">
        <v>103</v>
      </c>
      <c r="Q44" s="136">
        <v>1.7957620016760445E-4</v>
      </c>
      <c r="R44" s="136">
        <v>3.1548017355977269E-3</v>
      </c>
      <c r="S44" s="137">
        <v>1</v>
      </c>
      <c r="T44" s="221" t="s">
        <v>185</v>
      </c>
      <c r="U44" s="221" t="s">
        <v>185</v>
      </c>
      <c r="V44" s="221" t="s">
        <v>185</v>
      </c>
      <c r="W44" s="228"/>
      <c r="X44" s="229"/>
      <c r="Y44" s="228"/>
      <c r="Z44" s="229"/>
      <c r="AA44" s="230">
        <v>1</v>
      </c>
      <c r="AB44" s="230">
        <v>1</v>
      </c>
      <c r="AC44" s="138">
        <v>0.9952636682330126</v>
      </c>
      <c r="AD44" s="138">
        <v>0.98021569729668878</v>
      </c>
      <c r="AE44" s="138">
        <v>4.6244499142239128E-3</v>
      </c>
      <c r="AF44" s="138">
        <v>1.8135746402311477E-2</v>
      </c>
      <c r="AG44" s="138" t="s">
        <v>103</v>
      </c>
      <c r="AH44" s="138" t="s">
        <v>103</v>
      </c>
      <c r="AI44" s="138" t="s">
        <v>103</v>
      </c>
      <c r="AJ44" s="138" t="s">
        <v>103</v>
      </c>
      <c r="AK44" s="138">
        <v>1.1188185276348176E-4</v>
      </c>
      <c r="AL44" s="138">
        <v>1.6485563009997078E-3</v>
      </c>
      <c r="AM44" s="139">
        <v>0.66666666666666663</v>
      </c>
      <c r="AN44" s="139" t="s">
        <v>103</v>
      </c>
      <c r="AO44" s="139">
        <v>0.33333333333333331</v>
      </c>
      <c r="AP44" s="139" t="s">
        <v>103</v>
      </c>
      <c r="AQ44" s="132"/>
      <c r="AR44" s="132"/>
      <c r="AS44" s="132"/>
      <c r="AT44" s="132"/>
      <c r="AU44" s="140">
        <v>1</v>
      </c>
      <c r="AV44" s="140">
        <v>1</v>
      </c>
      <c r="AW44" s="140">
        <v>0.99698009608785176</v>
      </c>
      <c r="AX44" s="140">
        <v>0.98227106157919408</v>
      </c>
      <c r="AY44" s="140">
        <v>2.4021962937542897E-3</v>
      </c>
      <c r="AZ44" s="140">
        <v>1.2064744191351829E-2</v>
      </c>
      <c r="BA44" s="140">
        <v>0</v>
      </c>
      <c r="BB44" s="140">
        <v>0</v>
      </c>
      <c r="BC44" s="140">
        <v>1.3726835964310226E-4</v>
      </c>
      <c r="BD44" s="140">
        <v>1.1278775222729131E-4</v>
      </c>
      <c r="BE44" s="140">
        <v>4.8043925875085791E-4</v>
      </c>
      <c r="BF44" s="140">
        <v>5.551406477226805E-3</v>
      </c>
      <c r="BG44" s="141">
        <v>1</v>
      </c>
      <c r="BH44" s="141">
        <v>0</v>
      </c>
      <c r="BI44" s="141">
        <v>0</v>
      </c>
      <c r="BJ44" s="141">
        <v>0</v>
      </c>
      <c r="BK44" s="749"/>
      <c r="BL44" s="749"/>
      <c r="BM44" s="749"/>
      <c r="BN44" s="749"/>
      <c r="BO44" s="762">
        <v>1</v>
      </c>
      <c r="BP44" s="762">
        <v>1</v>
      </c>
      <c r="BQ44" s="762">
        <v>0.99533853863186106</v>
      </c>
      <c r="BR44" s="762">
        <v>0.98245253188957293</v>
      </c>
      <c r="BS44" s="762">
        <v>4.6614613681389113E-3</v>
      </c>
      <c r="BT44" s="762">
        <v>1.7547468063375159E-2</v>
      </c>
      <c r="BU44" s="762">
        <v>0</v>
      </c>
      <c r="BV44" s="762">
        <v>0</v>
      </c>
      <c r="BW44" s="762">
        <v>0</v>
      </c>
      <c r="BX44" s="762">
        <v>0</v>
      </c>
      <c r="BY44" s="762">
        <v>0</v>
      </c>
      <c r="BZ44" s="762">
        <v>4.7051962377816603E-11</v>
      </c>
      <c r="CA44" s="763">
        <v>0</v>
      </c>
      <c r="CB44" s="763">
        <v>0</v>
      </c>
      <c r="CC44" s="763">
        <v>0</v>
      </c>
      <c r="CD44" s="763">
        <v>0</v>
      </c>
    </row>
    <row r="45" spans="1:82" ht="13">
      <c r="A45" s="2106">
        <v>20</v>
      </c>
      <c r="B45" s="2105" t="s">
        <v>222</v>
      </c>
      <c r="C45" s="126">
        <v>36</v>
      </c>
      <c r="D45" s="127">
        <v>5.5301932000000003</v>
      </c>
      <c r="E45" s="126">
        <v>37882</v>
      </c>
      <c r="F45" s="127">
        <v>298.79121945200006</v>
      </c>
      <c r="G45" s="128">
        <v>37918</v>
      </c>
      <c r="H45" s="129">
        <v>304.32141265200005</v>
      </c>
      <c r="I45" s="126">
        <v>37649</v>
      </c>
      <c r="J45" s="127">
        <v>278.72712824499996</v>
      </c>
      <c r="K45" s="126">
        <v>214</v>
      </c>
      <c r="L45" s="127">
        <v>15.596303006999999</v>
      </c>
      <c r="M45" s="126">
        <v>21</v>
      </c>
      <c r="N45" s="127">
        <v>2.0034749000000001</v>
      </c>
      <c r="O45" s="221">
        <v>0</v>
      </c>
      <c r="P45" s="221">
        <v>0</v>
      </c>
      <c r="Q45" s="222">
        <v>34</v>
      </c>
      <c r="R45" s="223">
        <v>7.9945065000000888</v>
      </c>
      <c r="S45" s="130">
        <v>34</v>
      </c>
      <c r="T45" s="221">
        <v>0</v>
      </c>
      <c r="U45" s="221">
        <v>0</v>
      </c>
      <c r="V45" s="221">
        <v>0</v>
      </c>
      <c r="W45" s="126">
        <v>34</v>
      </c>
      <c r="X45" s="127">
        <v>7.99</v>
      </c>
      <c r="Y45" s="126">
        <v>17870</v>
      </c>
      <c r="Z45" s="127">
        <v>342.32000000000005</v>
      </c>
      <c r="AA45" s="224">
        <v>17904</v>
      </c>
      <c r="AB45" s="225">
        <v>350.31000000000006</v>
      </c>
      <c r="AC45" s="126">
        <v>17622</v>
      </c>
      <c r="AD45" s="127">
        <v>320.01</v>
      </c>
      <c r="AE45" s="126">
        <v>225</v>
      </c>
      <c r="AF45" s="127">
        <v>25.380000000000003</v>
      </c>
      <c r="AG45" s="126">
        <v>27</v>
      </c>
      <c r="AH45" s="127">
        <v>2.14</v>
      </c>
      <c r="AI45" s="126" t="s">
        <v>103</v>
      </c>
      <c r="AJ45" s="127" t="s">
        <v>103</v>
      </c>
      <c r="AK45" s="226">
        <v>30</v>
      </c>
      <c r="AL45" s="227">
        <v>2.7800000000000655</v>
      </c>
      <c r="AM45" s="131">
        <v>30</v>
      </c>
      <c r="AN45" s="131" t="s">
        <v>103</v>
      </c>
      <c r="AO45" s="131" t="s">
        <v>103</v>
      </c>
      <c r="AP45" s="131" t="s">
        <v>103</v>
      </c>
      <c r="AQ45" s="132">
        <v>30</v>
      </c>
      <c r="AR45" s="132">
        <v>2.7757684</v>
      </c>
      <c r="AS45" s="132">
        <v>6422</v>
      </c>
      <c r="AT45" s="132">
        <v>175.713082829</v>
      </c>
      <c r="AU45" s="132">
        <v>6452</v>
      </c>
      <c r="AV45" s="132">
        <v>178.48885122900001</v>
      </c>
      <c r="AW45" s="132">
        <v>6359</v>
      </c>
      <c r="AX45" s="132">
        <v>166.82847865400001</v>
      </c>
      <c r="AY45" s="132">
        <v>66</v>
      </c>
      <c r="AZ45" s="132">
        <v>9.2347454999999989</v>
      </c>
      <c r="BA45" s="132">
        <v>19</v>
      </c>
      <c r="BB45" s="132">
        <v>0.82836113499999997</v>
      </c>
      <c r="BC45" s="132">
        <v>0</v>
      </c>
      <c r="BD45" s="132">
        <v>0</v>
      </c>
      <c r="BE45" s="132">
        <v>8</v>
      </c>
      <c r="BF45" s="132">
        <v>1.5972659399999978</v>
      </c>
      <c r="BG45" s="132">
        <v>8</v>
      </c>
      <c r="BH45" s="132">
        <v>0</v>
      </c>
      <c r="BI45" s="132">
        <v>0</v>
      </c>
      <c r="BJ45" s="132">
        <v>0</v>
      </c>
      <c r="BK45" s="780">
        <v>8</v>
      </c>
      <c r="BL45" s="761">
        <v>1.5972659</v>
      </c>
      <c r="BM45" s="750">
        <v>15401</v>
      </c>
      <c r="BN45" s="750">
        <v>247.43202009200002</v>
      </c>
      <c r="BO45" s="750">
        <v>15409</v>
      </c>
      <c r="BP45" s="761">
        <v>249.02928599200001</v>
      </c>
      <c r="BQ45" s="750">
        <v>15267</v>
      </c>
      <c r="BR45" s="761">
        <v>230.98306757800003</v>
      </c>
      <c r="BS45" s="750">
        <v>102</v>
      </c>
      <c r="BT45" s="761">
        <v>11.25135412</v>
      </c>
      <c r="BU45" s="750">
        <v>3</v>
      </c>
      <c r="BV45" s="761">
        <v>1.6540414999999999</v>
      </c>
      <c r="BW45" s="750">
        <v>0</v>
      </c>
      <c r="BX45" s="761">
        <v>0</v>
      </c>
      <c r="BY45" s="750">
        <v>37</v>
      </c>
      <c r="BZ45" s="761">
        <v>5.1408227939999804</v>
      </c>
      <c r="CA45" s="750">
        <v>36</v>
      </c>
      <c r="CB45" s="750">
        <v>1</v>
      </c>
      <c r="CC45" s="750">
        <v>0</v>
      </c>
      <c r="CD45" s="750">
        <v>0</v>
      </c>
    </row>
    <row r="46" spans="1:82">
      <c r="A46" s="2106"/>
      <c r="B46" s="2105"/>
      <c r="C46" s="133"/>
      <c r="D46" s="134"/>
      <c r="E46" s="133"/>
      <c r="F46" s="134"/>
      <c r="G46" s="135">
        <v>0.99999999999999989</v>
      </c>
      <c r="H46" s="135">
        <v>1</v>
      </c>
      <c r="I46" s="136">
        <v>0.99290574397383824</v>
      </c>
      <c r="J46" s="136">
        <v>0.91589719506110512</v>
      </c>
      <c r="K46" s="136">
        <v>5.6437575821509578E-3</v>
      </c>
      <c r="L46" s="136">
        <v>5.1249443379900457E-2</v>
      </c>
      <c r="M46" s="136">
        <v>5.5382667862229019E-4</v>
      </c>
      <c r="N46" s="136">
        <v>6.5834174550544328E-3</v>
      </c>
      <c r="O46" s="221" t="s">
        <v>103</v>
      </c>
      <c r="P46" s="221" t="s">
        <v>103</v>
      </c>
      <c r="Q46" s="136">
        <v>8.9667176538846987E-4</v>
      </c>
      <c r="R46" s="136">
        <v>2.6269944103939961E-2</v>
      </c>
      <c r="S46" s="137">
        <v>1</v>
      </c>
      <c r="T46" s="221" t="s">
        <v>185</v>
      </c>
      <c r="U46" s="221" t="s">
        <v>185</v>
      </c>
      <c r="V46" s="221" t="s">
        <v>185</v>
      </c>
      <c r="W46" s="228"/>
      <c r="X46" s="229"/>
      <c r="Y46" s="228"/>
      <c r="Z46" s="229"/>
      <c r="AA46" s="230">
        <v>1</v>
      </c>
      <c r="AB46" s="230">
        <v>1</v>
      </c>
      <c r="AC46" s="138">
        <v>0.98424932975871315</v>
      </c>
      <c r="AD46" s="138">
        <v>0.91350518112528889</v>
      </c>
      <c r="AE46" s="138">
        <v>1.2567024128686327E-2</v>
      </c>
      <c r="AF46" s="138">
        <v>7.2450115611886606E-2</v>
      </c>
      <c r="AG46" s="138">
        <v>1.5080428954423592E-3</v>
      </c>
      <c r="AH46" s="138">
        <v>6.1088749964317316E-3</v>
      </c>
      <c r="AI46" s="138" t="s">
        <v>103</v>
      </c>
      <c r="AJ46" s="138" t="s">
        <v>103</v>
      </c>
      <c r="AK46" s="138">
        <v>1.675603217158177E-3</v>
      </c>
      <c r="AL46" s="138">
        <v>7.9358282663928095E-3</v>
      </c>
      <c r="AM46" s="139">
        <v>1</v>
      </c>
      <c r="AN46" s="139" t="s">
        <v>103</v>
      </c>
      <c r="AO46" s="139" t="s">
        <v>103</v>
      </c>
      <c r="AP46" s="139" t="s">
        <v>103</v>
      </c>
      <c r="AQ46" s="132"/>
      <c r="AR46" s="132"/>
      <c r="AS46" s="132"/>
      <c r="AT46" s="132"/>
      <c r="AU46" s="140">
        <v>1</v>
      </c>
      <c r="AV46" s="140">
        <v>1</v>
      </c>
      <c r="AW46" s="140">
        <v>0.98558586484810906</v>
      </c>
      <c r="AX46" s="140">
        <v>0.93467170361223395</v>
      </c>
      <c r="AY46" s="140">
        <v>1.022938623682579E-2</v>
      </c>
      <c r="AZ46" s="140">
        <v>5.1738500396038084E-2</v>
      </c>
      <c r="BA46" s="140">
        <v>2.9448233106013641E-3</v>
      </c>
      <c r="BB46" s="140">
        <v>4.640968493529146E-3</v>
      </c>
      <c r="BC46" s="140">
        <v>0</v>
      </c>
      <c r="BD46" s="140">
        <v>0</v>
      </c>
      <c r="BE46" s="140">
        <v>1.2399256044637321E-3</v>
      </c>
      <c r="BF46" s="140">
        <v>8.9488274981988445E-3</v>
      </c>
      <c r="BG46" s="141">
        <v>1</v>
      </c>
      <c r="BH46" s="141">
        <v>0</v>
      </c>
      <c r="BI46" s="141">
        <v>0</v>
      </c>
      <c r="BJ46" s="141">
        <v>0</v>
      </c>
      <c r="BK46" s="749"/>
      <c r="BL46" s="749"/>
      <c r="BM46" s="749"/>
      <c r="BN46" s="749"/>
      <c r="BO46" s="762">
        <v>1</v>
      </c>
      <c r="BP46" s="762">
        <v>1</v>
      </c>
      <c r="BQ46" s="762">
        <v>0.99078460639885779</v>
      </c>
      <c r="BR46" s="762">
        <v>0.92753375032934993</v>
      </c>
      <c r="BS46" s="762">
        <v>6.6195080796936853E-3</v>
      </c>
      <c r="BT46" s="762">
        <v>4.5180847205101196E-2</v>
      </c>
      <c r="BU46" s="762">
        <v>1.946914141086378E-4</v>
      </c>
      <c r="BV46" s="762">
        <v>6.6419557579791462E-3</v>
      </c>
      <c r="BW46" s="762">
        <v>0</v>
      </c>
      <c r="BX46" s="762">
        <v>0</v>
      </c>
      <c r="BY46" s="762">
        <v>2.4011941073398663E-3</v>
      </c>
      <c r="BZ46" s="762">
        <v>2.0643446707569679E-2</v>
      </c>
      <c r="CA46" s="763">
        <v>0.97297297297297303</v>
      </c>
      <c r="CB46" s="763">
        <v>2.7027027027027029E-2</v>
      </c>
      <c r="CC46" s="763">
        <v>0</v>
      </c>
      <c r="CD46" s="763">
        <v>0</v>
      </c>
    </row>
    <row r="47" spans="1:82" ht="13">
      <c r="A47" s="2106">
        <v>21</v>
      </c>
      <c r="B47" s="2105" t="s">
        <v>111</v>
      </c>
      <c r="C47" s="126">
        <v>2</v>
      </c>
      <c r="D47" s="127">
        <v>0.11106129399999999</v>
      </c>
      <c r="E47" s="126">
        <v>540</v>
      </c>
      <c r="F47" s="127">
        <v>11.255924312000001</v>
      </c>
      <c r="G47" s="128">
        <v>542</v>
      </c>
      <c r="H47" s="129">
        <v>11.366985606000002</v>
      </c>
      <c r="I47" s="126">
        <v>540</v>
      </c>
      <c r="J47" s="127">
        <v>11.317546485999999</v>
      </c>
      <c r="K47" s="221">
        <v>0</v>
      </c>
      <c r="L47" s="221">
        <v>0</v>
      </c>
      <c r="M47" s="221">
        <v>0</v>
      </c>
      <c r="N47" s="221">
        <v>0</v>
      </c>
      <c r="O47" s="221">
        <v>0</v>
      </c>
      <c r="P47" s="221">
        <v>0</v>
      </c>
      <c r="Q47" s="222">
        <v>2</v>
      </c>
      <c r="R47" s="223">
        <v>4.943912000000239E-2</v>
      </c>
      <c r="S47" s="221">
        <v>0</v>
      </c>
      <c r="T47" s="221">
        <v>0</v>
      </c>
      <c r="U47" s="130">
        <v>1</v>
      </c>
      <c r="V47" s="130">
        <v>1</v>
      </c>
      <c r="W47" s="126">
        <v>2</v>
      </c>
      <c r="X47" s="127">
        <v>0.05</v>
      </c>
      <c r="Y47" s="126">
        <v>589</v>
      </c>
      <c r="Z47" s="127">
        <v>28.046849614999999</v>
      </c>
      <c r="AA47" s="224">
        <v>591</v>
      </c>
      <c r="AB47" s="225">
        <v>28.096849615</v>
      </c>
      <c r="AC47" s="126">
        <v>588</v>
      </c>
      <c r="AD47" s="127">
        <v>28.035431431999999</v>
      </c>
      <c r="AE47" s="126" t="s">
        <v>103</v>
      </c>
      <c r="AF47" s="127" t="s">
        <v>103</v>
      </c>
      <c r="AG47" s="126" t="s">
        <v>103</v>
      </c>
      <c r="AH47" s="127" t="s">
        <v>103</v>
      </c>
      <c r="AI47" s="126">
        <v>2</v>
      </c>
      <c r="AJ47" s="127">
        <v>0.05</v>
      </c>
      <c r="AK47" s="226">
        <v>1</v>
      </c>
      <c r="AL47" s="227">
        <v>1.1418183000000678E-2</v>
      </c>
      <c r="AM47" s="131">
        <v>1</v>
      </c>
      <c r="AN47" s="131" t="s">
        <v>103</v>
      </c>
      <c r="AO47" s="131" t="s">
        <v>103</v>
      </c>
      <c r="AP47" s="131" t="s">
        <v>103</v>
      </c>
      <c r="AQ47" s="132">
        <v>1</v>
      </c>
      <c r="AR47" s="132">
        <v>1.1998885999999999E-2</v>
      </c>
      <c r="AS47" s="132">
        <v>326</v>
      </c>
      <c r="AT47" s="132">
        <v>11.694274169</v>
      </c>
      <c r="AU47" s="132">
        <v>327</v>
      </c>
      <c r="AV47" s="132">
        <v>11.706273055</v>
      </c>
      <c r="AW47" s="132">
        <v>325</v>
      </c>
      <c r="AX47" s="132">
        <v>10.954273055</v>
      </c>
      <c r="AY47" s="132">
        <v>0</v>
      </c>
      <c r="AZ47" s="132">
        <v>0</v>
      </c>
      <c r="BA47" s="132">
        <v>0</v>
      </c>
      <c r="BB47" s="132">
        <v>0</v>
      </c>
      <c r="BC47" s="132">
        <v>2</v>
      </c>
      <c r="BD47" s="132">
        <v>0.75</v>
      </c>
      <c r="BE47" s="132">
        <v>0</v>
      </c>
      <c r="BF47" s="132">
        <v>2.0000000000006679E-3</v>
      </c>
      <c r="BG47" s="132">
        <v>0</v>
      </c>
      <c r="BH47" s="132">
        <v>0</v>
      </c>
      <c r="BI47" s="132">
        <v>0</v>
      </c>
      <c r="BJ47" s="132">
        <v>0</v>
      </c>
      <c r="BK47" s="780">
        <v>0</v>
      </c>
      <c r="BL47" s="761">
        <v>0</v>
      </c>
      <c r="BM47" s="750">
        <v>240</v>
      </c>
      <c r="BN47" s="750">
        <v>12.125813859999996</v>
      </c>
      <c r="BO47" s="750">
        <v>240</v>
      </c>
      <c r="BP47" s="761">
        <v>12.125813859999996</v>
      </c>
      <c r="BQ47" s="750">
        <v>240</v>
      </c>
      <c r="BR47" s="761">
        <v>12.125813859999996</v>
      </c>
      <c r="BS47" s="750">
        <v>0</v>
      </c>
      <c r="BT47" s="761">
        <v>0</v>
      </c>
      <c r="BU47" s="750">
        <v>0</v>
      </c>
      <c r="BV47" s="761">
        <v>0</v>
      </c>
      <c r="BW47" s="750">
        <v>0</v>
      </c>
      <c r="BX47" s="761">
        <v>0</v>
      </c>
      <c r="BY47" s="750">
        <v>0</v>
      </c>
      <c r="BZ47" s="761">
        <v>0</v>
      </c>
      <c r="CA47" s="750">
        <v>0</v>
      </c>
      <c r="CB47" s="750">
        <v>0</v>
      </c>
      <c r="CC47" s="750">
        <v>0</v>
      </c>
      <c r="CD47" s="750">
        <v>0</v>
      </c>
    </row>
    <row r="48" spans="1:82">
      <c r="A48" s="2106"/>
      <c r="B48" s="2105"/>
      <c r="C48" s="133"/>
      <c r="D48" s="134"/>
      <c r="E48" s="133"/>
      <c r="F48" s="134"/>
      <c r="G48" s="135">
        <v>1</v>
      </c>
      <c r="H48" s="135">
        <v>1</v>
      </c>
      <c r="I48" s="136">
        <v>0.99630996309963105</v>
      </c>
      <c r="J48" s="136">
        <v>0.9956506393415413</v>
      </c>
      <c r="K48" s="221" t="s">
        <v>185</v>
      </c>
      <c r="L48" s="221" t="s">
        <v>185</v>
      </c>
      <c r="M48" s="221" t="s">
        <v>185</v>
      </c>
      <c r="N48" s="221" t="s">
        <v>185</v>
      </c>
      <c r="O48" s="221" t="s">
        <v>103</v>
      </c>
      <c r="P48" s="221" t="s">
        <v>103</v>
      </c>
      <c r="Q48" s="136">
        <v>3.6900369003690036E-3</v>
      </c>
      <c r="R48" s="136">
        <v>4.3493606584586696E-3</v>
      </c>
      <c r="S48" s="221" t="s">
        <v>185</v>
      </c>
      <c r="T48" s="221" t="s">
        <v>185</v>
      </c>
      <c r="U48" s="137">
        <v>0.5</v>
      </c>
      <c r="V48" s="137">
        <v>0.5</v>
      </c>
      <c r="W48" s="228"/>
      <c r="X48" s="229"/>
      <c r="Y48" s="228"/>
      <c r="Z48" s="229"/>
      <c r="AA48" s="230">
        <v>1</v>
      </c>
      <c r="AB48" s="230">
        <v>1</v>
      </c>
      <c r="AC48" s="138">
        <v>0.99492385786802029</v>
      </c>
      <c r="AD48" s="138">
        <v>0.99781405446370008</v>
      </c>
      <c r="AE48" s="138" t="s">
        <v>103</v>
      </c>
      <c r="AF48" s="138" t="s">
        <v>103</v>
      </c>
      <c r="AG48" s="138" t="s">
        <v>103</v>
      </c>
      <c r="AH48" s="138" t="s">
        <v>103</v>
      </c>
      <c r="AI48" s="138">
        <v>3.3840947546531302E-3</v>
      </c>
      <c r="AJ48" s="138">
        <v>1.7795589429110451E-3</v>
      </c>
      <c r="AK48" s="138">
        <v>1.6920473773265651E-3</v>
      </c>
      <c r="AL48" s="138">
        <v>4.0638659338892145E-4</v>
      </c>
      <c r="AM48" s="139">
        <v>1</v>
      </c>
      <c r="AN48" s="139" t="s">
        <v>103</v>
      </c>
      <c r="AO48" s="139" t="s">
        <v>103</v>
      </c>
      <c r="AP48" s="139" t="s">
        <v>103</v>
      </c>
      <c r="AQ48" s="132"/>
      <c r="AR48" s="132"/>
      <c r="AS48" s="132"/>
      <c r="AT48" s="132"/>
      <c r="AU48" s="140">
        <v>1</v>
      </c>
      <c r="AV48" s="140">
        <v>1</v>
      </c>
      <c r="AW48" s="140">
        <v>0.99388379204892963</v>
      </c>
      <c r="AX48" s="140">
        <v>0.93576093804861271</v>
      </c>
      <c r="AY48" s="140">
        <v>0</v>
      </c>
      <c r="AZ48" s="140">
        <v>0</v>
      </c>
      <c r="BA48" s="140">
        <v>0</v>
      </c>
      <c r="BB48" s="140">
        <v>0</v>
      </c>
      <c r="BC48" s="140">
        <v>6.1162079510703364E-3</v>
      </c>
      <c r="BD48" s="140">
        <v>6.4068213382367581E-2</v>
      </c>
      <c r="BE48" s="140">
        <v>0</v>
      </c>
      <c r="BF48" s="140">
        <v>1.7084856901970392E-4</v>
      </c>
      <c r="BG48" s="141" t="s">
        <v>185</v>
      </c>
      <c r="BH48" s="141" t="s">
        <v>185</v>
      </c>
      <c r="BI48" s="141" t="s">
        <v>185</v>
      </c>
      <c r="BJ48" s="141" t="s">
        <v>185</v>
      </c>
      <c r="BK48" s="749"/>
      <c r="BL48" s="749"/>
      <c r="BM48" s="749"/>
      <c r="BN48" s="749"/>
      <c r="BO48" s="762">
        <v>1</v>
      </c>
      <c r="BP48" s="762">
        <v>1</v>
      </c>
      <c r="BQ48" s="762">
        <v>1</v>
      </c>
      <c r="BR48" s="762">
        <v>1</v>
      </c>
      <c r="BS48" s="762">
        <v>0</v>
      </c>
      <c r="BT48" s="762">
        <v>0</v>
      </c>
      <c r="BU48" s="762">
        <v>0</v>
      </c>
      <c r="BV48" s="762">
        <v>0</v>
      </c>
      <c r="BW48" s="762">
        <v>0</v>
      </c>
      <c r="BX48" s="762">
        <v>0</v>
      </c>
      <c r="BY48" s="762">
        <v>0</v>
      </c>
      <c r="BZ48" s="762">
        <v>0</v>
      </c>
      <c r="CA48" s="763">
        <v>0</v>
      </c>
      <c r="CB48" s="763">
        <v>0</v>
      </c>
      <c r="CC48" s="763">
        <v>0</v>
      </c>
      <c r="CD48" s="763">
        <v>0</v>
      </c>
    </row>
    <row r="49" spans="1:82" ht="13">
      <c r="A49" s="2106">
        <v>22</v>
      </c>
      <c r="B49" s="2105" t="s">
        <v>110</v>
      </c>
      <c r="C49" s="221">
        <v>0</v>
      </c>
      <c r="D49" s="221">
        <v>0</v>
      </c>
      <c r="E49" s="221">
        <v>0</v>
      </c>
      <c r="F49" s="221">
        <v>0</v>
      </c>
      <c r="G49" s="221">
        <v>0</v>
      </c>
      <c r="H49" s="221">
        <v>0</v>
      </c>
      <c r="I49" s="221">
        <v>0</v>
      </c>
      <c r="J49" s="221">
        <v>0</v>
      </c>
      <c r="K49" s="221">
        <v>0</v>
      </c>
      <c r="L49" s="221">
        <v>0</v>
      </c>
      <c r="M49" s="221">
        <v>0</v>
      </c>
      <c r="N49" s="221">
        <v>0</v>
      </c>
      <c r="O49" s="221">
        <v>0</v>
      </c>
      <c r="P49" s="221">
        <v>0</v>
      </c>
      <c r="Q49" s="221">
        <v>0</v>
      </c>
      <c r="R49" s="221">
        <v>0</v>
      </c>
      <c r="S49" s="221">
        <v>0</v>
      </c>
      <c r="T49" s="221">
        <v>0</v>
      </c>
      <c r="U49" s="221">
        <v>0</v>
      </c>
      <c r="V49" s="221">
        <v>0</v>
      </c>
      <c r="W49" s="126" t="s">
        <v>103</v>
      </c>
      <c r="X49" s="127" t="s">
        <v>103</v>
      </c>
      <c r="Y49" s="126" t="s">
        <v>103</v>
      </c>
      <c r="Z49" s="127" t="s">
        <v>103</v>
      </c>
      <c r="AA49" s="224" t="s">
        <v>103</v>
      </c>
      <c r="AB49" s="225" t="s">
        <v>103</v>
      </c>
      <c r="AC49" s="126" t="s">
        <v>103</v>
      </c>
      <c r="AD49" s="127" t="s">
        <v>103</v>
      </c>
      <c r="AE49" s="126" t="s">
        <v>103</v>
      </c>
      <c r="AF49" s="127" t="s">
        <v>103</v>
      </c>
      <c r="AG49" s="126" t="s">
        <v>103</v>
      </c>
      <c r="AH49" s="127" t="s">
        <v>103</v>
      </c>
      <c r="AI49" s="126" t="s">
        <v>103</v>
      </c>
      <c r="AJ49" s="127" t="s">
        <v>103</v>
      </c>
      <c r="AK49" s="226" t="s">
        <v>103</v>
      </c>
      <c r="AL49" s="227" t="s">
        <v>103</v>
      </c>
      <c r="AM49" s="131" t="s">
        <v>103</v>
      </c>
      <c r="AN49" s="131" t="s">
        <v>103</v>
      </c>
      <c r="AO49" s="131" t="s">
        <v>103</v>
      </c>
      <c r="AP49" s="131" t="s">
        <v>103</v>
      </c>
      <c r="AQ49" s="132">
        <v>0</v>
      </c>
      <c r="AR49" s="132">
        <v>0</v>
      </c>
      <c r="AS49" s="132">
        <v>0</v>
      </c>
      <c r="AT49" s="132">
        <v>0</v>
      </c>
      <c r="AU49" s="132">
        <v>0</v>
      </c>
      <c r="AV49" s="132">
        <v>0</v>
      </c>
      <c r="AW49" s="132">
        <v>0</v>
      </c>
      <c r="AX49" s="132">
        <v>0</v>
      </c>
      <c r="AY49" s="132">
        <v>0</v>
      </c>
      <c r="AZ49" s="132">
        <v>0</v>
      </c>
      <c r="BA49" s="132">
        <v>0</v>
      </c>
      <c r="BB49" s="132">
        <v>0</v>
      </c>
      <c r="BC49" s="132">
        <v>0</v>
      </c>
      <c r="BD49" s="132">
        <v>0</v>
      </c>
      <c r="BE49" s="132">
        <v>0</v>
      </c>
      <c r="BF49" s="132">
        <v>0</v>
      </c>
      <c r="BG49" s="132">
        <v>0</v>
      </c>
      <c r="BH49" s="132">
        <v>0</v>
      </c>
      <c r="BI49" s="132">
        <v>0</v>
      </c>
      <c r="BJ49" s="132">
        <v>0</v>
      </c>
      <c r="BK49" s="780"/>
      <c r="BL49" s="761"/>
      <c r="BM49" s="750"/>
      <c r="BN49" s="750"/>
      <c r="BO49" s="750"/>
      <c r="BP49" s="761"/>
      <c r="BQ49" s="750"/>
      <c r="BR49" s="761"/>
      <c r="BS49" s="750"/>
      <c r="BT49" s="761"/>
      <c r="BU49" s="750"/>
      <c r="BV49" s="761"/>
      <c r="BW49" s="750"/>
      <c r="BX49" s="761"/>
      <c r="BY49" s="750"/>
      <c r="BZ49" s="761"/>
      <c r="CA49" s="750"/>
      <c r="CB49" s="750"/>
      <c r="CC49" s="750"/>
      <c r="CD49" s="750"/>
    </row>
    <row r="50" spans="1:82">
      <c r="A50" s="2106"/>
      <c r="B50" s="2105"/>
      <c r="C50" s="133"/>
      <c r="D50" s="134"/>
      <c r="E50" s="133"/>
      <c r="F50" s="134"/>
      <c r="G50" s="221">
        <v>0</v>
      </c>
      <c r="H50" s="221">
        <v>0</v>
      </c>
      <c r="I50" s="221" t="s">
        <v>185</v>
      </c>
      <c r="J50" s="221" t="s">
        <v>185</v>
      </c>
      <c r="K50" s="221" t="s">
        <v>185</v>
      </c>
      <c r="L50" s="221" t="s">
        <v>185</v>
      </c>
      <c r="M50" s="221" t="s">
        <v>185</v>
      </c>
      <c r="N50" s="221" t="s">
        <v>185</v>
      </c>
      <c r="O50" s="221" t="s">
        <v>103</v>
      </c>
      <c r="P50" s="221" t="s">
        <v>103</v>
      </c>
      <c r="Q50" s="136" t="s">
        <v>185</v>
      </c>
      <c r="R50" s="136" t="s">
        <v>185</v>
      </c>
      <c r="S50" s="221" t="s">
        <v>185</v>
      </c>
      <c r="T50" s="221" t="s">
        <v>185</v>
      </c>
      <c r="U50" s="221" t="s">
        <v>185</v>
      </c>
      <c r="V50" s="221" t="s">
        <v>185</v>
      </c>
      <c r="W50" s="228"/>
      <c r="X50" s="229"/>
      <c r="Y50" s="228"/>
      <c r="Z50" s="229"/>
      <c r="AA50" s="230" t="s">
        <v>103</v>
      </c>
      <c r="AB50" s="230" t="s">
        <v>103</v>
      </c>
      <c r="AC50" s="138" t="s">
        <v>103</v>
      </c>
      <c r="AD50" s="138" t="s">
        <v>103</v>
      </c>
      <c r="AE50" s="138" t="s">
        <v>103</v>
      </c>
      <c r="AF50" s="138" t="s">
        <v>103</v>
      </c>
      <c r="AG50" s="138" t="s">
        <v>103</v>
      </c>
      <c r="AH50" s="138" t="s">
        <v>103</v>
      </c>
      <c r="AI50" s="138" t="s">
        <v>103</v>
      </c>
      <c r="AJ50" s="138" t="s">
        <v>103</v>
      </c>
      <c r="AK50" s="138" t="s">
        <v>103</v>
      </c>
      <c r="AL50" s="138" t="s">
        <v>103</v>
      </c>
      <c r="AM50" s="139" t="s">
        <v>103</v>
      </c>
      <c r="AN50" s="139" t="s">
        <v>103</v>
      </c>
      <c r="AO50" s="139" t="s">
        <v>103</v>
      </c>
      <c r="AP50" s="139" t="s">
        <v>103</v>
      </c>
      <c r="AQ50" s="132"/>
      <c r="AR50" s="132"/>
      <c r="AS50" s="132"/>
      <c r="AT50" s="132"/>
      <c r="AU50" s="140" t="s">
        <v>185</v>
      </c>
      <c r="AV50" s="140" t="s">
        <v>185</v>
      </c>
      <c r="AW50" s="140" t="s">
        <v>185</v>
      </c>
      <c r="AX50" s="140" t="s">
        <v>185</v>
      </c>
      <c r="AY50" s="140" t="s">
        <v>185</v>
      </c>
      <c r="AZ50" s="140" t="s">
        <v>185</v>
      </c>
      <c r="BA50" s="140" t="s">
        <v>185</v>
      </c>
      <c r="BB50" s="140" t="s">
        <v>185</v>
      </c>
      <c r="BC50" s="140" t="s">
        <v>185</v>
      </c>
      <c r="BD50" s="140" t="s">
        <v>185</v>
      </c>
      <c r="BE50" s="140" t="s">
        <v>185</v>
      </c>
      <c r="BF50" s="140" t="s">
        <v>185</v>
      </c>
      <c r="BG50" s="141" t="s">
        <v>185</v>
      </c>
      <c r="BH50" s="141" t="s">
        <v>185</v>
      </c>
      <c r="BI50" s="141" t="s">
        <v>185</v>
      </c>
      <c r="BJ50" s="141" t="s">
        <v>185</v>
      </c>
      <c r="BK50" s="749"/>
      <c r="BL50" s="749"/>
      <c r="BM50" s="749"/>
      <c r="BN50" s="749"/>
      <c r="BO50" s="762"/>
      <c r="BP50" s="762"/>
      <c r="BQ50" s="762"/>
      <c r="BR50" s="762"/>
      <c r="BS50" s="762"/>
      <c r="BT50" s="762"/>
      <c r="BU50" s="762"/>
      <c r="BV50" s="762"/>
      <c r="BW50" s="762"/>
      <c r="BX50" s="762"/>
      <c r="BY50" s="762"/>
      <c r="BZ50" s="762"/>
      <c r="CA50" s="763"/>
      <c r="CB50" s="763"/>
      <c r="CC50" s="763"/>
      <c r="CD50" s="763"/>
    </row>
    <row r="51" spans="1:82" ht="13">
      <c r="A51" s="2106">
        <v>23</v>
      </c>
      <c r="B51" s="2105" t="s">
        <v>223</v>
      </c>
      <c r="C51" s="126">
        <v>11</v>
      </c>
      <c r="D51" s="127">
        <v>3.8157412000000002</v>
      </c>
      <c r="E51" s="126">
        <v>36465</v>
      </c>
      <c r="F51" s="127">
        <v>1536.6967180403838</v>
      </c>
      <c r="G51" s="128">
        <v>36476</v>
      </c>
      <c r="H51" s="129">
        <v>1540.5124592403838</v>
      </c>
      <c r="I51" s="126">
        <v>36109</v>
      </c>
      <c r="J51" s="127">
        <v>1489.5682078079999</v>
      </c>
      <c r="K51" s="126">
        <v>309</v>
      </c>
      <c r="L51" s="127">
        <v>40.764345999999996</v>
      </c>
      <c r="M51" s="221">
        <v>0</v>
      </c>
      <c r="N51" s="221">
        <v>0</v>
      </c>
      <c r="O51" s="126">
        <v>16</v>
      </c>
      <c r="P51" s="127">
        <v>1.4171887323839965</v>
      </c>
      <c r="Q51" s="222">
        <v>42</v>
      </c>
      <c r="R51" s="223">
        <v>8.7627166999999151</v>
      </c>
      <c r="S51" s="130">
        <v>39</v>
      </c>
      <c r="T51" s="130">
        <v>3</v>
      </c>
      <c r="U51" s="221">
        <v>0</v>
      </c>
      <c r="V51" s="221">
        <v>0</v>
      </c>
      <c r="W51" s="126">
        <v>42</v>
      </c>
      <c r="X51" s="127">
        <v>8.7627166999996877</v>
      </c>
      <c r="Y51" s="126">
        <v>70438</v>
      </c>
      <c r="Z51" s="127">
        <v>2931.8416997281001</v>
      </c>
      <c r="AA51" s="224">
        <v>70480</v>
      </c>
      <c r="AB51" s="225">
        <v>2940.6044164280997</v>
      </c>
      <c r="AC51" s="126">
        <v>68596</v>
      </c>
      <c r="AD51" s="127">
        <v>2846.6354036470088</v>
      </c>
      <c r="AE51" s="126">
        <v>388</v>
      </c>
      <c r="AF51" s="127">
        <v>62.267216999999995</v>
      </c>
      <c r="AG51" s="126">
        <v>1483</v>
      </c>
      <c r="AH51" s="127">
        <v>29.660000000000004</v>
      </c>
      <c r="AI51" s="126">
        <v>10</v>
      </c>
      <c r="AJ51" s="127">
        <v>0.53686560000000016</v>
      </c>
      <c r="AK51" s="226">
        <v>3</v>
      </c>
      <c r="AL51" s="227">
        <v>2.3941699999999901</v>
      </c>
      <c r="AM51" s="131" t="s">
        <v>103</v>
      </c>
      <c r="AN51" s="131">
        <v>1</v>
      </c>
      <c r="AO51" s="131">
        <v>2</v>
      </c>
      <c r="AP51" s="131" t="s">
        <v>103</v>
      </c>
      <c r="AQ51" s="132">
        <v>3</v>
      </c>
      <c r="AR51" s="132">
        <v>1.5049301810999991</v>
      </c>
      <c r="AS51" s="132">
        <v>47340</v>
      </c>
      <c r="AT51" s="132">
        <v>1548.4856780839</v>
      </c>
      <c r="AU51" s="132">
        <v>47343</v>
      </c>
      <c r="AV51" s="132">
        <v>1549.990608265</v>
      </c>
      <c r="AW51" s="132">
        <v>47076</v>
      </c>
      <c r="AX51" s="132">
        <v>1513.0938456879996</v>
      </c>
      <c r="AY51" s="132">
        <v>227</v>
      </c>
      <c r="AZ51" s="132">
        <v>35.327967700000002</v>
      </c>
      <c r="BA51" s="132">
        <v>31</v>
      </c>
      <c r="BB51" s="132">
        <v>0.62</v>
      </c>
      <c r="BC51" s="132">
        <v>8</v>
      </c>
      <c r="BD51" s="132">
        <v>0.74734589300000009</v>
      </c>
      <c r="BE51" s="132">
        <v>1</v>
      </c>
      <c r="BF51" s="132">
        <v>0.20144898400034295</v>
      </c>
      <c r="BG51" s="132">
        <v>1</v>
      </c>
      <c r="BH51" s="132">
        <v>0</v>
      </c>
      <c r="BI51" s="132">
        <v>0</v>
      </c>
      <c r="BJ51" s="132">
        <v>0</v>
      </c>
      <c r="BK51" s="780">
        <v>1</v>
      </c>
      <c r="BL51" s="761">
        <v>0.20144890600000001</v>
      </c>
      <c r="BM51" s="750">
        <v>64120</v>
      </c>
      <c r="BN51" s="750">
        <v>1754.3875764949998</v>
      </c>
      <c r="BO51" s="750">
        <v>64121</v>
      </c>
      <c r="BP51" s="761">
        <v>1754.5890254009998</v>
      </c>
      <c r="BQ51" s="750">
        <v>63939</v>
      </c>
      <c r="BR51" s="761">
        <v>1723.5853849569999</v>
      </c>
      <c r="BS51" s="750">
        <v>121</v>
      </c>
      <c r="BT51" s="761">
        <v>29.3422643</v>
      </c>
      <c r="BU51" s="750">
        <v>46</v>
      </c>
      <c r="BV51" s="761">
        <v>0.92</v>
      </c>
      <c r="BW51" s="750">
        <v>1</v>
      </c>
      <c r="BX51" s="761">
        <v>0.16724874399999998</v>
      </c>
      <c r="BY51" s="750">
        <v>14</v>
      </c>
      <c r="BZ51" s="761">
        <v>0.57412739999998408</v>
      </c>
      <c r="CA51" s="750">
        <v>14</v>
      </c>
      <c r="CB51" s="750">
        <v>0</v>
      </c>
      <c r="CC51" s="750">
        <v>0</v>
      </c>
      <c r="CD51" s="750">
        <v>0</v>
      </c>
    </row>
    <row r="52" spans="1:82">
      <c r="A52" s="2106"/>
      <c r="B52" s="2105"/>
      <c r="C52" s="133"/>
      <c r="D52" s="134"/>
      <c r="E52" s="133"/>
      <c r="F52" s="134"/>
      <c r="G52" s="135">
        <v>1</v>
      </c>
      <c r="H52" s="135">
        <v>1</v>
      </c>
      <c r="I52" s="136">
        <v>0.98993858975764881</v>
      </c>
      <c r="J52" s="136">
        <v>0.96693032170768412</v>
      </c>
      <c r="K52" s="136">
        <v>8.4713236100449618E-3</v>
      </c>
      <c r="L52" s="136">
        <v>2.6461549048490407E-2</v>
      </c>
      <c r="M52" s="221" t="s">
        <v>185</v>
      </c>
      <c r="N52" s="221" t="s">
        <v>185</v>
      </c>
      <c r="O52" s="136">
        <v>4.386445882223928E-4</v>
      </c>
      <c r="P52" s="136">
        <v>9.1994629701521694E-4</v>
      </c>
      <c r="Q52" s="136">
        <v>1.151442044083781E-3</v>
      </c>
      <c r="R52" s="136">
        <v>5.6881829468102786E-3</v>
      </c>
      <c r="S52" s="137">
        <v>0.9285714285714286</v>
      </c>
      <c r="T52" s="137">
        <v>7.1428571428571425E-2</v>
      </c>
      <c r="U52" s="221" t="s">
        <v>185</v>
      </c>
      <c r="V52" s="221" t="s">
        <v>185</v>
      </c>
      <c r="W52" s="228"/>
      <c r="X52" s="229"/>
      <c r="Y52" s="228"/>
      <c r="Z52" s="229"/>
      <c r="AA52" s="230">
        <v>0.99999999999999989</v>
      </c>
      <c r="AB52" s="230">
        <v>1.0003024003548187</v>
      </c>
      <c r="AC52" s="138">
        <v>0.97326901248581155</v>
      </c>
      <c r="AD52" s="138">
        <v>0.96804432032539989</v>
      </c>
      <c r="AE52" s="138">
        <v>5.505107832009081E-3</v>
      </c>
      <c r="AF52" s="138">
        <v>2.1174972278534113E-2</v>
      </c>
      <c r="AG52" s="138">
        <v>2.1041430192962542E-2</v>
      </c>
      <c r="AH52" s="138">
        <v>1.0086361781374007E-2</v>
      </c>
      <c r="AI52" s="138">
        <v>1.4188422247446084E-4</v>
      </c>
      <c r="AJ52" s="138">
        <v>1.8256981353925917E-4</v>
      </c>
      <c r="AK52" s="138">
        <v>4.2565266742338249E-5</v>
      </c>
      <c r="AL52" s="138">
        <v>8.1417615597141287E-4</v>
      </c>
      <c r="AM52" s="139" t="s">
        <v>103</v>
      </c>
      <c r="AN52" s="139">
        <v>0.33333333333333331</v>
      </c>
      <c r="AO52" s="139">
        <v>0.66666666666666663</v>
      </c>
      <c r="AP52" s="139" t="s">
        <v>103</v>
      </c>
      <c r="AQ52" s="132"/>
      <c r="AR52" s="132"/>
      <c r="AS52" s="132"/>
      <c r="AT52" s="132"/>
      <c r="AU52" s="140">
        <v>1</v>
      </c>
      <c r="AV52" s="140">
        <v>1</v>
      </c>
      <c r="AW52" s="140">
        <v>0.99436030669792785</v>
      </c>
      <c r="AX52" s="140">
        <v>0.97619549281121054</v>
      </c>
      <c r="AY52" s="140">
        <v>4.7947954291025071E-3</v>
      </c>
      <c r="AZ52" s="140">
        <v>2.2792375328999429E-2</v>
      </c>
      <c r="BA52" s="140">
        <v>6.5479585155144373E-4</v>
      </c>
      <c r="BB52" s="140">
        <v>4.0000242368823396E-4</v>
      </c>
      <c r="BC52" s="140">
        <v>1.6897957459392096E-4</v>
      </c>
      <c r="BD52" s="140">
        <v>4.8216156215072196E-4</v>
      </c>
      <c r="BE52" s="140">
        <v>2.1122446824240119E-5</v>
      </c>
      <c r="BF52" s="140">
        <v>1.2996787395107976E-4</v>
      </c>
      <c r="BG52" s="141">
        <v>1</v>
      </c>
      <c r="BH52" s="141">
        <v>0</v>
      </c>
      <c r="BI52" s="141">
        <v>0</v>
      </c>
      <c r="BJ52" s="141">
        <v>0</v>
      </c>
      <c r="BK52" s="749"/>
      <c r="BL52" s="749"/>
      <c r="BM52" s="749"/>
      <c r="BN52" s="749"/>
      <c r="BO52" s="762">
        <v>1</v>
      </c>
      <c r="BP52" s="762">
        <v>1</v>
      </c>
      <c r="BQ52" s="762">
        <v>0.99716161631914657</v>
      </c>
      <c r="BR52" s="762">
        <v>0.98232997015531065</v>
      </c>
      <c r="BS52" s="762">
        <v>1.8870572823256031E-3</v>
      </c>
      <c r="BT52" s="762">
        <v>1.6723155038140067E-2</v>
      </c>
      <c r="BU52" s="762">
        <v>7.1739367757832849E-4</v>
      </c>
      <c r="BV52" s="762">
        <v>5.2433931061989859E-4</v>
      </c>
      <c r="BW52" s="762">
        <v>1.5595514729963661E-5</v>
      </c>
      <c r="BX52" s="762">
        <v>9.5320751229352056E-5</v>
      </c>
      <c r="BY52" s="762">
        <v>2.1833720621949128E-4</v>
      </c>
      <c r="BZ52" s="762">
        <v>3.2721474469998526E-4</v>
      </c>
      <c r="CA52" s="763">
        <v>1</v>
      </c>
      <c r="CB52" s="763">
        <v>0</v>
      </c>
      <c r="CC52" s="763">
        <v>0</v>
      </c>
      <c r="CD52" s="763">
        <v>0</v>
      </c>
    </row>
    <row r="53" spans="1:82" ht="13">
      <c r="A53" s="2106">
        <v>24</v>
      </c>
      <c r="B53" s="2105" t="s">
        <v>224</v>
      </c>
      <c r="C53" s="126">
        <v>27</v>
      </c>
      <c r="D53" s="127">
        <v>1.4998718</v>
      </c>
      <c r="E53" s="126">
        <v>21700</v>
      </c>
      <c r="F53" s="127">
        <v>191.59131109</v>
      </c>
      <c r="G53" s="128">
        <v>21727</v>
      </c>
      <c r="H53" s="129">
        <v>193.09118289</v>
      </c>
      <c r="I53" s="126">
        <v>21548</v>
      </c>
      <c r="J53" s="127">
        <v>186.805177714</v>
      </c>
      <c r="K53" s="126">
        <v>103</v>
      </c>
      <c r="L53" s="127">
        <v>5.1878924</v>
      </c>
      <c r="M53" s="126">
        <v>25</v>
      </c>
      <c r="N53" s="127">
        <v>0.27662690000000001</v>
      </c>
      <c r="O53" s="221">
        <v>0</v>
      </c>
      <c r="P53" s="221">
        <v>0</v>
      </c>
      <c r="Q53" s="222">
        <v>51</v>
      </c>
      <c r="R53" s="223">
        <v>0.82148587600000333</v>
      </c>
      <c r="S53" s="130">
        <v>51</v>
      </c>
      <c r="T53" s="221">
        <v>0</v>
      </c>
      <c r="U53" s="221">
        <v>0</v>
      </c>
      <c r="V53" s="221">
        <v>0</v>
      </c>
      <c r="W53" s="126">
        <v>51</v>
      </c>
      <c r="X53" s="127">
        <v>0.82148589999999999</v>
      </c>
      <c r="Y53" s="126">
        <v>48341</v>
      </c>
      <c r="Z53" s="127">
        <v>386.22874195200006</v>
      </c>
      <c r="AA53" s="224">
        <v>48392</v>
      </c>
      <c r="AB53" s="225">
        <v>387.05022785200009</v>
      </c>
      <c r="AC53" s="126">
        <v>48180</v>
      </c>
      <c r="AD53" s="127">
        <v>381.60566312199995</v>
      </c>
      <c r="AE53" s="126">
        <v>202</v>
      </c>
      <c r="AF53" s="127">
        <v>5.3001591999999995</v>
      </c>
      <c r="AG53" s="126">
        <v>10</v>
      </c>
      <c r="AH53" s="127">
        <v>0.14440541000000001</v>
      </c>
      <c r="AI53" s="126" t="s">
        <v>103</v>
      </c>
      <c r="AJ53" s="127" t="s">
        <v>103</v>
      </c>
      <c r="AK53" s="226" t="s">
        <v>103</v>
      </c>
      <c r="AL53" s="227" t="s">
        <v>103</v>
      </c>
      <c r="AM53" s="131" t="s">
        <v>103</v>
      </c>
      <c r="AN53" s="131" t="s">
        <v>103</v>
      </c>
      <c r="AO53" s="131" t="s">
        <v>103</v>
      </c>
      <c r="AP53" s="131" t="s">
        <v>103</v>
      </c>
      <c r="AQ53" s="132">
        <v>0</v>
      </c>
      <c r="AR53" s="132">
        <v>0</v>
      </c>
      <c r="AS53" s="132">
        <v>44948</v>
      </c>
      <c r="AT53" s="132">
        <v>305.29266977199995</v>
      </c>
      <c r="AU53" s="132">
        <v>44948</v>
      </c>
      <c r="AV53" s="132">
        <v>305.29266977199995</v>
      </c>
      <c r="AW53" s="132">
        <v>44629</v>
      </c>
      <c r="AX53" s="132">
        <v>296.84516847200018</v>
      </c>
      <c r="AY53" s="132">
        <v>265</v>
      </c>
      <c r="AZ53" s="132">
        <v>6.8200488069999992</v>
      </c>
      <c r="BA53" s="132">
        <v>54</v>
      </c>
      <c r="BB53" s="132">
        <v>1.6274524930000001</v>
      </c>
      <c r="BC53" s="132">
        <v>0</v>
      </c>
      <c r="BD53" s="132">
        <v>0</v>
      </c>
      <c r="BE53" s="132">
        <v>0</v>
      </c>
      <c r="BF53" s="132">
        <v>-2.2759572004815709E-13</v>
      </c>
      <c r="BG53" s="132">
        <v>0</v>
      </c>
      <c r="BH53" s="132">
        <v>0</v>
      </c>
      <c r="BI53" s="132">
        <v>0</v>
      </c>
      <c r="BJ53" s="132">
        <v>0</v>
      </c>
      <c r="BK53" s="780">
        <v>0</v>
      </c>
      <c r="BL53" s="761">
        <v>0</v>
      </c>
      <c r="BM53" s="750">
        <v>55468</v>
      </c>
      <c r="BN53" s="750">
        <v>363.8801711589997</v>
      </c>
      <c r="BO53" s="750">
        <v>55468</v>
      </c>
      <c r="BP53" s="761">
        <v>363.8801711589997</v>
      </c>
      <c r="BQ53" s="750">
        <v>55001</v>
      </c>
      <c r="BR53" s="761">
        <v>354.67069392399952</v>
      </c>
      <c r="BS53" s="750">
        <v>468</v>
      </c>
      <c r="BT53" s="761">
        <v>8.7458048250000004</v>
      </c>
      <c r="BU53" s="750">
        <v>-1</v>
      </c>
      <c r="BV53" s="761">
        <v>0.46367240999999998</v>
      </c>
      <c r="BW53" s="750">
        <v>0</v>
      </c>
      <c r="BX53" s="761">
        <v>0</v>
      </c>
      <c r="BY53" s="750">
        <v>0</v>
      </c>
      <c r="BZ53" s="761">
        <v>1.7857937351095643E-13</v>
      </c>
      <c r="CA53" s="750">
        <v>0</v>
      </c>
      <c r="CB53" s="750">
        <v>0</v>
      </c>
      <c r="CC53" s="750">
        <v>0</v>
      </c>
      <c r="CD53" s="750">
        <v>0</v>
      </c>
    </row>
    <row r="54" spans="1:82">
      <c r="A54" s="2106"/>
      <c r="B54" s="2105"/>
      <c r="C54" s="133"/>
      <c r="D54" s="134"/>
      <c r="E54" s="133"/>
      <c r="F54" s="134"/>
      <c r="G54" s="135">
        <v>1</v>
      </c>
      <c r="H54" s="135">
        <v>1</v>
      </c>
      <c r="I54" s="136">
        <v>0.99176140286279746</v>
      </c>
      <c r="J54" s="136">
        <v>0.96744540541977508</v>
      </c>
      <c r="K54" s="136">
        <v>4.7406452800662774E-3</v>
      </c>
      <c r="L54" s="136">
        <v>2.686757790983876E-2</v>
      </c>
      <c r="M54" s="136">
        <v>1.1506420582685138E-3</v>
      </c>
      <c r="N54" s="136">
        <v>1.4326231568926094E-3</v>
      </c>
      <c r="O54" s="221" t="s">
        <v>103</v>
      </c>
      <c r="P54" s="221" t="s">
        <v>103</v>
      </c>
      <c r="Q54" s="136">
        <v>2.3473097988677681E-3</v>
      </c>
      <c r="R54" s="136">
        <v>4.2543935134935016E-3</v>
      </c>
      <c r="S54" s="137">
        <v>1</v>
      </c>
      <c r="T54" s="221" t="s">
        <v>185</v>
      </c>
      <c r="U54" s="221" t="s">
        <v>185</v>
      </c>
      <c r="V54" s="221" t="s">
        <v>185</v>
      </c>
      <c r="W54" s="228"/>
      <c r="X54" s="229"/>
      <c r="Y54" s="228"/>
      <c r="Z54" s="229"/>
      <c r="AA54" s="230">
        <v>1</v>
      </c>
      <c r="AB54" s="230">
        <v>0.99999999999999989</v>
      </c>
      <c r="AC54" s="138">
        <v>0.99561911059679287</v>
      </c>
      <c r="AD54" s="138">
        <v>0.98593318298708754</v>
      </c>
      <c r="AE54" s="138">
        <v>4.1742436766407671E-3</v>
      </c>
      <c r="AF54" s="138">
        <v>1.3693724531346018E-2</v>
      </c>
      <c r="AG54" s="138">
        <v>2.0664572656637459E-4</v>
      </c>
      <c r="AH54" s="138">
        <v>3.7309217152874954E-4</v>
      </c>
      <c r="AI54" s="138" t="s">
        <v>103</v>
      </c>
      <c r="AJ54" s="138" t="s">
        <v>103</v>
      </c>
      <c r="AK54" s="138" t="s">
        <v>103</v>
      </c>
      <c r="AL54" s="138" t="s">
        <v>103</v>
      </c>
      <c r="AM54" s="139" t="s">
        <v>103</v>
      </c>
      <c r="AN54" s="139" t="s">
        <v>103</v>
      </c>
      <c r="AO54" s="139" t="s">
        <v>103</v>
      </c>
      <c r="AP54" s="139" t="s">
        <v>103</v>
      </c>
      <c r="AQ54" s="132"/>
      <c r="AR54" s="132"/>
      <c r="AS54" s="132"/>
      <c r="AT54" s="132"/>
      <c r="AU54" s="140">
        <v>1</v>
      </c>
      <c r="AV54" s="140">
        <v>1</v>
      </c>
      <c r="AW54" s="140">
        <v>0.99290291002936726</v>
      </c>
      <c r="AX54" s="140">
        <v>0.97232982597876139</v>
      </c>
      <c r="AY54" s="140">
        <v>5.8957016997419238E-3</v>
      </c>
      <c r="AZ54" s="140">
        <v>2.2339379494743121E-2</v>
      </c>
      <c r="BA54" s="140">
        <v>1.2013882708908072E-3</v>
      </c>
      <c r="BB54" s="140">
        <v>5.3307945264962353E-3</v>
      </c>
      <c r="BC54" s="140">
        <v>0</v>
      </c>
      <c r="BD54" s="140">
        <v>0</v>
      </c>
      <c r="BE54" s="140">
        <v>0</v>
      </c>
      <c r="BF54" s="140">
        <v>-7.4550011376994789E-16</v>
      </c>
      <c r="BG54" s="141" t="s">
        <v>185</v>
      </c>
      <c r="BH54" s="141" t="s">
        <v>185</v>
      </c>
      <c r="BI54" s="141" t="s">
        <v>185</v>
      </c>
      <c r="BJ54" s="141" t="s">
        <v>185</v>
      </c>
      <c r="BK54" s="749"/>
      <c r="BL54" s="749"/>
      <c r="BM54" s="749"/>
      <c r="BN54" s="749"/>
      <c r="BO54" s="762">
        <v>1</v>
      </c>
      <c r="BP54" s="762">
        <v>1</v>
      </c>
      <c r="BQ54" s="762">
        <v>0.9915807312324223</v>
      </c>
      <c r="BR54" s="762">
        <v>0.97469090660898905</v>
      </c>
      <c r="BS54" s="762">
        <v>8.4372971803562419E-3</v>
      </c>
      <c r="BT54" s="762">
        <v>2.4034848607286344E-2</v>
      </c>
      <c r="BU54" s="762">
        <v>-1.8028412778538978E-5</v>
      </c>
      <c r="BV54" s="762">
        <v>1.2742447837241328E-3</v>
      </c>
      <c r="BW54" s="762">
        <v>0</v>
      </c>
      <c r="BX54" s="762">
        <v>0</v>
      </c>
      <c r="BY54" s="762">
        <v>0</v>
      </c>
      <c r="BZ54" s="762">
        <v>4.9076423412180123E-16</v>
      </c>
      <c r="CA54" s="763">
        <v>0</v>
      </c>
      <c r="CB54" s="763">
        <v>0</v>
      </c>
      <c r="CC54" s="763">
        <v>0</v>
      </c>
      <c r="CD54" s="763">
        <v>0</v>
      </c>
    </row>
    <row r="55" spans="1:82" ht="13">
      <c r="A55" s="2106">
        <v>25</v>
      </c>
      <c r="B55" s="2105" t="s">
        <v>225</v>
      </c>
      <c r="C55" s="126">
        <v>7</v>
      </c>
      <c r="D55" s="127">
        <v>0.1741152</v>
      </c>
      <c r="E55" s="126">
        <v>9419</v>
      </c>
      <c r="F55" s="127">
        <v>208.68370889099992</v>
      </c>
      <c r="G55" s="128">
        <v>9426</v>
      </c>
      <c r="H55" s="129">
        <v>208.85782409099991</v>
      </c>
      <c r="I55" s="126">
        <v>8515</v>
      </c>
      <c r="J55" s="127">
        <v>197.79141699100001</v>
      </c>
      <c r="K55" s="126">
        <v>23</v>
      </c>
      <c r="L55" s="127">
        <v>1.6463740999999996</v>
      </c>
      <c r="M55" s="126">
        <v>888</v>
      </c>
      <c r="N55" s="127">
        <v>9.4200330000000001</v>
      </c>
      <c r="O55" s="221">
        <v>0</v>
      </c>
      <c r="P55" s="221">
        <v>0</v>
      </c>
      <c r="Q55" s="221">
        <v>0</v>
      </c>
      <c r="R55" s="221">
        <v>-9.2370555648813024E-14</v>
      </c>
      <c r="S55" s="221">
        <v>0</v>
      </c>
      <c r="T55" s="221">
        <v>0</v>
      </c>
      <c r="U55" s="221">
        <v>0</v>
      </c>
      <c r="V55" s="221">
        <v>0</v>
      </c>
      <c r="W55" s="126" t="s">
        <v>103</v>
      </c>
      <c r="X55" s="127" t="s">
        <v>103</v>
      </c>
      <c r="Y55" s="126">
        <v>21835</v>
      </c>
      <c r="Z55" s="127">
        <v>546.15645323800004</v>
      </c>
      <c r="AA55" s="224">
        <v>21835</v>
      </c>
      <c r="AB55" s="225">
        <v>546.15645323800004</v>
      </c>
      <c r="AC55" s="126">
        <v>21448</v>
      </c>
      <c r="AD55" s="127">
        <v>532.25404360200002</v>
      </c>
      <c r="AE55" s="126">
        <v>85</v>
      </c>
      <c r="AF55" s="127">
        <v>7.9024096359999998</v>
      </c>
      <c r="AG55" s="126">
        <v>302</v>
      </c>
      <c r="AH55" s="127">
        <v>6</v>
      </c>
      <c r="AI55" s="126" t="s">
        <v>103</v>
      </c>
      <c r="AJ55" s="127" t="s">
        <v>103</v>
      </c>
      <c r="AK55" s="226" t="s">
        <v>103</v>
      </c>
      <c r="AL55" s="227" t="s">
        <v>103</v>
      </c>
      <c r="AM55" s="131" t="s">
        <v>103</v>
      </c>
      <c r="AN55" s="131" t="s">
        <v>103</v>
      </c>
      <c r="AO55" s="131" t="s">
        <v>103</v>
      </c>
      <c r="AP55" s="131" t="s">
        <v>103</v>
      </c>
      <c r="AQ55" s="132">
        <v>0</v>
      </c>
      <c r="AR55" s="132">
        <v>0</v>
      </c>
      <c r="AS55" s="132">
        <v>18246</v>
      </c>
      <c r="AT55" s="132">
        <v>439.47995560799995</v>
      </c>
      <c r="AU55" s="132">
        <v>18246</v>
      </c>
      <c r="AV55" s="132">
        <v>439.47995560799995</v>
      </c>
      <c r="AW55" s="132">
        <v>17545</v>
      </c>
      <c r="AX55" s="132">
        <v>420.00648055199997</v>
      </c>
      <c r="AY55" s="132">
        <v>54</v>
      </c>
      <c r="AZ55" s="132">
        <v>6.424771365999999</v>
      </c>
      <c r="BA55" s="132">
        <v>642</v>
      </c>
      <c r="BB55" s="132">
        <v>12.84</v>
      </c>
      <c r="BC55" s="132">
        <v>0</v>
      </c>
      <c r="BD55" s="132">
        <v>0</v>
      </c>
      <c r="BE55" s="132">
        <v>5</v>
      </c>
      <c r="BF55" s="132">
        <v>0.2087036899999859</v>
      </c>
      <c r="BG55" s="132">
        <v>5</v>
      </c>
      <c r="BH55" s="132">
        <v>0</v>
      </c>
      <c r="BI55" s="132">
        <v>0</v>
      </c>
      <c r="BJ55" s="132">
        <v>0</v>
      </c>
      <c r="BK55" s="780">
        <v>5</v>
      </c>
      <c r="BL55" s="761">
        <v>0.20870368999999997</v>
      </c>
      <c r="BM55" s="750">
        <v>19571</v>
      </c>
      <c r="BN55" s="750">
        <v>507.74092001698637</v>
      </c>
      <c r="BO55" s="750">
        <v>19576</v>
      </c>
      <c r="BP55" s="761">
        <v>507.94962370698636</v>
      </c>
      <c r="BQ55" s="750">
        <v>19320</v>
      </c>
      <c r="BR55" s="761">
        <v>494.82329258798404</v>
      </c>
      <c r="BS55" s="750">
        <v>97</v>
      </c>
      <c r="BT55" s="761">
        <v>9.8663311189999909</v>
      </c>
      <c r="BU55" s="750">
        <v>151</v>
      </c>
      <c r="BV55" s="761">
        <v>3.0200000000000018</v>
      </c>
      <c r="BW55" s="750">
        <v>0</v>
      </c>
      <c r="BX55" s="761">
        <v>0</v>
      </c>
      <c r="BY55" s="750">
        <v>8</v>
      </c>
      <c r="BZ55" s="761">
        <v>0.24000000000232324</v>
      </c>
      <c r="CA55" s="750">
        <v>8</v>
      </c>
      <c r="CB55" s="750">
        <v>0</v>
      </c>
      <c r="CC55" s="750">
        <v>0</v>
      </c>
      <c r="CD55" s="750">
        <v>0</v>
      </c>
    </row>
    <row r="56" spans="1:82">
      <c r="A56" s="2106"/>
      <c r="B56" s="2105"/>
      <c r="C56" s="133"/>
      <c r="D56" s="134"/>
      <c r="E56" s="133"/>
      <c r="F56" s="134"/>
      <c r="G56" s="135">
        <v>1</v>
      </c>
      <c r="H56" s="135">
        <v>1</v>
      </c>
      <c r="I56" s="136">
        <v>0.90335242945045624</v>
      </c>
      <c r="J56" s="136">
        <v>0.9470146395129625</v>
      </c>
      <c r="K56" s="136">
        <v>2.4400594101421599E-3</v>
      </c>
      <c r="L56" s="136">
        <v>7.8827504172535572E-3</v>
      </c>
      <c r="M56" s="136">
        <v>9.4207511139401651E-2</v>
      </c>
      <c r="N56" s="136">
        <v>4.5102610069784443E-2</v>
      </c>
      <c r="O56" s="221" t="s">
        <v>103</v>
      </c>
      <c r="P56" s="221" t="s">
        <v>103</v>
      </c>
      <c r="Q56" s="136" t="s">
        <v>185</v>
      </c>
      <c r="R56" s="136">
        <v>-4.4226523976696665E-16</v>
      </c>
      <c r="S56" s="221" t="s">
        <v>185</v>
      </c>
      <c r="T56" s="221" t="s">
        <v>185</v>
      </c>
      <c r="U56" s="221" t="s">
        <v>185</v>
      </c>
      <c r="V56" s="221" t="s">
        <v>185</v>
      </c>
      <c r="W56" s="228"/>
      <c r="X56" s="229"/>
      <c r="Y56" s="228"/>
      <c r="Z56" s="229"/>
      <c r="AA56" s="230">
        <v>1</v>
      </c>
      <c r="AB56" s="230">
        <v>0.99999999999999989</v>
      </c>
      <c r="AC56" s="138">
        <v>0.98227616212502866</v>
      </c>
      <c r="AD56" s="138">
        <v>0.97454500527536247</v>
      </c>
      <c r="AE56" s="138">
        <v>3.8928326081978477E-3</v>
      </c>
      <c r="AF56" s="138">
        <v>1.4469131673074538E-2</v>
      </c>
      <c r="AG56" s="138">
        <v>1.3831005266773529E-2</v>
      </c>
      <c r="AH56" s="138">
        <v>1.0985863051562926E-2</v>
      </c>
      <c r="AI56" s="138" t="s">
        <v>103</v>
      </c>
      <c r="AJ56" s="138" t="s">
        <v>103</v>
      </c>
      <c r="AK56" s="138" t="s">
        <v>103</v>
      </c>
      <c r="AL56" s="138" t="s">
        <v>103</v>
      </c>
      <c r="AM56" s="139" t="s">
        <v>103</v>
      </c>
      <c r="AN56" s="139" t="s">
        <v>103</v>
      </c>
      <c r="AO56" s="139" t="s">
        <v>103</v>
      </c>
      <c r="AP56" s="139" t="s">
        <v>103</v>
      </c>
      <c r="AQ56" s="132"/>
      <c r="AR56" s="132"/>
      <c r="AS56" s="132"/>
      <c r="AT56" s="132"/>
      <c r="AU56" s="140">
        <v>1</v>
      </c>
      <c r="AV56" s="140">
        <v>1</v>
      </c>
      <c r="AW56" s="140">
        <v>0.96158062040995285</v>
      </c>
      <c r="AX56" s="140">
        <v>0.95568973099339805</v>
      </c>
      <c r="AY56" s="140">
        <v>2.9595527786912199E-3</v>
      </c>
      <c r="AZ56" s="140">
        <v>1.4619031616838198E-2</v>
      </c>
      <c r="BA56" s="140">
        <v>3.5185794146662279E-2</v>
      </c>
      <c r="BB56" s="140">
        <v>2.9216349542578023E-2</v>
      </c>
      <c r="BC56" s="140">
        <v>0</v>
      </c>
      <c r="BD56" s="140">
        <v>0</v>
      </c>
      <c r="BE56" s="140">
        <v>2.7403266469363147E-4</v>
      </c>
      <c r="BF56" s="140">
        <v>4.7488784718578144E-4</v>
      </c>
      <c r="BG56" s="141">
        <v>1</v>
      </c>
      <c r="BH56" s="141">
        <v>0</v>
      </c>
      <c r="BI56" s="141">
        <v>0</v>
      </c>
      <c r="BJ56" s="141">
        <v>0</v>
      </c>
      <c r="BK56" s="749"/>
      <c r="BL56" s="749"/>
      <c r="BM56" s="749"/>
      <c r="BN56" s="749"/>
      <c r="BO56" s="762">
        <v>1</v>
      </c>
      <c r="BP56" s="762">
        <v>1</v>
      </c>
      <c r="BQ56" s="762">
        <v>0.98692276256640787</v>
      </c>
      <c r="BR56" s="762">
        <v>0.97415820288790234</v>
      </c>
      <c r="BS56" s="762">
        <v>4.9550469963220269E-3</v>
      </c>
      <c r="BT56" s="762">
        <v>1.9423837834539749E-2</v>
      </c>
      <c r="BU56" s="762">
        <v>7.713526767470372E-3</v>
      </c>
      <c r="BV56" s="762">
        <v>5.9454714779788994E-3</v>
      </c>
      <c r="BW56" s="762">
        <v>0</v>
      </c>
      <c r="BX56" s="762">
        <v>0</v>
      </c>
      <c r="BY56" s="762">
        <v>4.086636697997548E-4</v>
      </c>
      <c r="BZ56" s="762">
        <v>4.7248779957905553E-4</v>
      </c>
      <c r="CA56" s="763">
        <v>1</v>
      </c>
      <c r="CB56" s="763">
        <v>0</v>
      </c>
      <c r="CC56" s="763">
        <v>0</v>
      </c>
      <c r="CD56" s="763">
        <v>0</v>
      </c>
    </row>
    <row r="57" spans="1:82" ht="13">
      <c r="A57" s="2106">
        <v>26</v>
      </c>
      <c r="B57" s="2105" t="s">
        <v>106</v>
      </c>
      <c r="C57" s="221">
        <v>0</v>
      </c>
      <c r="D57" s="221">
        <v>0</v>
      </c>
      <c r="E57" s="126">
        <v>1033</v>
      </c>
      <c r="F57" s="127">
        <v>206.66373341399964</v>
      </c>
      <c r="G57" s="128">
        <v>1033</v>
      </c>
      <c r="H57" s="129">
        <v>206.66373341399964</v>
      </c>
      <c r="I57" s="126">
        <v>1026</v>
      </c>
      <c r="J57" s="127">
        <v>206.0867863549993</v>
      </c>
      <c r="K57" s="126">
        <v>7</v>
      </c>
      <c r="L57" s="127">
        <v>0.57694705899999998</v>
      </c>
      <c r="M57" s="221">
        <v>0</v>
      </c>
      <c r="N57" s="221">
        <v>0</v>
      </c>
      <c r="O57" s="221">
        <v>0</v>
      </c>
      <c r="P57" s="221">
        <v>0</v>
      </c>
      <c r="Q57" s="221">
        <v>0</v>
      </c>
      <c r="R57" s="221">
        <v>3.3228975127030935E-13</v>
      </c>
      <c r="S57" s="221">
        <v>0</v>
      </c>
      <c r="T57" s="221">
        <v>0</v>
      </c>
      <c r="U57" s="221">
        <v>0</v>
      </c>
      <c r="V57" s="221">
        <v>0</v>
      </c>
      <c r="W57" s="126" t="s">
        <v>103</v>
      </c>
      <c r="X57" s="127" t="s">
        <v>103</v>
      </c>
      <c r="Y57" s="126">
        <v>1748</v>
      </c>
      <c r="Z57" s="127">
        <v>268.81249992500074</v>
      </c>
      <c r="AA57" s="224">
        <v>1748</v>
      </c>
      <c r="AB57" s="225">
        <v>268.81249992500074</v>
      </c>
      <c r="AC57" s="126">
        <v>1738</v>
      </c>
      <c r="AD57" s="127">
        <v>266.61114995299999</v>
      </c>
      <c r="AE57" s="126">
        <v>10</v>
      </c>
      <c r="AF57" s="127">
        <v>2.201349972</v>
      </c>
      <c r="AG57" s="126" t="s">
        <v>103</v>
      </c>
      <c r="AH57" s="127" t="s">
        <v>103</v>
      </c>
      <c r="AI57" s="126" t="s">
        <v>103</v>
      </c>
      <c r="AJ57" s="127" t="s">
        <v>103</v>
      </c>
      <c r="AK57" s="226" t="s">
        <v>103</v>
      </c>
      <c r="AL57" s="227" t="s">
        <v>103</v>
      </c>
      <c r="AM57" s="131" t="s">
        <v>103</v>
      </c>
      <c r="AN57" s="131" t="s">
        <v>103</v>
      </c>
      <c r="AO57" s="131" t="s">
        <v>103</v>
      </c>
      <c r="AP57" s="131" t="s">
        <v>103</v>
      </c>
      <c r="AQ57" s="132">
        <v>0</v>
      </c>
      <c r="AR57" s="132">
        <v>0</v>
      </c>
      <c r="AS57" s="132">
        <v>1339</v>
      </c>
      <c r="AT57" s="132">
        <v>148.85570169200011</v>
      </c>
      <c r="AU57" s="132">
        <v>1339</v>
      </c>
      <c r="AV57" s="132">
        <v>148.85570169200011</v>
      </c>
      <c r="AW57" s="132">
        <v>1332</v>
      </c>
      <c r="AX57" s="132">
        <v>148.18055087900001</v>
      </c>
      <c r="AY57" s="132">
        <v>7</v>
      </c>
      <c r="AZ57" s="132">
        <v>0.67515081300000002</v>
      </c>
      <c r="BA57" s="132">
        <v>0</v>
      </c>
      <c r="BB57" s="132">
        <v>0</v>
      </c>
      <c r="BC57" s="132">
        <v>0</v>
      </c>
      <c r="BD57" s="132">
        <v>0</v>
      </c>
      <c r="BE57" s="132">
        <v>0</v>
      </c>
      <c r="BF57" s="132">
        <v>1.0136336214827679E-13</v>
      </c>
      <c r="BG57" s="132">
        <v>0</v>
      </c>
      <c r="BH57" s="132">
        <v>0</v>
      </c>
      <c r="BI57" s="132">
        <v>0</v>
      </c>
      <c r="BJ57" s="132">
        <v>0</v>
      </c>
      <c r="BK57" s="780">
        <v>0</v>
      </c>
      <c r="BL57" s="761">
        <v>0</v>
      </c>
      <c r="BM57" s="750">
        <v>2505</v>
      </c>
      <c r="BN57" s="750">
        <v>254.41311626100082</v>
      </c>
      <c r="BO57" s="750">
        <v>2505</v>
      </c>
      <c r="BP57" s="761">
        <v>254.41311626100082</v>
      </c>
      <c r="BQ57" s="750">
        <v>2493</v>
      </c>
      <c r="BR57" s="761">
        <v>251.07018691399566</v>
      </c>
      <c r="BS57" s="750">
        <v>12</v>
      </c>
      <c r="BT57" s="761">
        <v>3.3429293470000001</v>
      </c>
      <c r="BU57" s="750">
        <v>0</v>
      </c>
      <c r="BV57" s="761">
        <v>0</v>
      </c>
      <c r="BW57" s="750">
        <v>0</v>
      </c>
      <c r="BX57" s="761">
        <v>0</v>
      </c>
      <c r="BY57" s="750">
        <v>0</v>
      </c>
      <c r="BZ57" s="761">
        <v>5.1674220458153286E-12</v>
      </c>
      <c r="CA57" s="750">
        <v>0</v>
      </c>
      <c r="CB57" s="750">
        <v>0</v>
      </c>
      <c r="CC57" s="750">
        <v>0</v>
      </c>
      <c r="CD57" s="750">
        <v>0</v>
      </c>
    </row>
    <row r="58" spans="1:82">
      <c r="A58" s="2106"/>
      <c r="B58" s="2105"/>
      <c r="C58" s="133"/>
      <c r="D58" s="134"/>
      <c r="E58" s="133"/>
      <c r="F58" s="134"/>
      <c r="G58" s="135">
        <v>1</v>
      </c>
      <c r="H58" s="135">
        <v>0.99999999999999989</v>
      </c>
      <c r="I58" s="136">
        <v>0.99322362052274926</v>
      </c>
      <c r="J58" s="136">
        <v>0.99720828105894821</v>
      </c>
      <c r="K58" s="136">
        <v>6.7763794772507258E-3</v>
      </c>
      <c r="L58" s="136">
        <v>2.7917189410501422E-3</v>
      </c>
      <c r="M58" s="221" t="s">
        <v>185</v>
      </c>
      <c r="N58" s="221" t="s">
        <v>185</v>
      </c>
      <c r="O58" s="221" t="s">
        <v>103</v>
      </c>
      <c r="P58" s="221" t="s">
        <v>103</v>
      </c>
      <c r="Q58" s="136" t="s">
        <v>185</v>
      </c>
      <c r="R58" s="136">
        <v>1.6078764560236076E-15</v>
      </c>
      <c r="S58" s="137" t="s">
        <v>185</v>
      </c>
      <c r="T58" s="221" t="s">
        <v>185</v>
      </c>
      <c r="U58" s="137" t="s">
        <v>185</v>
      </c>
      <c r="V58" s="137" t="s">
        <v>185</v>
      </c>
      <c r="W58" s="228"/>
      <c r="X58" s="229"/>
      <c r="Y58" s="228"/>
      <c r="Z58" s="229"/>
      <c r="AA58" s="230">
        <v>1</v>
      </c>
      <c r="AB58" s="230">
        <v>1</v>
      </c>
      <c r="AC58" s="138">
        <v>0.99427917620137296</v>
      </c>
      <c r="AD58" s="138">
        <v>0.99181083479148135</v>
      </c>
      <c r="AE58" s="138">
        <v>5.7208237986270021E-3</v>
      </c>
      <c r="AF58" s="138">
        <v>8.1891652085159042E-3</v>
      </c>
      <c r="AG58" s="138" t="s">
        <v>103</v>
      </c>
      <c r="AH58" s="138" t="s">
        <v>103</v>
      </c>
      <c r="AI58" s="138" t="s">
        <v>103</v>
      </c>
      <c r="AJ58" s="138" t="s">
        <v>103</v>
      </c>
      <c r="AK58" s="138" t="s">
        <v>103</v>
      </c>
      <c r="AL58" s="138" t="s">
        <v>103</v>
      </c>
      <c r="AM58" s="139" t="s">
        <v>103</v>
      </c>
      <c r="AN58" s="139" t="s">
        <v>103</v>
      </c>
      <c r="AO58" s="139" t="s">
        <v>103</v>
      </c>
      <c r="AP58" s="139" t="s">
        <v>103</v>
      </c>
      <c r="AQ58" s="132"/>
      <c r="AR58" s="132"/>
      <c r="AS58" s="132"/>
      <c r="AT58" s="132"/>
      <c r="AU58" s="140">
        <v>1</v>
      </c>
      <c r="AV58" s="140">
        <v>1</v>
      </c>
      <c r="AW58" s="140">
        <v>0.99477221807318894</v>
      </c>
      <c r="AX58" s="140">
        <v>0.99546439400489295</v>
      </c>
      <c r="AY58" s="140">
        <v>5.2277819268110532E-3</v>
      </c>
      <c r="AZ58" s="140">
        <v>4.5356059951063626E-3</v>
      </c>
      <c r="BA58" s="140">
        <v>0</v>
      </c>
      <c r="BB58" s="140">
        <v>0</v>
      </c>
      <c r="BC58" s="140">
        <v>0</v>
      </c>
      <c r="BD58" s="140">
        <v>0</v>
      </c>
      <c r="BE58" s="140">
        <v>0</v>
      </c>
      <c r="BF58" s="140">
        <v>6.8095048423478911E-16</v>
      </c>
      <c r="BG58" s="141" t="s">
        <v>185</v>
      </c>
      <c r="BH58" s="141" t="s">
        <v>185</v>
      </c>
      <c r="BI58" s="141" t="s">
        <v>185</v>
      </c>
      <c r="BJ58" s="141" t="s">
        <v>185</v>
      </c>
      <c r="BK58" s="749"/>
      <c r="BL58" s="749"/>
      <c r="BM58" s="749"/>
      <c r="BN58" s="749"/>
      <c r="BO58" s="762">
        <v>1</v>
      </c>
      <c r="BP58" s="762">
        <v>1</v>
      </c>
      <c r="BQ58" s="762">
        <v>0.99520958083832334</v>
      </c>
      <c r="BR58" s="762">
        <v>0.98686023190889394</v>
      </c>
      <c r="BS58" s="762">
        <v>4.7904191616766467E-3</v>
      </c>
      <c r="BT58" s="762">
        <v>1.3139768091085798E-2</v>
      </c>
      <c r="BU58" s="762">
        <v>0</v>
      </c>
      <c r="BV58" s="762">
        <v>0</v>
      </c>
      <c r="BW58" s="762">
        <v>0</v>
      </c>
      <c r="BX58" s="762">
        <v>0</v>
      </c>
      <c r="BY58" s="762">
        <v>0</v>
      </c>
      <c r="BZ58" s="762">
        <v>2.0311146381753773E-14</v>
      </c>
      <c r="CA58" s="763">
        <v>0</v>
      </c>
      <c r="CB58" s="763">
        <v>0</v>
      </c>
      <c r="CC58" s="763">
        <v>0</v>
      </c>
      <c r="CD58" s="763">
        <v>0</v>
      </c>
    </row>
    <row r="59" spans="1:82" s="147" customFormat="1" ht="13">
      <c r="A59" s="2101"/>
      <c r="B59" s="2103" t="s">
        <v>100</v>
      </c>
      <c r="C59" s="142">
        <v>6390</v>
      </c>
      <c r="D59" s="143">
        <v>95.523732369998072</v>
      </c>
      <c r="E59" s="142">
        <v>880277</v>
      </c>
      <c r="F59" s="143">
        <v>9578.4514652185499</v>
      </c>
      <c r="G59" s="142">
        <v>886667</v>
      </c>
      <c r="H59" s="144">
        <v>9673.9751975885465</v>
      </c>
      <c r="I59" s="142">
        <v>878489</v>
      </c>
      <c r="J59" s="144">
        <v>9130.2616427564844</v>
      </c>
      <c r="K59" s="142">
        <v>2185</v>
      </c>
      <c r="L59" s="143">
        <v>277.87775105400004</v>
      </c>
      <c r="M59" s="142">
        <v>942</v>
      </c>
      <c r="N59" s="143">
        <v>12.1160909</v>
      </c>
      <c r="O59" s="142">
        <v>19</v>
      </c>
      <c r="P59" s="143">
        <v>1.8624744030562965</v>
      </c>
      <c r="Q59" s="222">
        <v>5032</v>
      </c>
      <c r="R59" s="223">
        <v>251.85723847500574</v>
      </c>
      <c r="S59" s="142">
        <v>3380</v>
      </c>
      <c r="T59" s="142">
        <v>927</v>
      </c>
      <c r="U59" s="142">
        <v>564</v>
      </c>
      <c r="V59" s="142">
        <v>161</v>
      </c>
      <c r="W59" s="145">
        <v>5032</v>
      </c>
      <c r="X59" s="148">
        <v>251.85329253339995</v>
      </c>
      <c r="Y59" s="145">
        <v>1202277</v>
      </c>
      <c r="Z59" s="148">
        <v>18355.202699253507</v>
      </c>
      <c r="AA59" s="145">
        <v>1207309</v>
      </c>
      <c r="AB59" s="146">
        <v>18607.055991786907</v>
      </c>
      <c r="AC59" s="145">
        <v>1196350</v>
      </c>
      <c r="AD59" s="146">
        <v>17854.103674686739</v>
      </c>
      <c r="AE59" s="145">
        <v>3120</v>
      </c>
      <c r="AF59" s="148">
        <v>457.60559833489998</v>
      </c>
      <c r="AG59" s="145">
        <v>2062</v>
      </c>
      <c r="AH59" s="148">
        <v>51.605229010000002</v>
      </c>
      <c r="AI59" s="145">
        <v>134</v>
      </c>
      <c r="AJ59" s="148">
        <v>2.1003045132820004</v>
      </c>
      <c r="AK59" s="226">
        <v>5643</v>
      </c>
      <c r="AL59" s="227">
        <v>241.64118524198543</v>
      </c>
      <c r="AM59" s="145">
        <v>3361</v>
      </c>
      <c r="AN59" s="145">
        <v>1059</v>
      </c>
      <c r="AO59" s="145">
        <v>879</v>
      </c>
      <c r="AP59" s="145">
        <v>344</v>
      </c>
      <c r="AQ59" s="132">
        <v>5642</v>
      </c>
      <c r="AR59" s="132">
        <v>241.64419196800105</v>
      </c>
      <c r="AS59" s="132">
        <v>1078409</v>
      </c>
      <c r="AT59" s="132">
        <v>11881.187676144054</v>
      </c>
      <c r="AU59" s="132">
        <v>1084051</v>
      </c>
      <c r="AV59" s="132">
        <v>12122.831868112053</v>
      </c>
      <c r="AW59" s="132">
        <v>1077609</v>
      </c>
      <c r="AX59" s="132">
        <v>11572.360025287391</v>
      </c>
      <c r="AY59" s="132">
        <v>3076</v>
      </c>
      <c r="AZ59" s="132">
        <v>389.93893295920009</v>
      </c>
      <c r="BA59" s="132">
        <v>849</v>
      </c>
      <c r="BB59" s="132">
        <v>22.922498827999998</v>
      </c>
      <c r="BC59" s="132">
        <v>13</v>
      </c>
      <c r="BD59" s="132">
        <v>1.5650718828857002</v>
      </c>
      <c r="BE59" s="132">
        <v>2504</v>
      </c>
      <c r="BF59" s="132">
        <v>136.04533915457816</v>
      </c>
      <c r="BG59" s="132">
        <v>1974</v>
      </c>
      <c r="BH59" s="132">
        <v>220</v>
      </c>
      <c r="BI59" s="132">
        <v>153</v>
      </c>
      <c r="BJ59" s="132">
        <v>157</v>
      </c>
      <c r="BK59" s="750">
        <v>2504</v>
      </c>
      <c r="BL59" s="750">
        <v>136.04406691100019</v>
      </c>
      <c r="BM59" s="750">
        <v>1316418</v>
      </c>
      <c r="BN59" s="750">
        <v>14561.945317545044</v>
      </c>
      <c r="BO59" s="750">
        <v>1318922</v>
      </c>
      <c r="BP59" s="750">
        <v>14697.989384456047</v>
      </c>
      <c r="BQ59" s="750">
        <v>1313227</v>
      </c>
      <c r="BR59" s="750">
        <v>14150.235866930851</v>
      </c>
      <c r="BS59" s="750">
        <v>4204</v>
      </c>
      <c r="BT59" s="750">
        <v>443.18899048100019</v>
      </c>
      <c r="BU59" s="750">
        <v>253</v>
      </c>
      <c r="BV59" s="750">
        <v>9.8548544100000015</v>
      </c>
      <c r="BW59" s="750">
        <v>1</v>
      </c>
      <c r="BX59" s="750">
        <v>0.284829744</v>
      </c>
      <c r="BY59" s="750">
        <v>1237</v>
      </c>
      <c r="BZ59" s="761">
        <v>94.424842890195805</v>
      </c>
      <c r="CA59" s="750">
        <v>1125</v>
      </c>
      <c r="CB59" s="750">
        <v>75</v>
      </c>
      <c r="CC59" s="750">
        <v>16</v>
      </c>
      <c r="CD59" s="750">
        <v>21</v>
      </c>
    </row>
    <row r="60" spans="1:82" ht="14.25" customHeight="1">
      <c r="A60" s="2101"/>
      <c r="B60" s="2103"/>
      <c r="C60" s="133"/>
      <c r="D60" s="134"/>
      <c r="E60" s="133"/>
      <c r="F60" s="134"/>
      <c r="G60" s="135">
        <v>1</v>
      </c>
      <c r="H60" s="135">
        <v>1</v>
      </c>
      <c r="I60" s="136">
        <v>0.99077669519673117</v>
      </c>
      <c r="J60" s="136">
        <v>0.94379626330160582</v>
      </c>
      <c r="K60" s="136">
        <v>2.4642847878628615E-3</v>
      </c>
      <c r="L60" s="136">
        <v>2.8724257130953494E-2</v>
      </c>
      <c r="M60" s="136">
        <v>1.0624056156369867E-3</v>
      </c>
      <c r="N60" s="136">
        <v>1.2524417990052532E-3</v>
      </c>
      <c r="O60" s="136">
        <v>2.1428563372720537E-5</v>
      </c>
      <c r="P60" s="136">
        <v>1.9252420695895102E-4</v>
      </c>
      <c r="Q60" s="136">
        <v>5.6751858363963022E-3</v>
      </c>
      <c r="R60" s="136">
        <v>2.603451356147644E-2</v>
      </c>
      <c r="S60" s="137">
        <v>0.67170111287758349</v>
      </c>
      <c r="T60" s="137">
        <v>0.18422098569157391</v>
      </c>
      <c r="U60" s="137">
        <v>0.11208267090620032</v>
      </c>
      <c r="V60" s="137">
        <v>3.1995230524642287E-2</v>
      </c>
      <c r="W60" s="228"/>
      <c r="X60" s="229"/>
      <c r="Y60" s="228"/>
      <c r="Z60" s="229"/>
      <c r="AA60" s="230">
        <v>1</v>
      </c>
      <c r="AB60" s="230">
        <v>0.99999999999999989</v>
      </c>
      <c r="AC60" s="138">
        <v>0.99092278778672238</v>
      </c>
      <c r="AD60" s="138">
        <v>0.95953404356753058</v>
      </c>
      <c r="AE60" s="138">
        <v>2.5842597048477234E-3</v>
      </c>
      <c r="AF60" s="138">
        <v>2.4593122014406017E-2</v>
      </c>
      <c r="AG60" s="138">
        <v>1.7079306126269247E-3</v>
      </c>
      <c r="AH60" s="138">
        <v>2.77342256791071E-3</v>
      </c>
      <c r="AI60" s="138">
        <v>1.1099064116974197E-4</v>
      </c>
      <c r="AJ60" s="138">
        <v>1.1287677718651827E-4</v>
      </c>
      <c r="AK60" s="138">
        <v>4.6740312546332385E-3</v>
      </c>
      <c r="AL60" s="138">
        <v>1.2986535072966141E-2</v>
      </c>
      <c r="AM60" s="139">
        <v>0.59560517455254303</v>
      </c>
      <c r="AN60" s="139">
        <v>0.18766613503455609</v>
      </c>
      <c r="AO60" s="139">
        <v>0.15576820839978733</v>
      </c>
      <c r="AP60" s="139">
        <v>6.096048201311359E-2</v>
      </c>
      <c r="AQ60" s="132"/>
      <c r="AR60" s="132"/>
      <c r="AS60" s="132"/>
      <c r="AT60" s="132"/>
      <c r="AU60" s="140">
        <v>1</v>
      </c>
      <c r="AV60" s="140">
        <v>1</v>
      </c>
      <c r="AW60" s="140">
        <v>0.99405747515568921</v>
      </c>
      <c r="AX60" s="140">
        <v>0.95459214077919985</v>
      </c>
      <c r="AY60" s="140">
        <v>2.8375048775380494E-3</v>
      </c>
      <c r="AZ60" s="140">
        <v>3.216566369982389E-2</v>
      </c>
      <c r="BA60" s="140">
        <v>7.8317348538030037E-4</v>
      </c>
      <c r="BB60" s="140">
        <v>1.8908534802248172E-3</v>
      </c>
      <c r="BC60" s="140">
        <v>1.1992055724315553E-5</v>
      </c>
      <c r="BD60" s="140">
        <v>1.2910117866127236E-4</v>
      </c>
      <c r="BE60" s="140">
        <v>2.3098544256681649E-3</v>
      </c>
      <c r="BF60" s="140">
        <v>1.1222240862090348E-2</v>
      </c>
      <c r="BG60" s="141">
        <v>0.78833865814696491</v>
      </c>
      <c r="BH60" s="141">
        <v>8.7859424920127799E-2</v>
      </c>
      <c r="BI60" s="141">
        <v>6.1102236421725242E-2</v>
      </c>
      <c r="BJ60" s="141">
        <v>6.2699680511182104E-2</v>
      </c>
      <c r="BK60" s="749"/>
      <c r="BL60" s="749"/>
      <c r="BM60" s="749"/>
      <c r="BN60" s="749"/>
      <c r="BO60" s="762">
        <v>1</v>
      </c>
      <c r="BP60" s="762">
        <v>1</v>
      </c>
      <c r="BQ60" s="762">
        <v>0.99568207975907597</v>
      </c>
      <c r="BR60" s="762">
        <v>0.96273275866531272</v>
      </c>
      <c r="BS60" s="762">
        <v>3.1874515702975613E-3</v>
      </c>
      <c r="BT60" s="762">
        <v>3.0153035145725277E-2</v>
      </c>
      <c r="BU60" s="762">
        <v>1.9182332237994363E-4</v>
      </c>
      <c r="BV60" s="762">
        <v>6.7048996649991235E-4</v>
      </c>
      <c r="BW60" s="762">
        <v>7.5819495011835422E-7</v>
      </c>
      <c r="BX60" s="762">
        <v>1.9378823630205064E-5</v>
      </c>
      <c r="BY60" s="762">
        <v>9.378871532964042E-4</v>
      </c>
      <c r="BZ60" s="762">
        <v>6.4243373988319384E-3</v>
      </c>
      <c r="CA60" s="763">
        <v>0.90945836701697658</v>
      </c>
      <c r="CB60" s="763">
        <v>6.0630557801131774E-2</v>
      </c>
      <c r="CC60" s="763">
        <v>1.2934518997574777E-2</v>
      </c>
      <c r="CD60" s="763">
        <v>1.6976556184316895E-2</v>
      </c>
    </row>
    <row r="61" spans="1:82" s="147" customFormat="1" ht="13">
      <c r="A61" s="2101"/>
      <c r="B61" s="2103" t="s">
        <v>101</v>
      </c>
      <c r="C61" s="142">
        <v>25460</v>
      </c>
      <c r="D61" s="143">
        <v>352.10373236999806</v>
      </c>
      <c r="E61" s="142">
        <v>1081527</v>
      </c>
      <c r="F61" s="143">
        <v>15330.334662718549</v>
      </c>
      <c r="G61" s="128">
        <v>1106987</v>
      </c>
      <c r="H61" s="129">
        <v>15682.438395088548</v>
      </c>
      <c r="I61" s="142">
        <v>1091756</v>
      </c>
      <c r="J61" s="143">
        <v>15029.691642756485</v>
      </c>
      <c r="K61" s="142">
        <v>3038</v>
      </c>
      <c r="L61" s="143">
        <v>287.24775105400005</v>
      </c>
      <c r="M61" s="142">
        <v>942</v>
      </c>
      <c r="N61" s="143">
        <v>12.1160909</v>
      </c>
      <c r="O61" s="142">
        <v>19</v>
      </c>
      <c r="P61" s="143">
        <v>1.8624744030562965</v>
      </c>
      <c r="Q61" s="142">
        <v>11232</v>
      </c>
      <c r="R61" s="143">
        <v>351.52043597500472</v>
      </c>
      <c r="S61" s="142">
        <v>3753</v>
      </c>
      <c r="T61" s="142">
        <v>6754</v>
      </c>
      <c r="U61" s="142">
        <v>564</v>
      </c>
      <c r="V61" s="142">
        <v>161</v>
      </c>
      <c r="W61" s="145">
        <v>11232</v>
      </c>
      <c r="X61" s="148">
        <v>351.51329253339998</v>
      </c>
      <c r="Y61" s="145">
        <v>1424849</v>
      </c>
      <c r="Z61" s="148">
        <v>26572.276934953508</v>
      </c>
      <c r="AA61" s="224">
        <v>1436081</v>
      </c>
      <c r="AB61" s="225">
        <v>26923.790227486908</v>
      </c>
      <c r="AC61" s="145">
        <v>1418442</v>
      </c>
      <c r="AD61" s="148">
        <v>26043.23929708674</v>
      </c>
      <c r="AE61" s="145">
        <v>9087</v>
      </c>
      <c r="AF61" s="148">
        <v>549.27361563490001</v>
      </c>
      <c r="AG61" s="145">
        <v>2062</v>
      </c>
      <c r="AH61" s="148">
        <v>51.605229010000002</v>
      </c>
      <c r="AI61" s="145">
        <v>134</v>
      </c>
      <c r="AJ61" s="148">
        <v>2.1003045132820004</v>
      </c>
      <c r="AK61" s="145">
        <v>6356</v>
      </c>
      <c r="AL61" s="148">
        <v>277.57178124198327</v>
      </c>
      <c r="AM61" s="145">
        <v>3882</v>
      </c>
      <c r="AN61" s="145">
        <v>1251</v>
      </c>
      <c r="AO61" s="145">
        <v>879</v>
      </c>
      <c r="AP61" s="145">
        <v>344</v>
      </c>
      <c r="AQ61" s="132">
        <v>6355</v>
      </c>
      <c r="AR61" s="132">
        <v>277.57419196800106</v>
      </c>
      <c r="AS61" s="132">
        <v>1242023</v>
      </c>
      <c r="AT61" s="132">
        <v>17491.567676144055</v>
      </c>
      <c r="AU61" s="132">
        <v>1248378</v>
      </c>
      <c r="AV61" s="132">
        <v>17769.141868112052</v>
      </c>
      <c r="AW61" s="132">
        <v>1240247</v>
      </c>
      <c r="AX61" s="132">
        <v>17178.290025287391</v>
      </c>
      <c r="AY61" s="132">
        <v>3183</v>
      </c>
      <c r="AZ61" s="132">
        <v>392.74893295920009</v>
      </c>
      <c r="BA61" s="132">
        <v>849</v>
      </c>
      <c r="BB61" s="132">
        <v>22.922498827999998</v>
      </c>
      <c r="BC61" s="132">
        <v>13</v>
      </c>
      <c r="BD61" s="132">
        <v>1.5650718828857002</v>
      </c>
      <c r="BE61" s="132">
        <v>4086</v>
      </c>
      <c r="BF61" s="132">
        <v>173.61533915457827</v>
      </c>
      <c r="BG61" s="132">
        <v>3257</v>
      </c>
      <c r="BH61" s="132">
        <v>519</v>
      </c>
      <c r="BI61" s="132">
        <v>153</v>
      </c>
      <c r="BJ61" s="132">
        <v>157</v>
      </c>
      <c r="BK61" s="750">
        <v>4086</v>
      </c>
      <c r="BL61" s="750">
        <v>173.61406691100018</v>
      </c>
      <c r="BM61" s="750">
        <v>1482767</v>
      </c>
      <c r="BN61" s="750">
        <v>20046.985317545044</v>
      </c>
      <c r="BO61" s="750">
        <v>1486853</v>
      </c>
      <c r="BP61" s="750">
        <v>20220.599384456047</v>
      </c>
      <c r="BQ61" s="750">
        <v>1480087</v>
      </c>
      <c r="BR61" s="750">
        <v>19644.235866930852</v>
      </c>
      <c r="BS61" s="750">
        <v>4206</v>
      </c>
      <c r="BT61" s="750">
        <v>443.21899048100016</v>
      </c>
      <c r="BU61" s="750">
        <v>253</v>
      </c>
      <c r="BV61" s="750">
        <v>9.8548544100000015</v>
      </c>
      <c r="BW61" s="750">
        <v>1</v>
      </c>
      <c r="BX61" s="750">
        <v>0.284829744</v>
      </c>
      <c r="BY61" s="750">
        <v>2306</v>
      </c>
      <c r="BZ61" s="750">
        <v>123.00484289019548</v>
      </c>
      <c r="CA61" s="750">
        <v>1991</v>
      </c>
      <c r="CB61" s="750">
        <v>278</v>
      </c>
      <c r="CC61" s="750">
        <v>16</v>
      </c>
      <c r="CD61" s="750">
        <v>21</v>
      </c>
    </row>
    <row r="62" spans="1:82" ht="14.25" customHeight="1">
      <c r="A62" s="2102"/>
      <c r="B62" s="2104"/>
      <c r="C62" s="149"/>
      <c r="D62" s="150"/>
      <c r="E62" s="149"/>
      <c r="F62" s="150"/>
      <c r="G62" s="151">
        <v>1</v>
      </c>
      <c r="H62" s="151">
        <v>0.99999999999999989</v>
      </c>
      <c r="I62" s="152">
        <v>0.98624103083414705</v>
      </c>
      <c r="J62" s="152">
        <v>0.95837721559062583</v>
      </c>
      <c r="K62" s="152">
        <v>2.744386338773626E-3</v>
      </c>
      <c r="L62" s="152">
        <v>1.8316523477877062E-2</v>
      </c>
      <c r="M62" s="152">
        <v>8.5095850267437648E-4</v>
      </c>
      <c r="N62" s="152">
        <v>7.7258973348140415E-4</v>
      </c>
      <c r="O62" s="152">
        <v>1.7163706529525641E-5</v>
      </c>
      <c r="P62" s="152">
        <v>1.1876178666447619E-4</v>
      </c>
      <c r="Q62" s="152">
        <v>1.0146460617875368E-2</v>
      </c>
      <c r="R62" s="152">
        <v>2.2414909411351137E-2</v>
      </c>
      <c r="S62" s="153">
        <v>0.33413461538461536</v>
      </c>
      <c r="T62" s="153">
        <v>0.60131766381766383</v>
      </c>
      <c r="U62" s="153">
        <v>5.0213675213675216E-2</v>
      </c>
      <c r="V62" s="153">
        <v>1.4334045584045585E-2</v>
      </c>
      <c r="W62" s="232"/>
      <c r="X62" s="233"/>
      <c r="Y62" s="232"/>
      <c r="Z62" s="233"/>
      <c r="AA62" s="234">
        <v>1</v>
      </c>
      <c r="AB62" s="234">
        <v>1</v>
      </c>
      <c r="AC62" s="154">
        <v>0.98771726664443027</v>
      </c>
      <c r="AD62" s="154">
        <v>0.96729468908500116</v>
      </c>
      <c r="AE62" s="154">
        <v>6.3276375079121582E-3</v>
      </c>
      <c r="AF62" s="154">
        <v>2.0401050929082717E-2</v>
      </c>
      <c r="AG62" s="154">
        <v>1.4358521559717035E-3</v>
      </c>
      <c r="AH62" s="154">
        <v>1.9167148671852092E-3</v>
      </c>
      <c r="AI62" s="154">
        <v>9.3309499951604405E-5</v>
      </c>
      <c r="AJ62" s="154">
        <v>7.8009243703650892E-5</v>
      </c>
      <c r="AK62" s="154">
        <v>4.4259341917343101E-3</v>
      </c>
      <c r="AL62" s="154">
        <v>1.0309535875027209E-2</v>
      </c>
      <c r="AM62" s="155">
        <v>0.61076148521082441</v>
      </c>
      <c r="AN62" s="155">
        <v>0.19682190056639395</v>
      </c>
      <c r="AO62" s="155">
        <v>0.13829452485840152</v>
      </c>
      <c r="AP62" s="155">
        <v>5.4122089364380115E-2</v>
      </c>
      <c r="AQ62" s="156"/>
      <c r="AR62" s="156"/>
      <c r="AS62" s="156"/>
      <c r="AT62" s="156"/>
      <c r="AU62" s="157">
        <v>1</v>
      </c>
      <c r="AV62" s="157">
        <v>1</v>
      </c>
      <c r="AW62" s="157">
        <v>0.99348674840472995</v>
      </c>
      <c r="AX62" s="157">
        <v>0.96674843122925447</v>
      </c>
      <c r="AY62" s="157">
        <v>2.549708501751873E-3</v>
      </c>
      <c r="AZ62" s="157">
        <v>2.2102864385590566E-2</v>
      </c>
      <c r="BA62" s="157">
        <v>6.8008247501958545E-4</v>
      </c>
      <c r="BB62" s="157">
        <v>1.2900172106305257E-3</v>
      </c>
      <c r="BC62" s="157">
        <v>1.0413512573915914E-5</v>
      </c>
      <c r="BD62" s="157">
        <v>8.8078079093640945E-5</v>
      </c>
      <c r="BE62" s="157">
        <v>3.2730471059246478E-3</v>
      </c>
      <c r="BF62" s="157">
        <v>9.7706090954309353E-3</v>
      </c>
      <c r="BG62" s="158">
        <v>0.79711209006363193</v>
      </c>
      <c r="BH62" s="158">
        <v>0.12701908957415564</v>
      </c>
      <c r="BI62" s="158">
        <v>3.7444933920704845E-2</v>
      </c>
      <c r="BJ62" s="158">
        <v>3.8423886441507585E-2</v>
      </c>
      <c r="BK62" s="749"/>
      <c r="BL62" s="749"/>
      <c r="BM62" s="749"/>
      <c r="BN62" s="749"/>
      <c r="BO62" s="762">
        <v>1</v>
      </c>
      <c r="BP62" s="762">
        <v>1</v>
      </c>
      <c r="BQ62" s="762">
        <v>0.995449449273062</v>
      </c>
      <c r="BR62" s="762">
        <v>0.9714962199405297</v>
      </c>
      <c r="BS62" s="762">
        <v>2.828793431495918E-3</v>
      </c>
      <c r="BT62" s="762">
        <v>2.1919181625333566E-2</v>
      </c>
      <c r="BU62" s="762">
        <v>1.701580452136156E-4</v>
      </c>
      <c r="BV62" s="762">
        <v>4.8736707664440512E-4</v>
      </c>
      <c r="BW62" s="762">
        <v>6.7256144353207743E-7</v>
      </c>
      <c r="BX62" s="762">
        <v>1.4086117754696922E-5</v>
      </c>
      <c r="BY62" s="762">
        <v>1.5509266887849707E-3</v>
      </c>
      <c r="BZ62" s="762">
        <v>6.0831452397376307E-3</v>
      </c>
      <c r="CA62" s="763">
        <v>0.86339982653946223</v>
      </c>
      <c r="CB62" s="763">
        <v>0.12055507372072853</v>
      </c>
      <c r="CC62" s="763">
        <v>6.938421509106678E-3</v>
      </c>
      <c r="CD62" s="763">
        <v>9.1066782307025144E-3</v>
      </c>
    </row>
    <row r="63" spans="1:82" s="237" customFormat="1">
      <c r="A63" s="827" t="s">
        <v>378</v>
      </c>
      <c r="B63" s="235"/>
      <c r="C63" s="235"/>
      <c r="D63" s="235"/>
      <c r="E63" s="235"/>
      <c r="F63" s="235"/>
      <c r="G63" s="235"/>
      <c r="H63" s="235"/>
      <c r="I63" s="235"/>
      <c r="J63" s="235"/>
      <c r="K63" s="235"/>
      <c r="L63" s="235"/>
      <c r="M63" s="235"/>
      <c r="N63" s="235"/>
      <c r="O63" s="235"/>
      <c r="P63" s="235"/>
      <c r="Q63" s="235"/>
      <c r="R63" s="235"/>
      <c r="S63" s="235"/>
      <c r="T63" s="236"/>
      <c r="U63" s="236"/>
      <c r="V63" s="236"/>
      <c r="W63" s="160"/>
      <c r="X63" s="160"/>
      <c r="Y63" s="160"/>
      <c r="Z63" s="160"/>
      <c r="AA63" s="160"/>
      <c r="AB63" s="160"/>
      <c r="AC63" s="160"/>
      <c r="AD63" s="160"/>
      <c r="AE63" s="160"/>
      <c r="AF63" s="160"/>
      <c r="AG63" s="160"/>
      <c r="AH63" s="160"/>
      <c r="AI63" s="160"/>
      <c r="AJ63" s="160"/>
      <c r="AK63" s="160"/>
      <c r="AL63" s="160"/>
      <c r="AM63" s="160"/>
      <c r="AQ63" s="236"/>
      <c r="AR63" s="236"/>
      <c r="AS63" s="236"/>
      <c r="AT63" s="236"/>
      <c r="AU63" s="236"/>
      <c r="AV63" s="236"/>
      <c r="AW63" s="236"/>
      <c r="AX63" s="236"/>
      <c r="AY63" s="236"/>
      <c r="AZ63" s="236"/>
      <c r="BA63" s="236"/>
      <c r="BB63" s="236"/>
      <c r="BC63" s="236"/>
      <c r="BD63" s="236"/>
      <c r="BE63" s="236"/>
      <c r="BF63" s="236"/>
      <c r="BG63" s="236"/>
      <c r="BH63" s="236"/>
      <c r="BI63" s="236"/>
      <c r="BJ63" s="236"/>
    </row>
    <row r="64" spans="1:82" s="237" customFormat="1" ht="65.25" customHeight="1">
      <c r="A64" s="2033" t="s">
        <v>375</v>
      </c>
      <c r="B64" s="2034"/>
      <c r="C64" s="2034"/>
      <c r="D64" s="2034"/>
      <c r="E64" s="2034"/>
      <c r="F64" s="2034"/>
      <c r="G64" s="2034"/>
      <c r="H64" s="2034"/>
      <c r="I64" s="2034"/>
      <c r="J64" s="2034"/>
      <c r="K64" s="2034"/>
      <c r="L64" s="2035"/>
      <c r="M64" s="239"/>
      <c r="N64" s="238"/>
      <c r="O64" s="239"/>
      <c r="P64" s="238"/>
      <c r="R64" s="238"/>
      <c r="X64" s="238"/>
      <c r="Z64" s="238"/>
      <c r="AB64" s="238"/>
      <c r="AD64" s="238"/>
      <c r="AF64" s="238"/>
      <c r="AG64" s="239"/>
      <c r="AH64" s="238"/>
      <c r="AI64" s="239"/>
      <c r="AJ64" s="238"/>
      <c r="AL64" s="238"/>
      <c r="AQ64" s="240"/>
      <c r="AR64" s="240"/>
      <c r="AS64" s="240"/>
      <c r="AT64" s="240"/>
      <c r="AU64" s="240"/>
      <c r="AV64" s="240"/>
      <c r="AW64" s="240"/>
      <c r="AX64" s="240"/>
      <c r="AY64" s="240"/>
      <c r="AZ64" s="240"/>
      <c r="BA64" s="240"/>
      <c r="BB64" s="240"/>
      <c r="BC64" s="240"/>
      <c r="BD64" s="240"/>
      <c r="BE64" s="240"/>
      <c r="BF64" s="240"/>
      <c r="BG64" s="240"/>
      <c r="BH64" s="240"/>
      <c r="BI64" s="240"/>
      <c r="BJ64" s="240"/>
    </row>
    <row r="65" spans="1:62" ht="14">
      <c r="A65" s="2033" t="s">
        <v>939</v>
      </c>
      <c r="B65" s="2034"/>
      <c r="C65" s="2034"/>
      <c r="D65" s="2034"/>
      <c r="E65" s="2034"/>
      <c r="F65" s="2034"/>
      <c r="G65" s="2034"/>
      <c r="H65" s="2034"/>
      <c r="I65" s="2034"/>
      <c r="J65" s="2034"/>
      <c r="K65" s="2035"/>
      <c r="O65" s="162"/>
      <c r="AI65" s="162"/>
      <c r="AQ65" s="242"/>
      <c r="AR65" s="242"/>
      <c r="AS65" s="242"/>
      <c r="AT65" s="242"/>
      <c r="AU65" s="242"/>
      <c r="AV65" s="242"/>
      <c r="AW65" s="242"/>
      <c r="AX65" s="242"/>
      <c r="AY65" s="242"/>
      <c r="AZ65" s="242"/>
      <c r="BA65" s="242"/>
      <c r="BB65" s="242"/>
      <c r="BC65" s="242"/>
      <c r="BD65" s="242"/>
      <c r="BE65" s="242"/>
      <c r="BF65" s="242"/>
      <c r="BG65" s="242"/>
      <c r="BH65" s="242"/>
      <c r="BI65" s="242"/>
      <c r="BJ65" s="242"/>
    </row>
    <row r="66" spans="1:62" ht="14">
      <c r="O66" s="162"/>
      <c r="AI66" s="162"/>
      <c r="AQ66" s="242"/>
      <c r="AR66" s="242"/>
      <c r="AS66" s="242"/>
      <c r="AT66" s="242"/>
      <c r="AU66" s="242"/>
      <c r="AV66" s="242"/>
      <c r="AW66" s="242"/>
      <c r="AX66" s="242"/>
      <c r="AY66" s="242"/>
      <c r="AZ66" s="242"/>
      <c r="BA66" s="242"/>
      <c r="BB66" s="242"/>
      <c r="BC66" s="242"/>
      <c r="BD66" s="242"/>
      <c r="BE66" s="242"/>
      <c r="BF66" s="242"/>
      <c r="BG66" s="242"/>
      <c r="BH66" s="242"/>
      <c r="BI66" s="242"/>
      <c r="BJ66" s="242"/>
    </row>
    <row r="67" spans="1:62" ht="14">
      <c r="AQ67" s="242"/>
      <c r="AR67" s="242"/>
      <c r="AS67" s="242"/>
      <c r="AT67" s="242"/>
      <c r="AU67" s="242"/>
      <c r="AV67" s="242"/>
      <c r="AW67" s="242"/>
      <c r="AX67" s="242"/>
      <c r="AY67" s="242"/>
      <c r="AZ67" s="242"/>
      <c r="BA67" s="242"/>
      <c r="BB67" s="242"/>
      <c r="BC67" s="242"/>
      <c r="BD67" s="242"/>
      <c r="BE67" s="242"/>
      <c r="BF67" s="242"/>
      <c r="BG67" s="242"/>
      <c r="BH67" s="242"/>
      <c r="BI67" s="242"/>
      <c r="BJ67" s="242"/>
    </row>
    <row r="68" spans="1:62" ht="14">
      <c r="AQ68" s="242"/>
      <c r="AR68" s="242"/>
      <c r="AS68" s="242"/>
      <c r="AT68" s="242"/>
      <c r="AU68" s="242"/>
      <c r="AV68" s="242"/>
      <c r="AW68" s="242"/>
      <c r="AX68" s="242"/>
      <c r="AY68" s="242"/>
      <c r="AZ68" s="242"/>
      <c r="BA68" s="242"/>
      <c r="BB68" s="242"/>
      <c r="BC68" s="242"/>
      <c r="BD68" s="242"/>
      <c r="BE68" s="242"/>
      <c r="BF68" s="242"/>
      <c r="BG68" s="242"/>
      <c r="BH68" s="242"/>
      <c r="BI68" s="242"/>
      <c r="BJ68" s="242"/>
    </row>
    <row r="76" spans="1:62">
      <c r="AD76" s="161">
        <v>1579524.9</v>
      </c>
    </row>
  </sheetData>
  <sheetProtection selectLockedCells="1"/>
  <mergeCells count="180">
    <mergeCell ref="A65:K65"/>
    <mergeCell ref="A43:A44"/>
    <mergeCell ref="A45:A46"/>
    <mergeCell ref="A47:A48"/>
    <mergeCell ref="A49:A50"/>
    <mergeCell ref="A51:A52"/>
    <mergeCell ref="A53:A54"/>
    <mergeCell ref="B23:B24"/>
    <mergeCell ref="A23:A24"/>
    <mergeCell ref="B31:B32"/>
    <mergeCell ref="A31:A32"/>
    <mergeCell ref="A25:A26"/>
    <mergeCell ref="A27:A28"/>
    <mergeCell ref="A29:A30"/>
    <mergeCell ref="A33:A34"/>
    <mergeCell ref="A35:A36"/>
    <mergeCell ref="A37:A38"/>
    <mergeCell ref="A39:A40"/>
    <mergeCell ref="A41:A42"/>
    <mergeCell ref="B37:B38"/>
    <mergeCell ref="B39:B40"/>
    <mergeCell ref="B41:B42"/>
    <mergeCell ref="B43:B44"/>
    <mergeCell ref="B45:B46"/>
    <mergeCell ref="B47:B48"/>
    <mergeCell ref="A9:A10"/>
    <mergeCell ref="B9:B10"/>
    <mergeCell ref="A7:A8"/>
    <mergeCell ref="A11:A12"/>
    <mergeCell ref="A13:A14"/>
    <mergeCell ref="A15:A16"/>
    <mergeCell ref="A17:A18"/>
    <mergeCell ref="A19:A20"/>
    <mergeCell ref="A21:A22"/>
    <mergeCell ref="B7:B8"/>
    <mergeCell ref="B11:B12"/>
    <mergeCell ref="B13:B14"/>
    <mergeCell ref="B15:B16"/>
    <mergeCell ref="B17:B18"/>
    <mergeCell ref="B19:B20"/>
    <mergeCell ref="B21:B22"/>
    <mergeCell ref="B27:B28"/>
    <mergeCell ref="B29:B30"/>
    <mergeCell ref="B33:B34"/>
    <mergeCell ref="B35:B36"/>
    <mergeCell ref="BT4:BT5"/>
    <mergeCell ref="BU4:BU5"/>
    <mergeCell ref="BV4:BV5"/>
    <mergeCell ref="BK4:BK5"/>
    <mergeCell ref="BL4:BL5"/>
    <mergeCell ref="BM4:BM5"/>
    <mergeCell ref="BN4:BN5"/>
    <mergeCell ref="BO4:BO5"/>
    <mergeCell ref="BP4:BP5"/>
    <mergeCell ref="BQ4:BQ5"/>
    <mergeCell ref="BR4:BR5"/>
    <mergeCell ref="BS4:BS5"/>
    <mergeCell ref="AT4:AT5"/>
    <mergeCell ref="AU4:AU5"/>
    <mergeCell ref="AV4:AV5"/>
    <mergeCell ref="AW4:AW5"/>
    <mergeCell ref="AX4:AX5"/>
    <mergeCell ref="AM4:AM5"/>
    <mergeCell ref="AN4:AN5"/>
    <mergeCell ref="AO4:AO5"/>
    <mergeCell ref="BK2:CD2"/>
    <mergeCell ref="BK3:BL3"/>
    <mergeCell ref="BM3:BN3"/>
    <mergeCell ref="BO3:BP3"/>
    <mergeCell ref="BQ3:BR3"/>
    <mergeCell ref="BS3:BT3"/>
    <mergeCell ref="BU3:BV3"/>
    <mergeCell ref="BW3:BX3"/>
    <mergeCell ref="BY3:BZ3"/>
    <mergeCell ref="CA3:CD3"/>
    <mergeCell ref="CC4:CC5"/>
    <mergeCell ref="CD4:CD5"/>
    <mergeCell ref="BW4:BW5"/>
    <mergeCell ref="BX4:BX5"/>
    <mergeCell ref="BY4:BY5"/>
    <mergeCell ref="BZ4:BZ5"/>
    <mergeCell ref="CA4:CA5"/>
    <mergeCell ref="CB4:CB5"/>
    <mergeCell ref="A59:A60"/>
    <mergeCell ref="B59:B60"/>
    <mergeCell ref="B25:B26"/>
    <mergeCell ref="BE4:BE5"/>
    <mergeCell ref="BF4:BF5"/>
    <mergeCell ref="BG4:BG5"/>
    <mergeCell ref="BH4:BH5"/>
    <mergeCell ref="BI4:BI5"/>
    <mergeCell ref="BJ4:BJ5"/>
    <mergeCell ref="AY4:AY5"/>
    <mergeCell ref="AZ4:AZ5"/>
    <mergeCell ref="BA4:BA5"/>
    <mergeCell ref="BB4:BB5"/>
    <mergeCell ref="BC4:BC5"/>
    <mergeCell ref="BD4:BD5"/>
    <mergeCell ref="AS4:AS5"/>
    <mergeCell ref="AP4:AP5"/>
    <mergeCell ref="AQ4:AQ5"/>
    <mergeCell ref="AR4:AR5"/>
    <mergeCell ref="AI4:AI5"/>
    <mergeCell ref="AJ4:AJ5"/>
    <mergeCell ref="AK4:AK5"/>
    <mergeCell ref="A61:A62"/>
    <mergeCell ref="B61:B62"/>
    <mergeCell ref="B49:B50"/>
    <mergeCell ref="B51:B52"/>
    <mergeCell ref="B53:B54"/>
    <mergeCell ref="B55:B56"/>
    <mergeCell ref="A57:A58"/>
    <mergeCell ref="B57:B58"/>
    <mergeCell ref="A55:A56"/>
    <mergeCell ref="AA4:AA5"/>
    <mergeCell ref="AB4:AB5"/>
    <mergeCell ref="AC4:AC5"/>
    <mergeCell ref="AD4:AD5"/>
    <mergeCell ref="AE4:AE5"/>
    <mergeCell ref="AF4:AF5"/>
    <mergeCell ref="I4:I5"/>
    <mergeCell ref="J4:J5"/>
    <mergeCell ref="K4:K5"/>
    <mergeCell ref="L4:L5"/>
    <mergeCell ref="M4:M5"/>
    <mergeCell ref="N4:N5"/>
    <mergeCell ref="O4:O5"/>
    <mergeCell ref="P4:P5"/>
    <mergeCell ref="Q4:Q5"/>
    <mergeCell ref="R4:R5"/>
    <mergeCell ref="S4:S5"/>
    <mergeCell ref="T4:T5"/>
    <mergeCell ref="A64:L64"/>
    <mergeCell ref="A2:A5"/>
    <mergeCell ref="B2:B5"/>
    <mergeCell ref="C2:V2"/>
    <mergeCell ref="W2:AP2"/>
    <mergeCell ref="BA3:BB3"/>
    <mergeCell ref="BC3:BD3"/>
    <mergeCell ref="BE3:BF3"/>
    <mergeCell ref="Y3:Z3"/>
    <mergeCell ref="U4:U5"/>
    <mergeCell ref="V4:V5"/>
    <mergeCell ref="W4:W5"/>
    <mergeCell ref="X4:X5"/>
    <mergeCell ref="Y4:Y5"/>
    <mergeCell ref="Z4:Z5"/>
    <mergeCell ref="AG4:AG5"/>
    <mergeCell ref="AH4:AH5"/>
    <mergeCell ref="AA3:AB3"/>
    <mergeCell ref="AC3:AD3"/>
    <mergeCell ref="AE3:AF3"/>
    <mergeCell ref="AG3:AH3"/>
    <mergeCell ref="AI3:AJ3"/>
    <mergeCell ref="AK3:AL3"/>
    <mergeCell ref="AL4:AL5"/>
    <mergeCell ref="AQ2:BJ2"/>
    <mergeCell ref="C3:D3"/>
    <mergeCell ref="E3:F3"/>
    <mergeCell ref="G3:H3"/>
    <mergeCell ref="I3:J3"/>
    <mergeCell ref="K3:L3"/>
    <mergeCell ref="BG3:BJ3"/>
    <mergeCell ref="C4:C5"/>
    <mergeCell ref="D4:D5"/>
    <mergeCell ref="E4:E5"/>
    <mergeCell ref="F4:F5"/>
    <mergeCell ref="G4:G5"/>
    <mergeCell ref="H4:H5"/>
    <mergeCell ref="AM3:AP3"/>
    <mergeCell ref="AQ3:AR3"/>
    <mergeCell ref="AS3:AT3"/>
    <mergeCell ref="AU3:AV3"/>
    <mergeCell ref="AW3:AX3"/>
    <mergeCell ref="AY3:AZ3"/>
    <mergeCell ref="M3:N3"/>
    <mergeCell ref="O3:P3"/>
    <mergeCell ref="Q3:R3"/>
    <mergeCell ref="S3:V3"/>
    <mergeCell ref="W3:X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T58"/>
  <sheetViews>
    <sheetView topLeftCell="CT13" zoomScaleNormal="100" zoomScaleSheetLayoutView="62" workbookViewId="0">
      <selection activeCell="A25" sqref="A25:K25"/>
    </sheetView>
  </sheetViews>
  <sheetFormatPr defaultColWidth="9.26953125" defaultRowHeight="12.5"/>
  <cols>
    <col min="1" max="1" width="32.7265625" style="247" customWidth="1"/>
    <col min="2" max="2" width="9.26953125" style="248" bestFit="1" customWidth="1"/>
    <col min="3" max="3" width="9.26953125" style="292" bestFit="1" customWidth="1"/>
    <col min="4" max="8" width="10.26953125" style="292" bestFit="1" customWidth="1"/>
    <col min="9" max="11" width="10.26953125" style="292" customWidth="1"/>
    <col min="12" max="12" width="9.453125" style="292" bestFit="1" customWidth="1"/>
    <col min="13" max="19" width="7.7265625" style="247" bestFit="1" customWidth="1"/>
    <col min="20" max="22" width="7.7265625" style="292" bestFit="1" customWidth="1"/>
    <col min="23" max="23" width="8.453125" style="248" customWidth="1"/>
    <col min="24" max="24" width="7.453125" style="292" bestFit="1" customWidth="1"/>
    <col min="25" max="26" width="9.54296875" style="292" bestFit="1" customWidth="1"/>
    <col min="27" max="29" width="9.26953125" style="292" customWidth="1"/>
    <col min="30" max="32" width="10.26953125" style="292" customWidth="1"/>
    <col min="33" max="33" width="9" style="248" customWidth="1"/>
    <col min="34" max="36" width="9.54296875" style="292" bestFit="1" customWidth="1"/>
    <col min="37" max="39" width="9.26953125" style="292" customWidth="1"/>
    <col min="40" max="42" width="10.26953125" style="292" customWidth="1"/>
    <col min="43" max="43" width="8.7265625" style="248" customWidth="1"/>
    <col min="44" max="46" width="9.54296875" style="292" bestFit="1" customWidth="1"/>
    <col min="47" max="49" width="9.26953125" style="292" customWidth="1"/>
    <col min="50" max="52" width="10.26953125" style="292" customWidth="1"/>
    <col min="53" max="53" width="7.7265625" style="248" customWidth="1"/>
    <col min="54" max="56" width="10.453125" style="292" bestFit="1" customWidth="1"/>
    <col min="57" max="59" width="9.26953125" style="292" customWidth="1"/>
    <col min="60" max="62" width="10.26953125" style="292" customWidth="1"/>
    <col min="63" max="63" width="9" style="248" customWidth="1"/>
    <col min="64" max="66" width="9.54296875" style="292" bestFit="1" customWidth="1"/>
    <col min="67" max="69" width="9.26953125" style="292" customWidth="1"/>
    <col min="70" max="72" width="10.26953125" style="292" customWidth="1"/>
    <col min="73" max="73" width="13.453125" style="292" customWidth="1"/>
    <col min="74" max="74" width="9" style="248" customWidth="1"/>
    <col min="75" max="77" width="9.54296875" style="292" bestFit="1" customWidth="1"/>
    <col min="78" max="80" width="9.26953125" style="292" customWidth="1"/>
    <col min="81" max="83" width="10.26953125" style="292" customWidth="1"/>
    <col min="84" max="84" width="7.54296875" style="248" customWidth="1"/>
    <col min="85" max="87" width="9.54296875" style="292" bestFit="1" customWidth="1"/>
    <col min="88" max="90" width="9.26953125" style="292" customWidth="1"/>
    <col min="91" max="93" width="10.26953125" style="292" customWidth="1"/>
    <col min="94" max="94" width="9" style="248" customWidth="1"/>
    <col min="95" max="97" width="9.54296875" style="292" bestFit="1" customWidth="1"/>
    <col min="98" max="100" width="9.26953125" style="292" customWidth="1"/>
    <col min="101" max="104" width="10.26953125" style="292" customWidth="1"/>
    <col min="105" max="105" width="9" style="248" customWidth="1"/>
    <col min="106" max="108" width="10.453125" style="292" bestFit="1" customWidth="1"/>
    <col min="109" max="111" width="9.26953125" style="292" customWidth="1"/>
    <col min="112" max="114" width="10.26953125" style="292" customWidth="1"/>
    <col min="115" max="115" width="9" style="248" customWidth="1"/>
    <col min="116" max="118" width="10.453125" style="292" bestFit="1" customWidth="1"/>
    <col min="119" max="121" width="9.26953125" style="292" customWidth="1"/>
    <col min="122" max="124" width="10.26953125" style="292" customWidth="1"/>
    <col min="125" max="125" width="9" style="248" customWidth="1"/>
    <col min="126" max="128" width="9.54296875" style="292" bestFit="1" customWidth="1"/>
    <col min="129" max="131" width="9.26953125" style="292" customWidth="1"/>
    <col min="132" max="134" width="10.26953125" style="292" customWidth="1"/>
    <col min="135" max="135" width="9" style="248" customWidth="1"/>
    <col min="136" max="138" width="9.54296875" style="292" bestFit="1" customWidth="1"/>
    <col min="139" max="141" width="9.26953125" style="292" customWidth="1"/>
    <col min="142" max="144" width="10.26953125" style="292" customWidth="1"/>
    <col min="145" max="145" width="9" style="248" customWidth="1"/>
    <col min="146" max="147" width="9.54296875" style="292" bestFit="1" customWidth="1"/>
    <col min="148" max="148" width="10.453125" style="292" bestFit="1" customWidth="1"/>
    <col min="149" max="151" width="9.26953125" style="292" customWidth="1"/>
    <col min="152" max="154" width="10.26953125" style="292" customWidth="1"/>
    <col min="155" max="155" width="9" style="248" customWidth="1"/>
    <col min="156" max="158" width="9.54296875" style="292" bestFit="1" customWidth="1"/>
    <col min="159" max="161" width="9.26953125" style="292" customWidth="1"/>
    <col min="162" max="164" width="10.26953125" style="292" customWidth="1"/>
    <col min="165" max="165" width="8.26953125" style="248" customWidth="1"/>
    <col min="166" max="166" width="8" style="292" bestFit="1" customWidth="1"/>
    <col min="167" max="171" width="7.54296875" style="292" customWidth="1"/>
    <col min="172" max="174" width="10.26953125" style="292" customWidth="1"/>
    <col min="175" max="175" width="9" style="248" customWidth="1"/>
    <col min="176" max="177" width="10.453125" style="292" bestFit="1" customWidth="1"/>
    <col min="178" max="178" width="9.54296875" style="292" bestFit="1" customWidth="1"/>
    <col min="179" max="181" width="9.26953125" style="292" customWidth="1"/>
    <col min="182" max="184" width="10.26953125" style="292" customWidth="1"/>
    <col min="185" max="185" width="9" style="248" customWidth="1"/>
    <col min="186" max="188" width="9.54296875" style="292" bestFit="1" customWidth="1"/>
    <col min="189" max="191" width="9.26953125" style="292" customWidth="1"/>
    <col min="192" max="194" width="10.26953125" style="292" customWidth="1"/>
    <col min="195" max="195" width="9" style="248" customWidth="1"/>
    <col min="196" max="198" width="10.453125" style="292" bestFit="1" customWidth="1"/>
    <col min="199" max="201" width="9.26953125" style="292" customWidth="1"/>
    <col min="202" max="204" width="10.26953125" style="292" customWidth="1"/>
    <col min="205" max="205" width="8.54296875" style="248" customWidth="1"/>
    <col min="206" max="208" width="9.54296875" style="292" bestFit="1" customWidth="1"/>
    <col min="209" max="211" width="9.26953125" style="292" customWidth="1"/>
    <col min="212" max="214" width="10.26953125" style="292" customWidth="1"/>
    <col min="215" max="215" width="8.54296875" style="248" customWidth="1"/>
    <col min="216" max="218" width="9.54296875" style="292" bestFit="1" customWidth="1"/>
    <col min="219" max="221" width="9.26953125" style="292" customWidth="1"/>
    <col min="222" max="224" width="10.26953125" style="292" customWidth="1"/>
    <col min="225" max="225" width="9" style="248" customWidth="1"/>
    <col min="226" max="228" width="9.54296875" style="292" bestFit="1" customWidth="1"/>
    <col min="229" max="231" width="9.26953125" style="292" customWidth="1"/>
    <col min="232" max="234" width="10.26953125" style="292" customWidth="1"/>
    <col min="235" max="235" width="9" style="248" customWidth="1"/>
    <col min="236" max="238" width="12" style="292" bestFit="1" customWidth="1"/>
    <col min="239" max="241" width="9.26953125" style="292" customWidth="1"/>
    <col min="242" max="244" width="10.26953125" style="292" customWidth="1"/>
    <col min="245" max="245" width="12" style="248" customWidth="1"/>
    <col min="246" max="246" width="12.26953125" style="248" customWidth="1"/>
    <col min="247" max="250" width="12" style="248" bestFit="1" customWidth="1"/>
    <col min="251" max="251" width="13" style="248" bestFit="1" customWidth="1"/>
    <col min="252" max="252" width="10.26953125" style="292" customWidth="1"/>
    <col min="253" max="253" width="13.1796875" style="248" bestFit="1" customWidth="1"/>
    <col min="254" max="254" width="13.1796875" style="248" customWidth="1"/>
    <col min="255" max="16384" width="9.26953125" style="248"/>
  </cols>
  <sheetData>
    <row r="1" spans="1:254" s="245" customFormat="1" ht="28.5" customHeight="1">
      <c r="A1" s="243" t="s">
        <v>834</v>
      </c>
      <c r="B1" s="244"/>
      <c r="C1" s="244"/>
      <c r="D1" s="244"/>
      <c r="E1" s="244"/>
      <c r="F1" s="244"/>
      <c r="G1" s="244"/>
      <c r="H1" s="244"/>
      <c r="I1" s="244"/>
      <c r="J1" s="244"/>
      <c r="K1" s="244"/>
      <c r="L1" s="244"/>
      <c r="M1" s="243"/>
      <c r="N1" s="243"/>
      <c r="O1" s="243"/>
      <c r="P1" s="243"/>
      <c r="Q1" s="243"/>
      <c r="R1" s="243"/>
      <c r="S1" s="243"/>
      <c r="T1" s="244"/>
      <c r="U1" s="244"/>
      <c r="V1" s="244"/>
      <c r="W1" s="243"/>
      <c r="X1" s="243"/>
      <c r="Y1" s="243"/>
      <c r="Z1" s="243"/>
      <c r="AA1" s="243"/>
      <c r="AB1" s="243"/>
      <c r="AC1" s="243"/>
      <c r="AD1" s="244"/>
      <c r="AE1" s="244"/>
      <c r="AF1" s="244"/>
      <c r="AG1" s="244"/>
      <c r="AH1" s="244"/>
      <c r="AI1" s="244"/>
      <c r="AJ1" s="244"/>
      <c r="AK1" s="244"/>
      <c r="AL1" s="244"/>
      <c r="AM1" s="244"/>
      <c r="AN1" s="244"/>
      <c r="AO1" s="244"/>
      <c r="AP1" s="244"/>
      <c r="AQ1" s="243"/>
      <c r="AR1" s="243"/>
      <c r="AS1" s="243"/>
      <c r="AT1" s="243"/>
      <c r="AU1" s="243"/>
      <c r="AV1" s="243"/>
      <c r="AW1" s="243"/>
      <c r="AX1" s="244"/>
      <c r="AY1" s="244"/>
      <c r="AZ1" s="244"/>
      <c r="BA1" s="243"/>
      <c r="BB1" s="243"/>
      <c r="BC1" s="243"/>
      <c r="BD1" s="243"/>
      <c r="BE1" s="243"/>
      <c r="BF1" s="243"/>
      <c r="BG1" s="243"/>
      <c r="BH1" s="244"/>
      <c r="BI1" s="244"/>
      <c r="BJ1" s="244"/>
      <c r="BK1" s="243"/>
      <c r="BL1" s="243"/>
      <c r="BM1" s="243"/>
      <c r="BN1" s="243"/>
      <c r="BO1" s="243"/>
      <c r="BP1" s="243"/>
      <c r="BQ1" s="243"/>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244"/>
      <c r="DA1" s="244"/>
      <c r="DB1" s="244"/>
      <c r="DC1" s="244"/>
      <c r="DD1" s="244"/>
      <c r="DE1" s="244"/>
      <c r="DF1" s="244"/>
      <c r="DG1" s="244"/>
      <c r="DH1" s="244"/>
      <c r="DI1" s="244"/>
      <c r="DJ1" s="244"/>
      <c r="DK1" s="244"/>
      <c r="DL1" s="244"/>
      <c r="DM1" s="244"/>
      <c r="DN1" s="244"/>
      <c r="DO1" s="244"/>
      <c r="DP1" s="244"/>
      <c r="DQ1" s="244"/>
      <c r="DR1" s="244"/>
      <c r="DS1" s="244"/>
      <c r="DT1" s="244"/>
      <c r="DU1" s="244"/>
      <c r="DV1" s="244"/>
      <c r="DW1" s="244"/>
      <c r="DX1" s="244"/>
      <c r="DY1" s="244"/>
      <c r="DZ1" s="244"/>
      <c r="EA1" s="244"/>
      <c r="EB1" s="244"/>
      <c r="EC1" s="244"/>
      <c r="ED1" s="244"/>
      <c r="EE1" s="244"/>
      <c r="EF1" s="244"/>
      <c r="EG1" s="244"/>
      <c r="EH1" s="244"/>
      <c r="EI1" s="244"/>
      <c r="EJ1" s="244"/>
      <c r="EK1" s="244"/>
      <c r="EL1" s="244"/>
      <c r="EM1" s="244"/>
      <c r="EN1" s="244"/>
      <c r="EO1" s="244"/>
      <c r="EP1" s="244"/>
      <c r="EQ1" s="244"/>
      <c r="ER1" s="244"/>
      <c r="ES1" s="244"/>
      <c r="ET1" s="244"/>
      <c r="EU1" s="244"/>
      <c r="EV1" s="244"/>
      <c r="EW1" s="244"/>
      <c r="EX1" s="244"/>
      <c r="EY1" s="244"/>
      <c r="EZ1" s="244"/>
      <c r="FA1" s="244"/>
      <c r="FB1" s="244"/>
      <c r="FC1" s="244"/>
      <c r="FD1" s="244"/>
      <c r="FE1" s="244"/>
      <c r="FF1" s="244"/>
      <c r="FG1" s="244"/>
      <c r="FH1" s="244"/>
      <c r="FI1" s="244"/>
      <c r="FJ1" s="244"/>
      <c r="FK1" s="244"/>
      <c r="FL1" s="244"/>
      <c r="FM1" s="244"/>
      <c r="FN1" s="244"/>
      <c r="FO1" s="244"/>
      <c r="FP1" s="244"/>
      <c r="FQ1" s="244"/>
      <c r="FR1" s="244"/>
      <c r="FS1" s="244"/>
      <c r="FT1" s="244"/>
      <c r="FU1" s="244"/>
      <c r="FV1" s="244"/>
      <c r="FW1" s="244"/>
      <c r="FX1" s="244"/>
      <c r="FY1" s="244"/>
      <c r="FZ1" s="244"/>
      <c r="GA1" s="244"/>
      <c r="GB1" s="244"/>
      <c r="GC1" s="244"/>
      <c r="GD1" s="244"/>
      <c r="GE1" s="244"/>
      <c r="GF1" s="244"/>
      <c r="GG1" s="244"/>
      <c r="GH1" s="244"/>
      <c r="GI1" s="244"/>
      <c r="GJ1" s="244"/>
      <c r="GK1" s="244"/>
      <c r="GL1" s="244"/>
      <c r="GM1" s="244"/>
      <c r="GN1" s="244"/>
      <c r="GO1" s="244"/>
      <c r="GP1" s="244"/>
      <c r="GQ1" s="244"/>
      <c r="GR1" s="244"/>
      <c r="GS1" s="244"/>
      <c r="GT1" s="244"/>
      <c r="GU1" s="244"/>
      <c r="GV1" s="244"/>
      <c r="GW1" s="244"/>
      <c r="GX1" s="244"/>
      <c r="GY1" s="244"/>
      <c r="GZ1" s="244"/>
      <c r="HA1" s="244"/>
      <c r="HB1" s="244"/>
      <c r="HC1" s="244"/>
      <c r="HD1" s="244"/>
      <c r="HE1" s="244"/>
      <c r="HF1" s="244"/>
      <c r="HG1" s="244"/>
      <c r="HH1" s="244"/>
      <c r="HI1" s="244"/>
      <c r="HJ1" s="244"/>
      <c r="HK1" s="244"/>
      <c r="HL1" s="244"/>
      <c r="HM1" s="244"/>
      <c r="HN1" s="244"/>
      <c r="HO1" s="244"/>
      <c r="HP1" s="244"/>
      <c r="HQ1" s="244"/>
      <c r="HR1" s="244"/>
      <c r="HS1" s="244"/>
      <c r="HT1" s="244"/>
      <c r="HU1" s="244"/>
      <c r="HV1" s="244"/>
      <c r="HW1" s="244"/>
      <c r="HX1" s="244"/>
      <c r="HY1" s="244"/>
      <c r="HZ1" s="244"/>
      <c r="IA1" s="244"/>
      <c r="IB1" s="244"/>
      <c r="IC1" s="244"/>
      <c r="ID1" s="244"/>
      <c r="IE1" s="244"/>
      <c r="IF1" s="244"/>
      <c r="IG1" s="244"/>
      <c r="IH1" s="244"/>
      <c r="II1" s="244"/>
      <c r="IJ1" s="244"/>
      <c r="IK1" s="244"/>
      <c r="IL1" s="244"/>
      <c r="IM1" s="244"/>
      <c r="IN1" s="244"/>
      <c r="IR1" s="244"/>
    </row>
    <row r="2" spans="1:254" ht="15" customHeight="1">
      <c r="A2" s="246" t="s">
        <v>229</v>
      </c>
      <c r="B2" s="243"/>
      <c r="C2" s="243"/>
      <c r="D2" s="243"/>
      <c r="E2" s="243"/>
      <c r="F2" s="243"/>
      <c r="G2" s="243"/>
      <c r="H2" s="243"/>
      <c r="I2" s="243"/>
      <c r="J2" s="243"/>
      <c r="K2" s="243"/>
      <c r="L2" s="243"/>
      <c r="M2" s="243"/>
      <c r="N2" s="243"/>
      <c r="O2" s="243"/>
      <c r="P2" s="243"/>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c r="BG2" s="243"/>
      <c r="BH2" s="243"/>
      <c r="BI2" s="243"/>
      <c r="BJ2" s="243"/>
      <c r="BK2" s="243"/>
      <c r="BL2" s="243"/>
      <c r="BM2" s="243"/>
      <c r="BN2" s="243"/>
      <c r="BO2" s="243"/>
      <c r="BP2" s="243"/>
      <c r="BQ2" s="243"/>
      <c r="BR2" s="243"/>
      <c r="BS2" s="243"/>
      <c r="BT2" s="243"/>
      <c r="BU2" s="243"/>
      <c r="BV2" s="243"/>
      <c r="BW2" s="243"/>
      <c r="BX2" s="243"/>
      <c r="BY2" s="243"/>
      <c r="BZ2" s="243"/>
      <c r="CA2" s="243"/>
      <c r="CB2" s="243"/>
      <c r="CC2" s="243"/>
      <c r="CD2" s="243"/>
      <c r="CE2" s="243"/>
      <c r="CF2" s="243"/>
      <c r="CG2" s="243"/>
      <c r="CH2" s="243"/>
      <c r="CI2" s="243"/>
      <c r="CJ2" s="243"/>
      <c r="CK2" s="243"/>
      <c r="CL2" s="243"/>
      <c r="CM2" s="243"/>
      <c r="CN2" s="243"/>
      <c r="CO2" s="243"/>
      <c r="CP2" s="243"/>
      <c r="CQ2" s="243"/>
      <c r="CR2" s="243"/>
      <c r="CS2" s="243"/>
      <c r="CT2" s="243"/>
      <c r="CU2" s="243"/>
      <c r="CV2" s="243"/>
      <c r="CW2" s="243"/>
      <c r="CX2" s="243"/>
      <c r="CY2" s="243"/>
      <c r="CZ2" s="243"/>
      <c r="DA2" s="243"/>
      <c r="DB2" s="243"/>
      <c r="DC2" s="243"/>
      <c r="DD2" s="243"/>
      <c r="DE2" s="243"/>
      <c r="DF2" s="243"/>
      <c r="DG2" s="243"/>
      <c r="DH2" s="243"/>
      <c r="DI2" s="243"/>
      <c r="DJ2" s="243"/>
      <c r="DK2" s="243"/>
      <c r="DL2" s="243"/>
      <c r="DM2" s="243"/>
      <c r="DN2" s="243"/>
      <c r="DO2" s="243"/>
      <c r="DP2" s="243"/>
      <c r="DQ2" s="243"/>
      <c r="DR2" s="243"/>
      <c r="DS2" s="243"/>
      <c r="DT2" s="243"/>
      <c r="DU2" s="243"/>
      <c r="DV2" s="243"/>
      <c r="DW2" s="243"/>
      <c r="DX2" s="243"/>
      <c r="DY2" s="243"/>
      <c r="DZ2" s="243"/>
      <c r="EA2" s="243"/>
      <c r="EB2" s="243"/>
      <c r="EC2" s="243"/>
      <c r="ED2" s="243"/>
      <c r="EE2" s="243"/>
      <c r="EF2" s="243"/>
      <c r="EG2" s="243"/>
      <c r="EH2" s="243"/>
      <c r="EI2" s="243"/>
      <c r="EJ2" s="243"/>
      <c r="EK2" s="243"/>
      <c r="EL2" s="243"/>
      <c r="EM2" s="243"/>
      <c r="EN2" s="243"/>
      <c r="EO2" s="243"/>
      <c r="EP2" s="243"/>
      <c r="EQ2" s="243"/>
      <c r="ER2" s="243"/>
      <c r="ES2" s="243"/>
      <c r="ET2" s="243"/>
      <c r="EU2" s="243"/>
      <c r="EV2" s="243"/>
      <c r="EW2" s="243"/>
      <c r="EX2" s="243"/>
      <c r="EY2" s="243"/>
      <c r="EZ2" s="243"/>
      <c r="FA2" s="243"/>
      <c r="FB2" s="243"/>
      <c r="FC2" s="243"/>
      <c r="FD2" s="243"/>
      <c r="FE2" s="243"/>
      <c r="FF2" s="243"/>
      <c r="FG2" s="243"/>
      <c r="FH2" s="243"/>
      <c r="FI2" s="243"/>
      <c r="FJ2" s="243"/>
      <c r="FK2" s="243"/>
      <c r="FL2" s="243"/>
      <c r="FM2" s="243"/>
      <c r="FN2" s="243"/>
      <c r="FO2" s="243"/>
      <c r="FP2" s="243"/>
      <c r="FQ2" s="243"/>
      <c r="FR2" s="243"/>
      <c r="FS2" s="243"/>
      <c r="FT2" s="243"/>
      <c r="FU2" s="243"/>
      <c r="FV2" s="243"/>
      <c r="FW2" s="243"/>
      <c r="FX2" s="243"/>
      <c r="FY2" s="243"/>
      <c r="FZ2" s="243"/>
      <c r="GA2" s="243"/>
      <c r="GB2" s="243"/>
      <c r="GC2" s="243"/>
      <c r="GD2" s="243"/>
      <c r="GE2" s="243"/>
      <c r="GF2" s="243"/>
      <c r="GG2" s="243"/>
      <c r="GH2" s="243"/>
      <c r="GI2" s="243"/>
      <c r="GJ2" s="243"/>
      <c r="GK2" s="243"/>
      <c r="GL2" s="243"/>
      <c r="GM2" s="243"/>
      <c r="GN2" s="243"/>
      <c r="GO2" s="243"/>
      <c r="GP2" s="243"/>
      <c r="GQ2" s="243"/>
      <c r="GR2" s="243"/>
      <c r="GS2" s="243"/>
      <c r="GT2" s="243"/>
      <c r="GU2" s="243"/>
      <c r="GV2" s="243"/>
      <c r="GW2" s="243"/>
      <c r="GX2" s="243"/>
      <c r="GY2" s="243"/>
      <c r="GZ2" s="243"/>
      <c r="HA2" s="243"/>
      <c r="HB2" s="243"/>
      <c r="HC2" s="243"/>
      <c r="HD2" s="243"/>
      <c r="HE2" s="243"/>
      <c r="HF2" s="243"/>
      <c r="HG2" s="243"/>
      <c r="HH2" s="243"/>
      <c r="HI2" s="243"/>
      <c r="HJ2" s="243"/>
      <c r="HK2" s="243"/>
      <c r="HL2" s="243"/>
      <c r="HM2" s="243"/>
      <c r="HN2" s="243"/>
      <c r="HO2" s="243"/>
      <c r="HP2" s="243"/>
      <c r="HQ2" s="243"/>
      <c r="HR2" s="243"/>
      <c r="HS2" s="243"/>
      <c r="HT2" s="243"/>
      <c r="HU2" s="243"/>
      <c r="HV2" s="243"/>
      <c r="HW2" s="243"/>
      <c r="HX2" s="243"/>
      <c r="HY2" s="243"/>
      <c r="HZ2" s="243"/>
      <c r="IA2" s="243"/>
      <c r="IB2" s="243"/>
      <c r="IC2" s="243"/>
      <c r="ID2" s="243"/>
      <c r="IE2" s="243"/>
      <c r="IF2" s="243"/>
      <c r="IG2" s="243"/>
      <c r="IH2" s="243"/>
      <c r="II2" s="243"/>
      <c r="IJ2" s="243"/>
      <c r="IK2" s="243"/>
      <c r="IL2" s="243"/>
      <c r="IM2" s="243"/>
      <c r="IN2" s="243"/>
      <c r="IO2" s="243"/>
      <c r="IP2" s="243"/>
      <c r="IR2" s="243"/>
    </row>
    <row r="3" spans="1:254" s="249" customFormat="1" ht="26">
      <c r="A3" s="2116" t="s">
        <v>226</v>
      </c>
      <c r="B3" s="2113" t="s">
        <v>214</v>
      </c>
      <c r="C3" s="2114"/>
      <c r="D3" s="2114"/>
      <c r="E3" s="2114"/>
      <c r="F3" s="2114"/>
      <c r="G3" s="2114"/>
      <c r="H3" s="2114"/>
      <c r="I3" s="2114"/>
      <c r="J3" s="2114"/>
      <c r="K3" s="2115"/>
      <c r="L3" s="779" t="s">
        <v>343</v>
      </c>
      <c r="M3" s="2117" t="s">
        <v>230</v>
      </c>
      <c r="N3" s="2118"/>
      <c r="O3" s="2118"/>
      <c r="P3" s="2118"/>
      <c r="Q3" s="2118"/>
      <c r="R3" s="2118"/>
      <c r="S3" s="2118"/>
      <c r="T3" s="2118"/>
      <c r="U3" s="2118"/>
      <c r="V3" s="2119"/>
      <c r="W3" s="2113" t="s">
        <v>545</v>
      </c>
      <c r="X3" s="2114"/>
      <c r="Y3" s="2114"/>
      <c r="Z3" s="2114"/>
      <c r="AA3" s="2114"/>
      <c r="AB3" s="2114"/>
      <c r="AC3" s="2114"/>
      <c r="AD3" s="2114"/>
      <c r="AE3" s="2114"/>
      <c r="AF3" s="2115"/>
      <c r="AG3" s="2113" t="s">
        <v>231</v>
      </c>
      <c r="AH3" s="2114"/>
      <c r="AI3" s="2114"/>
      <c r="AJ3" s="2114"/>
      <c r="AK3" s="2114"/>
      <c r="AL3" s="2114"/>
      <c r="AM3" s="2114"/>
      <c r="AN3" s="2114"/>
      <c r="AO3" s="2114"/>
      <c r="AP3" s="2115"/>
      <c r="AQ3" s="2113" t="s">
        <v>232</v>
      </c>
      <c r="AR3" s="2114"/>
      <c r="AS3" s="2114"/>
      <c r="AT3" s="2114"/>
      <c r="AU3" s="2114"/>
      <c r="AV3" s="2114"/>
      <c r="AW3" s="2114"/>
      <c r="AX3" s="2114"/>
      <c r="AY3" s="2114"/>
      <c r="AZ3" s="2115"/>
      <c r="BA3" s="2113" t="s">
        <v>233</v>
      </c>
      <c r="BB3" s="2114"/>
      <c r="BC3" s="2114"/>
      <c r="BD3" s="2114"/>
      <c r="BE3" s="2114"/>
      <c r="BF3" s="2114"/>
      <c r="BG3" s="2114"/>
      <c r="BH3" s="2114"/>
      <c r="BI3" s="2114"/>
      <c r="BJ3" s="2115"/>
      <c r="BK3" s="2113" t="s">
        <v>234</v>
      </c>
      <c r="BL3" s="2114"/>
      <c r="BM3" s="2114"/>
      <c r="BN3" s="2114"/>
      <c r="BO3" s="2114"/>
      <c r="BP3" s="2114"/>
      <c r="BQ3" s="2114"/>
      <c r="BR3" s="2114"/>
      <c r="BS3" s="2114"/>
      <c r="BT3" s="2115"/>
      <c r="BU3" s="779" t="s">
        <v>345</v>
      </c>
      <c r="BV3" s="2122" t="s">
        <v>235</v>
      </c>
      <c r="BW3" s="2123"/>
      <c r="BX3" s="2123"/>
      <c r="BY3" s="2123"/>
      <c r="BZ3" s="2123"/>
      <c r="CA3" s="2123"/>
      <c r="CB3" s="2123"/>
      <c r="CC3" s="2123"/>
      <c r="CD3" s="2123"/>
      <c r="CE3" s="2124"/>
      <c r="CF3" s="2113" t="s">
        <v>236</v>
      </c>
      <c r="CG3" s="2114"/>
      <c r="CH3" s="2114"/>
      <c r="CI3" s="2114"/>
      <c r="CJ3" s="2114"/>
      <c r="CK3" s="2114"/>
      <c r="CL3" s="2114"/>
      <c r="CM3" s="2114"/>
      <c r="CN3" s="2114"/>
      <c r="CO3" s="2115"/>
      <c r="CP3" s="2113" t="s">
        <v>237</v>
      </c>
      <c r="CQ3" s="2114"/>
      <c r="CR3" s="2114"/>
      <c r="CS3" s="2114"/>
      <c r="CT3" s="2114"/>
      <c r="CU3" s="2114"/>
      <c r="CV3" s="2114"/>
      <c r="CW3" s="2114"/>
      <c r="CX3" s="2114"/>
      <c r="CY3" s="2115"/>
      <c r="CZ3" s="779" t="s">
        <v>346</v>
      </c>
      <c r="DA3" s="2122" t="s">
        <v>117</v>
      </c>
      <c r="DB3" s="2123"/>
      <c r="DC3" s="2123"/>
      <c r="DD3" s="2123"/>
      <c r="DE3" s="2123"/>
      <c r="DF3" s="2123"/>
      <c r="DG3" s="2123"/>
      <c r="DH3" s="2123"/>
      <c r="DI3" s="2123"/>
      <c r="DJ3" s="2124"/>
      <c r="DK3" s="2113" t="s">
        <v>238</v>
      </c>
      <c r="DL3" s="2114"/>
      <c r="DM3" s="2114"/>
      <c r="DN3" s="2114"/>
      <c r="DO3" s="2114"/>
      <c r="DP3" s="2114"/>
      <c r="DQ3" s="2114"/>
      <c r="DR3" s="2114"/>
      <c r="DS3" s="2114"/>
      <c r="DT3" s="2115"/>
      <c r="DU3" s="2113" t="s">
        <v>239</v>
      </c>
      <c r="DV3" s="2114"/>
      <c r="DW3" s="2114"/>
      <c r="DX3" s="2114"/>
      <c r="DY3" s="2114"/>
      <c r="DZ3" s="2114"/>
      <c r="EA3" s="2114"/>
      <c r="EB3" s="2114"/>
      <c r="EC3" s="2114"/>
      <c r="ED3" s="2115"/>
      <c r="EE3" s="2113" t="s">
        <v>240</v>
      </c>
      <c r="EF3" s="2114"/>
      <c r="EG3" s="2114"/>
      <c r="EH3" s="2114"/>
      <c r="EI3" s="2114"/>
      <c r="EJ3" s="2114"/>
      <c r="EK3" s="2114"/>
      <c r="EL3" s="2114"/>
      <c r="EM3" s="2114"/>
      <c r="EN3" s="2115"/>
      <c r="EO3" s="2113" t="s">
        <v>241</v>
      </c>
      <c r="EP3" s="2114"/>
      <c r="EQ3" s="2114"/>
      <c r="ER3" s="2114"/>
      <c r="ES3" s="2114"/>
      <c r="ET3" s="2114"/>
      <c r="EU3" s="2114"/>
      <c r="EV3" s="2114"/>
      <c r="EW3" s="2114"/>
      <c r="EX3" s="2115"/>
      <c r="EY3" s="2122" t="s">
        <v>242</v>
      </c>
      <c r="EZ3" s="2123"/>
      <c r="FA3" s="2123"/>
      <c r="FB3" s="2123"/>
      <c r="FC3" s="2123"/>
      <c r="FD3" s="2123"/>
      <c r="FE3" s="2123"/>
      <c r="FF3" s="2123"/>
      <c r="FG3" s="2123"/>
      <c r="FH3" s="2124"/>
      <c r="FI3" s="2113" t="s">
        <v>243</v>
      </c>
      <c r="FJ3" s="2114"/>
      <c r="FK3" s="2114"/>
      <c r="FL3" s="2114"/>
      <c r="FM3" s="2114"/>
      <c r="FN3" s="2114"/>
      <c r="FO3" s="2114"/>
      <c r="FP3" s="2114"/>
      <c r="FQ3" s="2114"/>
      <c r="FR3" s="2115"/>
      <c r="FS3" s="2113" t="s">
        <v>244</v>
      </c>
      <c r="FT3" s="2114"/>
      <c r="FU3" s="2114"/>
      <c r="FV3" s="2114"/>
      <c r="FW3" s="2114"/>
      <c r="FX3" s="2114"/>
      <c r="FY3" s="2114"/>
      <c r="FZ3" s="2114"/>
      <c r="GA3" s="2114"/>
      <c r="GB3" s="2115"/>
      <c r="GC3" s="2113" t="s">
        <v>245</v>
      </c>
      <c r="GD3" s="2114"/>
      <c r="GE3" s="2114"/>
      <c r="GF3" s="2114"/>
      <c r="GG3" s="2114"/>
      <c r="GH3" s="2114"/>
      <c r="GI3" s="2114"/>
      <c r="GJ3" s="2114"/>
      <c r="GK3" s="2114"/>
      <c r="GL3" s="2115"/>
      <c r="GM3" s="2113" t="s">
        <v>183</v>
      </c>
      <c r="GN3" s="2114"/>
      <c r="GO3" s="2114"/>
      <c r="GP3" s="2114"/>
      <c r="GQ3" s="2114"/>
      <c r="GR3" s="2114"/>
      <c r="GS3" s="2114"/>
      <c r="GT3" s="2114"/>
      <c r="GU3" s="2114"/>
      <c r="GV3" s="2115"/>
      <c r="GW3" s="2113" t="s">
        <v>246</v>
      </c>
      <c r="GX3" s="2114"/>
      <c r="GY3" s="2114"/>
      <c r="GZ3" s="2114"/>
      <c r="HA3" s="2114"/>
      <c r="HB3" s="2114"/>
      <c r="HC3" s="2114"/>
      <c r="HD3" s="2114"/>
      <c r="HE3" s="2114"/>
      <c r="HF3" s="2115"/>
      <c r="HG3" s="2113" t="s">
        <v>247</v>
      </c>
      <c r="HH3" s="2114"/>
      <c r="HI3" s="2114"/>
      <c r="HJ3" s="2114"/>
      <c r="HK3" s="2114"/>
      <c r="HL3" s="2114"/>
      <c r="HM3" s="2114"/>
      <c r="HN3" s="2114"/>
      <c r="HO3" s="2114"/>
      <c r="HP3" s="2115"/>
      <c r="HQ3" s="2113" t="s">
        <v>184</v>
      </c>
      <c r="HR3" s="2114"/>
      <c r="HS3" s="2114"/>
      <c r="HT3" s="2114"/>
      <c r="HU3" s="2114"/>
      <c r="HV3" s="2114"/>
      <c r="HW3" s="2114"/>
      <c r="HX3" s="2114"/>
      <c r="HY3" s="2114"/>
      <c r="HZ3" s="2115"/>
      <c r="IA3" s="2113" t="s">
        <v>248</v>
      </c>
      <c r="IB3" s="2114"/>
      <c r="IC3" s="2114"/>
      <c r="ID3" s="2114"/>
      <c r="IE3" s="2114"/>
      <c r="IF3" s="2114"/>
      <c r="IG3" s="2114"/>
      <c r="IH3" s="2114"/>
      <c r="II3" s="2114"/>
      <c r="IJ3" s="2115"/>
      <c r="IK3" s="2120" t="s">
        <v>249</v>
      </c>
      <c r="IL3" s="2120"/>
      <c r="IM3" s="2120"/>
      <c r="IN3" s="2120"/>
      <c r="IO3" s="2120"/>
      <c r="IP3" s="2120"/>
      <c r="IQ3" s="2120"/>
      <c r="IR3" s="2120"/>
      <c r="IS3" s="2120"/>
      <c r="IT3" s="2120"/>
    </row>
    <row r="4" spans="1:254" s="249" customFormat="1" ht="12.75" customHeight="1">
      <c r="A4" s="2116"/>
      <c r="B4" s="250" t="s">
        <v>88</v>
      </c>
      <c r="C4" s="250" t="s">
        <v>89</v>
      </c>
      <c r="D4" s="250" t="s">
        <v>90</v>
      </c>
      <c r="E4" s="250" t="s">
        <v>91</v>
      </c>
      <c r="F4" s="250" t="s">
        <v>92</v>
      </c>
      <c r="G4" s="250" t="s">
        <v>93</v>
      </c>
      <c r="H4" s="250" t="s">
        <v>94</v>
      </c>
      <c r="I4" s="250" t="s">
        <v>95</v>
      </c>
      <c r="J4" s="250" t="s">
        <v>102</v>
      </c>
      <c r="K4" s="250" t="s">
        <v>320</v>
      </c>
      <c r="L4" s="250" t="s">
        <v>320</v>
      </c>
      <c r="M4" s="250" t="s">
        <v>88</v>
      </c>
      <c r="N4" s="250" t="s">
        <v>89</v>
      </c>
      <c r="O4" s="250" t="s">
        <v>90</v>
      </c>
      <c r="P4" s="250" t="s">
        <v>91</v>
      </c>
      <c r="Q4" s="250" t="s">
        <v>92</v>
      </c>
      <c r="R4" s="250" t="s">
        <v>93</v>
      </c>
      <c r="S4" s="250" t="s">
        <v>94</v>
      </c>
      <c r="T4" s="250" t="s">
        <v>95</v>
      </c>
      <c r="U4" s="250" t="s">
        <v>102</v>
      </c>
      <c r="V4" s="250" t="s">
        <v>320</v>
      </c>
      <c r="W4" s="250" t="s">
        <v>88</v>
      </c>
      <c r="X4" s="250" t="s">
        <v>89</v>
      </c>
      <c r="Y4" s="250" t="s">
        <v>90</v>
      </c>
      <c r="Z4" s="250" t="s">
        <v>91</v>
      </c>
      <c r="AA4" s="250" t="s">
        <v>92</v>
      </c>
      <c r="AB4" s="250" t="s">
        <v>93</v>
      </c>
      <c r="AC4" s="250" t="s">
        <v>94</v>
      </c>
      <c r="AD4" s="250" t="s">
        <v>95</v>
      </c>
      <c r="AE4" s="250" t="s">
        <v>102</v>
      </c>
      <c r="AF4" s="250" t="s">
        <v>320</v>
      </c>
      <c r="AG4" s="250" t="s">
        <v>88</v>
      </c>
      <c r="AH4" s="250" t="s">
        <v>89</v>
      </c>
      <c r="AI4" s="250" t="s">
        <v>90</v>
      </c>
      <c r="AJ4" s="250" t="s">
        <v>91</v>
      </c>
      <c r="AK4" s="250" t="s">
        <v>92</v>
      </c>
      <c r="AL4" s="250" t="s">
        <v>93</v>
      </c>
      <c r="AM4" s="250" t="s">
        <v>94</v>
      </c>
      <c r="AN4" s="250" t="s">
        <v>95</v>
      </c>
      <c r="AO4" s="250" t="s">
        <v>102</v>
      </c>
      <c r="AP4" s="250" t="s">
        <v>320</v>
      </c>
      <c r="AQ4" s="250" t="s">
        <v>88</v>
      </c>
      <c r="AR4" s="250" t="s">
        <v>89</v>
      </c>
      <c r="AS4" s="250" t="s">
        <v>90</v>
      </c>
      <c r="AT4" s="250" t="s">
        <v>91</v>
      </c>
      <c r="AU4" s="250" t="s">
        <v>92</v>
      </c>
      <c r="AV4" s="250" t="s">
        <v>93</v>
      </c>
      <c r="AW4" s="250" t="s">
        <v>94</v>
      </c>
      <c r="AX4" s="250" t="s">
        <v>95</v>
      </c>
      <c r="AY4" s="250" t="s">
        <v>102</v>
      </c>
      <c r="AZ4" s="250" t="s">
        <v>320</v>
      </c>
      <c r="BA4" s="250" t="s">
        <v>88</v>
      </c>
      <c r="BB4" s="250" t="s">
        <v>89</v>
      </c>
      <c r="BC4" s="250" t="s">
        <v>90</v>
      </c>
      <c r="BD4" s="250" t="s">
        <v>91</v>
      </c>
      <c r="BE4" s="250" t="s">
        <v>92</v>
      </c>
      <c r="BF4" s="250" t="s">
        <v>93</v>
      </c>
      <c r="BG4" s="250" t="s">
        <v>94</v>
      </c>
      <c r="BH4" s="250" t="s">
        <v>95</v>
      </c>
      <c r="BI4" s="250" t="s">
        <v>102</v>
      </c>
      <c r="BJ4" s="250" t="s">
        <v>320</v>
      </c>
      <c r="BK4" s="250" t="s">
        <v>88</v>
      </c>
      <c r="BL4" s="250" t="s">
        <v>89</v>
      </c>
      <c r="BM4" s="250" t="s">
        <v>90</v>
      </c>
      <c r="BN4" s="250" t="s">
        <v>91</v>
      </c>
      <c r="BO4" s="250" t="s">
        <v>92</v>
      </c>
      <c r="BP4" s="250" t="s">
        <v>93</v>
      </c>
      <c r="BQ4" s="250" t="s">
        <v>94</v>
      </c>
      <c r="BR4" s="250" t="s">
        <v>95</v>
      </c>
      <c r="BS4" s="250" t="s">
        <v>102</v>
      </c>
      <c r="BT4" s="250" t="s">
        <v>320</v>
      </c>
      <c r="BU4" s="250" t="s">
        <v>320</v>
      </c>
      <c r="BV4" s="250" t="s">
        <v>88</v>
      </c>
      <c r="BW4" s="250" t="s">
        <v>89</v>
      </c>
      <c r="BX4" s="250" t="s">
        <v>90</v>
      </c>
      <c r="BY4" s="250" t="s">
        <v>91</v>
      </c>
      <c r="BZ4" s="250" t="s">
        <v>92</v>
      </c>
      <c r="CA4" s="250" t="s">
        <v>93</v>
      </c>
      <c r="CB4" s="250" t="s">
        <v>94</v>
      </c>
      <c r="CC4" s="250" t="s">
        <v>95</v>
      </c>
      <c r="CD4" s="250" t="s">
        <v>102</v>
      </c>
      <c r="CE4" s="250" t="s">
        <v>320</v>
      </c>
      <c r="CF4" s="250" t="s">
        <v>88</v>
      </c>
      <c r="CG4" s="250" t="s">
        <v>89</v>
      </c>
      <c r="CH4" s="250" t="s">
        <v>90</v>
      </c>
      <c r="CI4" s="250" t="s">
        <v>91</v>
      </c>
      <c r="CJ4" s="250" t="s">
        <v>92</v>
      </c>
      <c r="CK4" s="250" t="s">
        <v>93</v>
      </c>
      <c r="CL4" s="250" t="s">
        <v>94</v>
      </c>
      <c r="CM4" s="250" t="s">
        <v>95</v>
      </c>
      <c r="CN4" s="250" t="s">
        <v>102</v>
      </c>
      <c r="CO4" s="250" t="s">
        <v>320</v>
      </c>
      <c r="CP4" s="250" t="s">
        <v>88</v>
      </c>
      <c r="CQ4" s="250" t="s">
        <v>89</v>
      </c>
      <c r="CR4" s="250" t="s">
        <v>90</v>
      </c>
      <c r="CS4" s="250" t="s">
        <v>91</v>
      </c>
      <c r="CT4" s="250" t="s">
        <v>92</v>
      </c>
      <c r="CU4" s="250" t="s">
        <v>93</v>
      </c>
      <c r="CV4" s="250" t="s">
        <v>94</v>
      </c>
      <c r="CW4" s="250" t="s">
        <v>95</v>
      </c>
      <c r="CX4" s="250" t="s">
        <v>102</v>
      </c>
      <c r="CY4" s="250" t="s">
        <v>320</v>
      </c>
      <c r="CZ4" s="250" t="s">
        <v>320</v>
      </c>
      <c r="DA4" s="250" t="s">
        <v>88</v>
      </c>
      <c r="DB4" s="250" t="s">
        <v>89</v>
      </c>
      <c r="DC4" s="250" t="s">
        <v>90</v>
      </c>
      <c r="DD4" s="250" t="s">
        <v>91</v>
      </c>
      <c r="DE4" s="250" t="s">
        <v>92</v>
      </c>
      <c r="DF4" s="250" t="s">
        <v>93</v>
      </c>
      <c r="DG4" s="250" t="s">
        <v>94</v>
      </c>
      <c r="DH4" s="250" t="s">
        <v>95</v>
      </c>
      <c r="DI4" s="250" t="s">
        <v>102</v>
      </c>
      <c r="DJ4" s="250" t="s">
        <v>320</v>
      </c>
      <c r="DK4" s="250" t="s">
        <v>88</v>
      </c>
      <c r="DL4" s="250" t="s">
        <v>89</v>
      </c>
      <c r="DM4" s="250" t="s">
        <v>90</v>
      </c>
      <c r="DN4" s="250" t="s">
        <v>91</v>
      </c>
      <c r="DO4" s="250" t="s">
        <v>92</v>
      </c>
      <c r="DP4" s="250" t="s">
        <v>93</v>
      </c>
      <c r="DQ4" s="250" t="s">
        <v>94</v>
      </c>
      <c r="DR4" s="250" t="s">
        <v>95</v>
      </c>
      <c r="DS4" s="250" t="s">
        <v>102</v>
      </c>
      <c r="DT4" s="250" t="s">
        <v>320</v>
      </c>
      <c r="DU4" s="250" t="s">
        <v>88</v>
      </c>
      <c r="DV4" s="250" t="s">
        <v>89</v>
      </c>
      <c r="DW4" s="250" t="s">
        <v>90</v>
      </c>
      <c r="DX4" s="250" t="s">
        <v>91</v>
      </c>
      <c r="DY4" s="250" t="s">
        <v>92</v>
      </c>
      <c r="DZ4" s="250" t="s">
        <v>93</v>
      </c>
      <c r="EA4" s="250" t="s">
        <v>94</v>
      </c>
      <c r="EB4" s="250" t="s">
        <v>95</v>
      </c>
      <c r="EC4" s="250" t="s">
        <v>102</v>
      </c>
      <c r="ED4" s="250" t="s">
        <v>320</v>
      </c>
      <c r="EE4" s="250" t="s">
        <v>88</v>
      </c>
      <c r="EF4" s="250" t="s">
        <v>89</v>
      </c>
      <c r="EG4" s="250" t="s">
        <v>90</v>
      </c>
      <c r="EH4" s="250" t="s">
        <v>91</v>
      </c>
      <c r="EI4" s="250" t="s">
        <v>92</v>
      </c>
      <c r="EJ4" s="250" t="s">
        <v>93</v>
      </c>
      <c r="EK4" s="250" t="s">
        <v>94</v>
      </c>
      <c r="EL4" s="250" t="s">
        <v>95</v>
      </c>
      <c r="EM4" s="250" t="s">
        <v>102</v>
      </c>
      <c r="EN4" s="250" t="s">
        <v>320</v>
      </c>
      <c r="EO4" s="250" t="s">
        <v>88</v>
      </c>
      <c r="EP4" s="250" t="s">
        <v>89</v>
      </c>
      <c r="EQ4" s="250" t="s">
        <v>90</v>
      </c>
      <c r="ER4" s="250" t="s">
        <v>91</v>
      </c>
      <c r="ES4" s="250" t="s">
        <v>92</v>
      </c>
      <c r="ET4" s="250" t="s">
        <v>93</v>
      </c>
      <c r="EU4" s="250" t="s">
        <v>94</v>
      </c>
      <c r="EV4" s="250" t="s">
        <v>95</v>
      </c>
      <c r="EW4" s="250" t="s">
        <v>102</v>
      </c>
      <c r="EX4" s="250" t="s">
        <v>320</v>
      </c>
      <c r="EY4" s="250" t="s">
        <v>88</v>
      </c>
      <c r="EZ4" s="250" t="s">
        <v>89</v>
      </c>
      <c r="FA4" s="250" t="s">
        <v>90</v>
      </c>
      <c r="FB4" s="250" t="s">
        <v>91</v>
      </c>
      <c r="FC4" s="250" t="s">
        <v>92</v>
      </c>
      <c r="FD4" s="250" t="s">
        <v>93</v>
      </c>
      <c r="FE4" s="250" t="s">
        <v>94</v>
      </c>
      <c r="FF4" s="250" t="s">
        <v>95</v>
      </c>
      <c r="FG4" s="250" t="s">
        <v>102</v>
      </c>
      <c r="FH4" s="250" t="s">
        <v>320</v>
      </c>
      <c r="FI4" s="250" t="s">
        <v>88</v>
      </c>
      <c r="FJ4" s="250" t="s">
        <v>89</v>
      </c>
      <c r="FK4" s="250" t="s">
        <v>90</v>
      </c>
      <c r="FL4" s="250" t="s">
        <v>91</v>
      </c>
      <c r="FM4" s="250" t="s">
        <v>92</v>
      </c>
      <c r="FN4" s="250" t="s">
        <v>93</v>
      </c>
      <c r="FO4" s="250" t="s">
        <v>94</v>
      </c>
      <c r="FP4" s="250" t="s">
        <v>95</v>
      </c>
      <c r="FQ4" s="250" t="s">
        <v>102</v>
      </c>
      <c r="FR4" s="250" t="s">
        <v>320</v>
      </c>
      <c r="FS4" s="250" t="s">
        <v>88</v>
      </c>
      <c r="FT4" s="250" t="s">
        <v>89</v>
      </c>
      <c r="FU4" s="250" t="s">
        <v>90</v>
      </c>
      <c r="FV4" s="250" t="s">
        <v>91</v>
      </c>
      <c r="FW4" s="250" t="s">
        <v>92</v>
      </c>
      <c r="FX4" s="250" t="s">
        <v>93</v>
      </c>
      <c r="FY4" s="250" t="s">
        <v>94</v>
      </c>
      <c r="FZ4" s="250" t="s">
        <v>95</v>
      </c>
      <c r="GA4" s="250" t="s">
        <v>102</v>
      </c>
      <c r="GB4" s="250" t="s">
        <v>320</v>
      </c>
      <c r="GC4" s="250" t="s">
        <v>88</v>
      </c>
      <c r="GD4" s="250" t="s">
        <v>89</v>
      </c>
      <c r="GE4" s="250" t="s">
        <v>90</v>
      </c>
      <c r="GF4" s="250" t="s">
        <v>91</v>
      </c>
      <c r="GG4" s="250" t="s">
        <v>92</v>
      </c>
      <c r="GH4" s="250" t="s">
        <v>93</v>
      </c>
      <c r="GI4" s="250" t="s">
        <v>94</v>
      </c>
      <c r="GJ4" s="250" t="s">
        <v>95</v>
      </c>
      <c r="GK4" s="250" t="s">
        <v>102</v>
      </c>
      <c r="GL4" s="250" t="s">
        <v>320</v>
      </c>
      <c r="GM4" s="250" t="s">
        <v>88</v>
      </c>
      <c r="GN4" s="250" t="s">
        <v>89</v>
      </c>
      <c r="GO4" s="250" t="s">
        <v>90</v>
      </c>
      <c r="GP4" s="250" t="s">
        <v>91</v>
      </c>
      <c r="GQ4" s="250" t="s">
        <v>92</v>
      </c>
      <c r="GR4" s="250" t="s">
        <v>93</v>
      </c>
      <c r="GS4" s="250" t="s">
        <v>94</v>
      </c>
      <c r="GT4" s="250" t="s">
        <v>95</v>
      </c>
      <c r="GU4" s="250" t="s">
        <v>102</v>
      </c>
      <c r="GV4" s="250" t="s">
        <v>320</v>
      </c>
      <c r="GW4" s="250" t="s">
        <v>88</v>
      </c>
      <c r="GX4" s="250" t="s">
        <v>89</v>
      </c>
      <c r="GY4" s="250" t="s">
        <v>90</v>
      </c>
      <c r="GZ4" s="250" t="s">
        <v>91</v>
      </c>
      <c r="HA4" s="250" t="s">
        <v>92</v>
      </c>
      <c r="HB4" s="250" t="s">
        <v>93</v>
      </c>
      <c r="HC4" s="250" t="s">
        <v>94</v>
      </c>
      <c r="HD4" s="250" t="s">
        <v>95</v>
      </c>
      <c r="HE4" s="250" t="s">
        <v>102</v>
      </c>
      <c r="HF4" s="250" t="s">
        <v>320</v>
      </c>
      <c r="HG4" s="250" t="s">
        <v>88</v>
      </c>
      <c r="HH4" s="250" t="s">
        <v>89</v>
      </c>
      <c r="HI4" s="250" t="s">
        <v>90</v>
      </c>
      <c r="HJ4" s="250" t="s">
        <v>91</v>
      </c>
      <c r="HK4" s="250" t="s">
        <v>92</v>
      </c>
      <c r="HL4" s="250" t="s">
        <v>93</v>
      </c>
      <c r="HM4" s="250" t="s">
        <v>94</v>
      </c>
      <c r="HN4" s="250" t="s">
        <v>95</v>
      </c>
      <c r="HO4" s="250" t="s">
        <v>102</v>
      </c>
      <c r="HP4" s="250" t="s">
        <v>320</v>
      </c>
      <c r="HQ4" s="250" t="s">
        <v>88</v>
      </c>
      <c r="HR4" s="250" t="s">
        <v>89</v>
      </c>
      <c r="HS4" s="250" t="s">
        <v>90</v>
      </c>
      <c r="HT4" s="250" t="s">
        <v>91</v>
      </c>
      <c r="HU4" s="250" t="s">
        <v>92</v>
      </c>
      <c r="HV4" s="250" t="s">
        <v>93</v>
      </c>
      <c r="HW4" s="250" t="s">
        <v>94</v>
      </c>
      <c r="HX4" s="250" t="s">
        <v>95</v>
      </c>
      <c r="HY4" s="250" t="s">
        <v>102</v>
      </c>
      <c r="HZ4" s="250" t="s">
        <v>320</v>
      </c>
      <c r="IA4" s="250" t="s">
        <v>88</v>
      </c>
      <c r="IB4" s="250" t="s">
        <v>89</v>
      </c>
      <c r="IC4" s="250" t="s">
        <v>90</v>
      </c>
      <c r="ID4" s="250" t="s">
        <v>91</v>
      </c>
      <c r="IE4" s="250" t="s">
        <v>92</v>
      </c>
      <c r="IF4" s="250" t="s">
        <v>93</v>
      </c>
      <c r="IG4" s="250" t="s">
        <v>94</v>
      </c>
      <c r="IH4" s="250" t="s">
        <v>95</v>
      </c>
      <c r="II4" s="250" t="s">
        <v>102</v>
      </c>
      <c r="IJ4" s="250" t="s">
        <v>320</v>
      </c>
      <c r="IK4" s="250" t="s">
        <v>88</v>
      </c>
      <c r="IL4" s="250" t="s">
        <v>89</v>
      </c>
      <c r="IM4" s="250" t="s">
        <v>90</v>
      </c>
      <c r="IN4" s="250" t="s">
        <v>91</v>
      </c>
      <c r="IO4" s="250" t="s">
        <v>92</v>
      </c>
      <c r="IP4" s="250" t="s">
        <v>93</v>
      </c>
      <c r="IQ4" s="250" t="s">
        <v>94</v>
      </c>
      <c r="IR4" s="250" t="s">
        <v>95</v>
      </c>
      <c r="IS4" s="250" t="s">
        <v>102</v>
      </c>
      <c r="IT4" s="250" t="s">
        <v>320</v>
      </c>
    </row>
    <row r="5" spans="1:254">
      <c r="A5" s="251" t="s">
        <v>250</v>
      </c>
      <c r="B5" s="95">
        <v>660288</v>
      </c>
      <c r="C5" s="252">
        <v>675857</v>
      </c>
      <c r="D5" s="252">
        <v>696481</v>
      </c>
      <c r="E5" s="253">
        <v>681371</v>
      </c>
      <c r="F5" s="253">
        <v>688351</v>
      </c>
      <c r="G5" s="253">
        <v>690210</v>
      </c>
      <c r="H5" s="253">
        <v>888355</v>
      </c>
      <c r="I5" s="254">
        <v>951256</v>
      </c>
      <c r="J5" s="255">
        <v>862225</v>
      </c>
      <c r="K5" s="255">
        <v>799612</v>
      </c>
      <c r="L5" s="255">
        <v>0</v>
      </c>
      <c r="M5" s="95">
        <v>6628</v>
      </c>
      <c r="N5" s="252">
        <v>5030</v>
      </c>
      <c r="O5" s="252">
        <v>4328</v>
      </c>
      <c r="P5" s="256">
        <v>4490</v>
      </c>
      <c r="Q5" s="256">
        <v>4436</v>
      </c>
      <c r="R5" s="256">
        <v>5029</v>
      </c>
      <c r="S5" s="256">
        <v>6335</v>
      </c>
      <c r="T5" s="254">
        <v>9659</v>
      </c>
      <c r="U5" s="255">
        <v>6181</v>
      </c>
      <c r="V5" s="255">
        <v>6201</v>
      </c>
      <c r="W5" s="95">
        <v>270</v>
      </c>
      <c r="X5" s="252">
        <v>375</v>
      </c>
      <c r="Y5" s="252">
        <v>442</v>
      </c>
      <c r="Z5" s="253">
        <v>529</v>
      </c>
      <c r="AA5" s="253">
        <v>489</v>
      </c>
      <c r="AB5" s="253">
        <v>344</v>
      </c>
      <c r="AC5" s="253">
        <v>398</v>
      </c>
      <c r="AD5" s="254">
        <v>710</v>
      </c>
      <c r="AE5" s="255">
        <v>314</v>
      </c>
      <c r="AF5" s="255">
        <v>294</v>
      </c>
      <c r="AG5" s="95">
        <v>454</v>
      </c>
      <c r="AH5" s="252">
        <v>601</v>
      </c>
      <c r="AI5" s="252">
        <v>796</v>
      </c>
      <c r="AJ5" s="253">
        <v>1006</v>
      </c>
      <c r="AK5" s="253">
        <v>1182</v>
      </c>
      <c r="AL5" s="253">
        <v>1328</v>
      </c>
      <c r="AM5" s="253">
        <v>1716</v>
      </c>
      <c r="AN5" s="254">
        <v>2614</v>
      </c>
      <c r="AO5" s="255">
        <v>1388</v>
      </c>
      <c r="AP5" s="255">
        <v>1182</v>
      </c>
      <c r="AQ5" s="95">
        <v>1125</v>
      </c>
      <c r="AR5" s="252">
        <v>986</v>
      </c>
      <c r="AS5" s="252">
        <v>951</v>
      </c>
      <c r="AT5" s="253">
        <v>1051</v>
      </c>
      <c r="AU5" s="253">
        <v>900</v>
      </c>
      <c r="AV5" s="253">
        <v>789</v>
      </c>
      <c r="AW5" s="253">
        <v>1010</v>
      </c>
      <c r="AX5" s="254">
        <v>1627</v>
      </c>
      <c r="AY5" s="255">
        <v>792</v>
      </c>
      <c r="AZ5" s="255">
        <v>775</v>
      </c>
      <c r="BA5" s="95">
        <v>14937</v>
      </c>
      <c r="BB5" s="252">
        <v>13135</v>
      </c>
      <c r="BC5" s="252">
        <v>13131</v>
      </c>
      <c r="BD5" s="253">
        <v>10218</v>
      </c>
      <c r="BE5" s="253">
        <v>10600</v>
      </c>
      <c r="BF5" s="253">
        <v>11509</v>
      </c>
      <c r="BG5" s="253">
        <v>13610</v>
      </c>
      <c r="BH5" s="254">
        <v>17741</v>
      </c>
      <c r="BI5" s="255">
        <v>15111</v>
      </c>
      <c r="BJ5" s="255">
        <v>14662</v>
      </c>
      <c r="BK5" s="95">
        <v>643</v>
      </c>
      <c r="BL5" s="252">
        <v>692</v>
      </c>
      <c r="BM5" s="252">
        <v>670</v>
      </c>
      <c r="BN5" s="253">
        <v>748</v>
      </c>
      <c r="BO5" s="253">
        <v>1036</v>
      </c>
      <c r="BP5" s="253">
        <v>1285</v>
      </c>
      <c r="BQ5" s="253">
        <v>1875</v>
      </c>
      <c r="BR5" s="254">
        <v>3166</v>
      </c>
      <c r="BS5" s="255">
        <v>2096</v>
      </c>
      <c r="BT5" s="255">
        <v>1996</v>
      </c>
      <c r="BU5" s="255">
        <v>0</v>
      </c>
      <c r="BV5" s="95">
        <v>271</v>
      </c>
      <c r="BW5" s="252">
        <v>395</v>
      </c>
      <c r="BX5" s="252">
        <v>452</v>
      </c>
      <c r="BY5" s="253">
        <v>797</v>
      </c>
      <c r="BZ5" s="253">
        <v>943</v>
      </c>
      <c r="CA5" s="253">
        <v>1252</v>
      </c>
      <c r="CB5" s="253">
        <v>1844</v>
      </c>
      <c r="CC5" s="254">
        <v>2762</v>
      </c>
      <c r="CD5" s="255">
        <v>2097</v>
      </c>
      <c r="CE5" s="255">
        <v>2444</v>
      </c>
      <c r="CF5" s="95">
        <v>23</v>
      </c>
      <c r="CG5" s="252">
        <v>75</v>
      </c>
      <c r="CH5" s="252">
        <v>123</v>
      </c>
      <c r="CI5" s="95">
        <v>144</v>
      </c>
      <c r="CJ5" s="95">
        <v>229</v>
      </c>
      <c r="CK5" s="95">
        <v>272</v>
      </c>
      <c r="CL5" s="95">
        <v>402</v>
      </c>
      <c r="CM5" s="254">
        <v>678</v>
      </c>
      <c r="CN5" s="255">
        <v>488</v>
      </c>
      <c r="CO5" s="255">
        <v>518</v>
      </c>
      <c r="CP5" s="95">
        <v>1031</v>
      </c>
      <c r="CQ5" s="252">
        <v>1020</v>
      </c>
      <c r="CR5" s="252">
        <v>965</v>
      </c>
      <c r="CS5" s="253">
        <v>909</v>
      </c>
      <c r="CT5" s="253">
        <v>967</v>
      </c>
      <c r="CU5" s="253">
        <v>1035</v>
      </c>
      <c r="CV5" s="253">
        <v>1079</v>
      </c>
      <c r="CW5" s="254">
        <v>1240</v>
      </c>
      <c r="CX5" s="255">
        <v>828</v>
      </c>
      <c r="CY5" s="255">
        <v>931</v>
      </c>
      <c r="CZ5" s="255"/>
      <c r="DA5" s="95">
        <v>9571</v>
      </c>
      <c r="DB5" s="252">
        <v>10160</v>
      </c>
      <c r="DC5" s="252">
        <v>11083</v>
      </c>
      <c r="DD5" s="253">
        <v>10744</v>
      </c>
      <c r="DE5" s="253">
        <v>11448</v>
      </c>
      <c r="DF5" s="253">
        <v>11904</v>
      </c>
      <c r="DG5" s="253">
        <v>15308</v>
      </c>
      <c r="DH5" s="254">
        <v>26164</v>
      </c>
      <c r="DI5" s="255">
        <v>17430</v>
      </c>
      <c r="DJ5" s="255">
        <v>19333</v>
      </c>
      <c r="DK5" s="95">
        <v>10793</v>
      </c>
      <c r="DL5" s="252">
        <v>10094</v>
      </c>
      <c r="DM5" s="252">
        <v>10059</v>
      </c>
      <c r="DN5" s="95">
        <v>10816</v>
      </c>
      <c r="DO5" s="95">
        <v>10555</v>
      </c>
      <c r="DP5" s="95">
        <v>10379</v>
      </c>
      <c r="DQ5" s="95">
        <v>13916</v>
      </c>
      <c r="DR5" s="254">
        <v>19394</v>
      </c>
      <c r="DS5" s="255">
        <v>13258</v>
      </c>
      <c r="DT5" s="255">
        <v>12997</v>
      </c>
      <c r="DU5" s="95">
        <v>711</v>
      </c>
      <c r="DV5" s="252">
        <v>1071</v>
      </c>
      <c r="DW5" s="252">
        <v>1261</v>
      </c>
      <c r="DX5" s="253">
        <v>1395</v>
      </c>
      <c r="DY5" s="253">
        <v>1852</v>
      </c>
      <c r="DZ5" s="253">
        <v>2035</v>
      </c>
      <c r="EA5" s="253">
        <v>2722</v>
      </c>
      <c r="EB5" s="254">
        <v>4062</v>
      </c>
      <c r="EC5" s="255">
        <v>2584</v>
      </c>
      <c r="ED5" s="255">
        <v>3298</v>
      </c>
      <c r="EE5" s="95">
        <v>2046</v>
      </c>
      <c r="EF5" s="252">
        <v>2026</v>
      </c>
      <c r="EG5" s="252">
        <v>2118</v>
      </c>
      <c r="EH5" s="253">
        <v>2407</v>
      </c>
      <c r="EI5" s="253">
        <v>2550</v>
      </c>
      <c r="EJ5" s="253">
        <v>2649</v>
      </c>
      <c r="EK5" s="253">
        <v>3763</v>
      </c>
      <c r="EL5" s="254">
        <v>7048</v>
      </c>
      <c r="EM5" s="255">
        <v>4254</v>
      </c>
      <c r="EN5" s="255">
        <v>4300</v>
      </c>
      <c r="EO5" s="95">
        <v>7116</v>
      </c>
      <c r="EP5" s="252">
        <v>7546</v>
      </c>
      <c r="EQ5" s="252">
        <v>7860</v>
      </c>
      <c r="ER5" s="253">
        <v>8545</v>
      </c>
      <c r="ES5" s="253">
        <v>14838</v>
      </c>
      <c r="ET5" s="253">
        <v>15293</v>
      </c>
      <c r="EU5" s="253">
        <v>19897</v>
      </c>
      <c r="EV5" s="254">
        <v>30566</v>
      </c>
      <c r="EW5" s="255">
        <v>19541</v>
      </c>
      <c r="EX5" s="255">
        <v>19529</v>
      </c>
      <c r="EY5" s="95">
        <v>2269</v>
      </c>
      <c r="EZ5" s="252">
        <v>2579</v>
      </c>
      <c r="FA5" s="252">
        <v>3326</v>
      </c>
      <c r="FB5" s="253">
        <v>3708</v>
      </c>
      <c r="FC5" s="253">
        <v>4011</v>
      </c>
      <c r="FD5" s="253">
        <v>4240</v>
      </c>
      <c r="FE5" s="253">
        <v>5211</v>
      </c>
      <c r="FF5" s="254">
        <v>8180</v>
      </c>
      <c r="FG5" s="255">
        <v>5227</v>
      </c>
      <c r="FH5" s="255">
        <v>5664</v>
      </c>
      <c r="FI5" s="95">
        <v>133</v>
      </c>
      <c r="FJ5" s="252">
        <v>298</v>
      </c>
      <c r="FK5" s="252">
        <v>328</v>
      </c>
      <c r="FL5" s="253">
        <v>496</v>
      </c>
      <c r="FM5" s="253">
        <v>528</v>
      </c>
      <c r="FN5" s="253">
        <v>515</v>
      </c>
      <c r="FO5" s="253">
        <v>544</v>
      </c>
      <c r="FP5" s="254">
        <v>1032</v>
      </c>
      <c r="FQ5" s="255">
        <v>700</v>
      </c>
      <c r="FR5" s="255">
        <v>723</v>
      </c>
      <c r="FS5" s="95">
        <v>10909</v>
      </c>
      <c r="FT5" s="252">
        <v>10312</v>
      </c>
      <c r="FU5" s="252">
        <v>9833</v>
      </c>
      <c r="FV5" s="253">
        <v>7854</v>
      </c>
      <c r="FW5" s="253">
        <v>7500</v>
      </c>
      <c r="FX5" s="253">
        <v>7394</v>
      </c>
      <c r="FY5" s="253">
        <v>8692</v>
      </c>
      <c r="FZ5" s="254">
        <v>12078</v>
      </c>
      <c r="GA5" s="255">
        <v>7850</v>
      </c>
      <c r="GB5" s="255">
        <v>7631</v>
      </c>
      <c r="GC5" s="95">
        <v>574</v>
      </c>
      <c r="GD5" s="252">
        <v>628</v>
      </c>
      <c r="GE5" s="252">
        <v>545</v>
      </c>
      <c r="GF5" s="253">
        <v>430</v>
      </c>
      <c r="GG5" s="253">
        <v>445</v>
      </c>
      <c r="GH5" s="253">
        <v>493</v>
      </c>
      <c r="GI5" s="253">
        <v>753</v>
      </c>
      <c r="GJ5" s="254">
        <v>1043</v>
      </c>
      <c r="GK5" s="255">
        <v>581</v>
      </c>
      <c r="GL5" s="255"/>
      <c r="GM5" s="95">
        <v>11456</v>
      </c>
      <c r="GN5" s="252">
        <v>12996</v>
      </c>
      <c r="GO5" s="252">
        <v>15319</v>
      </c>
      <c r="GP5" s="253">
        <v>16046</v>
      </c>
      <c r="GQ5" s="253">
        <v>17261</v>
      </c>
      <c r="GR5" s="253">
        <v>18970</v>
      </c>
      <c r="GS5" s="253">
        <v>29559</v>
      </c>
      <c r="GT5" s="254">
        <v>46647</v>
      </c>
      <c r="GU5" s="255">
        <v>35319</v>
      </c>
      <c r="GV5" s="255">
        <v>37344</v>
      </c>
      <c r="GW5" s="95">
        <v>736</v>
      </c>
      <c r="GX5" s="252">
        <v>728</v>
      </c>
      <c r="GY5" s="252">
        <v>1003</v>
      </c>
      <c r="GZ5" s="253">
        <v>2511</v>
      </c>
      <c r="HA5" s="253">
        <v>2376</v>
      </c>
      <c r="HB5" s="253">
        <v>2792</v>
      </c>
      <c r="HC5" s="253">
        <v>3424</v>
      </c>
      <c r="HD5" s="254">
        <v>5565</v>
      </c>
      <c r="HE5" s="255">
        <v>3865</v>
      </c>
      <c r="HF5" s="255">
        <v>3752</v>
      </c>
      <c r="HG5" s="95">
        <v>1111</v>
      </c>
      <c r="HH5" s="252">
        <v>939</v>
      </c>
      <c r="HI5" s="252">
        <v>822</v>
      </c>
      <c r="HJ5" s="253">
        <v>948</v>
      </c>
      <c r="HK5" s="253">
        <v>962</v>
      </c>
      <c r="HL5" s="253">
        <v>965</v>
      </c>
      <c r="HM5" s="253">
        <v>1240</v>
      </c>
      <c r="HN5" s="254">
        <v>2506</v>
      </c>
      <c r="HO5" s="255">
        <v>1516</v>
      </c>
      <c r="HP5" s="255">
        <v>1848</v>
      </c>
      <c r="HQ5" s="95">
        <v>3115</v>
      </c>
      <c r="HR5" s="252">
        <v>2998</v>
      </c>
      <c r="HS5" s="252">
        <v>2512</v>
      </c>
      <c r="HT5" s="253">
        <v>2793</v>
      </c>
      <c r="HU5" s="253">
        <v>2636</v>
      </c>
      <c r="HV5" s="253">
        <v>2954</v>
      </c>
      <c r="HW5" s="253">
        <v>4556</v>
      </c>
      <c r="HX5" s="254">
        <v>7752</v>
      </c>
      <c r="HY5" s="255">
        <v>5306</v>
      </c>
      <c r="HZ5" s="255">
        <v>6348</v>
      </c>
      <c r="IA5" s="95">
        <v>88271</v>
      </c>
      <c r="IB5" s="252">
        <v>86974</v>
      </c>
      <c r="IC5" s="252">
        <v>90365</v>
      </c>
      <c r="ID5" s="252">
        <v>91307</v>
      </c>
      <c r="IE5" s="252">
        <v>100560</v>
      </c>
      <c r="IF5" s="252">
        <v>106319</v>
      </c>
      <c r="IG5" s="252">
        <v>142167</v>
      </c>
      <c r="IH5" s="254">
        <v>218569</v>
      </c>
      <c r="II5" s="255">
        <v>148789</v>
      </c>
      <c r="IJ5" s="255">
        <v>151770</v>
      </c>
      <c r="IK5" s="252">
        <v>748559</v>
      </c>
      <c r="IL5" s="252">
        <v>762831</v>
      </c>
      <c r="IM5" s="252">
        <v>786846</v>
      </c>
      <c r="IN5" s="252">
        <v>772678</v>
      </c>
      <c r="IO5" s="252">
        <v>788911</v>
      </c>
      <c r="IP5" s="252">
        <v>796529</v>
      </c>
      <c r="IQ5" s="252">
        <v>1030522</v>
      </c>
      <c r="IR5" s="254">
        <v>1169825</v>
      </c>
      <c r="IS5" s="257">
        <v>1011014</v>
      </c>
      <c r="IT5" s="257">
        <v>951382</v>
      </c>
    </row>
    <row r="6" spans="1:254">
      <c r="A6" s="258" t="s">
        <v>251</v>
      </c>
      <c r="B6" s="100">
        <v>49723</v>
      </c>
      <c r="C6" s="259">
        <v>44568</v>
      </c>
      <c r="D6" s="259">
        <v>36631</v>
      </c>
      <c r="E6" s="104">
        <v>29904</v>
      </c>
      <c r="F6" s="104">
        <v>32246</v>
      </c>
      <c r="G6" s="104">
        <v>33635</v>
      </c>
      <c r="H6" s="104">
        <v>29805</v>
      </c>
      <c r="I6" s="260">
        <v>360504</v>
      </c>
      <c r="J6" s="261">
        <v>31777</v>
      </c>
      <c r="K6" s="261">
        <v>20851</v>
      </c>
      <c r="L6" s="261">
        <v>0</v>
      </c>
      <c r="M6" s="100">
        <v>1142</v>
      </c>
      <c r="N6" s="259">
        <v>868</v>
      </c>
      <c r="O6" s="259">
        <v>753</v>
      </c>
      <c r="P6" s="262">
        <v>479</v>
      </c>
      <c r="Q6" s="262">
        <v>424</v>
      </c>
      <c r="R6" s="262">
        <v>5</v>
      </c>
      <c r="S6" s="262">
        <v>12</v>
      </c>
      <c r="T6" s="260">
        <v>144</v>
      </c>
      <c r="U6" s="261">
        <v>5</v>
      </c>
      <c r="V6" s="261">
        <v>1</v>
      </c>
      <c r="W6" s="100">
        <v>103</v>
      </c>
      <c r="X6" s="259">
        <v>108</v>
      </c>
      <c r="Y6" s="259">
        <v>95</v>
      </c>
      <c r="Z6" s="104">
        <v>1</v>
      </c>
      <c r="AA6" s="104">
        <v>0</v>
      </c>
      <c r="AB6" s="104">
        <v>0</v>
      </c>
      <c r="AC6" s="104">
        <v>0</v>
      </c>
      <c r="AD6" s="260">
        <v>3</v>
      </c>
      <c r="AE6" s="261">
        <v>0</v>
      </c>
      <c r="AF6" s="261">
        <v>0</v>
      </c>
      <c r="AG6" s="100">
        <v>280</v>
      </c>
      <c r="AH6" s="259">
        <v>313</v>
      </c>
      <c r="AI6" s="259">
        <v>158</v>
      </c>
      <c r="AJ6" s="104">
        <v>61</v>
      </c>
      <c r="AK6" s="104">
        <v>69</v>
      </c>
      <c r="AL6" s="104">
        <v>38</v>
      </c>
      <c r="AM6" s="104">
        <v>0</v>
      </c>
      <c r="AN6" s="260">
        <v>0</v>
      </c>
      <c r="AO6" s="261">
        <v>0</v>
      </c>
      <c r="AP6" s="261">
        <v>0</v>
      </c>
      <c r="AQ6" s="100">
        <v>230</v>
      </c>
      <c r="AR6" s="259">
        <v>218</v>
      </c>
      <c r="AS6" s="259">
        <v>135</v>
      </c>
      <c r="AT6" s="104">
        <v>5</v>
      </c>
      <c r="AU6" s="104">
        <v>1</v>
      </c>
      <c r="AV6" s="104">
        <v>1</v>
      </c>
      <c r="AW6" s="104">
        <v>20</v>
      </c>
      <c r="AX6" s="260">
        <v>18</v>
      </c>
      <c r="AY6" s="261">
        <v>1</v>
      </c>
      <c r="AZ6" s="261">
        <v>0</v>
      </c>
      <c r="BA6" s="100">
        <v>3110</v>
      </c>
      <c r="BB6" s="259">
        <v>2193</v>
      </c>
      <c r="BC6" s="259">
        <v>1666</v>
      </c>
      <c r="BD6" s="104">
        <v>2109</v>
      </c>
      <c r="BE6" s="104">
        <v>1277</v>
      </c>
      <c r="BF6" s="104">
        <v>376</v>
      </c>
      <c r="BG6" s="104">
        <v>453</v>
      </c>
      <c r="BH6" s="260">
        <v>3103</v>
      </c>
      <c r="BI6" s="261">
        <v>242</v>
      </c>
      <c r="BJ6" s="261">
        <v>33</v>
      </c>
      <c r="BK6" s="100">
        <v>200</v>
      </c>
      <c r="BL6" s="259">
        <v>262</v>
      </c>
      <c r="BM6" s="259">
        <v>87</v>
      </c>
      <c r="BN6" s="104">
        <v>98</v>
      </c>
      <c r="BO6" s="104">
        <v>0</v>
      </c>
      <c r="BP6" s="104">
        <v>0</v>
      </c>
      <c r="BQ6" s="104">
        <v>0</v>
      </c>
      <c r="BR6" s="260">
        <v>3</v>
      </c>
      <c r="BS6" s="261">
        <v>1</v>
      </c>
      <c r="BT6" s="261">
        <v>0</v>
      </c>
      <c r="BU6" s="261">
        <v>0</v>
      </c>
      <c r="BV6" s="100">
        <v>129</v>
      </c>
      <c r="BW6" s="259">
        <v>100</v>
      </c>
      <c r="BX6" s="259">
        <v>134</v>
      </c>
      <c r="BY6" s="104">
        <v>0</v>
      </c>
      <c r="BZ6" s="104">
        <v>3</v>
      </c>
      <c r="CA6" s="104">
        <v>0</v>
      </c>
      <c r="CB6" s="104">
        <v>0</v>
      </c>
      <c r="CC6" s="260">
        <v>4</v>
      </c>
      <c r="CD6" s="261">
        <v>0</v>
      </c>
      <c r="CE6" s="261">
        <v>0</v>
      </c>
      <c r="CF6" s="100">
        <v>18</v>
      </c>
      <c r="CG6" s="259">
        <v>26</v>
      </c>
      <c r="CH6" s="259">
        <v>23</v>
      </c>
      <c r="CI6" s="100">
        <v>34</v>
      </c>
      <c r="CJ6" s="100">
        <v>0</v>
      </c>
      <c r="CK6" s="100">
        <v>0</v>
      </c>
      <c r="CL6" s="100">
        <v>77</v>
      </c>
      <c r="CM6" s="260">
        <v>210</v>
      </c>
      <c r="CN6" s="261">
        <v>7</v>
      </c>
      <c r="CO6" s="261">
        <v>0</v>
      </c>
      <c r="CP6" s="100">
        <v>462</v>
      </c>
      <c r="CQ6" s="259">
        <v>284</v>
      </c>
      <c r="CR6" s="259">
        <v>212</v>
      </c>
      <c r="CS6" s="104">
        <v>186</v>
      </c>
      <c r="CT6" s="104">
        <v>106</v>
      </c>
      <c r="CU6" s="104">
        <v>45</v>
      </c>
      <c r="CV6" s="104">
        <v>74</v>
      </c>
      <c r="CW6" s="260">
        <v>173</v>
      </c>
      <c r="CX6" s="261">
        <v>94</v>
      </c>
      <c r="CY6" s="261">
        <v>0</v>
      </c>
      <c r="CZ6" s="261"/>
      <c r="DA6" s="100">
        <v>947</v>
      </c>
      <c r="DB6" s="259">
        <v>1066</v>
      </c>
      <c r="DC6" s="259">
        <v>1082</v>
      </c>
      <c r="DD6" s="104">
        <v>1383</v>
      </c>
      <c r="DE6" s="104">
        <v>1262</v>
      </c>
      <c r="DF6" s="104">
        <v>550</v>
      </c>
      <c r="DG6" s="104">
        <v>1067</v>
      </c>
      <c r="DH6" s="260">
        <v>455</v>
      </c>
      <c r="DI6" s="261">
        <v>20</v>
      </c>
      <c r="DJ6" s="261">
        <v>5</v>
      </c>
      <c r="DK6" s="100">
        <v>401</v>
      </c>
      <c r="DL6" s="259">
        <v>320</v>
      </c>
      <c r="DM6" s="259">
        <v>366</v>
      </c>
      <c r="DN6" s="100">
        <v>305</v>
      </c>
      <c r="DO6" s="100">
        <v>106</v>
      </c>
      <c r="DP6" s="100">
        <v>745</v>
      </c>
      <c r="DQ6" s="100">
        <v>475</v>
      </c>
      <c r="DR6" s="260">
        <v>1138</v>
      </c>
      <c r="DS6" s="261">
        <v>338</v>
      </c>
      <c r="DT6" s="261">
        <v>368</v>
      </c>
      <c r="DU6" s="100">
        <v>333</v>
      </c>
      <c r="DV6" s="259">
        <v>228</v>
      </c>
      <c r="DW6" s="259">
        <v>134</v>
      </c>
      <c r="DX6" s="104">
        <v>193</v>
      </c>
      <c r="DY6" s="104">
        <v>201</v>
      </c>
      <c r="DZ6" s="104">
        <v>121</v>
      </c>
      <c r="EA6" s="104">
        <v>156</v>
      </c>
      <c r="EB6" s="260">
        <v>661</v>
      </c>
      <c r="EC6" s="261">
        <v>407</v>
      </c>
      <c r="ED6" s="261">
        <v>2</v>
      </c>
      <c r="EE6" s="100">
        <v>248</v>
      </c>
      <c r="EF6" s="259">
        <v>311</v>
      </c>
      <c r="EG6" s="259">
        <v>304</v>
      </c>
      <c r="EH6" s="104">
        <v>369</v>
      </c>
      <c r="EI6" s="104">
        <v>350</v>
      </c>
      <c r="EJ6" s="104">
        <v>419</v>
      </c>
      <c r="EK6" s="104">
        <v>480</v>
      </c>
      <c r="EL6" s="260">
        <v>1</v>
      </c>
      <c r="EM6" s="261">
        <v>1</v>
      </c>
      <c r="EN6" s="261">
        <v>0</v>
      </c>
      <c r="EO6" s="100">
        <v>1397</v>
      </c>
      <c r="EP6" s="259">
        <v>1175</v>
      </c>
      <c r="EQ6" s="259">
        <v>1303</v>
      </c>
      <c r="ER6" s="104">
        <v>1440</v>
      </c>
      <c r="ES6" s="104">
        <v>46</v>
      </c>
      <c r="ET6" s="104">
        <v>31</v>
      </c>
      <c r="EU6" s="104">
        <v>25</v>
      </c>
      <c r="EV6" s="260">
        <v>255</v>
      </c>
      <c r="EW6" s="261">
        <v>17</v>
      </c>
      <c r="EX6" s="261">
        <v>31</v>
      </c>
      <c r="EY6" s="100">
        <v>15</v>
      </c>
      <c r="EZ6" s="259">
        <v>53</v>
      </c>
      <c r="FA6" s="259">
        <v>42</v>
      </c>
      <c r="FB6" s="104">
        <v>18</v>
      </c>
      <c r="FC6" s="104">
        <v>1</v>
      </c>
      <c r="FD6" s="104">
        <v>0</v>
      </c>
      <c r="FE6" s="104">
        <v>6</v>
      </c>
      <c r="FF6" s="260">
        <v>169</v>
      </c>
      <c r="FG6" s="261">
        <v>7</v>
      </c>
      <c r="FH6" s="261">
        <v>7</v>
      </c>
      <c r="FI6" s="100">
        <v>70</v>
      </c>
      <c r="FJ6" s="259">
        <v>110</v>
      </c>
      <c r="FK6" s="259">
        <v>86</v>
      </c>
      <c r="FL6" s="104">
        <v>73</v>
      </c>
      <c r="FM6" s="104">
        <v>99</v>
      </c>
      <c r="FN6" s="104">
        <v>40</v>
      </c>
      <c r="FO6" s="104">
        <v>67</v>
      </c>
      <c r="FP6" s="260">
        <v>11</v>
      </c>
      <c r="FQ6" s="261">
        <v>38</v>
      </c>
      <c r="FR6" s="261">
        <v>11</v>
      </c>
      <c r="FS6" s="100">
        <v>3541</v>
      </c>
      <c r="FT6" s="259">
        <v>1620</v>
      </c>
      <c r="FU6" s="259">
        <v>434</v>
      </c>
      <c r="FV6" s="104">
        <v>658</v>
      </c>
      <c r="FW6" s="104">
        <v>644</v>
      </c>
      <c r="FX6" s="104">
        <v>447</v>
      </c>
      <c r="FY6" s="104">
        <v>529</v>
      </c>
      <c r="FZ6" s="260">
        <v>1144</v>
      </c>
      <c r="GA6" s="261">
        <v>617</v>
      </c>
      <c r="GB6" s="261">
        <v>406</v>
      </c>
      <c r="GC6" s="100">
        <v>91</v>
      </c>
      <c r="GD6" s="259">
        <v>58</v>
      </c>
      <c r="GE6" s="259">
        <v>79</v>
      </c>
      <c r="GF6" s="104">
        <v>74</v>
      </c>
      <c r="GG6" s="104">
        <v>111</v>
      </c>
      <c r="GH6" s="104">
        <v>77</v>
      </c>
      <c r="GI6" s="104">
        <v>75</v>
      </c>
      <c r="GJ6" s="260">
        <v>61</v>
      </c>
      <c r="GK6" s="261">
        <v>50</v>
      </c>
      <c r="GL6" s="261"/>
      <c r="GM6" s="100">
        <v>1751</v>
      </c>
      <c r="GN6" s="259">
        <v>1858</v>
      </c>
      <c r="GO6" s="259">
        <v>1494</v>
      </c>
      <c r="GP6" s="104">
        <v>1649</v>
      </c>
      <c r="GQ6" s="104">
        <v>1454</v>
      </c>
      <c r="GR6" s="104">
        <v>1935</v>
      </c>
      <c r="GS6" s="104">
        <v>2053</v>
      </c>
      <c r="GT6" s="260">
        <v>6010</v>
      </c>
      <c r="GU6" s="261">
        <v>448</v>
      </c>
      <c r="GV6" s="261">
        <v>326</v>
      </c>
      <c r="GW6" s="100">
        <v>397</v>
      </c>
      <c r="GX6" s="259">
        <v>526</v>
      </c>
      <c r="GY6" s="259">
        <v>596</v>
      </c>
      <c r="GZ6" s="104">
        <v>11</v>
      </c>
      <c r="HA6" s="104">
        <v>31</v>
      </c>
      <c r="HB6" s="104">
        <v>19</v>
      </c>
      <c r="HC6" s="104">
        <v>72</v>
      </c>
      <c r="HD6" s="260">
        <v>36</v>
      </c>
      <c r="HE6" s="261">
        <v>33</v>
      </c>
      <c r="HF6" s="261">
        <v>45</v>
      </c>
      <c r="HG6" s="100">
        <v>70</v>
      </c>
      <c r="HH6" s="259">
        <v>96</v>
      </c>
      <c r="HI6" s="259">
        <v>209</v>
      </c>
      <c r="HJ6" s="104">
        <v>151</v>
      </c>
      <c r="HK6" s="104">
        <v>247</v>
      </c>
      <c r="HL6" s="104">
        <v>214</v>
      </c>
      <c r="HM6" s="104">
        <v>254</v>
      </c>
      <c r="HN6" s="260">
        <v>350</v>
      </c>
      <c r="HO6" s="261">
        <v>169</v>
      </c>
      <c r="HP6" s="261">
        <v>108</v>
      </c>
      <c r="HQ6" s="100">
        <v>366</v>
      </c>
      <c r="HR6" s="259">
        <v>158</v>
      </c>
      <c r="HS6" s="259">
        <v>81</v>
      </c>
      <c r="HT6" s="104">
        <v>0</v>
      </c>
      <c r="HU6" s="104">
        <v>38</v>
      </c>
      <c r="HV6" s="104">
        <v>0</v>
      </c>
      <c r="HW6" s="104">
        <v>0</v>
      </c>
      <c r="HX6" s="260">
        <v>151</v>
      </c>
      <c r="HY6" s="261">
        <v>69</v>
      </c>
      <c r="HZ6" s="261">
        <v>25</v>
      </c>
      <c r="IA6" s="100">
        <v>15663</v>
      </c>
      <c r="IB6" s="259">
        <v>12340</v>
      </c>
      <c r="IC6" s="259">
        <v>9768</v>
      </c>
      <c r="ID6" s="259">
        <v>9679</v>
      </c>
      <c r="IE6" s="259">
        <v>6854</v>
      </c>
      <c r="IF6" s="259">
        <v>5571</v>
      </c>
      <c r="IG6" s="259">
        <v>6182</v>
      </c>
      <c r="IH6" s="260">
        <v>14429</v>
      </c>
      <c r="II6" s="261">
        <v>2564</v>
      </c>
      <c r="IJ6" s="255">
        <v>1368</v>
      </c>
      <c r="IK6" s="259">
        <v>65386</v>
      </c>
      <c r="IL6" s="259">
        <v>56908</v>
      </c>
      <c r="IM6" s="259">
        <v>46399</v>
      </c>
      <c r="IN6" s="259">
        <v>39583</v>
      </c>
      <c r="IO6" s="259">
        <v>39100</v>
      </c>
      <c r="IP6" s="259">
        <v>39206</v>
      </c>
      <c r="IQ6" s="259">
        <v>35987</v>
      </c>
      <c r="IR6" s="260">
        <v>374933</v>
      </c>
      <c r="IS6" s="263">
        <v>34341</v>
      </c>
      <c r="IT6" s="263">
        <v>22219</v>
      </c>
    </row>
    <row r="7" spans="1:254">
      <c r="A7" s="258" t="s">
        <v>252</v>
      </c>
      <c r="B7" s="100">
        <v>20965</v>
      </c>
      <c r="C7" s="259">
        <v>19404</v>
      </c>
      <c r="D7" s="259">
        <v>14279</v>
      </c>
      <c r="E7" s="104">
        <v>13131</v>
      </c>
      <c r="F7" s="104">
        <v>13458</v>
      </c>
      <c r="G7" s="104">
        <v>9948</v>
      </c>
      <c r="H7" s="104">
        <v>15729</v>
      </c>
      <c r="I7" s="260">
        <v>38105</v>
      </c>
      <c r="J7" s="261">
        <v>14574</v>
      </c>
      <c r="K7" s="261">
        <v>8855</v>
      </c>
      <c r="L7" s="261">
        <v>0</v>
      </c>
      <c r="M7" s="100">
        <v>193</v>
      </c>
      <c r="N7" s="259">
        <v>456</v>
      </c>
      <c r="O7" s="259">
        <v>603</v>
      </c>
      <c r="P7" s="262">
        <v>309</v>
      </c>
      <c r="Q7" s="262">
        <v>246</v>
      </c>
      <c r="R7" s="262">
        <v>1</v>
      </c>
      <c r="S7" s="262">
        <v>0</v>
      </c>
      <c r="T7" s="260">
        <v>12</v>
      </c>
      <c r="U7" s="261">
        <v>3</v>
      </c>
      <c r="V7" s="261">
        <v>1</v>
      </c>
      <c r="W7" s="100">
        <v>40</v>
      </c>
      <c r="X7" s="259">
        <v>25</v>
      </c>
      <c r="Y7" s="259">
        <v>34</v>
      </c>
      <c r="Z7" s="104">
        <v>0</v>
      </c>
      <c r="AA7" s="104">
        <v>0</v>
      </c>
      <c r="AB7" s="104">
        <v>0</v>
      </c>
      <c r="AC7" s="104">
        <v>0</v>
      </c>
      <c r="AD7" s="260">
        <v>0</v>
      </c>
      <c r="AE7" s="261">
        <v>0</v>
      </c>
      <c r="AF7" s="261">
        <v>0</v>
      </c>
      <c r="AG7" s="100">
        <v>2</v>
      </c>
      <c r="AH7" s="259">
        <v>6</v>
      </c>
      <c r="AI7" s="259">
        <v>8</v>
      </c>
      <c r="AJ7" s="104">
        <v>1</v>
      </c>
      <c r="AK7" s="104">
        <v>0</v>
      </c>
      <c r="AL7" s="104">
        <v>0</v>
      </c>
      <c r="AM7" s="104">
        <v>0</v>
      </c>
      <c r="AN7" s="260">
        <v>0</v>
      </c>
      <c r="AO7" s="261">
        <v>0</v>
      </c>
      <c r="AP7" s="261">
        <v>0</v>
      </c>
      <c r="AQ7" s="100">
        <v>43</v>
      </c>
      <c r="AR7" s="259">
        <v>51</v>
      </c>
      <c r="AS7" s="259">
        <v>41</v>
      </c>
      <c r="AT7" s="104">
        <v>0</v>
      </c>
      <c r="AU7" s="104">
        <v>0</v>
      </c>
      <c r="AV7" s="104">
        <v>0</v>
      </c>
      <c r="AW7" s="104">
        <v>4</v>
      </c>
      <c r="AX7" s="260">
        <v>0</v>
      </c>
      <c r="AY7" s="261">
        <v>0</v>
      </c>
      <c r="AZ7" s="261">
        <v>0</v>
      </c>
      <c r="BA7" s="100">
        <v>928</v>
      </c>
      <c r="BB7" s="259">
        <v>1075</v>
      </c>
      <c r="BC7" s="259">
        <v>90</v>
      </c>
      <c r="BD7" s="104">
        <v>839</v>
      </c>
      <c r="BE7" s="104">
        <v>244</v>
      </c>
      <c r="BF7" s="104">
        <v>2</v>
      </c>
      <c r="BG7" s="104">
        <v>28</v>
      </c>
      <c r="BH7" s="260">
        <v>0</v>
      </c>
      <c r="BI7" s="261">
        <v>0</v>
      </c>
      <c r="BJ7" s="261">
        <v>0</v>
      </c>
      <c r="BK7" s="100">
        <v>55</v>
      </c>
      <c r="BL7" s="259">
        <v>55</v>
      </c>
      <c r="BM7" s="259">
        <v>53</v>
      </c>
      <c r="BN7" s="104">
        <v>14</v>
      </c>
      <c r="BO7" s="104">
        <v>0</v>
      </c>
      <c r="BP7" s="104">
        <v>0</v>
      </c>
      <c r="BQ7" s="104">
        <v>0</v>
      </c>
      <c r="BR7" s="260">
        <v>5</v>
      </c>
      <c r="BS7" s="261">
        <v>0</v>
      </c>
      <c r="BT7" s="261">
        <v>0</v>
      </c>
      <c r="BU7" s="261">
        <v>0</v>
      </c>
      <c r="BV7" s="100">
        <v>112</v>
      </c>
      <c r="BW7" s="259">
        <v>33</v>
      </c>
      <c r="BX7" s="259">
        <v>32</v>
      </c>
      <c r="BY7" s="104">
        <v>0</v>
      </c>
      <c r="BZ7" s="104">
        <v>0</v>
      </c>
      <c r="CA7" s="104">
        <v>0</v>
      </c>
      <c r="CB7" s="104">
        <v>0</v>
      </c>
      <c r="CC7" s="260">
        <v>3</v>
      </c>
      <c r="CD7" s="261">
        <v>1</v>
      </c>
      <c r="CE7" s="261">
        <v>0</v>
      </c>
      <c r="CF7" s="100">
        <v>26</v>
      </c>
      <c r="CG7" s="259">
        <v>19</v>
      </c>
      <c r="CH7" s="259">
        <v>7</v>
      </c>
      <c r="CI7" s="100">
        <v>2</v>
      </c>
      <c r="CJ7" s="100">
        <v>0</v>
      </c>
      <c r="CK7" s="100">
        <v>0</v>
      </c>
      <c r="CL7" s="100">
        <v>8</v>
      </c>
      <c r="CM7" s="260">
        <v>80</v>
      </c>
      <c r="CN7" s="261">
        <v>1</v>
      </c>
      <c r="CO7" s="261">
        <v>0</v>
      </c>
      <c r="CP7" s="100">
        <v>264</v>
      </c>
      <c r="CQ7" s="259">
        <v>66</v>
      </c>
      <c r="CR7" s="259">
        <v>44</v>
      </c>
      <c r="CS7" s="104">
        <v>72</v>
      </c>
      <c r="CT7" s="104">
        <v>22</v>
      </c>
      <c r="CU7" s="104">
        <v>5</v>
      </c>
      <c r="CV7" s="104">
        <v>9</v>
      </c>
      <c r="CW7" s="260">
        <v>156</v>
      </c>
      <c r="CX7" s="261">
        <v>17</v>
      </c>
      <c r="CY7" s="261">
        <v>0</v>
      </c>
      <c r="CZ7" s="261"/>
      <c r="DA7" s="100">
        <v>512</v>
      </c>
      <c r="DB7" s="259">
        <v>585</v>
      </c>
      <c r="DC7" s="259">
        <v>256</v>
      </c>
      <c r="DD7" s="104">
        <v>162</v>
      </c>
      <c r="DE7" s="104">
        <v>112</v>
      </c>
      <c r="DF7" s="104">
        <v>55</v>
      </c>
      <c r="DG7" s="104">
        <v>264</v>
      </c>
      <c r="DH7" s="260">
        <v>139</v>
      </c>
      <c r="DI7" s="261">
        <v>0</v>
      </c>
      <c r="DJ7" s="261">
        <v>0</v>
      </c>
      <c r="DK7" s="100">
        <v>345</v>
      </c>
      <c r="DL7" s="259">
        <v>187</v>
      </c>
      <c r="DM7" s="259">
        <v>105</v>
      </c>
      <c r="DN7" s="100">
        <v>89</v>
      </c>
      <c r="DO7" s="100">
        <v>7</v>
      </c>
      <c r="DP7" s="100">
        <v>74</v>
      </c>
      <c r="DQ7" s="100">
        <v>123</v>
      </c>
      <c r="DR7" s="260">
        <v>1185</v>
      </c>
      <c r="DS7" s="261">
        <v>33</v>
      </c>
      <c r="DT7" s="261">
        <v>29</v>
      </c>
      <c r="DU7" s="100">
        <v>130</v>
      </c>
      <c r="DV7" s="259">
        <v>54</v>
      </c>
      <c r="DW7" s="259">
        <v>41</v>
      </c>
      <c r="DX7" s="104">
        <v>35</v>
      </c>
      <c r="DY7" s="104">
        <v>26</v>
      </c>
      <c r="DZ7" s="104">
        <v>9</v>
      </c>
      <c r="EA7" s="104">
        <v>8</v>
      </c>
      <c r="EB7" s="260">
        <v>62</v>
      </c>
      <c r="EC7" s="261">
        <v>61</v>
      </c>
      <c r="ED7" s="261">
        <v>0</v>
      </c>
      <c r="EE7" s="100">
        <v>121</v>
      </c>
      <c r="EF7" s="259">
        <v>97</v>
      </c>
      <c r="EG7" s="259">
        <v>147</v>
      </c>
      <c r="EH7" s="104">
        <v>86</v>
      </c>
      <c r="EI7" s="104">
        <v>50</v>
      </c>
      <c r="EJ7" s="104">
        <v>123</v>
      </c>
      <c r="EK7" s="104">
        <v>87</v>
      </c>
      <c r="EL7" s="260">
        <v>0</v>
      </c>
      <c r="EM7" s="261">
        <v>1</v>
      </c>
      <c r="EN7" s="261">
        <v>0</v>
      </c>
      <c r="EO7" s="100">
        <v>273</v>
      </c>
      <c r="EP7" s="259">
        <v>174</v>
      </c>
      <c r="EQ7" s="259">
        <v>443</v>
      </c>
      <c r="ER7" s="104">
        <v>166</v>
      </c>
      <c r="ES7" s="104">
        <v>10</v>
      </c>
      <c r="ET7" s="104">
        <v>12</v>
      </c>
      <c r="EU7" s="104">
        <v>0</v>
      </c>
      <c r="EV7" s="260">
        <v>4</v>
      </c>
      <c r="EW7" s="261">
        <v>1</v>
      </c>
      <c r="EX7" s="261">
        <v>8</v>
      </c>
      <c r="EY7" s="100">
        <v>6</v>
      </c>
      <c r="EZ7" s="259">
        <v>9</v>
      </c>
      <c r="FA7" s="259">
        <v>12</v>
      </c>
      <c r="FB7" s="104">
        <v>0</v>
      </c>
      <c r="FC7" s="104">
        <v>0</v>
      </c>
      <c r="FD7" s="104">
        <v>0</v>
      </c>
      <c r="FE7" s="104">
        <v>1</v>
      </c>
      <c r="FF7" s="260">
        <v>8</v>
      </c>
      <c r="FG7" s="261">
        <v>1</v>
      </c>
      <c r="FH7" s="261">
        <v>0</v>
      </c>
      <c r="FI7" s="100">
        <v>125</v>
      </c>
      <c r="FJ7" s="259">
        <v>43</v>
      </c>
      <c r="FK7" s="259">
        <v>14</v>
      </c>
      <c r="FL7" s="104">
        <v>3</v>
      </c>
      <c r="FM7" s="104">
        <v>8</v>
      </c>
      <c r="FN7" s="104">
        <v>5</v>
      </c>
      <c r="FO7" s="104">
        <v>27</v>
      </c>
      <c r="FP7" s="260">
        <v>0</v>
      </c>
      <c r="FQ7" s="261">
        <v>6</v>
      </c>
      <c r="FR7" s="261">
        <v>0</v>
      </c>
      <c r="FS7" s="100">
        <v>478</v>
      </c>
      <c r="FT7" s="259">
        <v>203</v>
      </c>
      <c r="FU7" s="259">
        <v>56</v>
      </c>
      <c r="FV7" s="104">
        <v>39</v>
      </c>
      <c r="FW7" s="104">
        <v>30</v>
      </c>
      <c r="FX7" s="104">
        <v>18</v>
      </c>
      <c r="FY7" s="104">
        <v>43</v>
      </c>
      <c r="FZ7" s="260">
        <v>281</v>
      </c>
      <c r="GA7" s="261">
        <v>133</v>
      </c>
      <c r="GB7" s="261">
        <v>32</v>
      </c>
      <c r="GC7" s="100">
        <v>34</v>
      </c>
      <c r="GD7" s="259">
        <v>25</v>
      </c>
      <c r="GE7" s="259">
        <v>26</v>
      </c>
      <c r="GF7" s="104">
        <v>43</v>
      </c>
      <c r="GG7" s="104">
        <v>46</v>
      </c>
      <c r="GH7" s="104">
        <v>13</v>
      </c>
      <c r="GI7" s="104">
        <v>31</v>
      </c>
      <c r="GJ7" s="260">
        <v>26</v>
      </c>
      <c r="GK7" s="261">
        <v>9</v>
      </c>
      <c r="GL7" s="261"/>
      <c r="GM7" s="100">
        <v>92</v>
      </c>
      <c r="GN7" s="259">
        <v>177</v>
      </c>
      <c r="GO7" s="259">
        <v>206</v>
      </c>
      <c r="GP7" s="104">
        <v>486</v>
      </c>
      <c r="GQ7" s="104">
        <v>163</v>
      </c>
      <c r="GR7" s="104">
        <v>327</v>
      </c>
      <c r="GS7" s="104">
        <v>239</v>
      </c>
      <c r="GT7" s="260">
        <v>1409</v>
      </c>
      <c r="GU7" s="261">
        <v>38</v>
      </c>
      <c r="GV7" s="261">
        <v>53</v>
      </c>
      <c r="GW7" s="100">
        <v>90</v>
      </c>
      <c r="GX7" s="259">
        <v>199</v>
      </c>
      <c r="GY7" s="259">
        <v>181</v>
      </c>
      <c r="GZ7" s="104">
        <v>2</v>
      </c>
      <c r="HA7" s="104">
        <v>5</v>
      </c>
      <c r="HB7" s="104">
        <v>5</v>
      </c>
      <c r="HC7" s="104">
        <v>9</v>
      </c>
      <c r="HD7" s="260">
        <v>18</v>
      </c>
      <c r="HE7" s="261">
        <v>1</v>
      </c>
      <c r="HF7" s="261">
        <v>2</v>
      </c>
      <c r="HG7" s="100">
        <v>8</v>
      </c>
      <c r="HH7" s="259">
        <v>67</v>
      </c>
      <c r="HI7" s="259">
        <v>124</v>
      </c>
      <c r="HJ7" s="104">
        <v>45</v>
      </c>
      <c r="HK7" s="104">
        <v>6</v>
      </c>
      <c r="HL7" s="104">
        <v>30</v>
      </c>
      <c r="HM7" s="104">
        <v>65</v>
      </c>
      <c r="HN7" s="260">
        <v>19</v>
      </c>
      <c r="HO7" s="261">
        <v>42</v>
      </c>
      <c r="HP7" s="261">
        <v>2</v>
      </c>
      <c r="HQ7" s="100">
        <v>122</v>
      </c>
      <c r="HR7" s="259">
        <v>25</v>
      </c>
      <c r="HS7" s="259">
        <v>6</v>
      </c>
      <c r="HT7" s="104">
        <v>0</v>
      </c>
      <c r="HU7" s="104">
        <v>1</v>
      </c>
      <c r="HV7" s="104">
        <v>0</v>
      </c>
      <c r="HW7" s="104">
        <v>0</v>
      </c>
      <c r="HX7" s="260">
        <v>37</v>
      </c>
      <c r="HY7" s="261">
        <v>44</v>
      </c>
      <c r="HZ7" s="261">
        <v>2</v>
      </c>
      <c r="IA7" s="100">
        <v>4212</v>
      </c>
      <c r="IB7" s="259">
        <v>3822</v>
      </c>
      <c r="IC7" s="259">
        <v>2656</v>
      </c>
      <c r="ID7" s="259">
        <v>2539</v>
      </c>
      <c r="IE7" s="259">
        <v>1012</v>
      </c>
      <c r="IF7" s="259">
        <v>682</v>
      </c>
      <c r="IG7" s="259">
        <v>1314</v>
      </c>
      <c r="IH7" s="260">
        <v>3993</v>
      </c>
      <c r="II7" s="261">
        <v>392</v>
      </c>
      <c r="IJ7" s="255">
        <v>129</v>
      </c>
      <c r="IK7" s="259">
        <v>25177</v>
      </c>
      <c r="IL7" s="259">
        <v>23226</v>
      </c>
      <c r="IM7" s="259">
        <v>16935</v>
      </c>
      <c r="IN7" s="259">
        <v>15670</v>
      </c>
      <c r="IO7" s="259">
        <v>14470</v>
      </c>
      <c r="IP7" s="259">
        <v>10630</v>
      </c>
      <c r="IQ7" s="259">
        <v>17043</v>
      </c>
      <c r="IR7" s="260">
        <v>42098</v>
      </c>
      <c r="IS7" s="263">
        <v>14966</v>
      </c>
      <c r="IT7" s="263">
        <v>8984</v>
      </c>
    </row>
    <row r="8" spans="1:254">
      <c r="A8" s="258" t="s">
        <v>253</v>
      </c>
      <c r="B8" s="100">
        <v>9481</v>
      </c>
      <c r="C8" s="259">
        <v>8291</v>
      </c>
      <c r="D8" s="259">
        <v>7560</v>
      </c>
      <c r="E8" s="104">
        <v>142</v>
      </c>
      <c r="F8" s="104">
        <v>239</v>
      </c>
      <c r="G8" s="104">
        <v>12</v>
      </c>
      <c r="H8" s="104">
        <v>0</v>
      </c>
      <c r="I8" s="260">
        <v>0</v>
      </c>
      <c r="J8" s="261">
        <v>0</v>
      </c>
      <c r="K8" s="261">
        <v>0</v>
      </c>
      <c r="L8" s="261">
        <v>0</v>
      </c>
      <c r="M8" s="100">
        <v>46</v>
      </c>
      <c r="N8" s="259">
        <v>4</v>
      </c>
      <c r="O8" s="259">
        <v>29</v>
      </c>
      <c r="P8" s="262">
        <v>11</v>
      </c>
      <c r="Q8" s="262">
        <v>4</v>
      </c>
      <c r="R8" s="262">
        <v>0</v>
      </c>
      <c r="S8" s="262">
        <v>0</v>
      </c>
      <c r="T8" s="260">
        <v>0</v>
      </c>
      <c r="U8" s="261">
        <v>6</v>
      </c>
      <c r="V8" s="261">
        <v>0</v>
      </c>
      <c r="W8" s="104">
        <v>0</v>
      </c>
      <c r="X8" s="259">
        <v>0</v>
      </c>
      <c r="Y8" s="259">
        <v>0</v>
      </c>
      <c r="Z8" s="104">
        <v>0</v>
      </c>
      <c r="AA8" s="104">
        <v>0</v>
      </c>
      <c r="AB8" s="104">
        <v>0</v>
      </c>
      <c r="AC8" s="104">
        <v>0</v>
      </c>
      <c r="AD8" s="260">
        <v>0</v>
      </c>
      <c r="AE8" s="261">
        <v>0</v>
      </c>
      <c r="AF8" s="261">
        <v>0</v>
      </c>
      <c r="AG8" s="100">
        <v>0</v>
      </c>
      <c r="AH8" s="259">
        <v>0</v>
      </c>
      <c r="AI8" s="259">
        <v>0</v>
      </c>
      <c r="AJ8" s="104">
        <v>0</v>
      </c>
      <c r="AK8" s="104">
        <v>0</v>
      </c>
      <c r="AL8" s="104">
        <v>0</v>
      </c>
      <c r="AM8" s="104">
        <v>0</v>
      </c>
      <c r="AN8" s="260">
        <v>0</v>
      </c>
      <c r="AO8" s="261">
        <v>0</v>
      </c>
      <c r="AP8" s="261">
        <v>0</v>
      </c>
      <c r="AQ8" s="104">
        <v>0</v>
      </c>
      <c r="AR8" s="259">
        <v>0</v>
      </c>
      <c r="AS8" s="259">
        <v>0</v>
      </c>
      <c r="AT8" s="104">
        <v>0</v>
      </c>
      <c r="AU8" s="104">
        <v>0</v>
      </c>
      <c r="AV8" s="104">
        <v>0</v>
      </c>
      <c r="AW8" s="104">
        <v>0</v>
      </c>
      <c r="AX8" s="260">
        <v>0</v>
      </c>
      <c r="AY8" s="261">
        <v>0</v>
      </c>
      <c r="AZ8" s="261">
        <v>0</v>
      </c>
      <c r="BA8" s="100">
        <v>3</v>
      </c>
      <c r="BB8" s="259">
        <v>1</v>
      </c>
      <c r="BC8" s="259">
        <v>0</v>
      </c>
      <c r="BD8" s="104">
        <v>10</v>
      </c>
      <c r="BE8" s="104">
        <v>9</v>
      </c>
      <c r="BF8" s="104">
        <v>0</v>
      </c>
      <c r="BG8" s="104">
        <v>24</v>
      </c>
      <c r="BH8" s="260">
        <v>0</v>
      </c>
      <c r="BI8" s="261">
        <v>0</v>
      </c>
      <c r="BJ8" s="261">
        <v>0</v>
      </c>
      <c r="BK8" s="104">
        <v>0</v>
      </c>
      <c r="BL8" s="259">
        <v>0</v>
      </c>
      <c r="BM8" s="259">
        <v>1</v>
      </c>
      <c r="BN8" s="104">
        <v>0</v>
      </c>
      <c r="BO8" s="104">
        <v>0</v>
      </c>
      <c r="BP8" s="104">
        <v>0</v>
      </c>
      <c r="BQ8" s="104">
        <v>0</v>
      </c>
      <c r="BR8" s="260">
        <v>0</v>
      </c>
      <c r="BS8" s="261">
        <v>0</v>
      </c>
      <c r="BT8" s="261">
        <v>0</v>
      </c>
      <c r="BU8" s="261">
        <v>0</v>
      </c>
      <c r="BV8" s="100">
        <v>0</v>
      </c>
      <c r="BW8" s="259">
        <v>0</v>
      </c>
      <c r="BX8" s="259">
        <v>0</v>
      </c>
      <c r="BY8" s="104">
        <v>0</v>
      </c>
      <c r="BZ8" s="104">
        <v>0</v>
      </c>
      <c r="CA8" s="104">
        <v>0</v>
      </c>
      <c r="CB8" s="104">
        <v>0</v>
      </c>
      <c r="CC8" s="260">
        <v>0</v>
      </c>
      <c r="CD8" s="261">
        <v>0</v>
      </c>
      <c r="CE8" s="261">
        <v>0</v>
      </c>
      <c r="CF8" s="100">
        <v>1</v>
      </c>
      <c r="CG8" s="259">
        <v>0</v>
      </c>
      <c r="CH8" s="259">
        <v>0</v>
      </c>
      <c r="CI8" s="100">
        <v>0</v>
      </c>
      <c r="CJ8" s="100">
        <v>0</v>
      </c>
      <c r="CK8" s="100">
        <v>0</v>
      </c>
      <c r="CL8" s="100">
        <v>0</v>
      </c>
      <c r="CM8" s="260">
        <v>8</v>
      </c>
      <c r="CN8" s="261">
        <v>0</v>
      </c>
      <c r="CO8" s="261">
        <v>0</v>
      </c>
      <c r="CP8" s="100">
        <v>8</v>
      </c>
      <c r="CQ8" s="259">
        <v>11</v>
      </c>
      <c r="CR8" s="259">
        <v>1</v>
      </c>
      <c r="CS8" s="104">
        <v>35</v>
      </c>
      <c r="CT8" s="104">
        <v>5</v>
      </c>
      <c r="CU8" s="104">
        <v>3</v>
      </c>
      <c r="CV8" s="104">
        <v>1</v>
      </c>
      <c r="CW8" s="260">
        <v>30</v>
      </c>
      <c r="CX8" s="261">
        <v>0</v>
      </c>
      <c r="CY8" s="261">
        <v>0</v>
      </c>
      <c r="CZ8" s="261"/>
      <c r="DA8" s="100">
        <v>1</v>
      </c>
      <c r="DB8" s="259">
        <v>0</v>
      </c>
      <c r="DC8" s="259">
        <v>0</v>
      </c>
      <c r="DD8" s="104">
        <v>0</v>
      </c>
      <c r="DE8" s="104">
        <v>0</v>
      </c>
      <c r="DF8" s="104">
        <v>0</v>
      </c>
      <c r="DG8" s="104">
        <v>0</v>
      </c>
      <c r="DH8" s="260">
        <v>0</v>
      </c>
      <c r="DI8" s="261">
        <v>1</v>
      </c>
      <c r="DJ8" s="261">
        <v>0</v>
      </c>
      <c r="DK8" s="100">
        <v>7</v>
      </c>
      <c r="DL8" s="259">
        <v>13</v>
      </c>
      <c r="DM8" s="259">
        <v>5</v>
      </c>
      <c r="DN8" s="100">
        <v>4</v>
      </c>
      <c r="DO8" s="100">
        <v>3</v>
      </c>
      <c r="DP8" s="100">
        <v>6</v>
      </c>
      <c r="DQ8" s="100">
        <v>4</v>
      </c>
      <c r="DR8" s="260">
        <v>66</v>
      </c>
      <c r="DS8" s="261">
        <v>12</v>
      </c>
      <c r="DT8" s="261">
        <v>2</v>
      </c>
      <c r="DU8" s="100">
        <v>21</v>
      </c>
      <c r="DV8" s="259">
        <v>5</v>
      </c>
      <c r="DW8" s="259">
        <v>3</v>
      </c>
      <c r="DX8" s="104">
        <v>2</v>
      </c>
      <c r="DY8" s="104">
        <v>2</v>
      </c>
      <c r="DZ8" s="104">
        <v>1</v>
      </c>
      <c r="EA8" s="104">
        <v>0</v>
      </c>
      <c r="EB8" s="260">
        <v>0</v>
      </c>
      <c r="EC8" s="261">
        <v>0</v>
      </c>
      <c r="ED8" s="261">
        <v>0</v>
      </c>
      <c r="EE8" s="100">
        <v>16</v>
      </c>
      <c r="EF8" s="259">
        <v>10</v>
      </c>
      <c r="EG8" s="259">
        <v>4</v>
      </c>
      <c r="EH8" s="104">
        <v>9</v>
      </c>
      <c r="EI8" s="104">
        <v>3</v>
      </c>
      <c r="EJ8" s="104">
        <v>29</v>
      </c>
      <c r="EK8" s="104">
        <v>6</v>
      </c>
      <c r="EL8" s="260">
        <v>0</v>
      </c>
      <c r="EM8" s="261">
        <v>0</v>
      </c>
      <c r="EN8" s="261">
        <v>0</v>
      </c>
      <c r="EO8" s="100">
        <v>0</v>
      </c>
      <c r="EP8" s="259">
        <v>0</v>
      </c>
      <c r="EQ8" s="259">
        <v>0</v>
      </c>
      <c r="ER8" s="104">
        <v>1</v>
      </c>
      <c r="ES8" s="104">
        <v>2</v>
      </c>
      <c r="ET8" s="104">
        <v>6</v>
      </c>
      <c r="EU8" s="104">
        <v>0</v>
      </c>
      <c r="EV8" s="260">
        <v>2</v>
      </c>
      <c r="EW8" s="261">
        <v>4</v>
      </c>
      <c r="EX8" s="261">
        <v>1</v>
      </c>
      <c r="EY8" s="100">
        <v>0</v>
      </c>
      <c r="EZ8" s="259">
        <v>0</v>
      </c>
      <c r="FA8" s="259">
        <v>0</v>
      </c>
      <c r="FB8" s="104">
        <v>0</v>
      </c>
      <c r="FC8" s="104">
        <v>0</v>
      </c>
      <c r="FD8" s="104">
        <v>1</v>
      </c>
      <c r="FE8" s="104">
        <v>0</v>
      </c>
      <c r="FF8" s="260">
        <v>0</v>
      </c>
      <c r="FG8" s="261">
        <v>2</v>
      </c>
      <c r="FH8" s="261">
        <v>2</v>
      </c>
      <c r="FI8" s="100">
        <v>106</v>
      </c>
      <c r="FJ8" s="259">
        <v>5</v>
      </c>
      <c r="FK8" s="259">
        <v>0</v>
      </c>
      <c r="FL8" s="104">
        <v>0</v>
      </c>
      <c r="FM8" s="104">
        <v>0</v>
      </c>
      <c r="FN8" s="104">
        <v>0</v>
      </c>
      <c r="FO8" s="104">
        <v>0</v>
      </c>
      <c r="FP8" s="260">
        <v>0</v>
      </c>
      <c r="FQ8" s="261">
        <v>0</v>
      </c>
      <c r="FR8" s="261">
        <v>0</v>
      </c>
      <c r="FS8" s="100">
        <v>94</v>
      </c>
      <c r="FT8" s="259">
        <v>276</v>
      </c>
      <c r="FU8" s="259">
        <v>33</v>
      </c>
      <c r="FV8" s="104">
        <v>0</v>
      </c>
      <c r="FW8" s="104">
        <v>4</v>
      </c>
      <c r="FX8" s="104">
        <v>7</v>
      </c>
      <c r="FY8" s="104">
        <v>10</v>
      </c>
      <c r="FZ8" s="260">
        <v>44</v>
      </c>
      <c r="GA8" s="261">
        <v>18</v>
      </c>
      <c r="GB8" s="261">
        <v>3</v>
      </c>
      <c r="GC8" s="100">
        <v>1</v>
      </c>
      <c r="GD8" s="259">
        <v>6</v>
      </c>
      <c r="GE8" s="259">
        <v>4</v>
      </c>
      <c r="GF8" s="104">
        <v>9</v>
      </c>
      <c r="GG8" s="104">
        <v>10</v>
      </c>
      <c r="GH8" s="104">
        <v>2</v>
      </c>
      <c r="GI8" s="104">
        <v>1</v>
      </c>
      <c r="GJ8" s="260">
        <v>2</v>
      </c>
      <c r="GK8" s="261">
        <v>2</v>
      </c>
      <c r="GL8" s="261"/>
      <c r="GM8" s="100">
        <v>4</v>
      </c>
      <c r="GN8" s="259">
        <v>4</v>
      </c>
      <c r="GO8" s="259">
        <v>5</v>
      </c>
      <c r="GP8" s="104">
        <v>60</v>
      </c>
      <c r="GQ8" s="104">
        <v>23</v>
      </c>
      <c r="GR8" s="104">
        <v>25</v>
      </c>
      <c r="GS8" s="104">
        <v>4</v>
      </c>
      <c r="GT8" s="260">
        <v>74</v>
      </c>
      <c r="GU8" s="261">
        <v>2</v>
      </c>
      <c r="GV8" s="261">
        <v>1</v>
      </c>
      <c r="GW8" s="100">
        <v>44</v>
      </c>
      <c r="GX8" s="259">
        <v>48</v>
      </c>
      <c r="GY8" s="259">
        <v>31</v>
      </c>
      <c r="GZ8" s="104">
        <v>0</v>
      </c>
      <c r="HA8" s="104">
        <v>1</v>
      </c>
      <c r="HB8" s="104">
        <v>0</v>
      </c>
      <c r="HC8" s="104">
        <v>1</v>
      </c>
      <c r="HD8" s="260">
        <v>1</v>
      </c>
      <c r="HE8" s="261">
        <v>0</v>
      </c>
      <c r="HF8" s="261">
        <v>0</v>
      </c>
      <c r="HG8" s="100">
        <v>0</v>
      </c>
      <c r="HH8" s="259">
        <v>0</v>
      </c>
      <c r="HI8" s="259">
        <v>75</v>
      </c>
      <c r="HJ8" s="104">
        <v>1</v>
      </c>
      <c r="HK8" s="104">
        <v>2</v>
      </c>
      <c r="HL8" s="104">
        <v>1</v>
      </c>
      <c r="HM8" s="104">
        <v>9</v>
      </c>
      <c r="HN8" s="260">
        <v>0</v>
      </c>
      <c r="HO8" s="261">
        <v>6</v>
      </c>
      <c r="HP8" s="261">
        <v>0</v>
      </c>
      <c r="HQ8" s="100">
        <v>26</v>
      </c>
      <c r="HR8" s="259">
        <v>6</v>
      </c>
      <c r="HS8" s="259">
        <v>0</v>
      </c>
      <c r="HT8" s="104">
        <v>0</v>
      </c>
      <c r="HU8" s="104">
        <v>0</v>
      </c>
      <c r="HV8" s="104">
        <v>0</v>
      </c>
      <c r="HW8" s="104">
        <v>0</v>
      </c>
      <c r="HX8" s="260">
        <v>4</v>
      </c>
      <c r="HY8" s="261">
        <v>1</v>
      </c>
      <c r="HZ8" s="261">
        <v>0</v>
      </c>
      <c r="IA8" s="100">
        <v>394</v>
      </c>
      <c r="IB8" s="259">
        <v>408</v>
      </c>
      <c r="IC8" s="259">
        <v>197</v>
      </c>
      <c r="ID8" s="259">
        <v>142</v>
      </c>
      <c r="IE8" s="259">
        <v>68</v>
      </c>
      <c r="IF8" s="259">
        <v>81</v>
      </c>
      <c r="IG8" s="259">
        <v>69</v>
      </c>
      <c r="IH8" s="260">
        <v>231</v>
      </c>
      <c r="II8" s="261">
        <v>54</v>
      </c>
      <c r="IJ8" s="255">
        <v>9</v>
      </c>
      <c r="IK8" s="259">
        <v>9875</v>
      </c>
      <c r="IL8" s="259">
        <v>8699</v>
      </c>
      <c r="IM8" s="259">
        <v>7757</v>
      </c>
      <c r="IN8" s="259">
        <v>284</v>
      </c>
      <c r="IO8" s="259">
        <v>307</v>
      </c>
      <c r="IP8" s="259">
        <v>93</v>
      </c>
      <c r="IQ8" s="259">
        <v>69</v>
      </c>
      <c r="IR8" s="260">
        <v>231</v>
      </c>
      <c r="IS8" s="263">
        <v>54</v>
      </c>
      <c r="IT8" s="263">
        <v>9</v>
      </c>
    </row>
    <row r="9" spans="1:254">
      <c r="A9" s="258" t="s">
        <v>254</v>
      </c>
      <c r="B9" s="100">
        <v>1786</v>
      </c>
      <c r="C9" s="259">
        <v>1129</v>
      </c>
      <c r="D9" s="259">
        <v>1448</v>
      </c>
      <c r="E9" s="104">
        <v>48</v>
      </c>
      <c r="F9" s="104">
        <v>34</v>
      </c>
      <c r="G9" s="104">
        <v>4</v>
      </c>
      <c r="H9" s="104">
        <v>0</v>
      </c>
      <c r="I9" s="260">
        <v>0</v>
      </c>
      <c r="J9" s="261">
        <v>0</v>
      </c>
      <c r="K9" s="261">
        <v>0</v>
      </c>
      <c r="L9" s="261">
        <v>0</v>
      </c>
      <c r="M9" s="100">
        <v>47</v>
      </c>
      <c r="N9" s="259">
        <v>14</v>
      </c>
      <c r="O9" s="259">
        <v>14</v>
      </c>
      <c r="P9" s="262">
        <v>3</v>
      </c>
      <c r="Q9" s="104">
        <v>0</v>
      </c>
      <c r="R9" s="104">
        <v>0</v>
      </c>
      <c r="S9" s="104">
        <v>0</v>
      </c>
      <c r="T9" s="260">
        <v>0</v>
      </c>
      <c r="U9" s="261">
        <v>0</v>
      </c>
      <c r="V9" s="261">
        <v>0</v>
      </c>
      <c r="W9" s="104">
        <v>0</v>
      </c>
      <c r="X9" s="259">
        <v>0</v>
      </c>
      <c r="Y9" s="259">
        <v>0</v>
      </c>
      <c r="Z9" s="104">
        <v>0</v>
      </c>
      <c r="AA9" s="104">
        <v>0</v>
      </c>
      <c r="AB9" s="104">
        <v>0</v>
      </c>
      <c r="AC9" s="104">
        <v>0</v>
      </c>
      <c r="AD9" s="260">
        <v>0</v>
      </c>
      <c r="AE9" s="261">
        <v>0</v>
      </c>
      <c r="AF9" s="261">
        <v>0</v>
      </c>
      <c r="AG9" s="100">
        <v>0</v>
      </c>
      <c r="AH9" s="259">
        <v>0</v>
      </c>
      <c r="AI9" s="259">
        <v>0</v>
      </c>
      <c r="AJ9" s="104">
        <v>0</v>
      </c>
      <c r="AK9" s="259">
        <v>0</v>
      </c>
      <c r="AL9" s="259">
        <v>0</v>
      </c>
      <c r="AM9" s="259">
        <v>0</v>
      </c>
      <c r="AN9" s="260">
        <v>0</v>
      </c>
      <c r="AO9" s="261">
        <v>0</v>
      </c>
      <c r="AP9" s="261">
        <v>0</v>
      </c>
      <c r="AQ9" s="104">
        <v>0</v>
      </c>
      <c r="AR9" s="259">
        <v>0</v>
      </c>
      <c r="AS9" s="259">
        <v>1</v>
      </c>
      <c r="AT9" s="104">
        <v>0</v>
      </c>
      <c r="AU9" s="104">
        <v>0</v>
      </c>
      <c r="AV9" s="104">
        <v>0</v>
      </c>
      <c r="AW9" s="104">
        <v>0</v>
      </c>
      <c r="AX9" s="260">
        <v>0</v>
      </c>
      <c r="AY9" s="261">
        <v>0</v>
      </c>
      <c r="AZ9" s="261">
        <v>0</v>
      </c>
      <c r="BA9" s="104">
        <v>0</v>
      </c>
      <c r="BB9" s="259">
        <v>0</v>
      </c>
      <c r="BC9" s="259">
        <v>0</v>
      </c>
      <c r="BD9" s="104">
        <v>0</v>
      </c>
      <c r="BE9" s="104">
        <v>0</v>
      </c>
      <c r="BF9" s="104">
        <v>0</v>
      </c>
      <c r="BG9" s="104">
        <v>0</v>
      </c>
      <c r="BH9" s="260">
        <v>0</v>
      </c>
      <c r="BI9" s="261">
        <v>0</v>
      </c>
      <c r="BJ9" s="261">
        <v>0</v>
      </c>
      <c r="BK9" s="104">
        <v>0</v>
      </c>
      <c r="BL9" s="259">
        <v>0</v>
      </c>
      <c r="BM9" s="259">
        <v>0</v>
      </c>
      <c r="BN9" s="104">
        <v>0</v>
      </c>
      <c r="BO9" s="104">
        <v>0</v>
      </c>
      <c r="BP9" s="104">
        <v>0</v>
      </c>
      <c r="BQ9" s="104">
        <v>0</v>
      </c>
      <c r="BR9" s="260">
        <v>0</v>
      </c>
      <c r="BS9" s="261">
        <v>0</v>
      </c>
      <c r="BT9" s="261">
        <v>0</v>
      </c>
      <c r="BU9" s="261">
        <v>0</v>
      </c>
      <c r="BV9" s="100">
        <v>4</v>
      </c>
      <c r="BW9" s="259">
        <v>3</v>
      </c>
      <c r="BX9" s="259">
        <v>2</v>
      </c>
      <c r="BY9" s="104">
        <v>0</v>
      </c>
      <c r="BZ9" s="104">
        <v>0</v>
      </c>
      <c r="CA9" s="104">
        <v>0</v>
      </c>
      <c r="CB9" s="104">
        <v>0</v>
      </c>
      <c r="CC9" s="260">
        <v>0</v>
      </c>
      <c r="CD9" s="261">
        <v>0</v>
      </c>
      <c r="CE9" s="261">
        <v>0</v>
      </c>
      <c r="CF9" s="100">
        <v>0</v>
      </c>
      <c r="CG9" s="104">
        <v>0</v>
      </c>
      <c r="CH9" s="259">
        <v>0</v>
      </c>
      <c r="CI9" s="100">
        <v>0</v>
      </c>
      <c r="CJ9" s="104">
        <v>0</v>
      </c>
      <c r="CK9" s="104">
        <v>0</v>
      </c>
      <c r="CL9" s="104">
        <v>0</v>
      </c>
      <c r="CM9" s="260">
        <v>0</v>
      </c>
      <c r="CN9" s="261">
        <v>0</v>
      </c>
      <c r="CO9" s="261">
        <v>0</v>
      </c>
      <c r="CP9" s="100">
        <v>43</v>
      </c>
      <c r="CQ9" s="259">
        <v>0</v>
      </c>
      <c r="CR9" s="259">
        <v>1</v>
      </c>
      <c r="CS9" s="104">
        <v>0</v>
      </c>
      <c r="CT9" s="104">
        <v>1</v>
      </c>
      <c r="CU9" s="104">
        <v>1</v>
      </c>
      <c r="CV9" s="104">
        <v>0</v>
      </c>
      <c r="CW9" s="260">
        <v>1</v>
      </c>
      <c r="CX9" s="261">
        <v>0</v>
      </c>
      <c r="CY9" s="261">
        <v>0</v>
      </c>
      <c r="CZ9" s="261"/>
      <c r="DA9" s="100">
        <v>0</v>
      </c>
      <c r="DB9" s="259">
        <v>0</v>
      </c>
      <c r="DC9" s="259">
        <v>0</v>
      </c>
      <c r="DD9" s="104">
        <v>0</v>
      </c>
      <c r="DE9" s="104">
        <v>0</v>
      </c>
      <c r="DF9" s="104">
        <v>0</v>
      </c>
      <c r="DG9" s="104">
        <v>0</v>
      </c>
      <c r="DH9" s="260">
        <v>0</v>
      </c>
      <c r="DI9" s="261">
        <v>0</v>
      </c>
      <c r="DJ9" s="261">
        <v>0</v>
      </c>
      <c r="DK9" s="100">
        <v>0</v>
      </c>
      <c r="DL9" s="259">
        <v>1</v>
      </c>
      <c r="DM9" s="259">
        <v>4</v>
      </c>
      <c r="DN9" s="100">
        <v>2</v>
      </c>
      <c r="DO9" s="100">
        <v>1</v>
      </c>
      <c r="DP9" s="100">
        <v>8</v>
      </c>
      <c r="DQ9" s="100">
        <v>0</v>
      </c>
      <c r="DR9" s="260">
        <v>12</v>
      </c>
      <c r="DS9" s="261">
        <v>15</v>
      </c>
      <c r="DT9" s="261">
        <v>15</v>
      </c>
      <c r="DU9" s="100">
        <v>0</v>
      </c>
      <c r="DV9" s="259">
        <v>1</v>
      </c>
      <c r="DW9" s="259">
        <v>0</v>
      </c>
      <c r="DX9" s="104">
        <v>1</v>
      </c>
      <c r="DY9" s="259">
        <v>0</v>
      </c>
      <c r="DZ9" s="259">
        <v>0</v>
      </c>
      <c r="EA9" s="259">
        <v>0</v>
      </c>
      <c r="EB9" s="260">
        <v>0</v>
      </c>
      <c r="EC9" s="261">
        <v>2</v>
      </c>
      <c r="ED9" s="261">
        <v>0</v>
      </c>
      <c r="EE9" s="100">
        <v>6</v>
      </c>
      <c r="EF9" s="259">
        <v>21</v>
      </c>
      <c r="EG9" s="259">
        <v>10</v>
      </c>
      <c r="EH9" s="104">
        <v>10</v>
      </c>
      <c r="EI9" s="104">
        <v>6</v>
      </c>
      <c r="EJ9" s="104">
        <v>5</v>
      </c>
      <c r="EK9" s="104">
        <v>0</v>
      </c>
      <c r="EL9" s="260">
        <v>0</v>
      </c>
      <c r="EM9" s="261">
        <v>1</v>
      </c>
      <c r="EN9" s="261">
        <v>0</v>
      </c>
      <c r="EO9" s="100">
        <v>0</v>
      </c>
      <c r="EP9" s="259">
        <v>0</v>
      </c>
      <c r="EQ9" s="259">
        <v>0</v>
      </c>
      <c r="ER9" s="104">
        <v>0</v>
      </c>
      <c r="ES9" s="104">
        <v>1</v>
      </c>
      <c r="ET9" s="104">
        <v>0</v>
      </c>
      <c r="EU9" s="104">
        <v>0</v>
      </c>
      <c r="EV9" s="260">
        <v>3</v>
      </c>
      <c r="EW9" s="261">
        <v>0</v>
      </c>
      <c r="EX9" s="261">
        <v>0</v>
      </c>
      <c r="EY9" s="100">
        <v>0</v>
      </c>
      <c r="EZ9" s="259">
        <v>0</v>
      </c>
      <c r="FA9" s="259">
        <v>0</v>
      </c>
      <c r="FB9" s="104">
        <v>0</v>
      </c>
      <c r="FC9" s="104">
        <v>0</v>
      </c>
      <c r="FD9" s="104">
        <v>0</v>
      </c>
      <c r="FE9" s="104">
        <v>0</v>
      </c>
      <c r="FF9" s="260">
        <v>0</v>
      </c>
      <c r="FG9" s="261">
        <v>5</v>
      </c>
      <c r="FH9" s="261">
        <v>6</v>
      </c>
      <c r="FI9" s="100">
        <v>111</v>
      </c>
      <c r="FJ9" s="259">
        <v>4</v>
      </c>
      <c r="FK9" s="259">
        <v>0</v>
      </c>
      <c r="FL9" s="104">
        <v>0</v>
      </c>
      <c r="FM9" s="104">
        <v>0</v>
      </c>
      <c r="FN9" s="104">
        <v>0</v>
      </c>
      <c r="FO9" s="104">
        <v>0</v>
      </c>
      <c r="FP9" s="260">
        <v>0</v>
      </c>
      <c r="FQ9" s="261">
        <v>0</v>
      </c>
      <c r="FR9" s="261">
        <v>0</v>
      </c>
      <c r="FS9" s="100">
        <v>189</v>
      </c>
      <c r="FT9" s="259">
        <v>1303</v>
      </c>
      <c r="FU9" s="259">
        <v>117</v>
      </c>
      <c r="FV9" s="104">
        <v>2</v>
      </c>
      <c r="FW9" s="104">
        <v>1</v>
      </c>
      <c r="FX9" s="104">
        <v>0</v>
      </c>
      <c r="FY9" s="104">
        <v>0</v>
      </c>
      <c r="FZ9" s="260">
        <v>1</v>
      </c>
      <c r="GA9" s="261">
        <v>17</v>
      </c>
      <c r="GB9" s="261">
        <v>0</v>
      </c>
      <c r="GC9" s="100">
        <v>0</v>
      </c>
      <c r="GD9" s="259">
        <v>0</v>
      </c>
      <c r="GE9" s="259">
        <v>0</v>
      </c>
      <c r="GF9" s="104">
        <v>0</v>
      </c>
      <c r="GG9" s="104">
        <v>2</v>
      </c>
      <c r="GH9" s="104">
        <v>0</v>
      </c>
      <c r="GI9" s="104">
        <v>0</v>
      </c>
      <c r="GJ9" s="260">
        <v>0</v>
      </c>
      <c r="GK9" s="261">
        <v>1</v>
      </c>
      <c r="GL9" s="261"/>
      <c r="GM9" s="100">
        <v>0</v>
      </c>
      <c r="GN9" s="259">
        <v>2</v>
      </c>
      <c r="GO9" s="259">
        <v>3</v>
      </c>
      <c r="GP9" s="104">
        <v>33</v>
      </c>
      <c r="GQ9" s="104">
        <v>12</v>
      </c>
      <c r="GR9" s="104">
        <v>0</v>
      </c>
      <c r="GS9" s="104">
        <v>0</v>
      </c>
      <c r="GT9" s="260">
        <v>0</v>
      </c>
      <c r="GU9" s="261">
        <v>0</v>
      </c>
      <c r="GV9" s="261">
        <v>0</v>
      </c>
      <c r="GW9" s="100">
        <v>20</v>
      </c>
      <c r="GX9" s="259">
        <v>11</v>
      </c>
      <c r="GY9" s="259">
        <v>48</v>
      </c>
      <c r="GZ9" s="104">
        <v>0</v>
      </c>
      <c r="HA9" s="104">
        <v>1</v>
      </c>
      <c r="HB9" s="104">
        <v>0</v>
      </c>
      <c r="HC9" s="104">
        <v>0</v>
      </c>
      <c r="HD9" s="260">
        <v>0</v>
      </c>
      <c r="HE9" s="261">
        <v>0</v>
      </c>
      <c r="HF9" s="261">
        <v>0</v>
      </c>
      <c r="HG9" s="100">
        <v>2</v>
      </c>
      <c r="HH9" s="259">
        <v>0</v>
      </c>
      <c r="HI9" s="259">
        <v>8</v>
      </c>
      <c r="HJ9" s="104">
        <v>0</v>
      </c>
      <c r="HK9" s="104">
        <v>0</v>
      </c>
      <c r="HL9" s="104">
        <v>0</v>
      </c>
      <c r="HM9" s="104">
        <v>1</v>
      </c>
      <c r="HN9" s="260">
        <v>0</v>
      </c>
      <c r="HO9" s="261">
        <v>2</v>
      </c>
      <c r="HP9" s="261">
        <v>0</v>
      </c>
      <c r="HQ9" s="100">
        <v>30</v>
      </c>
      <c r="HR9" s="259">
        <v>18</v>
      </c>
      <c r="HS9" s="259">
        <v>0</v>
      </c>
      <c r="HT9" s="104">
        <v>0</v>
      </c>
      <c r="HU9" s="104">
        <v>0</v>
      </c>
      <c r="HV9" s="104">
        <v>0</v>
      </c>
      <c r="HW9" s="104">
        <v>0</v>
      </c>
      <c r="HX9" s="260">
        <v>6</v>
      </c>
      <c r="HY9" s="261">
        <v>1</v>
      </c>
      <c r="HZ9" s="261">
        <v>0</v>
      </c>
      <c r="IA9" s="100">
        <v>467</v>
      </c>
      <c r="IB9" s="259">
        <v>1378</v>
      </c>
      <c r="IC9" s="259">
        <v>208</v>
      </c>
      <c r="ID9" s="259">
        <v>51</v>
      </c>
      <c r="IE9" s="259">
        <v>25</v>
      </c>
      <c r="IF9" s="259">
        <v>14</v>
      </c>
      <c r="IG9" s="259">
        <v>2</v>
      </c>
      <c r="IH9" s="260">
        <v>23</v>
      </c>
      <c r="II9" s="261">
        <v>44</v>
      </c>
      <c r="IJ9" s="255">
        <v>21</v>
      </c>
      <c r="IK9" s="259">
        <v>2253</v>
      </c>
      <c r="IL9" s="259">
        <v>2507</v>
      </c>
      <c r="IM9" s="259">
        <v>1656</v>
      </c>
      <c r="IN9" s="259">
        <v>99</v>
      </c>
      <c r="IO9" s="259">
        <v>59</v>
      </c>
      <c r="IP9" s="259">
        <v>18</v>
      </c>
      <c r="IQ9" s="259">
        <v>2</v>
      </c>
      <c r="IR9" s="260">
        <v>23</v>
      </c>
      <c r="IS9" s="263">
        <v>44</v>
      </c>
      <c r="IT9" s="263">
        <v>21</v>
      </c>
    </row>
    <row r="10" spans="1:254" s="269" customFormat="1" ht="13">
      <c r="A10" s="264" t="s">
        <v>255</v>
      </c>
      <c r="B10" s="265">
        <v>742243</v>
      </c>
      <c r="C10" s="266">
        <v>749249</v>
      </c>
      <c r="D10" s="266">
        <v>756399</v>
      </c>
      <c r="E10" s="265">
        <v>724596</v>
      </c>
      <c r="F10" s="265">
        <v>734328</v>
      </c>
      <c r="G10" s="265">
        <v>733809</v>
      </c>
      <c r="H10" s="265">
        <v>933889</v>
      </c>
      <c r="I10" s="267">
        <v>1349865</v>
      </c>
      <c r="J10" s="268">
        <v>908576</v>
      </c>
      <c r="K10" s="268">
        <v>829318</v>
      </c>
      <c r="L10" s="268">
        <v>0</v>
      </c>
      <c r="M10" s="268">
        <v>8056</v>
      </c>
      <c r="N10" s="268">
        <v>6372</v>
      </c>
      <c r="O10" s="268">
        <v>5727</v>
      </c>
      <c r="P10" s="268">
        <v>5292</v>
      </c>
      <c r="Q10" s="268">
        <v>5110</v>
      </c>
      <c r="R10" s="268">
        <v>5035</v>
      </c>
      <c r="S10" s="268">
        <v>6347</v>
      </c>
      <c r="T10" s="268">
        <v>9815</v>
      </c>
      <c r="U10" s="268">
        <v>6195</v>
      </c>
      <c r="V10" s="268">
        <v>6203</v>
      </c>
      <c r="W10" s="268">
        <v>413</v>
      </c>
      <c r="X10" s="268">
        <v>508</v>
      </c>
      <c r="Y10" s="268">
        <v>571</v>
      </c>
      <c r="Z10" s="268">
        <v>530</v>
      </c>
      <c r="AA10" s="268">
        <v>489</v>
      </c>
      <c r="AB10" s="268">
        <v>344</v>
      </c>
      <c r="AC10" s="268">
        <v>398</v>
      </c>
      <c r="AD10" s="268">
        <v>713</v>
      </c>
      <c r="AE10" s="268">
        <v>314</v>
      </c>
      <c r="AF10" s="268">
        <v>294</v>
      </c>
      <c r="AG10" s="268">
        <v>736</v>
      </c>
      <c r="AH10" s="268">
        <v>920</v>
      </c>
      <c r="AI10" s="268">
        <v>962</v>
      </c>
      <c r="AJ10" s="268">
        <v>1068</v>
      </c>
      <c r="AK10" s="268">
        <v>1251</v>
      </c>
      <c r="AL10" s="268">
        <v>1366</v>
      </c>
      <c r="AM10" s="268">
        <v>1716</v>
      </c>
      <c r="AN10" s="268">
        <v>2614</v>
      </c>
      <c r="AO10" s="268">
        <v>1388</v>
      </c>
      <c r="AP10" s="268">
        <v>1182</v>
      </c>
      <c r="AQ10" s="268">
        <v>1398</v>
      </c>
      <c r="AR10" s="268">
        <v>1255</v>
      </c>
      <c r="AS10" s="268">
        <v>1128</v>
      </c>
      <c r="AT10" s="268">
        <v>1056</v>
      </c>
      <c r="AU10" s="268">
        <v>901</v>
      </c>
      <c r="AV10" s="268">
        <v>790</v>
      </c>
      <c r="AW10" s="268">
        <v>1034</v>
      </c>
      <c r="AX10" s="268">
        <v>1645</v>
      </c>
      <c r="AY10" s="268">
        <v>793</v>
      </c>
      <c r="AZ10" s="268">
        <v>775</v>
      </c>
      <c r="BA10" s="268">
        <v>18978</v>
      </c>
      <c r="BB10" s="268">
        <v>16404</v>
      </c>
      <c r="BC10" s="268">
        <v>14887</v>
      </c>
      <c r="BD10" s="268">
        <v>13176</v>
      </c>
      <c r="BE10" s="268">
        <v>12130</v>
      </c>
      <c r="BF10" s="268">
        <v>11887</v>
      </c>
      <c r="BG10" s="268">
        <v>14115</v>
      </c>
      <c r="BH10" s="268">
        <v>20844</v>
      </c>
      <c r="BI10" s="268">
        <v>15353</v>
      </c>
      <c r="BJ10" s="268">
        <v>14695</v>
      </c>
      <c r="BK10" s="268">
        <v>898</v>
      </c>
      <c r="BL10" s="268">
        <v>1009</v>
      </c>
      <c r="BM10" s="268">
        <v>811</v>
      </c>
      <c r="BN10" s="268">
        <v>860</v>
      </c>
      <c r="BO10" s="268">
        <v>1036</v>
      </c>
      <c r="BP10" s="268">
        <v>1285</v>
      </c>
      <c r="BQ10" s="268">
        <v>1875</v>
      </c>
      <c r="BR10" s="268">
        <v>3174</v>
      </c>
      <c r="BS10" s="268">
        <v>2097</v>
      </c>
      <c r="BT10" s="268">
        <v>1996</v>
      </c>
      <c r="BU10" s="268">
        <v>0</v>
      </c>
      <c r="BV10" s="268">
        <v>516</v>
      </c>
      <c r="BW10" s="268">
        <v>531</v>
      </c>
      <c r="BX10" s="268">
        <v>620</v>
      </c>
      <c r="BY10" s="268">
        <v>797</v>
      </c>
      <c r="BZ10" s="268">
        <v>946</v>
      </c>
      <c r="CA10" s="268">
        <v>1252</v>
      </c>
      <c r="CB10" s="268">
        <v>1844</v>
      </c>
      <c r="CC10" s="268">
        <v>2769</v>
      </c>
      <c r="CD10" s="268">
        <v>2098</v>
      </c>
      <c r="CE10" s="268">
        <v>2444</v>
      </c>
      <c r="CF10" s="268">
        <v>68</v>
      </c>
      <c r="CG10" s="268">
        <v>120</v>
      </c>
      <c r="CH10" s="268">
        <v>153</v>
      </c>
      <c r="CI10" s="268">
        <v>180</v>
      </c>
      <c r="CJ10" s="268">
        <v>229</v>
      </c>
      <c r="CK10" s="268">
        <v>272</v>
      </c>
      <c r="CL10" s="268">
        <v>487</v>
      </c>
      <c r="CM10" s="268">
        <v>976</v>
      </c>
      <c r="CN10" s="268">
        <v>496</v>
      </c>
      <c r="CO10" s="268">
        <v>518</v>
      </c>
      <c r="CP10" s="268">
        <v>1808</v>
      </c>
      <c r="CQ10" s="268">
        <v>1381</v>
      </c>
      <c r="CR10" s="268">
        <v>1223</v>
      </c>
      <c r="CS10" s="268">
        <v>1202</v>
      </c>
      <c r="CT10" s="268">
        <v>1101</v>
      </c>
      <c r="CU10" s="268">
        <v>1089</v>
      </c>
      <c r="CV10" s="268">
        <v>1163</v>
      </c>
      <c r="CW10" s="268">
        <v>1600</v>
      </c>
      <c r="CX10" s="268">
        <v>939</v>
      </c>
      <c r="CY10" s="268">
        <v>931</v>
      </c>
      <c r="CZ10" s="268">
        <v>0</v>
      </c>
      <c r="DA10" s="268">
        <v>11031</v>
      </c>
      <c r="DB10" s="268">
        <v>11811</v>
      </c>
      <c r="DC10" s="268">
        <v>12421</v>
      </c>
      <c r="DD10" s="268">
        <v>12289</v>
      </c>
      <c r="DE10" s="268">
        <v>12822</v>
      </c>
      <c r="DF10" s="268">
        <v>12509</v>
      </c>
      <c r="DG10" s="268">
        <v>16639</v>
      </c>
      <c r="DH10" s="268">
        <v>26758</v>
      </c>
      <c r="DI10" s="268">
        <v>17451</v>
      </c>
      <c r="DJ10" s="268">
        <v>19338</v>
      </c>
      <c r="DK10" s="268">
        <v>11546</v>
      </c>
      <c r="DL10" s="268">
        <v>10615</v>
      </c>
      <c r="DM10" s="268">
        <v>10539</v>
      </c>
      <c r="DN10" s="268">
        <v>11216</v>
      </c>
      <c r="DO10" s="268">
        <v>10672</v>
      </c>
      <c r="DP10" s="268">
        <v>11212</v>
      </c>
      <c r="DQ10" s="268">
        <v>14518</v>
      </c>
      <c r="DR10" s="268">
        <v>21795</v>
      </c>
      <c r="DS10" s="268">
        <v>13656</v>
      </c>
      <c r="DT10" s="268">
        <v>13411</v>
      </c>
      <c r="DU10" s="268">
        <v>1195</v>
      </c>
      <c r="DV10" s="268">
        <v>1359</v>
      </c>
      <c r="DW10" s="268">
        <v>1439</v>
      </c>
      <c r="DX10" s="268">
        <v>1626</v>
      </c>
      <c r="DY10" s="268">
        <v>2081</v>
      </c>
      <c r="DZ10" s="268">
        <v>2166</v>
      </c>
      <c r="EA10" s="268">
        <v>2886</v>
      </c>
      <c r="EB10" s="268">
        <v>4785</v>
      </c>
      <c r="EC10" s="268">
        <v>3054</v>
      </c>
      <c r="ED10" s="268">
        <v>3300</v>
      </c>
      <c r="EE10" s="268">
        <v>2437</v>
      </c>
      <c r="EF10" s="268">
        <v>2465</v>
      </c>
      <c r="EG10" s="268">
        <v>2583</v>
      </c>
      <c r="EH10" s="268">
        <v>2881</v>
      </c>
      <c r="EI10" s="268">
        <v>2959</v>
      </c>
      <c r="EJ10" s="268">
        <v>3225</v>
      </c>
      <c r="EK10" s="268">
        <v>4336</v>
      </c>
      <c r="EL10" s="268">
        <v>7049</v>
      </c>
      <c r="EM10" s="268">
        <v>4257</v>
      </c>
      <c r="EN10" s="268">
        <v>4300</v>
      </c>
      <c r="EO10" s="268">
        <v>8786</v>
      </c>
      <c r="EP10" s="268">
        <v>8895</v>
      </c>
      <c r="EQ10" s="268">
        <v>9606</v>
      </c>
      <c r="ER10" s="268">
        <v>10152</v>
      </c>
      <c r="ES10" s="268">
        <v>14897</v>
      </c>
      <c r="ET10" s="268">
        <v>15342</v>
      </c>
      <c r="EU10" s="268">
        <v>19922</v>
      </c>
      <c r="EV10" s="268">
        <v>30830</v>
      </c>
      <c r="EW10" s="268">
        <v>19563</v>
      </c>
      <c r="EX10" s="268">
        <v>19569</v>
      </c>
      <c r="EY10" s="268">
        <v>2290</v>
      </c>
      <c r="EZ10" s="268">
        <v>2641</v>
      </c>
      <c r="FA10" s="268">
        <v>3380</v>
      </c>
      <c r="FB10" s="268">
        <v>3726</v>
      </c>
      <c r="FC10" s="268">
        <v>4012</v>
      </c>
      <c r="FD10" s="268">
        <v>4241</v>
      </c>
      <c r="FE10" s="268">
        <v>5218</v>
      </c>
      <c r="FF10" s="268">
        <v>8357</v>
      </c>
      <c r="FG10" s="268">
        <v>5242</v>
      </c>
      <c r="FH10" s="268">
        <v>5679</v>
      </c>
      <c r="FI10" s="268">
        <v>545</v>
      </c>
      <c r="FJ10" s="268">
        <v>460</v>
      </c>
      <c r="FK10" s="268">
        <v>428</v>
      </c>
      <c r="FL10" s="268">
        <v>572</v>
      </c>
      <c r="FM10" s="268">
        <v>635</v>
      </c>
      <c r="FN10" s="268">
        <v>560</v>
      </c>
      <c r="FO10" s="268">
        <v>638</v>
      </c>
      <c r="FP10" s="268">
        <v>1043</v>
      </c>
      <c r="FQ10" s="268">
        <v>744</v>
      </c>
      <c r="FR10" s="268">
        <v>734</v>
      </c>
      <c r="FS10" s="268">
        <v>15211</v>
      </c>
      <c r="FT10" s="268">
        <v>13714</v>
      </c>
      <c r="FU10" s="268">
        <v>10473</v>
      </c>
      <c r="FV10" s="268">
        <v>8553</v>
      </c>
      <c r="FW10" s="268">
        <v>8179</v>
      </c>
      <c r="FX10" s="268">
        <v>7866</v>
      </c>
      <c r="FY10" s="268">
        <v>9274</v>
      </c>
      <c r="FZ10" s="268">
        <v>13548</v>
      </c>
      <c r="GA10" s="268">
        <v>8635</v>
      </c>
      <c r="GB10" s="268">
        <v>8072</v>
      </c>
      <c r="GC10" s="268">
        <v>700</v>
      </c>
      <c r="GD10" s="268">
        <v>717</v>
      </c>
      <c r="GE10" s="268">
        <v>654</v>
      </c>
      <c r="GF10" s="268">
        <v>556</v>
      </c>
      <c r="GG10" s="268">
        <v>614</v>
      </c>
      <c r="GH10" s="268">
        <v>585</v>
      </c>
      <c r="GI10" s="268">
        <v>860</v>
      </c>
      <c r="GJ10" s="268">
        <v>1132</v>
      </c>
      <c r="GK10" s="268">
        <v>643</v>
      </c>
      <c r="GL10" s="268"/>
      <c r="GM10" s="268">
        <v>13303</v>
      </c>
      <c r="GN10" s="268">
        <v>15037</v>
      </c>
      <c r="GO10" s="268">
        <v>17027</v>
      </c>
      <c r="GP10" s="268">
        <v>18274</v>
      </c>
      <c r="GQ10" s="268">
        <v>18913</v>
      </c>
      <c r="GR10" s="268">
        <v>21257</v>
      </c>
      <c r="GS10" s="268">
        <v>31855</v>
      </c>
      <c r="GT10" s="268">
        <v>54140</v>
      </c>
      <c r="GU10" s="268">
        <v>35807</v>
      </c>
      <c r="GV10" s="268">
        <v>37724</v>
      </c>
      <c r="GW10" s="268">
        <v>1287</v>
      </c>
      <c r="GX10" s="268">
        <v>1512</v>
      </c>
      <c r="GY10" s="268">
        <v>1859</v>
      </c>
      <c r="GZ10" s="268">
        <v>2524</v>
      </c>
      <c r="HA10" s="268">
        <v>2414</v>
      </c>
      <c r="HB10" s="268">
        <v>2816</v>
      </c>
      <c r="HC10" s="268">
        <v>3506</v>
      </c>
      <c r="HD10" s="268">
        <v>5620</v>
      </c>
      <c r="HE10" s="268">
        <v>3899</v>
      </c>
      <c r="HF10" s="268">
        <v>3799</v>
      </c>
      <c r="HG10" s="268">
        <v>1191</v>
      </c>
      <c r="HH10" s="268">
        <v>1102</v>
      </c>
      <c r="HI10" s="268">
        <v>1238</v>
      </c>
      <c r="HJ10" s="268">
        <v>1145</v>
      </c>
      <c r="HK10" s="268">
        <v>1217</v>
      </c>
      <c r="HL10" s="268">
        <v>1210</v>
      </c>
      <c r="HM10" s="268">
        <v>1569</v>
      </c>
      <c r="HN10" s="268">
        <v>2875</v>
      </c>
      <c r="HO10" s="268">
        <v>1735</v>
      </c>
      <c r="HP10" s="268">
        <v>1958</v>
      </c>
      <c r="HQ10" s="268">
        <v>3659</v>
      </c>
      <c r="HR10" s="268">
        <v>3205</v>
      </c>
      <c r="HS10" s="268">
        <v>2599</v>
      </c>
      <c r="HT10" s="268">
        <v>2793</v>
      </c>
      <c r="HU10" s="268">
        <v>2675</v>
      </c>
      <c r="HV10" s="268">
        <v>2954</v>
      </c>
      <c r="HW10" s="268">
        <v>4556</v>
      </c>
      <c r="HX10" s="268">
        <v>7950</v>
      </c>
      <c r="HY10" s="268">
        <v>5421</v>
      </c>
      <c r="HZ10" s="268">
        <v>6375</v>
      </c>
      <c r="IA10" s="268">
        <v>109007</v>
      </c>
      <c r="IB10" s="268">
        <v>104922</v>
      </c>
      <c r="IC10" s="268">
        <v>103194</v>
      </c>
      <c r="ID10" s="268">
        <v>103718</v>
      </c>
      <c r="IE10" s="268">
        <v>108519</v>
      </c>
      <c r="IF10" s="268">
        <v>112667</v>
      </c>
      <c r="IG10" s="268">
        <v>149734</v>
      </c>
      <c r="IH10" s="268">
        <v>237245</v>
      </c>
      <c r="II10" s="268">
        <v>151843</v>
      </c>
      <c r="IJ10" s="255">
        <v>153297</v>
      </c>
      <c r="IK10" s="268">
        <v>851250</v>
      </c>
      <c r="IL10" s="268">
        <v>854171</v>
      </c>
      <c r="IM10" s="268">
        <v>859593</v>
      </c>
      <c r="IN10" s="268">
        <v>828314</v>
      </c>
      <c r="IO10" s="268">
        <v>842847</v>
      </c>
      <c r="IP10" s="268">
        <v>846476</v>
      </c>
      <c r="IQ10" s="268">
        <v>1083623</v>
      </c>
      <c r="IR10" s="268">
        <v>1587110</v>
      </c>
      <c r="IS10" s="268">
        <v>1060419</v>
      </c>
      <c r="IT10" s="268">
        <v>982615</v>
      </c>
    </row>
    <row r="11" spans="1:254" s="275" customFormat="1">
      <c r="A11" s="270"/>
      <c r="B11" s="271"/>
      <c r="C11" s="272"/>
      <c r="D11" s="273"/>
      <c r="E11" s="273"/>
      <c r="F11" s="273"/>
      <c r="G11" s="273"/>
      <c r="H11" s="273"/>
      <c r="I11" s="273"/>
      <c r="J11" s="273"/>
      <c r="K11" s="273"/>
      <c r="L11" s="273"/>
      <c r="M11" s="274"/>
      <c r="N11" s="274"/>
      <c r="O11" s="274"/>
      <c r="P11" s="274"/>
      <c r="Q11" s="274"/>
      <c r="R11" s="274"/>
      <c r="S11" s="274"/>
      <c r="T11" s="273"/>
      <c r="U11" s="273"/>
      <c r="V11" s="273"/>
      <c r="W11" s="271"/>
      <c r="X11" s="272"/>
      <c r="Y11" s="273"/>
      <c r="Z11" s="273"/>
      <c r="AA11" s="273"/>
      <c r="AB11" s="273"/>
      <c r="AC11" s="273"/>
      <c r="AD11" s="273"/>
      <c r="AE11" s="273"/>
      <c r="AF11" s="273"/>
      <c r="AG11" s="271"/>
      <c r="AH11" s="272"/>
      <c r="AI11" s="273"/>
      <c r="AJ11" s="273"/>
      <c r="AK11" s="273"/>
      <c r="AL11" s="273"/>
      <c r="AM11" s="273"/>
      <c r="AN11" s="273"/>
      <c r="AO11" s="273"/>
      <c r="AP11" s="273"/>
      <c r="AQ11" s="271"/>
      <c r="AR11" s="272"/>
      <c r="AS11" s="273"/>
      <c r="AT11" s="273"/>
      <c r="AU11" s="273"/>
      <c r="AV11" s="273"/>
      <c r="AW11" s="273"/>
      <c r="AX11" s="273"/>
      <c r="AY11" s="273"/>
      <c r="AZ11" s="273"/>
      <c r="BA11" s="271"/>
      <c r="BB11" s="272"/>
      <c r="BC11" s="273"/>
      <c r="BD11" s="273"/>
      <c r="BE11" s="273"/>
      <c r="BF11" s="273"/>
      <c r="BG11" s="273"/>
      <c r="BH11" s="273"/>
      <c r="BI11" s="273"/>
      <c r="BJ11" s="273"/>
      <c r="BK11" s="271"/>
      <c r="BL11" s="272"/>
      <c r="BM11" s="273"/>
      <c r="BN11" s="273"/>
      <c r="BO11" s="273"/>
      <c r="BP11" s="273"/>
      <c r="BQ11" s="273"/>
      <c r="BR11" s="273"/>
      <c r="BS11" s="273"/>
      <c r="BT11" s="273"/>
      <c r="BU11" s="273"/>
      <c r="BV11" s="271"/>
      <c r="BW11" s="272"/>
      <c r="BX11" s="273"/>
      <c r="BY11" s="273"/>
      <c r="BZ11" s="273"/>
      <c r="CA11" s="273"/>
      <c r="CB11" s="273"/>
      <c r="CC11" s="273"/>
      <c r="CD11" s="273"/>
      <c r="CE11" s="273"/>
      <c r="CF11" s="271"/>
      <c r="CG11" s="272"/>
      <c r="CH11" s="273"/>
      <c r="CI11" s="273"/>
      <c r="CJ11" s="273"/>
      <c r="CK11" s="273"/>
      <c r="CL11" s="273"/>
      <c r="CM11" s="273"/>
      <c r="CN11" s="273"/>
      <c r="CO11" s="273"/>
      <c r="CP11" s="271"/>
      <c r="CQ11" s="272"/>
      <c r="CR11" s="273"/>
      <c r="CS11" s="273"/>
      <c r="CT11" s="273"/>
      <c r="CU11" s="273"/>
      <c r="CV11" s="273"/>
      <c r="CW11" s="273"/>
      <c r="CX11" s="273"/>
      <c r="CY11" s="273"/>
      <c r="CZ11" s="273"/>
      <c r="DA11" s="271"/>
      <c r="DB11" s="272"/>
      <c r="DC11" s="273"/>
      <c r="DD11" s="273"/>
      <c r="DE11" s="273"/>
      <c r="DF11" s="273"/>
      <c r="DG11" s="273"/>
      <c r="DH11" s="273"/>
      <c r="DI11" s="273"/>
      <c r="DJ11" s="273"/>
      <c r="DK11" s="271"/>
      <c r="DL11" s="272"/>
      <c r="DM11" s="273"/>
      <c r="DN11" s="273"/>
      <c r="DO11" s="273"/>
      <c r="DP11" s="273"/>
      <c r="DQ11" s="273"/>
      <c r="DR11" s="273"/>
      <c r="DS11" s="273"/>
      <c r="DT11" s="273"/>
      <c r="DU11" s="271"/>
      <c r="DV11" s="272"/>
      <c r="DW11" s="273"/>
      <c r="DX11" s="273"/>
      <c r="DY11" s="273"/>
      <c r="DZ11" s="273"/>
      <c r="EA11" s="273"/>
      <c r="EB11" s="273"/>
      <c r="EC11" s="273"/>
      <c r="ED11" s="273"/>
      <c r="EE11" s="271"/>
      <c r="EF11" s="272"/>
      <c r="EG11" s="273"/>
      <c r="EH11" s="273"/>
      <c r="EI11" s="273"/>
      <c r="EJ11" s="273"/>
      <c r="EK11" s="273"/>
      <c r="EL11" s="273"/>
      <c r="EM11" s="273"/>
      <c r="EN11" s="273"/>
      <c r="EO11" s="271"/>
      <c r="EP11" s="272"/>
      <c r="EQ11" s="273"/>
      <c r="ER11" s="273"/>
      <c r="ES11" s="273"/>
      <c r="ET11" s="273"/>
      <c r="EU11" s="273"/>
      <c r="EV11" s="273"/>
      <c r="EW11" s="273"/>
      <c r="EX11" s="273"/>
      <c r="EY11" s="271"/>
      <c r="EZ11" s="272"/>
      <c r="FA11" s="273"/>
      <c r="FB11" s="273"/>
      <c r="FC11" s="273"/>
      <c r="FD11" s="273"/>
      <c r="FE11" s="273"/>
      <c r="FF11" s="273"/>
      <c r="FG11" s="273"/>
      <c r="FH11" s="273"/>
      <c r="FI11" s="271"/>
      <c r="FJ11" s="272"/>
      <c r="FK11" s="273"/>
      <c r="FL11" s="273"/>
      <c r="FM11" s="273"/>
      <c r="FN11" s="273"/>
      <c r="FO11" s="273"/>
      <c r="FP11" s="273"/>
      <c r="FQ11" s="273"/>
      <c r="FR11" s="273"/>
      <c r="FS11" s="115"/>
      <c r="FT11" s="272"/>
      <c r="FU11" s="273"/>
      <c r="FV11" s="273"/>
      <c r="FW11" s="273"/>
      <c r="FX11" s="273"/>
      <c r="FY11" s="273"/>
      <c r="FZ11" s="273"/>
      <c r="GA11" s="273"/>
      <c r="GB11" s="273"/>
      <c r="GC11" s="271"/>
      <c r="GD11" s="272"/>
      <c r="GE11" s="273"/>
      <c r="GF11" s="273"/>
      <c r="GG11" s="273"/>
      <c r="GH11" s="273"/>
      <c r="GI11" s="273"/>
      <c r="GJ11" s="273"/>
      <c r="GK11" s="273"/>
      <c r="GL11" s="273"/>
      <c r="GM11" s="271"/>
      <c r="GN11" s="272"/>
      <c r="GO11" s="273"/>
      <c r="GP11" s="273"/>
      <c r="GQ11" s="273"/>
      <c r="GR11" s="273"/>
      <c r="GS11" s="273"/>
      <c r="GT11" s="273"/>
      <c r="GU11" s="273"/>
      <c r="GV11" s="273"/>
      <c r="GW11" s="271"/>
      <c r="GX11" s="272"/>
      <c r="GY11" s="273"/>
      <c r="GZ11" s="273"/>
      <c r="HA11" s="273"/>
      <c r="HB11" s="273"/>
      <c r="HC11" s="273"/>
      <c r="HD11" s="273"/>
      <c r="HE11" s="273"/>
      <c r="HF11" s="273"/>
      <c r="HG11" s="271"/>
      <c r="HH11" s="272"/>
      <c r="HI11" s="273"/>
      <c r="HJ11" s="273"/>
      <c r="HK11" s="273"/>
      <c r="HL11" s="273"/>
      <c r="HM11" s="273"/>
      <c r="HN11" s="273"/>
      <c r="HO11" s="273"/>
      <c r="HP11" s="273"/>
      <c r="HQ11" s="271"/>
      <c r="HR11" s="272"/>
      <c r="HS11" s="273"/>
      <c r="HT11" s="273"/>
      <c r="HU11" s="273"/>
      <c r="HV11" s="273"/>
      <c r="HW11" s="273"/>
      <c r="HX11" s="273"/>
      <c r="HY11" s="273"/>
      <c r="HZ11" s="273"/>
      <c r="IA11" s="271"/>
      <c r="IB11" s="272"/>
      <c r="IC11" s="273"/>
      <c r="ID11" s="273"/>
      <c r="IE11" s="273"/>
      <c r="IF11" s="273"/>
      <c r="IG11" s="273"/>
      <c r="IH11" s="273"/>
      <c r="II11" s="273"/>
      <c r="IJ11" s="255">
        <v>0</v>
      </c>
      <c r="IK11" s="272"/>
      <c r="IL11" s="272"/>
      <c r="IM11" s="273"/>
      <c r="IN11" s="272"/>
      <c r="IO11" s="272"/>
      <c r="IP11" s="272"/>
      <c r="IQ11" s="272"/>
      <c r="IR11" s="273"/>
      <c r="IS11" s="272"/>
      <c r="IT11" s="272"/>
    </row>
    <row r="12" spans="1:254" ht="15" customHeight="1">
      <c r="A12" s="246" t="s">
        <v>256</v>
      </c>
      <c r="B12" s="243"/>
      <c r="C12" s="243"/>
      <c r="D12" s="243"/>
      <c r="E12" s="243"/>
      <c r="F12" s="243"/>
      <c r="G12" s="243"/>
      <c r="H12" s="243"/>
      <c r="I12" s="243"/>
      <c r="J12" s="243"/>
      <c r="K12" s="243"/>
      <c r="L12" s="243"/>
      <c r="M12" s="243"/>
      <c r="N12" s="243"/>
      <c r="O12" s="243"/>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3"/>
      <c r="BN12" s="243"/>
      <c r="BO12" s="243"/>
      <c r="BP12" s="243"/>
      <c r="BQ12" s="243"/>
      <c r="BR12" s="243"/>
      <c r="BS12" s="243"/>
      <c r="BT12" s="243"/>
      <c r="BU12" s="243"/>
      <c r="BV12" s="243"/>
      <c r="BW12" s="243"/>
      <c r="BX12" s="243"/>
      <c r="BY12" s="243"/>
      <c r="BZ12" s="243"/>
      <c r="CA12" s="243"/>
      <c r="CB12" s="243"/>
      <c r="CC12" s="243"/>
      <c r="CD12" s="243"/>
      <c r="CE12" s="243"/>
      <c r="CF12" s="243"/>
      <c r="CG12" s="243"/>
      <c r="CH12" s="243"/>
      <c r="CI12" s="243"/>
      <c r="CJ12" s="243"/>
      <c r="CK12" s="243"/>
      <c r="CL12" s="243"/>
      <c r="CM12" s="243"/>
      <c r="CN12" s="243"/>
      <c r="CO12" s="243"/>
      <c r="CP12" s="243"/>
      <c r="CQ12" s="243"/>
      <c r="CR12" s="243"/>
      <c r="CS12" s="243"/>
      <c r="CT12" s="243"/>
      <c r="CU12" s="243"/>
      <c r="CV12" s="243"/>
      <c r="CW12" s="243"/>
      <c r="CX12" s="243"/>
      <c r="CY12" s="243"/>
      <c r="CZ12" s="243"/>
      <c r="DA12" s="243"/>
      <c r="DB12" s="243"/>
      <c r="DC12" s="243"/>
      <c r="DD12" s="243"/>
      <c r="DE12" s="243"/>
      <c r="DF12" s="243"/>
      <c r="DG12" s="243"/>
      <c r="DH12" s="243"/>
      <c r="DI12" s="243"/>
      <c r="DJ12" s="243"/>
      <c r="DK12" s="243"/>
      <c r="DL12" s="243"/>
      <c r="DM12" s="243"/>
      <c r="DN12" s="243"/>
      <c r="DO12" s="243"/>
      <c r="DP12" s="243"/>
      <c r="DQ12" s="243"/>
      <c r="DR12" s="243"/>
      <c r="DS12" s="243"/>
      <c r="DT12" s="243"/>
      <c r="DU12" s="243"/>
      <c r="DV12" s="243"/>
      <c r="DW12" s="243"/>
      <c r="DX12" s="243"/>
      <c r="DY12" s="243"/>
      <c r="DZ12" s="243"/>
      <c r="EA12" s="243"/>
      <c r="EB12" s="243"/>
      <c r="EC12" s="243"/>
      <c r="ED12" s="243"/>
      <c r="EE12" s="243"/>
      <c r="EF12" s="243"/>
      <c r="EG12" s="243"/>
      <c r="EH12" s="243"/>
      <c r="EI12" s="243"/>
      <c r="EJ12" s="243"/>
      <c r="EK12" s="243"/>
      <c r="EL12" s="243"/>
      <c r="EM12" s="243"/>
      <c r="EN12" s="243"/>
      <c r="EO12" s="243"/>
      <c r="EP12" s="243"/>
      <c r="EQ12" s="243"/>
      <c r="ER12" s="243"/>
      <c r="ES12" s="243"/>
      <c r="ET12" s="243"/>
      <c r="EU12" s="243"/>
      <c r="EV12" s="243"/>
      <c r="EW12" s="243"/>
      <c r="EX12" s="243"/>
      <c r="EY12" s="243"/>
      <c r="EZ12" s="243"/>
      <c r="FA12" s="243"/>
      <c r="FB12" s="243"/>
      <c r="FC12" s="243"/>
      <c r="FD12" s="243"/>
      <c r="FE12" s="243"/>
      <c r="FF12" s="243"/>
      <c r="FG12" s="243"/>
      <c r="FH12" s="243"/>
      <c r="FI12" s="243"/>
      <c r="FJ12" s="243"/>
      <c r="FK12" s="243"/>
      <c r="FL12" s="243"/>
      <c r="FM12" s="243"/>
      <c r="FN12" s="243"/>
      <c r="FO12" s="243"/>
      <c r="FP12" s="243"/>
      <c r="FQ12" s="243"/>
      <c r="FR12" s="243"/>
      <c r="FS12" s="243"/>
      <c r="FT12" s="243"/>
      <c r="FU12" s="243"/>
      <c r="FV12" s="243"/>
      <c r="FW12" s="243"/>
      <c r="FX12" s="243"/>
      <c r="FY12" s="243"/>
      <c r="FZ12" s="243"/>
      <c r="GA12" s="243"/>
      <c r="GB12" s="243"/>
      <c r="GC12" s="243"/>
      <c r="GD12" s="243"/>
      <c r="GE12" s="243"/>
      <c r="GF12" s="243"/>
      <c r="GG12" s="243"/>
      <c r="GH12" s="243"/>
      <c r="GI12" s="243"/>
      <c r="GJ12" s="243"/>
      <c r="GK12" s="243"/>
      <c r="GL12" s="243"/>
      <c r="GM12" s="243"/>
      <c r="GN12" s="243"/>
      <c r="GO12" s="243"/>
      <c r="GP12" s="243"/>
      <c r="GQ12" s="243"/>
      <c r="GR12" s="243"/>
      <c r="GS12" s="243"/>
      <c r="GT12" s="243"/>
      <c r="GU12" s="243"/>
      <c r="GV12" s="243"/>
      <c r="GW12" s="243"/>
      <c r="GX12" s="243"/>
      <c r="GY12" s="243"/>
      <c r="GZ12" s="243"/>
      <c r="HA12" s="243"/>
      <c r="HB12" s="243"/>
      <c r="HC12" s="243"/>
      <c r="HD12" s="243"/>
      <c r="HE12" s="243"/>
      <c r="HF12" s="243"/>
      <c r="HG12" s="243"/>
      <c r="HH12" s="243"/>
      <c r="HI12" s="243"/>
      <c r="HJ12" s="243"/>
      <c r="HK12" s="243"/>
      <c r="HL12" s="243"/>
      <c r="HM12" s="243"/>
      <c r="HN12" s="243"/>
      <c r="HO12" s="243"/>
      <c r="HP12" s="243"/>
      <c r="HQ12" s="243"/>
      <c r="HR12" s="243"/>
      <c r="HS12" s="243"/>
      <c r="HT12" s="243"/>
      <c r="HU12" s="243"/>
      <c r="HV12" s="243"/>
      <c r="HW12" s="243"/>
      <c r="HX12" s="243"/>
      <c r="HY12" s="243"/>
      <c r="HZ12" s="243"/>
      <c r="IA12" s="243"/>
      <c r="IB12" s="243"/>
      <c r="IC12" s="243"/>
      <c r="ID12" s="243"/>
      <c r="IE12" s="243"/>
      <c r="IF12" s="243"/>
      <c r="IG12" s="243"/>
      <c r="IH12" s="243"/>
      <c r="II12" s="243"/>
      <c r="IJ12" s="243"/>
      <c r="IK12" s="243"/>
      <c r="IL12" s="243"/>
      <c r="IM12" s="243"/>
      <c r="IN12" s="243"/>
      <c r="IO12" s="243"/>
      <c r="IP12" s="243"/>
      <c r="IR12" s="248"/>
    </row>
    <row r="13" spans="1:254" ht="15" customHeight="1">
      <c r="A13" s="2121" t="s">
        <v>257</v>
      </c>
      <c r="B13" s="2121"/>
      <c r="C13" s="2121"/>
      <c r="D13" s="2121"/>
      <c r="E13" s="2121"/>
      <c r="F13" s="2121"/>
      <c r="G13" s="2121"/>
      <c r="H13" s="2121"/>
      <c r="I13" s="2121"/>
      <c r="J13" s="2121"/>
      <c r="K13" s="2121"/>
      <c r="L13" s="2121"/>
      <c r="M13" s="2121"/>
      <c r="N13" s="2121"/>
      <c r="O13" s="2121"/>
      <c r="P13" s="2121"/>
      <c r="Q13" s="2121"/>
      <c r="R13" s="2121"/>
      <c r="S13" s="2121"/>
      <c r="T13" s="2121"/>
      <c r="U13" s="2121"/>
      <c r="V13" s="2121"/>
      <c r="W13" s="2121"/>
      <c r="X13" s="2121"/>
      <c r="Y13" s="2121"/>
      <c r="Z13" s="2121"/>
      <c r="AA13" s="2121"/>
      <c r="AB13" s="2121"/>
      <c r="AC13" s="2121"/>
      <c r="AD13" s="2121"/>
      <c r="AE13" s="2121"/>
      <c r="AF13" s="2121"/>
      <c r="AG13" s="2121"/>
      <c r="AH13" s="2121"/>
      <c r="AI13" s="2121"/>
      <c r="AJ13" s="2121"/>
      <c r="AK13" s="2121"/>
      <c r="AL13" s="2121"/>
      <c r="AM13" s="2121"/>
      <c r="AN13" s="2121"/>
      <c r="AO13" s="2121"/>
      <c r="AP13" s="2121"/>
      <c r="AQ13" s="2121"/>
      <c r="AR13" s="2121"/>
      <c r="AS13" s="2121"/>
      <c r="AT13" s="2121"/>
      <c r="AU13" s="2121"/>
      <c r="AV13" s="2121"/>
      <c r="AW13" s="2121"/>
      <c r="AX13" s="2121"/>
      <c r="AY13" s="2121"/>
      <c r="AZ13" s="2121"/>
      <c r="BA13" s="2121"/>
      <c r="BB13" s="2121"/>
      <c r="BC13" s="2121"/>
      <c r="BD13" s="2121"/>
      <c r="BE13" s="2121"/>
      <c r="BF13" s="2121"/>
      <c r="BG13" s="2121"/>
      <c r="BH13" s="2121"/>
      <c r="BI13" s="2121"/>
      <c r="BJ13" s="2121"/>
      <c r="BK13" s="2121"/>
      <c r="BL13" s="2121"/>
      <c r="BM13" s="2121"/>
      <c r="BN13" s="2121"/>
      <c r="BO13" s="2121"/>
      <c r="BP13" s="2121"/>
      <c r="BQ13" s="2121"/>
      <c r="BR13" s="2121"/>
      <c r="BS13" s="2121"/>
      <c r="BT13" s="2121"/>
      <c r="BU13" s="2121"/>
      <c r="BV13" s="2121"/>
      <c r="BW13" s="2121"/>
      <c r="BX13" s="2121"/>
      <c r="BY13" s="2121"/>
      <c r="BZ13" s="2121"/>
      <c r="CA13" s="2121"/>
      <c r="CB13" s="2121"/>
      <c r="CC13" s="2121"/>
      <c r="CD13" s="2121"/>
      <c r="CE13" s="2121"/>
      <c r="CF13" s="2121"/>
      <c r="CG13" s="2121"/>
      <c r="CH13" s="2121"/>
      <c r="CI13" s="2121"/>
      <c r="CJ13" s="2121"/>
      <c r="CK13" s="2121"/>
      <c r="CL13" s="2121"/>
      <c r="CM13" s="2121"/>
      <c r="CN13" s="2121"/>
      <c r="CO13" s="2121"/>
      <c r="CP13" s="2121"/>
      <c r="CQ13" s="2121"/>
      <c r="CR13" s="2121"/>
      <c r="CS13" s="2121"/>
      <c r="CT13" s="2121"/>
      <c r="CU13" s="2121"/>
      <c r="CV13" s="2121"/>
      <c r="CW13" s="2121"/>
      <c r="CX13" s="2121"/>
      <c r="CY13" s="2121"/>
      <c r="CZ13" s="2121"/>
      <c r="DA13" s="2121"/>
      <c r="DB13" s="2121"/>
      <c r="DC13" s="2121"/>
      <c r="DD13" s="2121"/>
      <c r="DE13" s="2121"/>
      <c r="DF13" s="2121"/>
      <c r="DG13" s="2121"/>
      <c r="DH13" s="2121"/>
      <c r="DI13" s="2121"/>
      <c r="DJ13" s="2121"/>
      <c r="DK13" s="2121"/>
      <c r="DL13" s="2121"/>
      <c r="DM13" s="2121"/>
      <c r="DN13" s="2121"/>
      <c r="DO13" s="2121"/>
      <c r="DP13" s="2121"/>
      <c r="DQ13" s="2121"/>
      <c r="DR13" s="2121"/>
      <c r="DS13" s="2121"/>
      <c r="DT13" s="2121"/>
      <c r="DU13" s="2121"/>
      <c r="DV13" s="2121"/>
      <c r="DW13" s="2121"/>
      <c r="DX13" s="2121"/>
      <c r="DY13" s="2121"/>
      <c r="DZ13" s="2121"/>
      <c r="EA13" s="2121"/>
      <c r="EB13" s="2121"/>
      <c r="EC13" s="2121"/>
      <c r="ED13" s="2121"/>
      <c r="EE13" s="2121"/>
      <c r="EF13" s="2121"/>
      <c r="EG13" s="2121"/>
      <c r="EH13" s="2121"/>
      <c r="EI13" s="2121"/>
      <c r="EJ13" s="2121"/>
      <c r="EK13" s="2121"/>
      <c r="EL13" s="2121"/>
      <c r="EM13" s="2121"/>
      <c r="EN13" s="2121"/>
      <c r="EO13" s="2121"/>
      <c r="EP13" s="2121"/>
      <c r="EQ13" s="2121"/>
      <c r="ER13" s="2121"/>
      <c r="ES13" s="2121"/>
      <c r="ET13" s="2121"/>
      <c r="EU13" s="2121"/>
      <c r="EV13" s="2121"/>
      <c r="EW13" s="2121"/>
      <c r="EX13" s="2121"/>
      <c r="EY13" s="2121"/>
      <c r="EZ13" s="2121"/>
      <c r="FA13" s="2121"/>
      <c r="FB13" s="2121"/>
      <c r="FC13" s="2121"/>
      <c r="FD13" s="2121"/>
      <c r="FE13" s="2121"/>
      <c r="FF13" s="2121"/>
      <c r="FG13" s="2121"/>
      <c r="FH13" s="2121"/>
      <c r="FI13" s="2121"/>
      <c r="FJ13" s="2121"/>
      <c r="FK13" s="2121"/>
      <c r="FL13" s="2121"/>
      <c r="FM13" s="2121"/>
      <c r="FN13" s="2121"/>
      <c r="FO13" s="2121"/>
      <c r="FP13" s="2121"/>
      <c r="FQ13" s="2121"/>
      <c r="FR13" s="2121"/>
      <c r="FS13" s="2121"/>
      <c r="FT13" s="2121"/>
      <c r="FU13" s="2121"/>
      <c r="FV13" s="2121"/>
      <c r="FW13" s="2121"/>
      <c r="FX13" s="2121"/>
      <c r="FY13" s="2121"/>
      <c r="FZ13" s="2121"/>
      <c r="GA13" s="2121"/>
      <c r="GB13" s="2121"/>
      <c r="GC13" s="2121"/>
      <c r="GD13" s="2121"/>
      <c r="GE13" s="2121"/>
      <c r="GF13" s="2121"/>
      <c r="GG13" s="2121"/>
      <c r="GH13" s="2121"/>
      <c r="GI13" s="2121"/>
      <c r="GJ13" s="2121"/>
      <c r="GK13" s="2121"/>
      <c r="GL13" s="2121"/>
      <c r="GM13" s="2121"/>
      <c r="GN13" s="2121"/>
      <c r="GO13" s="2121"/>
      <c r="GP13" s="2121"/>
      <c r="GQ13" s="2121"/>
      <c r="GR13" s="2121"/>
      <c r="GS13" s="2121"/>
      <c r="GT13" s="2121"/>
      <c r="GU13" s="2121"/>
      <c r="GV13" s="2121"/>
      <c r="GW13" s="2121"/>
      <c r="GX13" s="2121"/>
      <c r="GY13" s="2121"/>
      <c r="GZ13" s="2121"/>
      <c r="HA13" s="2121"/>
      <c r="HB13" s="2121"/>
      <c r="HC13" s="2121"/>
      <c r="HD13" s="2121"/>
      <c r="HE13" s="2121"/>
      <c r="HF13" s="2121"/>
      <c r="HG13" s="2121"/>
      <c r="HH13" s="2121"/>
      <c r="HI13" s="2121"/>
      <c r="HJ13" s="2121"/>
      <c r="HK13" s="2121"/>
      <c r="HL13" s="2121"/>
      <c r="HM13" s="2121"/>
      <c r="HN13" s="2121"/>
      <c r="HO13" s="2121"/>
      <c r="HP13" s="2121"/>
      <c r="HQ13" s="2121"/>
      <c r="HR13" s="2121"/>
      <c r="HS13" s="2121"/>
      <c r="HT13" s="2121"/>
      <c r="HU13" s="2121"/>
      <c r="HV13" s="2121"/>
      <c r="HW13" s="2121"/>
      <c r="HX13" s="2121"/>
      <c r="HY13" s="2121"/>
      <c r="HZ13" s="2121"/>
      <c r="IA13" s="2121"/>
      <c r="IB13" s="2121"/>
      <c r="IC13" s="2121"/>
      <c r="ID13" s="2121"/>
      <c r="IE13" s="2121"/>
      <c r="IF13" s="2121"/>
      <c r="IG13" s="2121"/>
      <c r="IH13" s="2121"/>
      <c r="II13" s="2121"/>
      <c r="IJ13" s="2121"/>
      <c r="IK13" s="2121"/>
      <c r="IL13" s="2121"/>
      <c r="IM13" s="2121"/>
      <c r="IN13" s="2121"/>
      <c r="IO13" s="2121"/>
      <c r="IP13" s="2121"/>
      <c r="IQ13" s="2121"/>
      <c r="IR13" s="2121"/>
    </row>
    <row r="14" spans="1:254" s="249" customFormat="1" ht="33.75" customHeight="1">
      <c r="A14" s="2116" t="s">
        <v>226</v>
      </c>
      <c r="B14" s="2113" t="s">
        <v>214</v>
      </c>
      <c r="C14" s="2114"/>
      <c r="D14" s="2114"/>
      <c r="E14" s="2114"/>
      <c r="F14" s="2114"/>
      <c r="G14" s="2114"/>
      <c r="H14" s="2114"/>
      <c r="I14" s="2114"/>
      <c r="J14" s="2114"/>
      <c r="K14" s="2115"/>
      <c r="L14" s="779" t="s">
        <v>343</v>
      </c>
      <c r="M14" s="2117" t="s">
        <v>230</v>
      </c>
      <c r="N14" s="2118"/>
      <c r="O14" s="2118"/>
      <c r="P14" s="2118"/>
      <c r="Q14" s="2118"/>
      <c r="R14" s="2118"/>
      <c r="S14" s="2118"/>
      <c r="T14" s="2118"/>
      <c r="U14" s="2118"/>
      <c r="V14" s="2119"/>
      <c r="W14" s="2113" t="s">
        <v>545</v>
      </c>
      <c r="X14" s="2114"/>
      <c r="Y14" s="2114"/>
      <c r="Z14" s="2114"/>
      <c r="AA14" s="2114"/>
      <c r="AB14" s="2114"/>
      <c r="AC14" s="2114"/>
      <c r="AD14" s="2114"/>
      <c r="AE14" s="2114"/>
      <c r="AF14" s="2115"/>
      <c r="AG14" s="2113" t="s">
        <v>231</v>
      </c>
      <c r="AH14" s="2114"/>
      <c r="AI14" s="2114"/>
      <c r="AJ14" s="2114"/>
      <c r="AK14" s="2114"/>
      <c r="AL14" s="2114"/>
      <c r="AM14" s="2114"/>
      <c r="AN14" s="2114"/>
      <c r="AO14" s="2114"/>
      <c r="AP14" s="2115"/>
      <c r="AQ14" s="2113" t="s">
        <v>232</v>
      </c>
      <c r="AR14" s="2114"/>
      <c r="AS14" s="2114"/>
      <c r="AT14" s="2114"/>
      <c r="AU14" s="2114"/>
      <c r="AV14" s="2114"/>
      <c r="AW14" s="2114"/>
      <c r="AX14" s="2114"/>
      <c r="AY14" s="2114"/>
      <c r="AZ14" s="2115"/>
      <c r="BA14" s="2113" t="s">
        <v>233</v>
      </c>
      <c r="BB14" s="2114"/>
      <c r="BC14" s="2114"/>
      <c r="BD14" s="2114"/>
      <c r="BE14" s="2114"/>
      <c r="BF14" s="2114"/>
      <c r="BG14" s="2114"/>
      <c r="BH14" s="2114"/>
      <c r="BI14" s="2114"/>
      <c r="BJ14" s="2115"/>
      <c r="BK14" s="2113" t="s">
        <v>234</v>
      </c>
      <c r="BL14" s="2114"/>
      <c r="BM14" s="2114"/>
      <c r="BN14" s="2114"/>
      <c r="BO14" s="2114"/>
      <c r="BP14" s="2114"/>
      <c r="BQ14" s="2114"/>
      <c r="BR14" s="2114"/>
      <c r="BS14" s="2114"/>
      <c r="BT14" s="2115"/>
      <c r="BU14" s="779" t="s">
        <v>345</v>
      </c>
      <c r="BV14" s="2122" t="s">
        <v>235</v>
      </c>
      <c r="BW14" s="2123"/>
      <c r="BX14" s="2123"/>
      <c r="BY14" s="2123"/>
      <c r="BZ14" s="2123"/>
      <c r="CA14" s="2123"/>
      <c r="CB14" s="2123"/>
      <c r="CC14" s="2123"/>
      <c r="CD14" s="2123"/>
      <c r="CE14" s="2124"/>
      <c r="CF14" s="2113" t="s">
        <v>236</v>
      </c>
      <c r="CG14" s="2114"/>
      <c r="CH14" s="2114"/>
      <c r="CI14" s="2114"/>
      <c r="CJ14" s="2114"/>
      <c r="CK14" s="2114"/>
      <c r="CL14" s="2114"/>
      <c r="CM14" s="2114"/>
      <c r="CN14" s="2114"/>
      <c r="CO14" s="2115"/>
      <c r="CP14" s="2113" t="s">
        <v>237</v>
      </c>
      <c r="CQ14" s="2114"/>
      <c r="CR14" s="2114"/>
      <c r="CS14" s="2114"/>
      <c r="CT14" s="2114"/>
      <c r="CU14" s="2114"/>
      <c r="CV14" s="2114"/>
      <c r="CW14" s="2114"/>
      <c r="CX14" s="2114"/>
      <c r="CY14" s="2115"/>
      <c r="CZ14" s="779" t="s">
        <v>346</v>
      </c>
      <c r="DA14" s="2122" t="s">
        <v>181</v>
      </c>
      <c r="DB14" s="2123"/>
      <c r="DC14" s="2123"/>
      <c r="DD14" s="2123"/>
      <c r="DE14" s="2123"/>
      <c r="DF14" s="2123"/>
      <c r="DG14" s="2123"/>
      <c r="DH14" s="2123"/>
      <c r="DI14" s="2123"/>
      <c r="DJ14" s="2124"/>
      <c r="DK14" s="2113" t="s">
        <v>238</v>
      </c>
      <c r="DL14" s="2114"/>
      <c r="DM14" s="2114"/>
      <c r="DN14" s="2114"/>
      <c r="DO14" s="2114"/>
      <c r="DP14" s="2114"/>
      <c r="DQ14" s="2114"/>
      <c r="DR14" s="2114"/>
      <c r="DS14" s="2114"/>
      <c r="DT14" s="2115"/>
      <c r="DU14" s="2113" t="s">
        <v>239</v>
      </c>
      <c r="DV14" s="2114"/>
      <c r="DW14" s="2114"/>
      <c r="DX14" s="2114"/>
      <c r="DY14" s="2114"/>
      <c r="DZ14" s="2114"/>
      <c r="EA14" s="2114"/>
      <c r="EB14" s="2114"/>
      <c r="EC14" s="2114"/>
      <c r="ED14" s="2115"/>
      <c r="EE14" s="2113" t="s">
        <v>240</v>
      </c>
      <c r="EF14" s="2114"/>
      <c r="EG14" s="2114"/>
      <c r="EH14" s="2114"/>
      <c r="EI14" s="2114"/>
      <c r="EJ14" s="2114"/>
      <c r="EK14" s="2114"/>
      <c r="EL14" s="2114"/>
      <c r="EM14" s="2114"/>
      <c r="EN14" s="2115"/>
      <c r="EO14" s="2113" t="s">
        <v>241</v>
      </c>
      <c r="EP14" s="2114"/>
      <c r="EQ14" s="2114"/>
      <c r="ER14" s="2114"/>
      <c r="ES14" s="2114"/>
      <c r="ET14" s="2114"/>
      <c r="EU14" s="2114"/>
      <c r="EV14" s="2114"/>
      <c r="EW14" s="2114"/>
      <c r="EX14" s="2115"/>
      <c r="EY14" s="2122" t="s">
        <v>242</v>
      </c>
      <c r="EZ14" s="2123"/>
      <c r="FA14" s="2123"/>
      <c r="FB14" s="2123"/>
      <c r="FC14" s="2123"/>
      <c r="FD14" s="2123"/>
      <c r="FE14" s="2123"/>
      <c r="FF14" s="2123"/>
      <c r="FG14" s="2123"/>
      <c r="FH14" s="2124"/>
      <c r="FI14" s="2113" t="s">
        <v>243</v>
      </c>
      <c r="FJ14" s="2114"/>
      <c r="FK14" s="2114"/>
      <c r="FL14" s="2114"/>
      <c r="FM14" s="2114"/>
      <c r="FN14" s="2114"/>
      <c r="FO14" s="2114"/>
      <c r="FP14" s="2114"/>
      <c r="FQ14" s="2114"/>
      <c r="FR14" s="2115"/>
      <c r="FS14" s="2113" t="s">
        <v>244</v>
      </c>
      <c r="FT14" s="2114"/>
      <c r="FU14" s="2114"/>
      <c r="FV14" s="2114"/>
      <c r="FW14" s="2114"/>
      <c r="FX14" s="2114"/>
      <c r="FY14" s="2114"/>
      <c r="FZ14" s="2114"/>
      <c r="GA14" s="2114"/>
      <c r="GB14" s="2115"/>
      <c r="GC14" s="2113" t="s">
        <v>245</v>
      </c>
      <c r="GD14" s="2114"/>
      <c r="GE14" s="2114"/>
      <c r="GF14" s="2114"/>
      <c r="GG14" s="2114"/>
      <c r="GH14" s="2114"/>
      <c r="GI14" s="2114"/>
      <c r="GJ14" s="2114"/>
      <c r="GK14" s="2114"/>
      <c r="GL14" s="2115"/>
      <c r="GM14" s="2113" t="s">
        <v>183</v>
      </c>
      <c r="GN14" s="2114"/>
      <c r="GO14" s="2114"/>
      <c r="GP14" s="2114"/>
      <c r="GQ14" s="2114"/>
      <c r="GR14" s="2114"/>
      <c r="GS14" s="2114"/>
      <c r="GT14" s="2114"/>
      <c r="GU14" s="2114"/>
      <c r="GV14" s="2115"/>
      <c r="GW14" s="2113" t="s">
        <v>246</v>
      </c>
      <c r="GX14" s="2114"/>
      <c r="GY14" s="2114"/>
      <c r="GZ14" s="2114"/>
      <c r="HA14" s="2114"/>
      <c r="HB14" s="2114"/>
      <c r="HC14" s="2114"/>
      <c r="HD14" s="2114"/>
      <c r="HE14" s="2114"/>
      <c r="HF14" s="2115"/>
      <c r="HG14" s="2113" t="s">
        <v>247</v>
      </c>
      <c r="HH14" s="2114"/>
      <c r="HI14" s="2114"/>
      <c r="HJ14" s="2114"/>
      <c r="HK14" s="2114"/>
      <c r="HL14" s="2114"/>
      <c r="HM14" s="2114"/>
      <c r="HN14" s="2114"/>
      <c r="HO14" s="2114"/>
      <c r="HP14" s="2115"/>
      <c r="HQ14" s="2113" t="s">
        <v>184</v>
      </c>
      <c r="HR14" s="2114"/>
      <c r="HS14" s="2114"/>
      <c r="HT14" s="2114"/>
      <c r="HU14" s="2114"/>
      <c r="HV14" s="2114"/>
      <c r="HW14" s="2114"/>
      <c r="HX14" s="2114"/>
      <c r="HY14" s="2114"/>
      <c r="HZ14" s="2115"/>
      <c r="IA14" s="2113" t="s">
        <v>248</v>
      </c>
      <c r="IB14" s="2114"/>
      <c r="IC14" s="2114"/>
      <c r="ID14" s="2114"/>
      <c r="IE14" s="2114"/>
      <c r="IF14" s="2114"/>
      <c r="IG14" s="2114"/>
      <c r="IH14" s="2114"/>
      <c r="II14" s="2114"/>
      <c r="IJ14" s="2115"/>
      <c r="IK14" s="2120" t="s">
        <v>249</v>
      </c>
      <c r="IL14" s="2120"/>
      <c r="IM14" s="2120"/>
      <c r="IN14" s="2120"/>
      <c r="IO14" s="2120"/>
      <c r="IP14" s="2120"/>
      <c r="IQ14" s="2120"/>
      <c r="IR14" s="2120"/>
      <c r="IS14" s="2120"/>
      <c r="IT14" s="2120"/>
    </row>
    <row r="15" spans="1:254" s="249" customFormat="1" ht="15" customHeight="1">
      <c r="A15" s="2116"/>
      <c r="B15" s="250" t="s">
        <v>88</v>
      </c>
      <c r="C15" s="250" t="s">
        <v>89</v>
      </c>
      <c r="D15" s="250" t="s">
        <v>90</v>
      </c>
      <c r="E15" s="250" t="s">
        <v>91</v>
      </c>
      <c r="F15" s="250" t="s">
        <v>92</v>
      </c>
      <c r="G15" s="250" t="s">
        <v>93</v>
      </c>
      <c r="H15" s="250" t="s">
        <v>94</v>
      </c>
      <c r="I15" s="250" t="s">
        <v>95</v>
      </c>
      <c r="J15" s="250" t="s">
        <v>102</v>
      </c>
      <c r="K15" s="250" t="s">
        <v>320</v>
      </c>
      <c r="L15" s="250" t="s">
        <v>320</v>
      </c>
      <c r="M15" s="250" t="s">
        <v>88</v>
      </c>
      <c r="N15" s="250" t="s">
        <v>89</v>
      </c>
      <c r="O15" s="250" t="s">
        <v>90</v>
      </c>
      <c r="P15" s="250" t="s">
        <v>91</v>
      </c>
      <c r="Q15" s="250" t="s">
        <v>92</v>
      </c>
      <c r="R15" s="250" t="s">
        <v>93</v>
      </c>
      <c r="S15" s="250" t="s">
        <v>94</v>
      </c>
      <c r="T15" s="250" t="s">
        <v>95</v>
      </c>
      <c r="U15" s="250" t="s">
        <v>102</v>
      </c>
      <c r="V15" s="250" t="s">
        <v>320</v>
      </c>
      <c r="W15" s="250" t="s">
        <v>88</v>
      </c>
      <c r="X15" s="250" t="s">
        <v>89</v>
      </c>
      <c r="Y15" s="250" t="s">
        <v>90</v>
      </c>
      <c r="Z15" s="250" t="s">
        <v>91</v>
      </c>
      <c r="AA15" s="250" t="s">
        <v>92</v>
      </c>
      <c r="AB15" s="250" t="s">
        <v>93</v>
      </c>
      <c r="AC15" s="250" t="s">
        <v>94</v>
      </c>
      <c r="AD15" s="250" t="s">
        <v>95</v>
      </c>
      <c r="AE15" s="250" t="s">
        <v>102</v>
      </c>
      <c r="AF15" s="250" t="s">
        <v>320</v>
      </c>
      <c r="AG15" s="250" t="s">
        <v>88</v>
      </c>
      <c r="AH15" s="250" t="s">
        <v>89</v>
      </c>
      <c r="AI15" s="250" t="s">
        <v>90</v>
      </c>
      <c r="AJ15" s="250" t="s">
        <v>91</v>
      </c>
      <c r="AK15" s="250" t="s">
        <v>92</v>
      </c>
      <c r="AL15" s="250" t="s">
        <v>93</v>
      </c>
      <c r="AM15" s="250" t="s">
        <v>94</v>
      </c>
      <c r="AN15" s="250" t="s">
        <v>95</v>
      </c>
      <c r="AO15" s="250" t="s">
        <v>102</v>
      </c>
      <c r="AP15" s="250" t="s">
        <v>320</v>
      </c>
      <c r="AQ15" s="250" t="s">
        <v>88</v>
      </c>
      <c r="AR15" s="250" t="s">
        <v>89</v>
      </c>
      <c r="AS15" s="250" t="s">
        <v>90</v>
      </c>
      <c r="AT15" s="250" t="s">
        <v>91</v>
      </c>
      <c r="AU15" s="250" t="s">
        <v>92</v>
      </c>
      <c r="AV15" s="250" t="s">
        <v>93</v>
      </c>
      <c r="AW15" s="250" t="s">
        <v>94</v>
      </c>
      <c r="AX15" s="250" t="s">
        <v>95</v>
      </c>
      <c r="AY15" s="250" t="s">
        <v>102</v>
      </c>
      <c r="AZ15" s="250" t="s">
        <v>320</v>
      </c>
      <c r="BA15" s="250" t="s">
        <v>88</v>
      </c>
      <c r="BB15" s="250" t="s">
        <v>89</v>
      </c>
      <c r="BC15" s="250" t="s">
        <v>90</v>
      </c>
      <c r="BD15" s="250" t="s">
        <v>91</v>
      </c>
      <c r="BE15" s="250" t="s">
        <v>92</v>
      </c>
      <c r="BF15" s="250" t="s">
        <v>93</v>
      </c>
      <c r="BG15" s="250" t="s">
        <v>94</v>
      </c>
      <c r="BH15" s="250" t="s">
        <v>95</v>
      </c>
      <c r="BI15" s="250" t="s">
        <v>102</v>
      </c>
      <c r="BJ15" s="250" t="s">
        <v>320</v>
      </c>
      <c r="BK15" s="250" t="s">
        <v>88</v>
      </c>
      <c r="BL15" s="250" t="s">
        <v>89</v>
      </c>
      <c r="BM15" s="250" t="s">
        <v>90</v>
      </c>
      <c r="BN15" s="250" t="s">
        <v>91</v>
      </c>
      <c r="BO15" s="250" t="s">
        <v>92</v>
      </c>
      <c r="BP15" s="250" t="s">
        <v>93</v>
      </c>
      <c r="BQ15" s="250" t="s">
        <v>94</v>
      </c>
      <c r="BR15" s="250" t="s">
        <v>95</v>
      </c>
      <c r="BS15" s="250" t="s">
        <v>102</v>
      </c>
      <c r="BT15" s="250" t="s">
        <v>320</v>
      </c>
      <c r="BU15" s="250" t="s">
        <v>320</v>
      </c>
      <c r="BV15" s="250" t="s">
        <v>88</v>
      </c>
      <c r="BW15" s="250" t="s">
        <v>89</v>
      </c>
      <c r="BX15" s="250" t="s">
        <v>90</v>
      </c>
      <c r="BY15" s="250" t="s">
        <v>91</v>
      </c>
      <c r="BZ15" s="250" t="s">
        <v>92</v>
      </c>
      <c r="CA15" s="250" t="s">
        <v>93</v>
      </c>
      <c r="CB15" s="250" t="s">
        <v>94</v>
      </c>
      <c r="CC15" s="250" t="s">
        <v>95</v>
      </c>
      <c r="CD15" s="250" t="s">
        <v>102</v>
      </c>
      <c r="CE15" s="250" t="s">
        <v>320</v>
      </c>
      <c r="CF15" s="250" t="s">
        <v>88</v>
      </c>
      <c r="CG15" s="250" t="s">
        <v>89</v>
      </c>
      <c r="CH15" s="250" t="s">
        <v>90</v>
      </c>
      <c r="CI15" s="250" t="s">
        <v>91</v>
      </c>
      <c r="CJ15" s="250" t="s">
        <v>92</v>
      </c>
      <c r="CK15" s="250" t="s">
        <v>93</v>
      </c>
      <c r="CL15" s="250" t="s">
        <v>94</v>
      </c>
      <c r="CM15" s="250" t="s">
        <v>95</v>
      </c>
      <c r="CN15" s="250" t="s">
        <v>102</v>
      </c>
      <c r="CO15" s="250" t="s">
        <v>320</v>
      </c>
      <c r="CP15" s="250" t="s">
        <v>88</v>
      </c>
      <c r="CQ15" s="250" t="s">
        <v>89</v>
      </c>
      <c r="CR15" s="250" t="s">
        <v>90</v>
      </c>
      <c r="CS15" s="250" t="s">
        <v>91</v>
      </c>
      <c r="CT15" s="250" t="s">
        <v>92</v>
      </c>
      <c r="CU15" s="250" t="s">
        <v>93</v>
      </c>
      <c r="CV15" s="250" t="s">
        <v>94</v>
      </c>
      <c r="CW15" s="250" t="s">
        <v>95</v>
      </c>
      <c r="CX15" s="250" t="s">
        <v>102</v>
      </c>
      <c r="CY15" s="250" t="s">
        <v>320</v>
      </c>
      <c r="CZ15" s="250" t="s">
        <v>320</v>
      </c>
      <c r="DA15" s="250" t="s">
        <v>88</v>
      </c>
      <c r="DB15" s="250" t="s">
        <v>89</v>
      </c>
      <c r="DC15" s="250" t="s">
        <v>90</v>
      </c>
      <c r="DD15" s="250" t="s">
        <v>91</v>
      </c>
      <c r="DE15" s="250" t="s">
        <v>92</v>
      </c>
      <c r="DF15" s="250" t="s">
        <v>93</v>
      </c>
      <c r="DG15" s="250" t="s">
        <v>94</v>
      </c>
      <c r="DH15" s="250" t="s">
        <v>95</v>
      </c>
      <c r="DI15" s="250" t="s">
        <v>102</v>
      </c>
      <c r="DJ15" s="250" t="s">
        <v>320</v>
      </c>
      <c r="DK15" s="250" t="s">
        <v>88</v>
      </c>
      <c r="DL15" s="250" t="s">
        <v>89</v>
      </c>
      <c r="DM15" s="250" t="s">
        <v>90</v>
      </c>
      <c r="DN15" s="250" t="s">
        <v>91</v>
      </c>
      <c r="DO15" s="250" t="s">
        <v>92</v>
      </c>
      <c r="DP15" s="250" t="s">
        <v>93</v>
      </c>
      <c r="DQ15" s="250" t="s">
        <v>94</v>
      </c>
      <c r="DR15" s="250" t="s">
        <v>95</v>
      </c>
      <c r="DS15" s="250" t="s">
        <v>102</v>
      </c>
      <c r="DT15" s="250" t="s">
        <v>320</v>
      </c>
      <c r="DU15" s="250" t="s">
        <v>88</v>
      </c>
      <c r="DV15" s="250" t="s">
        <v>89</v>
      </c>
      <c r="DW15" s="250" t="s">
        <v>90</v>
      </c>
      <c r="DX15" s="250" t="s">
        <v>91</v>
      </c>
      <c r="DY15" s="250" t="s">
        <v>92</v>
      </c>
      <c r="DZ15" s="250" t="s">
        <v>93</v>
      </c>
      <c r="EA15" s="250" t="s">
        <v>94</v>
      </c>
      <c r="EB15" s="250" t="s">
        <v>95</v>
      </c>
      <c r="EC15" s="250" t="s">
        <v>102</v>
      </c>
      <c r="ED15" s="250" t="s">
        <v>320</v>
      </c>
      <c r="EE15" s="250" t="s">
        <v>88</v>
      </c>
      <c r="EF15" s="250" t="s">
        <v>89</v>
      </c>
      <c r="EG15" s="250" t="s">
        <v>90</v>
      </c>
      <c r="EH15" s="250" t="s">
        <v>91</v>
      </c>
      <c r="EI15" s="250" t="s">
        <v>92</v>
      </c>
      <c r="EJ15" s="250" t="s">
        <v>93</v>
      </c>
      <c r="EK15" s="250" t="s">
        <v>94</v>
      </c>
      <c r="EL15" s="250" t="s">
        <v>95</v>
      </c>
      <c r="EM15" s="250" t="s">
        <v>102</v>
      </c>
      <c r="EN15" s="250" t="s">
        <v>320</v>
      </c>
      <c r="EO15" s="250" t="s">
        <v>88</v>
      </c>
      <c r="EP15" s="250" t="s">
        <v>89</v>
      </c>
      <c r="EQ15" s="250" t="s">
        <v>90</v>
      </c>
      <c r="ER15" s="250" t="s">
        <v>91</v>
      </c>
      <c r="ES15" s="250" t="s">
        <v>92</v>
      </c>
      <c r="ET15" s="250" t="s">
        <v>93</v>
      </c>
      <c r="EU15" s="250" t="s">
        <v>94</v>
      </c>
      <c r="EV15" s="250" t="s">
        <v>95</v>
      </c>
      <c r="EW15" s="250" t="s">
        <v>102</v>
      </c>
      <c r="EX15" s="250" t="s">
        <v>320</v>
      </c>
      <c r="EY15" s="250" t="s">
        <v>88</v>
      </c>
      <c r="EZ15" s="250" t="s">
        <v>89</v>
      </c>
      <c r="FA15" s="250" t="s">
        <v>90</v>
      </c>
      <c r="FB15" s="250" t="s">
        <v>91</v>
      </c>
      <c r="FC15" s="250" t="s">
        <v>92</v>
      </c>
      <c r="FD15" s="250" t="s">
        <v>93</v>
      </c>
      <c r="FE15" s="250" t="s">
        <v>94</v>
      </c>
      <c r="FF15" s="250" t="s">
        <v>95</v>
      </c>
      <c r="FG15" s="250" t="s">
        <v>102</v>
      </c>
      <c r="FH15" s="250" t="s">
        <v>320</v>
      </c>
      <c r="FI15" s="250" t="s">
        <v>88</v>
      </c>
      <c r="FJ15" s="250" t="s">
        <v>89</v>
      </c>
      <c r="FK15" s="250" t="s">
        <v>90</v>
      </c>
      <c r="FL15" s="250" t="s">
        <v>91</v>
      </c>
      <c r="FM15" s="250" t="s">
        <v>92</v>
      </c>
      <c r="FN15" s="250" t="s">
        <v>93</v>
      </c>
      <c r="FO15" s="250" t="s">
        <v>94</v>
      </c>
      <c r="FP15" s="250" t="s">
        <v>95</v>
      </c>
      <c r="FQ15" s="250" t="s">
        <v>102</v>
      </c>
      <c r="FR15" s="250" t="s">
        <v>320</v>
      </c>
      <c r="FS15" s="250" t="s">
        <v>88</v>
      </c>
      <c r="FT15" s="250" t="s">
        <v>89</v>
      </c>
      <c r="FU15" s="250" t="s">
        <v>90</v>
      </c>
      <c r="FV15" s="250" t="s">
        <v>91</v>
      </c>
      <c r="FW15" s="250" t="s">
        <v>92</v>
      </c>
      <c r="FX15" s="250" t="s">
        <v>93</v>
      </c>
      <c r="FY15" s="250" t="s">
        <v>94</v>
      </c>
      <c r="FZ15" s="250" t="s">
        <v>95</v>
      </c>
      <c r="GA15" s="250" t="s">
        <v>102</v>
      </c>
      <c r="GB15" s="250" t="s">
        <v>320</v>
      </c>
      <c r="GC15" s="250" t="s">
        <v>88</v>
      </c>
      <c r="GD15" s="250" t="s">
        <v>89</v>
      </c>
      <c r="GE15" s="250" t="s">
        <v>90</v>
      </c>
      <c r="GF15" s="250" t="s">
        <v>91</v>
      </c>
      <c r="GG15" s="250" t="s">
        <v>92</v>
      </c>
      <c r="GH15" s="250" t="s">
        <v>93</v>
      </c>
      <c r="GI15" s="250" t="s">
        <v>94</v>
      </c>
      <c r="GJ15" s="250" t="s">
        <v>95</v>
      </c>
      <c r="GK15" s="250" t="s">
        <v>102</v>
      </c>
      <c r="GL15" s="250" t="s">
        <v>320</v>
      </c>
      <c r="GM15" s="250" t="s">
        <v>88</v>
      </c>
      <c r="GN15" s="250" t="s">
        <v>89</v>
      </c>
      <c r="GO15" s="250" t="s">
        <v>90</v>
      </c>
      <c r="GP15" s="250" t="s">
        <v>91</v>
      </c>
      <c r="GQ15" s="250" t="s">
        <v>92</v>
      </c>
      <c r="GR15" s="250" t="s">
        <v>93</v>
      </c>
      <c r="GS15" s="250" t="s">
        <v>94</v>
      </c>
      <c r="GT15" s="250" t="s">
        <v>95</v>
      </c>
      <c r="GU15" s="250" t="s">
        <v>102</v>
      </c>
      <c r="GV15" s="250" t="s">
        <v>320</v>
      </c>
      <c r="GW15" s="250" t="s">
        <v>88</v>
      </c>
      <c r="GX15" s="250" t="s">
        <v>89</v>
      </c>
      <c r="GY15" s="250" t="s">
        <v>90</v>
      </c>
      <c r="GZ15" s="250" t="s">
        <v>91</v>
      </c>
      <c r="HA15" s="250" t="s">
        <v>92</v>
      </c>
      <c r="HB15" s="250" t="s">
        <v>93</v>
      </c>
      <c r="HC15" s="250" t="s">
        <v>94</v>
      </c>
      <c r="HD15" s="250" t="s">
        <v>95</v>
      </c>
      <c r="HE15" s="250" t="s">
        <v>102</v>
      </c>
      <c r="HF15" s="250" t="s">
        <v>320</v>
      </c>
      <c r="HG15" s="250" t="s">
        <v>88</v>
      </c>
      <c r="HH15" s="250" t="s">
        <v>89</v>
      </c>
      <c r="HI15" s="250" t="s">
        <v>90</v>
      </c>
      <c r="HJ15" s="250" t="s">
        <v>91</v>
      </c>
      <c r="HK15" s="250" t="s">
        <v>92</v>
      </c>
      <c r="HL15" s="250" t="s">
        <v>93</v>
      </c>
      <c r="HM15" s="250" t="s">
        <v>94</v>
      </c>
      <c r="HN15" s="250" t="s">
        <v>95</v>
      </c>
      <c r="HO15" s="250" t="s">
        <v>102</v>
      </c>
      <c r="HP15" s="250" t="s">
        <v>320</v>
      </c>
      <c r="HQ15" s="250" t="s">
        <v>88</v>
      </c>
      <c r="HR15" s="250" t="s">
        <v>89</v>
      </c>
      <c r="HS15" s="250" t="s">
        <v>90</v>
      </c>
      <c r="HT15" s="250" t="s">
        <v>91</v>
      </c>
      <c r="HU15" s="250" t="s">
        <v>92</v>
      </c>
      <c r="HV15" s="250" t="s">
        <v>93</v>
      </c>
      <c r="HW15" s="250" t="s">
        <v>94</v>
      </c>
      <c r="HX15" s="250" t="s">
        <v>95</v>
      </c>
      <c r="HY15" s="250" t="s">
        <v>102</v>
      </c>
      <c r="HZ15" s="250" t="s">
        <v>320</v>
      </c>
      <c r="IA15" s="250" t="s">
        <v>88</v>
      </c>
      <c r="IB15" s="250" t="s">
        <v>89</v>
      </c>
      <c r="IC15" s="250" t="s">
        <v>90</v>
      </c>
      <c r="ID15" s="250" t="s">
        <v>91</v>
      </c>
      <c r="IE15" s="250" t="s">
        <v>92</v>
      </c>
      <c r="IF15" s="250" t="s">
        <v>93</v>
      </c>
      <c r="IG15" s="250" t="s">
        <v>94</v>
      </c>
      <c r="IH15" s="250" t="s">
        <v>95</v>
      </c>
      <c r="II15" s="250" t="s">
        <v>102</v>
      </c>
      <c r="IJ15" s="250" t="s">
        <v>320</v>
      </c>
      <c r="IK15" s="250" t="s">
        <v>88</v>
      </c>
      <c r="IL15" s="250" t="s">
        <v>89</v>
      </c>
      <c r="IM15" s="250" t="s">
        <v>90</v>
      </c>
      <c r="IN15" s="250" t="s">
        <v>91</v>
      </c>
      <c r="IO15" s="250" t="s">
        <v>92</v>
      </c>
      <c r="IP15" s="250" t="s">
        <v>93</v>
      </c>
      <c r="IQ15" s="250" t="s">
        <v>94</v>
      </c>
      <c r="IR15" s="250" t="s">
        <v>95</v>
      </c>
      <c r="IS15" s="250" t="s">
        <v>102</v>
      </c>
      <c r="IT15" s="250" t="s">
        <v>320</v>
      </c>
    </row>
    <row r="16" spans="1:254">
      <c r="A16" s="251" t="s">
        <v>250</v>
      </c>
      <c r="B16" s="276">
        <v>8115.99</v>
      </c>
      <c r="C16" s="277">
        <v>8795.5300000000007</v>
      </c>
      <c r="D16" s="277">
        <v>9791.9331017756504</v>
      </c>
      <c r="E16" s="277">
        <v>10106.39758379842</v>
      </c>
      <c r="F16" s="277">
        <v>12065.93</v>
      </c>
      <c r="G16" s="277">
        <v>12050.62</v>
      </c>
      <c r="H16" s="277">
        <v>17403.54</v>
      </c>
      <c r="I16" s="278">
        <v>18176.240000000002</v>
      </c>
      <c r="J16" s="278">
        <v>17249.96</v>
      </c>
      <c r="K16" s="278">
        <v>17011.43</v>
      </c>
      <c r="L16" s="278">
        <v>0</v>
      </c>
      <c r="M16" s="276">
        <v>182.93717133715299</v>
      </c>
      <c r="N16" s="277">
        <v>132.25</v>
      </c>
      <c r="O16" s="277">
        <v>162.44729754388999</v>
      </c>
      <c r="P16" s="279">
        <v>187.89032340144971</v>
      </c>
      <c r="Q16" s="279">
        <v>192.88588618879868</v>
      </c>
      <c r="R16" s="279">
        <v>341.76922474170004</v>
      </c>
      <c r="S16" s="279">
        <v>439.50856611114347</v>
      </c>
      <c r="T16" s="278">
        <v>835.16988058388995</v>
      </c>
      <c r="U16" s="278">
        <v>457.74066689340992</v>
      </c>
      <c r="V16" s="278">
        <v>496.26309952399998</v>
      </c>
      <c r="W16" s="276">
        <v>11.81</v>
      </c>
      <c r="X16" s="277">
        <v>22.77</v>
      </c>
      <c r="Y16" s="277">
        <v>41.96</v>
      </c>
      <c r="Z16" s="279">
        <v>48.671157579959996</v>
      </c>
      <c r="AA16" s="279">
        <v>75.688867618969994</v>
      </c>
      <c r="AB16" s="279">
        <v>64.601459922000004</v>
      </c>
      <c r="AC16" s="279">
        <v>105.98</v>
      </c>
      <c r="AD16" s="278">
        <v>270.02</v>
      </c>
      <c r="AE16" s="278">
        <v>86.14</v>
      </c>
      <c r="AF16" s="278">
        <v>79.921128355999997</v>
      </c>
      <c r="AG16" s="276">
        <v>14.6454162</v>
      </c>
      <c r="AH16" s="277">
        <v>20.329999999999998</v>
      </c>
      <c r="AI16" s="277">
        <v>30.919854752799999</v>
      </c>
      <c r="AJ16" s="279">
        <v>38.259531680000002</v>
      </c>
      <c r="AK16" s="279">
        <v>49.0969927035</v>
      </c>
      <c r="AL16" s="279">
        <v>58.471391643799997</v>
      </c>
      <c r="AM16" s="279">
        <v>73.848647011099999</v>
      </c>
      <c r="AN16" s="278">
        <v>122.6292489601999</v>
      </c>
      <c r="AO16" s="278">
        <v>61.045294682599888</v>
      </c>
      <c r="AP16" s="278">
        <v>66.651119802199986</v>
      </c>
      <c r="AQ16" s="276">
        <v>57.84</v>
      </c>
      <c r="AR16" s="277">
        <v>53.5</v>
      </c>
      <c r="AS16" s="277">
        <v>61.835432599999997</v>
      </c>
      <c r="AT16" s="279">
        <v>97.457311600000011</v>
      </c>
      <c r="AU16" s="279">
        <v>88.666993700000006</v>
      </c>
      <c r="AV16" s="279">
        <v>80.683511499999994</v>
      </c>
      <c r="AW16" s="279">
        <v>106.3651989</v>
      </c>
      <c r="AX16" s="278">
        <v>260.50105500000001</v>
      </c>
      <c r="AY16" s="278">
        <v>97.517106799999993</v>
      </c>
      <c r="AZ16" s="278">
        <v>105.24</v>
      </c>
      <c r="BA16" s="276">
        <v>225.97316031858</v>
      </c>
      <c r="BB16" s="277">
        <v>220.27</v>
      </c>
      <c r="BC16" s="277">
        <v>258.76920281699984</v>
      </c>
      <c r="BD16" s="279">
        <v>193.63796150042867</v>
      </c>
      <c r="BE16" s="279">
        <v>247.68066672774984</v>
      </c>
      <c r="BF16" s="279">
        <v>283.14827452474981</v>
      </c>
      <c r="BG16" s="279">
        <v>362.79012603969949</v>
      </c>
      <c r="BH16" s="278">
        <v>633.56104037066109</v>
      </c>
      <c r="BI16" s="278">
        <v>574.59169362699799</v>
      </c>
      <c r="BJ16" s="278">
        <v>607.38569936910005</v>
      </c>
      <c r="BK16" s="276">
        <v>19.610469394999999</v>
      </c>
      <c r="BL16" s="277">
        <v>23.99</v>
      </c>
      <c r="BM16" s="277">
        <v>23.420075869558307</v>
      </c>
      <c r="BN16" s="279">
        <v>33.262381338892439</v>
      </c>
      <c r="BO16" s="279">
        <v>46.993217487536135</v>
      </c>
      <c r="BP16" s="279">
        <v>61.558879945000015</v>
      </c>
      <c r="BQ16" s="279">
        <v>106.03520461049494</v>
      </c>
      <c r="BR16" s="278">
        <v>232.09901818663079</v>
      </c>
      <c r="BS16" s="278">
        <v>147.81269998662063</v>
      </c>
      <c r="BT16" s="278">
        <v>137.62240794693676</v>
      </c>
      <c r="BU16" s="278">
        <v>0</v>
      </c>
      <c r="BV16" s="276">
        <v>11.707906498</v>
      </c>
      <c r="BW16" s="277">
        <v>20.21</v>
      </c>
      <c r="BX16" s="277">
        <v>22.008690437799999</v>
      </c>
      <c r="BY16" s="279">
        <v>49.127114511000016</v>
      </c>
      <c r="BZ16" s="279">
        <v>72.825277775999979</v>
      </c>
      <c r="CA16" s="279">
        <v>106.52974869830909</v>
      </c>
      <c r="CB16" s="279">
        <v>156.07572638381802</v>
      </c>
      <c r="CC16" s="278">
        <v>273.5</v>
      </c>
      <c r="CD16" s="278">
        <v>186.18306302600013</v>
      </c>
      <c r="CE16" s="278">
        <v>206.92928129700053</v>
      </c>
      <c r="CF16" s="276">
        <v>1.01</v>
      </c>
      <c r="CG16" s="277">
        <v>7.74</v>
      </c>
      <c r="CH16" s="277">
        <v>10.369528740999998</v>
      </c>
      <c r="CI16" s="276">
        <v>6.52759657</v>
      </c>
      <c r="CJ16" s="276">
        <v>13.418339916593</v>
      </c>
      <c r="CK16" s="276">
        <v>21.798861520121001</v>
      </c>
      <c r="CL16" s="276">
        <v>30.339727199999999</v>
      </c>
      <c r="CM16" s="278">
        <v>48.018750511</v>
      </c>
      <c r="CN16" s="278">
        <v>55.343924374666706</v>
      </c>
      <c r="CO16" s="278">
        <v>62.905773586999992</v>
      </c>
      <c r="CP16" s="276">
        <v>13.32</v>
      </c>
      <c r="CQ16" s="277">
        <v>15.47</v>
      </c>
      <c r="CR16" s="277">
        <v>15.620073864999968</v>
      </c>
      <c r="CS16" s="279">
        <v>18.887289877000004</v>
      </c>
      <c r="CT16" s="279">
        <v>27.043886789999991</v>
      </c>
      <c r="CU16" s="279">
        <v>27.827829060000003</v>
      </c>
      <c r="CV16" s="279">
        <v>35.486710386999967</v>
      </c>
      <c r="CW16" s="278">
        <v>32.035407653409976</v>
      </c>
      <c r="CX16" s="278">
        <v>20.876135118545005</v>
      </c>
      <c r="CY16" s="278">
        <v>36.143652353000022</v>
      </c>
      <c r="CZ16" s="278">
        <v>0</v>
      </c>
      <c r="DA16" s="276">
        <v>159.987301215938</v>
      </c>
      <c r="DB16" s="277">
        <v>207.77</v>
      </c>
      <c r="DC16" s="277">
        <v>233.11304434293754</v>
      </c>
      <c r="DD16" s="279">
        <v>335.08102691742204</v>
      </c>
      <c r="DE16" s="279">
        <v>395.9169918590988</v>
      </c>
      <c r="DF16" s="279">
        <v>521.40724657400085</v>
      </c>
      <c r="DG16" s="279">
        <v>719.48596222942854</v>
      </c>
      <c r="DH16" s="278">
        <v>2400.9090265020018</v>
      </c>
      <c r="DI16" s="278">
        <v>1386.4088322910036</v>
      </c>
      <c r="DJ16" s="278">
        <v>1583.6055429020064</v>
      </c>
      <c r="DK16" s="276">
        <v>284.95327296400001</v>
      </c>
      <c r="DL16" s="277">
        <v>340.92</v>
      </c>
      <c r="DM16" s="277">
        <v>398.32472940999997</v>
      </c>
      <c r="DN16" s="276">
        <v>584.81194937652185</v>
      </c>
      <c r="DO16" s="276">
        <v>808.87021090395001</v>
      </c>
      <c r="DP16" s="276">
        <v>842.52486821999696</v>
      </c>
      <c r="DQ16" s="276">
        <v>1285.3902987295505</v>
      </c>
      <c r="DR16" s="278">
        <v>2163.1289860600277</v>
      </c>
      <c r="DS16" s="278">
        <v>1774.1386089003495</v>
      </c>
      <c r="DT16" s="278">
        <v>1701.9059572414719</v>
      </c>
      <c r="DU16" s="276">
        <v>14.67</v>
      </c>
      <c r="DV16" s="277">
        <v>26.46</v>
      </c>
      <c r="DW16" s="277">
        <v>28.423230125999986</v>
      </c>
      <c r="DX16" s="279">
        <v>34.687740278999996</v>
      </c>
      <c r="DY16" s="279">
        <v>52.89442591200001</v>
      </c>
      <c r="DZ16" s="279">
        <v>57.077718524999938</v>
      </c>
      <c r="EA16" s="279">
        <v>89.728449962000113</v>
      </c>
      <c r="EB16" s="278">
        <v>132.18032561800001</v>
      </c>
      <c r="EC16" s="278">
        <v>99.509033187000043</v>
      </c>
      <c r="ED16" s="278">
        <v>177.71433799099987</v>
      </c>
      <c r="EE16" s="276">
        <v>54.612044975942098</v>
      </c>
      <c r="EF16" s="277">
        <v>63.77</v>
      </c>
      <c r="EG16" s="277">
        <v>69.506048863699988</v>
      </c>
      <c r="EH16" s="279">
        <v>86.342131384109024</v>
      </c>
      <c r="EI16" s="279">
        <v>100.29435304599991</v>
      </c>
      <c r="EJ16" s="279">
        <v>108.8856412360001</v>
      </c>
      <c r="EK16" s="279">
        <v>183.91725579899958</v>
      </c>
      <c r="EL16" s="278">
        <v>586.04037861599784</v>
      </c>
      <c r="EM16" s="278">
        <v>320.56204929499717</v>
      </c>
      <c r="EN16" s="278">
        <v>335.69449307099893</v>
      </c>
      <c r="EO16" s="276">
        <v>166.697384019933</v>
      </c>
      <c r="EP16" s="277">
        <v>187.17</v>
      </c>
      <c r="EQ16" s="277">
        <v>204.19941037217498</v>
      </c>
      <c r="ER16" s="279">
        <v>246.64250417563571</v>
      </c>
      <c r="ES16" s="279">
        <v>451.89498780000201</v>
      </c>
      <c r="ET16" s="279">
        <v>562.36331482599996</v>
      </c>
      <c r="EU16" s="279">
        <v>885.4652693620011</v>
      </c>
      <c r="EV16" s="278">
        <v>1976.5188457290001</v>
      </c>
      <c r="EW16" s="278">
        <v>1241.0792824540001</v>
      </c>
      <c r="EX16" s="278">
        <v>1254.0504142840023</v>
      </c>
      <c r="EY16" s="276">
        <v>90.984809872</v>
      </c>
      <c r="EZ16" s="277">
        <v>121.22</v>
      </c>
      <c r="FA16" s="277">
        <v>163.4521998324</v>
      </c>
      <c r="FB16" s="279">
        <v>178.512595315</v>
      </c>
      <c r="FC16" s="279">
        <v>203.89534371300002</v>
      </c>
      <c r="FD16" s="279">
        <v>235.09614906799999</v>
      </c>
      <c r="FE16" s="279">
        <v>331.42979697199996</v>
      </c>
      <c r="FF16" s="278">
        <v>638.67047965800111</v>
      </c>
      <c r="FG16" s="278">
        <v>406.6859854970001</v>
      </c>
      <c r="FH16" s="278">
        <v>460.92209069500149</v>
      </c>
      <c r="FI16" s="276">
        <v>3.4134977169999998</v>
      </c>
      <c r="FJ16" s="277">
        <v>6.84</v>
      </c>
      <c r="FK16" s="277">
        <v>9.9040543290000009</v>
      </c>
      <c r="FL16" s="279">
        <v>19.010470173999998</v>
      </c>
      <c r="FM16" s="279">
        <v>19.420000000000002</v>
      </c>
      <c r="FN16" s="279">
        <v>18.978457596000002</v>
      </c>
      <c r="FO16" s="279">
        <v>20.768682033000001</v>
      </c>
      <c r="FP16" s="278">
        <v>48.7677933888328</v>
      </c>
      <c r="FQ16" s="278">
        <v>26.743452652999999</v>
      </c>
      <c r="FR16" s="278">
        <v>30.348455081000001</v>
      </c>
      <c r="FS16" s="276">
        <v>129.225839541</v>
      </c>
      <c r="FT16" s="277">
        <v>152.61000000000001</v>
      </c>
      <c r="FU16" s="277">
        <v>155.514196723</v>
      </c>
      <c r="FV16" s="279">
        <v>119.94017445</v>
      </c>
      <c r="FW16" s="279">
        <v>124.21773352299955</v>
      </c>
      <c r="FX16" s="279">
        <v>137.80027433499998</v>
      </c>
      <c r="FY16" s="279">
        <v>174.92203526400004</v>
      </c>
      <c r="FZ16" s="278">
        <v>251.30853532799861</v>
      </c>
      <c r="GA16" s="278">
        <v>159.39228032000068</v>
      </c>
      <c r="GB16" s="278">
        <v>176.26343523399927</v>
      </c>
      <c r="GC16" s="276">
        <v>5</v>
      </c>
      <c r="GD16" s="277">
        <v>6.11</v>
      </c>
      <c r="GE16" s="277">
        <v>4.336943142</v>
      </c>
      <c r="GF16" s="279">
        <v>4.2114175080000003</v>
      </c>
      <c r="GG16" s="279">
        <v>3.5921619969999998</v>
      </c>
      <c r="GH16" s="279">
        <v>4.3251518830000002</v>
      </c>
      <c r="GI16" s="279">
        <v>7.6532386879999992</v>
      </c>
      <c r="GJ16" s="278">
        <v>11.31076708</v>
      </c>
      <c r="GK16" s="278">
        <v>4.7418583490000001</v>
      </c>
      <c r="GL16" s="278"/>
      <c r="GM16" s="276">
        <v>225.01478587700001</v>
      </c>
      <c r="GN16" s="277">
        <v>279.18</v>
      </c>
      <c r="GO16" s="277">
        <v>372.83136476499959</v>
      </c>
      <c r="GP16" s="279">
        <v>439.61195101100003</v>
      </c>
      <c r="GQ16" s="279">
        <v>560.79824366617913</v>
      </c>
      <c r="GR16" s="279">
        <v>631.06659890900005</v>
      </c>
      <c r="GS16" s="279">
        <v>1266.0029580059986</v>
      </c>
      <c r="GT16" s="278">
        <v>2264.753302221513</v>
      </c>
      <c r="GU16" s="278">
        <v>1644.7751763110023</v>
      </c>
      <c r="GV16" s="278">
        <v>1920.3450906959993</v>
      </c>
      <c r="GW16" s="276">
        <v>11.5</v>
      </c>
      <c r="GX16" s="277">
        <v>16.829999999999998</v>
      </c>
      <c r="GY16" s="277">
        <v>23.1174927</v>
      </c>
      <c r="GZ16" s="279">
        <v>69.535510200000004</v>
      </c>
      <c r="HA16" s="279">
        <v>64.820432199999999</v>
      </c>
      <c r="HB16" s="279">
        <v>77.071445066999999</v>
      </c>
      <c r="HC16" s="279">
        <v>93.356247865</v>
      </c>
      <c r="HD16" s="278">
        <v>164.84979759999999</v>
      </c>
      <c r="HE16" s="278">
        <v>108.61593132933334</v>
      </c>
      <c r="HF16" s="278">
        <v>114.19300372633329</v>
      </c>
      <c r="HG16" s="276">
        <v>25.078944846482301</v>
      </c>
      <c r="HH16" s="277">
        <v>24.71</v>
      </c>
      <c r="HI16" s="277">
        <v>21.529519301000025</v>
      </c>
      <c r="HJ16" s="279">
        <v>32.475514757999996</v>
      </c>
      <c r="HK16" s="279">
        <v>30.258841365999999</v>
      </c>
      <c r="HL16" s="279">
        <v>33.090827424000011</v>
      </c>
      <c r="HM16" s="279">
        <v>46.728972479000014</v>
      </c>
      <c r="HN16" s="278">
        <v>117.113264102</v>
      </c>
      <c r="HO16" s="278">
        <v>76.097378383999995</v>
      </c>
      <c r="HP16" s="278">
        <v>105.36903303099925</v>
      </c>
      <c r="HQ16" s="276">
        <v>64.834215803000006</v>
      </c>
      <c r="HR16" s="277">
        <v>70.55</v>
      </c>
      <c r="HS16" s="277">
        <v>69.591307864000001</v>
      </c>
      <c r="HT16" s="279">
        <v>131.85</v>
      </c>
      <c r="HU16" s="279">
        <v>130.06</v>
      </c>
      <c r="HV16" s="279">
        <v>222.47</v>
      </c>
      <c r="HW16" s="279">
        <v>478.4</v>
      </c>
      <c r="HX16" s="278">
        <v>1416.222404823</v>
      </c>
      <c r="HY16" s="278">
        <v>746.59699195799999</v>
      </c>
      <c r="HZ16" s="278">
        <v>1079.4322227740004</v>
      </c>
      <c r="IA16" s="276">
        <v>1813.92</v>
      </c>
      <c r="IB16" s="277">
        <v>2056.09</v>
      </c>
      <c r="IC16" s="277">
        <v>2430.37</v>
      </c>
      <c r="ID16" s="277">
        <v>3016.7145197774198</v>
      </c>
      <c r="IE16" s="277">
        <v>3818.4490300838602</v>
      </c>
      <c r="IF16" s="277">
        <v>4561.9630822786794</v>
      </c>
      <c r="IG16" s="277">
        <v>7115.9886047866339</v>
      </c>
      <c r="IH16" s="278">
        <v>15094.498968222164</v>
      </c>
      <c r="II16" s="280">
        <v>9783.1203314775266</v>
      </c>
      <c r="IJ16" s="280">
        <v>10738.906238962052</v>
      </c>
      <c r="IK16" s="277">
        <v>9929.91</v>
      </c>
      <c r="IL16" s="277">
        <v>10851.62</v>
      </c>
      <c r="IM16" s="277">
        <v>12222.3</v>
      </c>
      <c r="IN16" s="277">
        <v>13123.112103575841</v>
      </c>
      <c r="IO16" s="277">
        <v>15884.379030083861</v>
      </c>
      <c r="IP16" s="277">
        <v>16612.583082278681</v>
      </c>
      <c r="IQ16" s="277">
        <v>24519.528604786636</v>
      </c>
      <c r="IR16" s="278">
        <v>33270.738968222169</v>
      </c>
      <c r="IS16" s="281">
        <v>27033.080331477526</v>
      </c>
      <c r="IT16" s="257">
        <v>27750.336238962052</v>
      </c>
    </row>
    <row r="17" spans="1:254">
      <c r="A17" s="258" t="s">
        <v>251</v>
      </c>
      <c r="B17" s="282">
        <v>569.81856076783504</v>
      </c>
      <c r="C17" s="283">
        <v>543.28</v>
      </c>
      <c r="D17" s="283">
        <v>485.16719481384825</v>
      </c>
      <c r="E17" s="283">
        <v>443.5494221883643</v>
      </c>
      <c r="F17" s="283">
        <v>565.28</v>
      </c>
      <c r="G17" s="283">
        <v>576.47813858949326</v>
      </c>
      <c r="H17" s="283">
        <v>583.9</v>
      </c>
      <c r="I17" s="284">
        <v>9434.98</v>
      </c>
      <c r="J17" s="284">
        <v>843.93</v>
      </c>
      <c r="K17" s="284">
        <v>578.41</v>
      </c>
      <c r="L17" s="284">
        <v>0</v>
      </c>
      <c r="M17" s="282">
        <v>66.436428901251105</v>
      </c>
      <c r="N17" s="283">
        <v>47.22</v>
      </c>
      <c r="O17" s="283">
        <v>62.623174854959998</v>
      </c>
      <c r="P17" s="285">
        <v>31.765164933920001</v>
      </c>
      <c r="Q17" s="285">
        <v>36.689484198880002</v>
      </c>
      <c r="R17" s="285">
        <v>0.85958018400000002</v>
      </c>
      <c r="S17" s="285">
        <v>0.75572177299999999</v>
      </c>
      <c r="T17" s="284">
        <v>10.898434158000001</v>
      </c>
      <c r="U17" s="284">
        <v>0.1793062</v>
      </c>
      <c r="V17" s="284">
        <v>4.3908931999999998E-2</v>
      </c>
      <c r="W17" s="282">
        <v>13.55</v>
      </c>
      <c r="X17" s="283">
        <v>15.13</v>
      </c>
      <c r="Y17" s="283">
        <v>9.4700000000000006</v>
      </c>
      <c r="Z17" s="285">
        <v>0.5</v>
      </c>
      <c r="AA17" s="285">
        <v>0</v>
      </c>
      <c r="AB17" s="285">
        <v>0</v>
      </c>
      <c r="AC17" s="285">
        <v>0</v>
      </c>
      <c r="AD17" s="284">
        <v>3.02</v>
      </c>
      <c r="AE17" s="284">
        <v>0</v>
      </c>
      <c r="AF17" s="284">
        <v>0</v>
      </c>
      <c r="AG17" s="282">
        <v>16.244618492000001</v>
      </c>
      <c r="AH17" s="283">
        <v>21.57</v>
      </c>
      <c r="AI17" s="283">
        <v>11.745140808</v>
      </c>
      <c r="AJ17" s="285">
        <v>6.8593332980000001</v>
      </c>
      <c r="AK17" s="285">
        <v>3.9214668920000002</v>
      </c>
      <c r="AL17" s="285">
        <v>4.8024580129999999</v>
      </c>
      <c r="AM17" s="285">
        <v>0</v>
      </c>
      <c r="AN17" s="284">
        <v>0</v>
      </c>
      <c r="AO17" s="284">
        <v>0</v>
      </c>
      <c r="AP17" s="284">
        <v>0</v>
      </c>
      <c r="AQ17" s="282">
        <v>30.74</v>
      </c>
      <c r="AR17" s="283">
        <v>36.229999999999997</v>
      </c>
      <c r="AS17" s="283">
        <v>18.9079646</v>
      </c>
      <c r="AT17" s="285">
        <v>0.22544710000000001</v>
      </c>
      <c r="AU17" s="285">
        <v>7.6946999999999996E-3</v>
      </c>
      <c r="AV17" s="285">
        <v>9.5649799999999993E-2</v>
      </c>
      <c r="AW17" s="285">
        <v>3.4235321999999999</v>
      </c>
      <c r="AX17" s="284">
        <v>6.1981454999999999</v>
      </c>
      <c r="AY17" s="284">
        <v>8.7825700000000007E-2</v>
      </c>
      <c r="AZ17" s="284">
        <v>0</v>
      </c>
      <c r="BA17" s="282">
        <v>74.899619784999999</v>
      </c>
      <c r="BB17" s="283">
        <v>76.569999999999993</v>
      </c>
      <c r="BC17" s="283">
        <v>83.956003002000003</v>
      </c>
      <c r="BD17" s="285">
        <v>69.899309833000004</v>
      </c>
      <c r="BE17" s="285">
        <v>84.935089591249991</v>
      </c>
      <c r="BF17" s="285">
        <v>27.266193030000007</v>
      </c>
      <c r="BG17" s="285">
        <v>42.273187922999995</v>
      </c>
      <c r="BH17" s="284">
        <v>138.31699551774994</v>
      </c>
      <c r="BI17" s="284">
        <v>28.441451381</v>
      </c>
      <c r="BJ17" s="284">
        <v>7.7917955700000006</v>
      </c>
      <c r="BK17" s="282">
        <v>10.418874233</v>
      </c>
      <c r="BL17" s="283">
        <v>17.96</v>
      </c>
      <c r="BM17" s="283">
        <v>9.4605445320000001</v>
      </c>
      <c r="BN17" s="285">
        <v>7.9176336860000003</v>
      </c>
      <c r="BO17" s="285">
        <v>0</v>
      </c>
      <c r="BP17" s="285">
        <v>0</v>
      </c>
      <c r="BQ17" s="285">
        <v>0</v>
      </c>
      <c r="BR17" s="284">
        <v>0.154778106</v>
      </c>
      <c r="BS17" s="284">
        <v>3.4555099999999998E-2</v>
      </c>
      <c r="BT17" s="284">
        <v>0</v>
      </c>
      <c r="BU17" s="284">
        <v>0</v>
      </c>
      <c r="BV17" s="282">
        <v>8.5132548880000005</v>
      </c>
      <c r="BW17" s="283">
        <v>7.19</v>
      </c>
      <c r="BX17" s="283">
        <v>8.8618563300000019</v>
      </c>
      <c r="BY17" s="285">
        <v>0</v>
      </c>
      <c r="BZ17" s="285">
        <v>1.260039103</v>
      </c>
      <c r="CA17" s="285">
        <v>0</v>
      </c>
      <c r="CB17" s="285">
        <v>0</v>
      </c>
      <c r="CC17" s="284">
        <v>3.566021047</v>
      </c>
      <c r="CD17" s="284">
        <v>0</v>
      </c>
      <c r="CE17" s="284">
        <v>0</v>
      </c>
      <c r="CF17" s="282">
        <v>3.21</v>
      </c>
      <c r="CG17" s="283">
        <v>3.61</v>
      </c>
      <c r="CH17" s="283">
        <v>1.710056</v>
      </c>
      <c r="CI17" s="282">
        <v>3.98</v>
      </c>
      <c r="CJ17" s="282">
        <v>0</v>
      </c>
      <c r="CK17" s="282">
        <v>0</v>
      </c>
      <c r="CL17" s="282">
        <v>14.718049750999999</v>
      </c>
      <c r="CM17" s="284">
        <v>52.880895111999997</v>
      </c>
      <c r="CN17" s="284">
        <v>2.663085272</v>
      </c>
      <c r="CO17" s="284">
        <v>0</v>
      </c>
      <c r="CP17" s="282">
        <v>9.11</v>
      </c>
      <c r="CQ17" s="283">
        <v>6.9</v>
      </c>
      <c r="CR17" s="283">
        <v>7.7586784969999982</v>
      </c>
      <c r="CS17" s="285">
        <v>8.8412542440000035</v>
      </c>
      <c r="CT17" s="285">
        <v>6.1939313180000006</v>
      </c>
      <c r="CU17" s="285">
        <v>13.588289389999998</v>
      </c>
      <c r="CV17" s="285">
        <v>10.336126258999998</v>
      </c>
      <c r="CW17" s="284">
        <v>14.036262074999996</v>
      </c>
      <c r="CX17" s="284">
        <v>9.2083651349999975</v>
      </c>
      <c r="CY17" s="284">
        <v>0</v>
      </c>
      <c r="CZ17" s="284">
        <v>0</v>
      </c>
      <c r="DA17" s="282">
        <v>61.056031643333299</v>
      </c>
      <c r="DB17" s="283">
        <v>43.72</v>
      </c>
      <c r="DC17" s="283">
        <v>75.642622552166657</v>
      </c>
      <c r="DD17" s="285">
        <v>125.37992788592383</v>
      </c>
      <c r="DE17" s="285">
        <v>157.85461836496791</v>
      </c>
      <c r="DF17" s="285">
        <v>115.03366825699997</v>
      </c>
      <c r="DG17" s="285">
        <v>196.48311513000004</v>
      </c>
      <c r="DH17" s="284">
        <v>122.06840626800003</v>
      </c>
      <c r="DI17" s="284">
        <v>2.26898E-2</v>
      </c>
      <c r="DJ17" s="284">
        <v>0.38987854599999999</v>
      </c>
      <c r="DK17" s="282">
        <v>33.968914327</v>
      </c>
      <c r="DL17" s="283">
        <v>36.75</v>
      </c>
      <c r="DM17" s="283">
        <v>69.589985487999996</v>
      </c>
      <c r="DN17" s="282">
        <v>107.8021857696057</v>
      </c>
      <c r="DO17" s="282">
        <v>13.056254496827</v>
      </c>
      <c r="DP17" s="282">
        <v>149.45642269600012</v>
      </c>
      <c r="DQ17" s="282">
        <v>166.83003242699996</v>
      </c>
      <c r="DR17" s="284">
        <v>327.21085431599789</v>
      </c>
      <c r="DS17" s="284">
        <v>132.56441949729057</v>
      </c>
      <c r="DT17" s="284">
        <v>127.17193649506306</v>
      </c>
      <c r="DU17" s="282">
        <v>8.39</v>
      </c>
      <c r="DV17" s="283">
        <v>9.31</v>
      </c>
      <c r="DW17" s="283">
        <v>6.0485921899999999</v>
      </c>
      <c r="DX17" s="285">
        <v>9.2063251199999989</v>
      </c>
      <c r="DY17" s="285">
        <v>15.533843586</v>
      </c>
      <c r="DZ17" s="285">
        <v>10.808246077000002</v>
      </c>
      <c r="EA17" s="285">
        <v>18.172103534000001</v>
      </c>
      <c r="EB17" s="284">
        <v>72.641549286</v>
      </c>
      <c r="EC17" s="284">
        <v>45.348259374999991</v>
      </c>
      <c r="ED17" s="284">
        <v>0.58254095400000006</v>
      </c>
      <c r="EE17" s="282">
        <v>10.800775516782</v>
      </c>
      <c r="EF17" s="283">
        <v>21.4</v>
      </c>
      <c r="EG17" s="283">
        <v>14.188474373999998</v>
      </c>
      <c r="EH17" s="285">
        <v>25.176840701</v>
      </c>
      <c r="EI17" s="285">
        <v>28.816895488000007</v>
      </c>
      <c r="EJ17" s="285">
        <v>42.753340460999972</v>
      </c>
      <c r="EK17" s="285">
        <v>85.433066341999975</v>
      </c>
      <c r="EL17" s="284">
        <v>0.15336087800000001</v>
      </c>
      <c r="EM17" s="284">
        <v>1.254097E-2</v>
      </c>
      <c r="EN17" s="284">
        <v>1.9E-2</v>
      </c>
      <c r="EO17" s="282">
        <v>62.612819385999998</v>
      </c>
      <c r="EP17" s="283">
        <v>58.21</v>
      </c>
      <c r="EQ17" s="283">
        <v>58.395239537000002</v>
      </c>
      <c r="ER17" s="285">
        <v>83.44729253200002</v>
      </c>
      <c r="ES17" s="285">
        <v>0.301644735</v>
      </c>
      <c r="ET17" s="285">
        <v>0.12366345500000001</v>
      </c>
      <c r="EU17" s="285">
        <v>0.10700441000000001</v>
      </c>
      <c r="EV17" s="284">
        <v>31.386227463000001</v>
      </c>
      <c r="EW17" s="284">
        <v>1.04979377</v>
      </c>
      <c r="EX17" s="284">
        <v>0.24877867999999997</v>
      </c>
      <c r="EY17" s="282">
        <v>1.489221398</v>
      </c>
      <c r="EZ17" s="283">
        <v>2.99</v>
      </c>
      <c r="FA17" s="283">
        <v>4.4731925600000002</v>
      </c>
      <c r="FB17" s="285">
        <v>1.089414264</v>
      </c>
      <c r="FC17" s="285">
        <v>0.05</v>
      </c>
      <c r="FD17" s="285">
        <v>0</v>
      </c>
      <c r="FE17" s="285">
        <v>0.22342638399999998</v>
      </c>
      <c r="FF17" s="284">
        <v>29.058296163999998</v>
      </c>
      <c r="FG17" s="284">
        <v>0.46198090199999997</v>
      </c>
      <c r="FH17" s="284">
        <v>0.99593109600000007</v>
      </c>
      <c r="FI17" s="282">
        <v>3.011470224</v>
      </c>
      <c r="FJ17" s="283">
        <v>5.28</v>
      </c>
      <c r="FK17" s="283">
        <v>4.1436689298309997</v>
      </c>
      <c r="FL17" s="285">
        <v>3.9230884169999998</v>
      </c>
      <c r="FM17" s="285">
        <v>6.24</v>
      </c>
      <c r="FN17" s="285">
        <v>2.9719489280000002</v>
      </c>
      <c r="FO17" s="285">
        <v>5.2443489950000002</v>
      </c>
      <c r="FP17" s="284">
        <v>2.5667259678333099</v>
      </c>
      <c r="FQ17" s="284">
        <v>2.8071893600000002</v>
      </c>
      <c r="FR17" s="284">
        <v>1.137119459</v>
      </c>
      <c r="FS17" s="282">
        <v>73.052095250999997</v>
      </c>
      <c r="FT17" s="283">
        <v>48.04</v>
      </c>
      <c r="FU17" s="283">
        <v>16.313413763000003</v>
      </c>
      <c r="FV17" s="285">
        <v>26.665393944999998</v>
      </c>
      <c r="FW17" s="285">
        <v>27.753277218000001</v>
      </c>
      <c r="FX17" s="285">
        <v>18.347604522000005</v>
      </c>
      <c r="FY17" s="285">
        <v>26.501275371999998</v>
      </c>
      <c r="FZ17" s="284">
        <v>67.783845455000048</v>
      </c>
      <c r="GA17" s="284">
        <v>32.212109525999985</v>
      </c>
      <c r="GB17" s="284">
        <v>32.544537969999965</v>
      </c>
      <c r="GC17" s="282">
        <v>0.98897799799999997</v>
      </c>
      <c r="GD17" s="283">
        <v>0.51</v>
      </c>
      <c r="GE17" s="283">
        <v>0.91318019000000006</v>
      </c>
      <c r="GF17" s="285">
        <v>0.64223832800000002</v>
      </c>
      <c r="GG17" s="285">
        <v>1.0806361119999999</v>
      </c>
      <c r="GH17" s="285">
        <v>0.86261061400000005</v>
      </c>
      <c r="GI17" s="285">
        <v>0.90573709199999997</v>
      </c>
      <c r="GJ17" s="284">
        <v>0.82316218699999999</v>
      </c>
      <c r="GK17" s="284">
        <v>0.45909407000000002</v>
      </c>
      <c r="GL17" s="284"/>
      <c r="GM17" s="282">
        <v>71.848526000000007</v>
      </c>
      <c r="GN17" s="283">
        <v>86.29</v>
      </c>
      <c r="GO17" s="283">
        <v>87.567159421999975</v>
      </c>
      <c r="GP17" s="285">
        <v>94.722757064000035</v>
      </c>
      <c r="GQ17" s="285">
        <v>104.57276714499997</v>
      </c>
      <c r="GR17" s="285">
        <v>140.102189538</v>
      </c>
      <c r="GS17" s="285">
        <v>119.00541625300002</v>
      </c>
      <c r="GT17" s="284">
        <v>375.27939414899998</v>
      </c>
      <c r="GU17" s="284">
        <v>28.121262946000002</v>
      </c>
      <c r="GV17" s="284">
        <v>22.709436746000002</v>
      </c>
      <c r="GW17" s="282">
        <v>10.38</v>
      </c>
      <c r="GX17" s="283">
        <v>13.76</v>
      </c>
      <c r="GY17" s="283">
        <v>16.362828499999999</v>
      </c>
      <c r="GZ17" s="285">
        <v>0.21067430000000001</v>
      </c>
      <c r="HA17" s="285">
        <v>1.0932423</v>
      </c>
      <c r="HB17" s="285">
        <v>0.66019831699999998</v>
      </c>
      <c r="HC17" s="285">
        <v>2.2084882000000001</v>
      </c>
      <c r="HD17" s="284">
        <v>1.8071556960000001</v>
      </c>
      <c r="HE17" s="284">
        <v>0.76072161699999996</v>
      </c>
      <c r="HF17" s="284">
        <v>1.462446841</v>
      </c>
      <c r="HG17" s="282">
        <v>7.3878271079999998</v>
      </c>
      <c r="HH17" s="283">
        <v>3.76</v>
      </c>
      <c r="HI17" s="283">
        <v>10.243628965999999</v>
      </c>
      <c r="HJ17" s="285">
        <v>7.5649816820000009</v>
      </c>
      <c r="HK17" s="285">
        <v>15.845983193000002</v>
      </c>
      <c r="HL17" s="285">
        <v>13.976200425999998</v>
      </c>
      <c r="HM17" s="285">
        <v>20.306396978000045</v>
      </c>
      <c r="HN17" s="284">
        <v>35.594971313000002</v>
      </c>
      <c r="HO17" s="284">
        <v>18.581148006999999</v>
      </c>
      <c r="HP17" s="284">
        <v>15.117720536000002</v>
      </c>
      <c r="HQ17" s="282">
        <v>11.953290362000001</v>
      </c>
      <c r="HR17" s="283">
        <v>9.2899999999999991</v>
      </c>
      <c r="HS17" s="283">
        <v>6.7541154419999998</v>
      </c>
      <c r="HT17" s="285">
        <v>0</v>
      </c>
      <c r="HU17" s="285">
        <v>13.24</v>
      </c>
      <c r="HV17" s="285">
        <v>0</v>
      </c>
      <c r="HW17" s="285">
        <v>0</v>
      </c>
      <c r="HX17" s="284">
        <v>76.362281464999995</v>
      </c>
      <c r="HY17" s="284">
        <v>25.712554729000001</v>
      </c>
      <c r="HZ17" s="284">
        <v>6.6732172380000003</v>
      </c>
      <c r="IA17" s="282">
        <v>601.63</v>
      </c>
      <c r="IB17" s="283">
        <v>581.64</v>
      </c>
      <c r="IC17" s="283">
        <v>591.15</v>
      </c>
      <c r="ID17" s="283">
        <v>627.79415740744969</v>
      </c>
      <c r="IE17" s="283">
        <v>533.27503636002496</v>
      </c>
      <c r="IF17" s="283">
        <v>567.13147622199995</v>
      </c>
      <c r="IG17" s="283">
        <v>726.77087412800006</v>
      </c>
      <c r="IH17" s="284">
        <v>1395.9217584275814</v>
      </c>
      <c r="II17" s="286">
        <v>328.72835335729053</v>
      </c>
      <c r="IJ17" s="280">
        <v>216.888249063063</v>
      </c>
      <c r="IK17" s="283">
        <v>1171.45</v>
      </c>
      <c r="IL17" s="283">
        <v>1124.92</v>
      </c>
      <c r="IM17" s="283">
        <v>1076.32</v>
      </c>
      <c r="IN17" s="283">
        <v>1071.3435795958139</v>
      </c>
      <c r="IO17" s="283">
        <v>1098.555036360025</v>
      </c>
      <c r="IP17" s="283">
        <v>1143.6096148114932</v>
      </c>
      <c r="IQ17" s="283">
        <v>1310.6708741279999</v>
      </c>
      <c r="IR17" s="284">
        <v>10830.901758427581</v>
      </c>
      <c r="IS17" s="287">
        <v>1172.6583533572905</v>
      </c>
      <c r="IT17" s="263">
        <v>795.29824906306294</v>
      </c>
    </row>
    <row r="18" spans="1:254">
      <c r="A18" s="258" t="s">
        <v>252</v>
      </c>
      <c r="B18" s="282">
        <v>240.25594043999101</v>
      </c>
      <c r="C18" s="283">
        <v>236.53</v>
      </c>
      <c r="D18" s="283">
        <v>189.12130094037673</v>
      </c>
      <c r="E18" s="283">
        <v>194.7648295463955</v>
      </c>
      <c r="F18" s="283">
        <v>235.92</v>
      </c>
      <c r="G18" s="283">
        <v>170.50110071914014</v>
      </c>
      <c r="H18" s="283">
        <v>308.14</v>
      </c>
      <c r="I18" s="284">
        <v>797.16</v>
      </c>
      <c r="J18" s="284">
        <v>303.88</v>
      </c>
      <c r="K18" s="284">
        <v>273.02999999999997</v>
      </c>
      <c r="L18" s="284">
        <v>0</v>
      </c>
      <c r="M18" s="282">
        <v>19.863881445000001</v>
      </c>
      <c r="N18" s="283">
        <v>34.43</v>
      </c>
      <c r="O18" s="283">
        <v>44.415274729320011</v>
      </c>
      <c r="P18" s="285">
        <v>27.845559507879997</v>
      </c>
      <c r="Q18" s="285">
        <v>46.682424093999991</v>
      </c>
      <c r="R18" s="285">
        <v>0.26500000000000001</v>
      </c>
      <c r="S18" s="285">
        <v>0</v>
      </c>
      <c r="T18" s="284">
        <v>0.36599911600000001</v>
      </c>
      <c r="U18" s="284">
        <v>0.1190602</v>
      </c>
      <c r="V18" s="284">
        <v>0.20799999999999999</v>
      </c>
      <c r="W18" s="282">
        <v>5.37</v>
      </c>
      <c r="X18" s="283">
        <v>2.25</v>
      </c>
      <c r="Y18" s="283">
        <v>5.21</v>
      </c>
      <c r="Z18" s="285">
        <v>0</v>
      </c>
      <c r="AA18" s="285">
        <v>0</v>
      </c>
      <c r="AB18" s="285">
        <v>0</v>
      </c>
      <c r="AC18" s="285">
        <v>0</v>
      </c>
      <c r="AD18" s="284">
        <v>0.01</v>
      </c>
      <c r="AE18" s="284">
        <v>0</v>
      </c>
      <c r="AF18" s="284">
        <v>0</v>
      </c>
      <c r="AG18" s="282">
        <v>0.60290319400000003</v>
      </c>
      <c r="AH18" s="283">
        <v>1.49</v>
      </c>
      <c r="AI18" s="283">
        <v>0.53172699499999998</v>
      </c>
      <c r="AJ18" s="285">
        <v>2.9876059999999996E-2</v>
      </c>
      <c r="AK18" s="283">
        <v>0</v>
      </c>
      <c r="AL18" s="283">
        <v>0</v>
      </c>
      <c r="AM18" s="283">
        <v>0</v>
      </c>
      <c r="AN18" s="284">
        <v>0</v>
      </c>
      <c r="AO18" s="284">
        <v>0</v>
      </c>
      <c r="AP18" s="284">
        <v>0</v>
      </c>
      <c r="AQ18" s="282">
        <v>18.901783999999999</v>
      </c>
      <c r="AR18" s="283">
        <v>11.66</v>
      </c>
      <c r="AS18" s="283">
        <v>7.1199487000000001</v>
      </c>
      <c r="AT18" s="285">
        <v>0</v>
      </c>
      <c r="AU18" s="285">
        <v>0</v>
      </c>
      <c r="AV18" s="285">
        <v>0</v>
      </c>
      <c r="AW18" s="285">
        <v>1.7833865</v>
      </c>
      <c r="AX18" s="284">
        <v>0</v>
      </c>
      <c r="AY18" s="284">
        <v>0</v>
      </c>
      <c r="AZ18" s="284">
        <v>0</v>
      </c>
      <c r="BA18" s="282">
        <v>46.972078901000003</v>
      </c>
      <c r="BB18" s="283">
        <v>55.47</v>
      </c>
      <c r="BC18" s="283">
        <v>12.146618953000001</v>
      </c>
      <c r="BD18" s="285">
        <v>47.348792129000003</v>
      </c>
      <c r="BE18" s="285">
        <v>16.380101385</v>
      </c>
      <c r="BF18" s="285">
        <v>0.3</v>
      </c>
      <c r="BG18" s="285">
        <v>4.2423197000000004</v>
      </c>
      <c r="BH18" s="284">
        <v>0</v>
      </c>
      <c r="BI18" s="284">
        <v>0</v>
      </c>
      <c r="BJ18" s="284">
        <v>0</v>
      </c>
      <c r="BK18" s="282">
        <v>5.1273815379999998</v>
      </c>
      <c r="BL18" s="283">
        <v>8.84</v>
      </c>
      <c r="BM18" s="283">
        <v>6.3470842489999999</v>
      </c>
      <c r="BN18" s="285">
        <v>1.295009166</v>
      </c>
      <c r="BO18" s="285">
        <v>0</v>
      </c>
      <c r="BP18" s="285">
        <v>0</v>
      </c>
      <c r="BQ18" s="285">
        <v>0</v>
      </c>
      <c r="BR18" s="284">
        <v>2.4660986</v>
      </c>
      <c r="BS18" s="284">
        <v>0</v>
      </c>
      <c r="BT18" s="284">
        <v>0</v>
      </c>
      <c r="BU18" s="284">
        <v>0</v>
      </c>
      <c r="BV18" s="282">
        <v>8.2815193600000008</v>
      </c>
      <c r="BW18" s="283">
        <v>2.41</v>
      </c>
      <c r="BX18" s="283">
        <v>6.5680087929999997</v>
      </c>
      <c r="BY18" s="285">
        <v>0</v>
      </c>
      <c r="BZ18" s="285">
        <v>0</v>
      </c>
      <c r="CA18" s="285">
        <v>0</v>
      </c>
      <c r="CB18" s="285">
        <v>0</v>
      </c>
      <c r="CC18" s="284">
        <v>0.71636757500000003</v>
      </c>
      <c r="CD18" s="284">
        <v>7.9526949999999992E-3</v>
      </c>
      <c r="CE18" s="284">
        <v>0</v>
      </c>
      <c r="CF18" s="282">
        <v>2.87</v>
      </c>
      <c r="CG18" s="283">
        <v>2.78</v>
      </c>
      <c r="CH18" s="283">
        <v>0.66961700000000002</v>
      </c>
      <c r="CI18" s="282">
        <v>0.80313990000000002</v>
      </c>
      <c r="CJ18" s="285">
        <v>0</v>
      </c>
      <c r="CK18" s="285">
        <v>0</v>
      </c>
      <c r="CL18" s="285">
        <v>0.77050274400000007</v>
      </c>
      <c r="CM18" s="284">
        <v>46.581175041999998</v>
      </c>
      <c r="CN18" s="284">
        <v>1</v>
      </c>
      <c r="CO18" s="284">
        <v>0</v>
      </c>
      <c r="CP18" s="282">
        <v>6.19</v>
      </c>
      <c r="CQ18" s="283">
        <v>2.77</v>
      </c>
      <c r="CR18" s="283">
        <v>1.8979786750000001</v>
      </c>
      <c r="CS18" s="285">
        <v>4.5868415199999992</v>
      </c>
      <c r="CT18" s="285">
        <v>1.4402893030000001</v>
      </c>
      <c r="CU18" s="285">
        <v>3.0475040519999999</v>
      </c>
      <c r="CV18" s="285">
        <v>2.080710383</v>
      </c>
      <c r="CW18" s="284">
        <v>22.910754719000007</v>
      </c>
      <c r="CX18" s="284">
        <v>2.7268673200000002</v>
      </c>
      <c r="CY18" s="284">
        <v>0</v>
      </c>
      <c r="CZ18" s="284">
        <v>0</v>
      </c>
      <c r="DA18" s="282">
        <v>41.981252200999997</v>
      </c>
      <c r="DB18" s="283">
        <v>48.7</v>
      </c>
      <c r="DC18" s="283">
        <v>42.59846708098334</v>
      </c>
      <c r="DD18" s="285">
        <v>22.317611633999999</v>
      </c>
      <c r="DE18" s="285">
        <v>23.524387703000009</v>
      </c>
      <c r="DF18" s="285">
        <v>13.887941643000001</v>
      </c>
      <c r="DG18" s="285">
        <v>121.26387630099995</v>
      </c>
      <c r="DH18" s="284">
        <v>85.244153886000007</v>
      </c>
      <c r="DI18" s="284">
        <v>0</v>
      </c>
      <c r="DJ18" s="284">
        <v>0</v>
      </c>
      <c r="DK18" s="282">
        <v>33.705395076000002</v>
      </c>
      <c r="DL18" s="283">
        <v>26.01</v>
      </c>
      <c r="DM18" s="283">
        <v>20.976261351000002</v>
      </c>
      <c r="DN18" s="282">
        <v>21.971086086018602</v>
      </c>
      <c r="DO18" s="282">
        <v>3.7254637150000001</v>
      </c>
      <c r="DP18" s="282">
        <v>27.961299642999993</v>
      </c>
      <c r="DQ18" s="282">
        <v>49.053115732082205</v>
      </c>
      <c r="DR18" s="284">
        <v>446.8302584409995</v>
      </c>
      <c r="DS18" s="284">
        <v>23.183883735999999</v>
      </c>
      <c r="DT18" s="284">
        <v>11.795759221000001</v>
      </c>
      <c r="DU18" s="282">
        <v>4.72</v>
      </c>
      <c r="DV18" s="283">
        <v>4.8499999999999996</v>
      </c>
      <c r="DW18" s="283">
        <v>3.3874153480000002</v>
      </c>
      <c r="DX18" s="285">
        <v>2.0251245999999998</v>
      </c>
      <c r="DY18" s="285">
        <v>3.9359090940000003</v>
      </c>
      <c r="DZ18" s="285">
        <v>2.2727237520000001</v>
      </c>
      <c r="EA18" s="285">
        <v>1.740202628</v>
      </c>
      <c r="EB18" s="284">
        <v>22.496237252999997</v>
      </c>
      <c r="EC18" s="284">
        <v>13.882391442000001</v>
      </c>
      <c r="ED18" s="284">
        <v>0</v>
      </c>
      <c r="EE18" s="282">
        <v>5.5209435950000003</v>
      </c>
      <c r="EF18" s="283">
        <v>5.96</v>
      </c>
      <c r="EG18" s="283">
        <v>9.8089567870000014</v>
      </c>
      <c r="EH18" s="285">
        <v>6.5306098720000003</v>
      </c>
      <c r="EI18" s="285">
        <v>6.9929862700000003</v>
      </c>
      <c r="EJ18" s="285">
        <v>12.988553950000004</v>
      </c>
      <c r="EK18" s="285">
        <v>31.395321663000001</v>
      </c>
      <c r="EL18" s="284">
        <v>-4.8302787999999999E-2</v>
      </c>
      <c r="EM18" s="284">
        <v>0.3333333</v>
      </c>
      <c r="EN18" s="284">
        <v>0</v>
      </c>
      <c r="EO18" s="282">
        <v>16.153737040999999</v>
      </c>
      <c r="EP18" s="283">
        <v>16.54</v>
      </c>
      <c r="EQ18" s="283">
        <v>21.283431420000003</v>
      </c>
      <c r="ER18" s="285">
        <v>23.275231802</v>
      </c>
      <c r="ES18" s="285">
        <v>4.0501009999999997E-2</v>
      </c>
      <c r="ET18" s="285">
        <v>2.9416195000000003E-2</v>
      </c>
      <c r="EU18" s="285">
        <v>0</v>
      </c>
      <c r="EV18" s="284">
        <v>1.0085</v>
      </c>
      <c r="EW18" s="284">
        <v>6.0000000000000001E-3</v>
      </c>
      <c r="EX18" s="284">
        <v>7.3750399999999994E-2</v>
      </c>
      <c r="EY18" s="282">
        <v>10.451224626</v>
      </c>
      <c r="EZ18" s="283">
        <v>1.21</v>
      </c>
      <c r="FA18" s="283">
        <v>1.0720916308838899</v>
      </c>
      <c r="FB18" s="285">
        <v>0</v>
      </c>
      <c r="FC18" s="285">
        <v>0</v>
      </c>
      <c r="FD18" s="285">
        <v>0</v>
      </c>
      <c r="FE18" s="285">
        <v>0.05</v>
      </c>
      <c r="FF18" s="284">
        <v>1.9617324359999999</v>
      </c>
      <c r="FG18" s="284">
        <v>1.9139370000000003E-2</v>
      </c>
      <c r="FH18" s="284">
        <v>0</v>
      </c>
      <c r="FI18" s="282">
        <v>3.6616285309999999</v>
      </c>
      <c r="FJ18" s="283">
        <v>1.27</v>
      </c>
      <c r="FK18" s="283">
        <v>0.62382335570000003</v>
      </c>
      <c r="FL18" s="285">
        <v>0.57522510000000004</v>
      </c>
      <c r="FM18" s="285">
        <v>0.5</v>
      </c>
      <c r="FN18" s="285">
        <v>0.49365017999999999</v>
      </c>
      <c r="FO18" s="285">
        <v>2.612205388</v>
      </c>
      <c r="FP18" s="284">
        <v>0</v>
      </c>
      <c r="FQ18" s="284">
        <v>0.27316656299999997</v>
      </c>
      <c r="FR18" s="284">
        <v>0</v>
      </c>
      <c r="FS18" s="282">
        <v>15.866983150999999</v>
      </c>
      <c r="FT18" s="283">
        <v>4.0999999999999996</v>
      </c>
      <c r="FU18" s="283">
        <v>2.3780492309999999</v>
      </c>
      <c r="FV18" s="285">
        <v>2.9228589510000003</v>
      </c>
      <c r="FW18" s="285">
        <v>2.3880288890000001</v>
      </c>
      <c r="FX18" s="285">
        <v>0.66766432199999992</v>
      </c>
      <c r="FY18" s="285">
        <v>2.8720872149999996</v>
      </c>
      <c r="FZ18" s="284">
        <v>19.763424627999992</v>
      </c>
      <c r="GA18" s="284">
        <v>10.557227346999992</v>
      </c>
      <c r="GB18" s="284">
        <v>3.4890802069999993</v>
      </c>
      <c r="GC18" s="282">
        <v>0.36653101599999999</v>
      </c>
      <c r="GD18" s="283">
        <v>0.28000000000000003</v>
      </c>
      <c r="GE18" s="283">
        <v>0.22534863300000002</v>
      </c>
      <c r="GF18" s="285">
        <v>0.37059697699999999</v>
      </c>
      <c r="GG18" s="285">
        <v>0.39840864599999998</v>
      </c>
      <c r="GH18" s="285">
        <v>0.22512124999999999</v>
      </c>
      <c r="GI18" s="285">
        <v>0.45507646100000004</v>
      </c>
      <c r="GJ18" s="284">
        <v>0.31529666699999997</v>
      </c>
      <c r="GK18" s="284">
        <v>7.9187499999999994E-2</v>
      </c>
      <c r="GL18" s="284"/>
      <c r="GM18" s="282">
        <v>8.1522926009999992</v>
      </c>
      <c r="GN18" s="283">
        <v>23.44</v>
      </c>
      <c r="GO18" s="283">
        <v>19.306541092999996</v>
      </c>
      <c r="GP18" s="285">
        <v>50.504190684999998</v>
      </c>
      <c r="GQ18" s="285">
        <v>16.868746325</v>
      </c>
      <c r="GR18" s="285">
        <v>33.946295771999999</v>
      </c>
      <c r="GS18" s="285">
        <v>13.729060261999996</v>
      </c>
      <c r="GT18" s="284">
        <v>106.65660344699994</v>
      </c>
      <c r="GU18" s="284">
        <v>4.0127238270000003</v>
      </c>
      <c r="GV18" s="284">
        <v>5.8263532059999994</v>
      </c>
      <c r="GW18" s="282">
        <v>7.9</v>
      </c>
      <c r="GX18" s="283">
        <v>8.2200000000000006</v>
      </c>
      <c r="GY18" s="283">
        <v>6.2426214</v>
      </c>
      <c r="GZ18" s="285">
        <v>5.3198099999999998E-2</v>
      </c>
      <c r="HA18" s="285">
        <v>9.1333200000000003E-2</v>
      </c>
      <c r="HB18" s="285">
        <v>0.15332080000000001</v>
      </c>
      <c r="HC18" s="285">
        <v>0.19251779999999999</v>
      </c>
      <c r="HD18" s="284">
        <v>0.66709008000000003</v>
      </c>
      <c r="HE18" s="284">
        <v>0.11550000000000001</v>
      </c>
      <c r="HF18" s="284">
        <v>0.70632499999999998</v>
      </c>
      <c r="HG18" s="282">
        <v>1.4933689999999999</v>
      </c>
      <c r="HH18" s="283">
        <v>4.07</v>
      </c>
      <c r="HI18" s="283">
        <v>6.9599466640000003</v>
      </c>
      <c r="HJ18" s="285">
        <v>3.2677472349999999</v>
      </c>
      <c r="HK18" s="285">
        <v>0.726057375</v>
      </c>
      <c r="HL18" s="285">
        <v>3.3546451780000002</v>
      </c>
      <c r="HM18" s="285">
        <v>4.5511918370000011</v>
      </c>
      <c r="HN18" s="284">
        <v>3.8925168399999999</v>
      </c>
      <c r="HO18" s="284">
        <v>17.977188769999998</v>
      </c>
      <c r="HP18" s="284">
        <v>0.22574999700000001</v>
      </c>
      <c r="HQ18" s="282">
        <v>8.4625781950000007</v>
      </c>
      <c r="HR18" s="283">
        <v>5.09</v>
      </c>
      <c r="HS18" s="283">
        <v>0.1899295</v>
      </c>
      <c r="HT18" s="285">
        <v>0</v>
      </c>
      <c r="HU18" s="285">
        <v>1.57</v>
      </c>
      <c r="HV18" s="285">
        <v>0</v>
      </c>
      <c r="HW18" s="285">
        <v>0</v>
      </c>
      <c r="HX18" s="284">
        <v>19.502306857000001</v>
      </c>
      <c r="HY18" s="284">
        <v>4.2575665860000003</v>
      </c>
      <c r="HZ18" s="284">
        <v>4.1000000000000002E-2</v>
      </c>
      <c r="IA18" s="282">
        <v>280.87</v>
      </c>
      <c r="IB18" s="283">
        <v>277.26</v>
      </c>
      <c r="IC18" s="283">
        <v>224.51</v>
      </c>
      <c r="ID18" s="283">
        <v>220.72361657489859</v>
      </c>
      <c r="IE18" s="283">
        <v>129.28970485599999</v>
      </c>
      <c r="IF18" s="283">
        <v>99.707853255000003</v>
      </c>
      <c r="IG18" s="283">
        <v>272.21842532608218</v>
      </c>
      <c r="IH18" s="284">
        <v>848.84433520599941</v>
      </c>
      <c r="II18" s="286">
        <v>78.551188655999994</v>
      </c>
      <c r="IJ18" s="280">
        <v>22.366018030999999</v>
      </c>
      <c r="IK18" s="283">
        <v>521.12</v>
      </c>
      <c r="IL18" s="283">
        <v>513.79</v>
      </c>
      <c r="IM18" s="283">
        <v>413.63</v>
      </c>
      <c r="IN18" s="283">
        <v>415.48844612129409</v>
      </c>
      <c r="IO18" s="283">
        <v>365.20970485599997</v>
      </c>
      <c r="IP18" s="283">
        <v>270.20895397414017</v>
      </c>
      <c r="IQ18" s="283">
        <v>580.35842532608217</v>
      </c>
      <c r="IR18" s="284">
        <v>1646.0043352059993</v>
      </c>
      <c r="IS18" s="287">
        <v>382.43118865600002</v>
      </c>
      <c r="IT18" s="263">
        <v>295.39601803099998</v>
      </c>
    </row>
    <row r="19" spans="1:254">
      <c r="A19" s="258" t="s">
        <v>253</v>
      </c>
      <c r="B19" s="282">
        <v>108.650921598452</v>
      </c>
      <c r="C19" s="283">
        <v>101.07</v>
      </c>
      <c r="D19" s="283">
        <v>100.13005358283129</v>
      </c>
      <c r="E19" s="283">
        <v>2.1062071278339931</v>
      </c>
      <c r="F19" s="283">
        <v>4.1900000000000004</v>
      </c>
      <c r="G19" s="283">
        <v>0.19</v>
      </c>
      <c r="H19" s="283">
        <v>0</v>
      </c>
      <c r="I19" s="284">
        <v>0</v>
      </c>
      <c r="J19" s="284">
        <v>0</v>
      </c>
      <c r="K19" s="284">
        <v>0</v>
      </c>
      <c r="L19" s="284">
        <v>0</v>
      </c>
      <c r="M19" s="282">
        <v>6.5739638129999998</v>
      </c>
      <c r="N19" s="283">
        <v>0.6</v>
      </c>
      <c r="O19" s="283">
        <v>1.2384900150000002</v>
      </c>
      <c r="P19" s="285">
        <v>0.35376413100000004</v>
      </c>
      <c r="Q19" s="285">
        <v>0.18130731127999997</v>
      </c>
      <c r="R19" s="285">
        <v>0</v>
      </c>
      <c r="S19" s="285">
        <v>0</v>
      </c>
      <c r="T19" s="284">
        <v>0</v>
      </c>
      <c r="U19" s="284">
        <v>0.28545273999999998</v>
      </c>
      <c r="V19" s="284">
        <v>0</v>
      </c>
      <c r="W19" s="285">
        <v>0</v>
      </c>
      <c r="X19" s="283">
        <v>0</v>
      </c>
      <c r="Y19" s="283">
        <v>0</v>
      </c>
      <c r="Z19" s="285">
        <v>0</v>
      </c>
      <c r="AA19" s="285">
        <v>0</v>
      </c>
      <c r="AB19" s="285">
        <v>0</v>
      </c>
      <c r="AC19" s="285">
        <v>0</v>
      </c>
      <c r="AD19" s="284">
        <v>0</v>
      </c>
      <c r="AE19" s="284">
        <v>0</v>
      </c>
      <c r="AF19" s="284">
        <v>0</v>
      </c>
      <c r="AG19" s="282">
        <v>0</v>
      </c>
      <c r="AH19" s="283">
        <v>0</v>
      </c>
      <c r="AI19" s="283">
        <v>0</v>
      </c>
      <c r="AJ19" s="285">
        <v>0</v>
      </c>
      <c r="AK19" s="283">
        <v>0</v>
      </c>
      <c r="AL19" s="283">
        <v>0</v>
      </c>
      <c r="AM19" s="283">
        <v>0</v>
      </c>
      <c r="AN19" s="284">
        <v>0</v>
      </c>
      <c r="AO19" s="284">
        <v>0</v>
      </c>
      <c r="AP19" s="284">
        <v>0</v>
      </c>
      <c r="AQ19" s="285" t="s">
        <v>258</v>
      </c>
      <c r="AR19" s="283">
        <v>0</v>
      </c>
      <c r="AS19" s="283">
        <v>0</v>
      </c>
      <c r="AT19" s="285">
        <v>0</v>
      </c>
      <c r="AU19" s="285">
        <v>0</v>
      </c>
      <c r="AV19" s="285">
        <v>0</v>
      </c>
      <c r="AW19" s="285">
        <v>0</v>
      </c>
      <c r="AX19" s="284">
        <v>0</v>
      </c>
      <c r="AY19" s="284">
        <v>0</v>
      </c>
      <c r="AZ19" s="284">
        <v>0</v>
      </c>
      <c r="BA19" s="282">
        <v>4.5530000000000001E-4</v>
      </c>
      <c r="BB19" s="283">
        <v>0.15</v>
      </c>
      <c r="BC19" s="283">
        <v>0</v>
      </c>
      <c r="BD19" s="285">
        <v>0.701956778</v>
      </c>
      <c r="BE19" s="285">
        <v>1.9662499999999999E-2</v>
      </c>
      <c r="BF19" s="285">
        <v>0</v>
      </c>
      <c r="BG19" s="285">
        <v>1.371171819</v>
      </c>
      <c r="BH19" s="284">
        <v>0</v>
      </c>
      <c r="BI19" s="284">
        <v>0</v>
      </c>
      <c r="BJ19" s="284">
        <v>0</v>
      </c>
      <c r="BK19" s="285">
        <v>0</v>
      </c>
      <c r="BL19" s="283">
        <v>0</v>
      </c>
      <c r="BM19" s="283">
        <v>3.7653199999999998E-2</v>
      </c>
      <c r="BN19" s="285">
        <v>0</v>
      </c>
      <c r="BO19" s="285">
        <v>0</v>
      </c>
      <c r="BP19" s="285">
        <v>0</v>
      </c>
      <c r="BQ19" s="285">
        <v>0</v>
      </c>
      <c r="BR19" s="284">
        <v>0</v>
      </c>
      <c r="BS19" s="284">
        <v>0</v>
      </c>
      <c r="BT19" s="284">
        <v>0</v>
      </c>
      <c r="BU19" s="284">
        <v>0</v>
      </c>
      <c r="BV19" s="282">
        <v>0</v>
      </c>
      <c r="BW19" s="283">
        <v>0</v>
      </c>
      <c r="BX19" s="283">
        <v>0</v>
      </c>
      <c r="BY19" s="285">
        <v>0</v>
      </c>
      <c r="BZ19" s="285">
        <v>0</v>
      </c>
      <c r="CA19" s="285">
        <v>0</v>
      </c>
      <c r="CB19" s="285">
        <v>0</v>
      </c>
      <c r="CC19" s="284">
        <v>0</v>
      </c>
      <c r="CD19" s="284">
        <v>0</v>
      </c>
      <c r="CE19" s="284">
        <v>0</v>
      </c>
      <c r="CF19" s="282">
        <v>0.15</v>
      </c>
      <c r="CG19" s="283">
        <v>0</v>
      </c>
      <c r="CH19" s="283">
        <v>0</v>
      </c>
      <c r="CI19" s="282">
        <v>0</v>
      </c>
      <c r="CJ19" s="282">
        <v>0</v>
      </c>
      <c r="CK19" s="282">
        <v>0</v>
      </c>
      <c r="CL19" s="282">
        <v>0</v>
      </c>
      <c r="CM19" s="284">
        <v>4.5817671999999998</v>
      </c>
      <c r="CN19" s="284">
        <v>8.5383000000000004E-3</v>
      </c>
      <c r="CO19" s="284">
        <v>0</v>
      </c>
      <c r="CP19" s="282">
        <v>0.49</v>
      </c>
      <c r="CQ19" s="283">
        <v>0.79</v>
      </c>
      <c r="CR19" s="283">
        <v>0.16904279999999999</v>
      </c>
      <c r="CS19" s="285">
        <v>1.8613958260000001</v>
      </c>
      <c r="CT19" s="285">
        <v>0.49432155199999994</v>
      </c>
      <c r="CU19" s="285">
        <v>0.42191513399999997</v>
      </c>
      <c r="CV19" s="285">
        <v>0.20699999999999999</v>
      </c>
      <c r="CW19" s="284">
        <v>7.7344619829999983</v>
      </c>
      <c r="CX19" s="284">
        <v>0</v>
      </c>
      <c r="CY19" s="284">
        <v>0</v>
      </c>
      <c r="CZ19" s="284">
        <v>0</v>
      </c>
      <c r="DA19" s="282">
        <v>0.5</v>
      </c>
      <c r="DB19" s="283">
        <v>0</v>
      </c>
      <c r="DC19" s="283">
        <v>0</v>
      </c>
      <c r="DD19" s="285">
        <v>0</v>
      </c>
      <c r="DE19" s="285">
        <v>0</v>
      </c>
      <c r="DF19" s="285">
        <v>0</v>
      </c>
      <c r="DG19" s="285">
        <v>0</v>
      </c>
      <c r="DH19" s="284">
        <v>0</v>
      </c>
      <c r="DI19" s="284">
        <v>3.4724536980000011</v>
      </c>
      <c r="DJ19" s="284">
        <v>0</v>
      </c>
      <c r="DK19" s="282">
        <v>0.232922296</v>
      </c>
      <c r="DL19" s="283">
        <v>1.69</v>
      </c>
      <c r="DM19" s="283">
        <v>0.150741184</v>
      </c>
      <c r="DN19" s="282">
        <v>0.1092199903881</v>
      </c>
      <c r="DO19" s="282">
        <v>0.85930008500099997</v>
      </c>
      <c r="DP19" s="282">
        <v>3.2075647985350995</v>
      </c>
      <c r="DQ19" s="282">
        <v>3.0313448779999992</v>
      </c>
      <c r="DR19" s="284">
        <v>35.959222946901995</v>
      </c>
      <c r="DS19" s="284">
        <v>10.335966359246795</v>
      </c>
      <c r="DT19" s="284">
        <v>4.7360573260110002</v>
      </c>
      <c r="DU19" s="282">
        <v>1.46</v>
      </c>
      <c r="DV19" s="283">
        <v>0.53</v>
      </c>
      <c r="DW19" s="283">
        <v>8.1805000000000003E-2</v>
      </c>
      <c r="DX19" s="285">
        <v>0.02</v>
      </c>
      <c r="DY19" s="285">
        <v>2.5854392100000001</v>
      </c>
      <c r="DZ19" s="285">
        <v>1.2E-2</v>
      </c>
      <c r="EA19" s="285">
        <v>0</v>
      </c>
      <c r="EB19" s="284">
        <v>0</v>
      </c>
      <c r="EC19" s="284">
        <v>0</v>
      </c>
      <c r="ED19" s="284">
        <v>0</v>
      </c>
      <c r="EE19" s="282">
        <v>0.97806833699999995</v>
      </c>
      <c r="EF19" s="283">
        <v>1.22</v>
      </c>
      <c r="EG19" s="283">
        <v>0.50328165300000005</v>
      </c>
      <c r="EH19" s="285">
        <v>0.70046881799999994</v>
      </c>
      <c r="EI19" s="285">
        <v>0.17964450000000001</v>
      </c>
      <c r="EJ19" s="285">
        <v>5.0634017780000002</v>
      </c>
      <c r="EK19" s="285">
        <v>-1.4158814050000006</v>
      </c>
      <c r="EL19" s="284">
        <v>0</v>
      </c>
      <c r="EM19" s="284">
        <v>0</v>
      </c>
      <c r="EN19" s="284">
        <v>0</v>
      </c>
      <c r="EO19" s="282">
        <v>0</v>
      </c>
      <c r="EP19" s="283">
        <v>0</v>
      </c>
      <c r="EQ19" s="283">
        <v>0</v>
      </c>
      <c r="ER19" s="285">
        <v>2.8568699999999999E-2</v>
      </c>
      <c r="ES19" s="283">
        <v>0</v>
      </c>
      <c r="ET19" s="283">
        <v>2.0436720000000002E-2</v>
      </c>
      <c r="EU19" s="283">
        <v>0</v>
      </c>
      <c r="EV19" s="284">
        <v>6.4400000000000004E-3</v>
      </c>
      <c r="EW19" s="284">
        <v>1.6080000000000001E-2</v>
      </c>
      <c r="EX19" s="284">
        <v>1.4999999999999999E-2</v>
      </c>
      <c r="EY19" s="282">
        <v>0</v>
      </c>
      <c r="EZ19" s="283">
        <v>0</v>
      </c>
      <c r="FA19" s="283">
        <v>0</v>
      </c>
      <c r="FB19" s="285">
        <v>0</v>
      </c>
      <c r="FC19" s="285">
        <v>0</v>
      </c>
      <c r="FD19" s="285">
        <v>1.3903064999999999E-2</v>
      </c>
      <c r="FE19" s="285">
        <v>0</v>
      </c>
      <c r="FF19" s="284">
        <v>0</v>
      </c>
      <c r="FG19" s="284">
        <v>7.0623650999999996E-2</v>
      </c>
      <c r="FH19" s="284">
        <v>0.18630998200000001</v>
      </c>
      <c r="FI19" s="282">
        <v>3.1641452929999998</v>
      </c>
      <c r="FJ19" s="283">
        <v>0.21</v>
      </c>
      <c r="FK19" s="283">
        <v>0</v>
      </c>
      <c r="FL19" s="285">
        <v>0</v>
      </c>
      <c r="FM19" s="285">
        <v>0</v>
      </c>
      <c r="FN19" s="285">
        <v>0</v>
      </c>
      <c r="FO19" s="285">
        <v>0</v>
      </c>
      <c r="FP19" s="284">
        <v>0</v>
      </c>
      <c r="FQ19" s="284">
        <v>0</v>
      </c>
      <c r="FR19" s="284">
        <v>0</v>
      </c>
      <c r="FS19" s="282">
        <v>2.3217868880000001</v>
      </c>
      <c r="FT19" s="283">
        <v>3.63</v>
      </c>
      <c r="FU19" s="283">
        <v>0.80318000499999997</v>
      </c>
      <c r="FV19" s="285">
        <v>0</v>
      </c>
      <c r="FW19" s="285">
        <v>0.10248367800000001</v>
      </c>
      <c r="FX19" s="285">
        <v>0.21641074799999999</v>
      </c>
      <c r="FY19" s="285">
        <v>0.96633936199999992</v>
      </c>
      <c r="FZ19" s="284">
        <v>5.1893186700000005</v>
      </c>
      <c r="GA19" s="284">
        <v>1.5902808670000004</v>
      </c>
      <c r="GB19" s="284">
        <v>0.231500289</v>
      </c>
      <c r="GC19" s="282">
        <v>2.1680000000000001E-2</v>
      </c>
      <c r="GD19" s="283">
        <v>0.05</v>
      </c>
      <c r="GE19" s="283">
        <v>3.4884999999999999E-2</v>
      </c>
      <c r="GF19" s="285">
        <v>0.18120249999999999</v>
      </c>
      <c r="GG19" s="285">
        <v>7.9115197999999998E-2</v>
      </c>
      <c r="GH19" s="285">
        <v>3.2059999999999998E-2</v>
      </c>
      <c r="GI19" s="285">
        <v>8.7600000000000004E-3</v>
      </c>
      <c r="GJ19" s="284">
        <v>2.9700000000000001E-2</v>
      </c>
      <c r="GK19" s="284">
        <v>1.1900000000000001E-2</v>
      </c>
      <c r="GL19" s="284"/>
      <c r="GM19" s="282">
        <v>0.3888528</v>
      </c>
      <c r="GN19" s="283">
        <v>0.56999999999999995</v>
      </c>
      <c r="GO19" s="283">
        <v>0.42174492899999999</v>
      </c>
      <c r="GP19" s="285">
        <v>3.7080671089999999</v>
      </c>
      <c r="GQ19" s="285">
        <v>5.5194572709999994</v>
      </c>
      <c r="GR19" s="285">
        <v>5.5829497559999997</v>
      </c>
      <c r="GS19" s="285">
        <v>3.7814284000000004E-2</v>
      </c>
      <c r="GT19" s="284">
        <v>4.8382384950000006</v>
      </c>
      <c r="GU19" s="284">
        <v>4.0987534000000006E-2</v>
      </c>
      <c r="GV19" s="284">
        <v>3.2196154999999997E-2</v>
      </c>
      <c r="GW19" s="282">
        <v>0.91</v>
      </c>
      <c r="GX19" s="283">
        <v>2.9</v>
      </c>
      <c r="GY19" s="283">
        <v>1.4121288000000001</v>
      </c>
      <c r="GZ19" s="285">
        <v>0</v>
      </c>
      <c r="HA19" s="285">
        <v>6.6126000000000004E-2</v>
      </c>
      <c r="HB19" s="285">
        <v>0</v>
      </c>
      <c r="HC19" s="285">
        <v>5.3404E-2</v>
      </c>
      <c r="HD19" s="284">
        <v>6.9349339999999995E-2</v>
      </c>
      <c r="HE19" s="284">
        <v>0</v>
      </c>
      <c r="HF19" s="284">
        <v>0</v>
      </c>
      <c r="HG19" s="282">
        <v>0</v>
      </c>
      <c r="HH19" s="283">
        <v>-0.03</v>
      </c>
      <c r="HI19" s="283">
        <v>5.1980433210000001</v>
      </c>
      <c r="HJ19" s="285">
        <v>0.11</v>
      </c>
      <c r="HK19" s="285">
        <v>0.43163140899999997</v>
      </c>
      <c r="HL19" s="285">
        <v>5.2400000000000002E-2</v>
      </c>
      <c r="HM19" s="285">
        <v>0.86536631100000005</v>
      </c>
      <c r="HN19" s="284">
        <v>0</v>
      </c>
      <c r="HO19" s="284">
        <v>0.17517231599999999</v>
      </c>
      <c r="HP19" s="284">
        <v>0</v>
      </c>
      <c r="HQ19" s="282">
        <v>1.465666825</v>
      </c>
      <c r="HR19" s="283">
        <v>0.56000000000000005</v>
      </c>
      <c r="HS19" s="283">
        <v>0</v>
      </c>
      <c r="HT19" s="285">
        <v>0</v>
      </c>
      <c r="HU19" s="285">
        <v>0</v>
      </c>
      <c r="HV19" s="285">
        <v>0</v>
      </c>
      <c r="HW19" s="285">
        <v>0</v>
      </c>
      <c r="HX19" s="284">
        <v>5.0631883129999995</v>
      </c>
      <c r="HY19" s="284">
        <v>0.1023</v>
      </c>
      <c r="HZ19" s="284">
        <v>0</v>
      </c>
      <c r="IA19" s="282">
        <v>19.489999999999998</v>
      </c>
      <c r="IB19" s="283">
        <v>13.79</v>
      </c>
      <c r="IC19" s="283">
        <v>10.294129693</v>
      </c>
      <c r="ID19" s="283">
        <v>7.7746438523881007</v>
      </c>
      <c r="IE19" s="283">
        <v>10.520488714280999</v>
      </c>
      <c r="IF19" s="283">
        <v>14.623041999535097</v>
      </c>
      <c r="IG19" s="283">
        <v>9.7586675979999988</v>
      </c>
      <c r="IH19" s="284">
        <v>63.471686947901986</v>
      </c>
      <c r="II19" s="286">
        <v>16.109755465246796</v>
      </c>
      <c r="IJ19" s="280">
        <v>5.2010637520110006</v>
      </c>
      <c r="IK19" s="283">
        <v>128.13999999999999</v>
      </c>
      <c r="IL19" s="283">
        <v>114.85</v>
      </c>
      <c r="IM19" s="283">
        <v>110.4241832758313</v>
      </c>
      <c r="IN19" s="283">
        <v>9.8808509802220943</v>
      </c>
      <c r="IO19" s="283">
        <v>14.710488714280999</v>
      </c>
      <c r="IP19" s="283">
        <v>14.813041999535097</v>
      </c>
      <c r="IQ19" s="283">
        <v>9.7586675979999988</v>
      </c>
      <c r="IR19" s="284">
        <v>63.471686947901986</v>
      </c>
      <c r="IS19" s="287">
        <v>16.109755465246796</v>
      </c>
      <c r="IT19" s="263">
        <v>5.2010637520110006</v>
      </c>
    </row>
    <row r="20" spans="1:254">
      <c r="A20" s="258" t="s">
        <v>254</v>
      </c>
      <c r="B20" s="282">
        <v>20.467307876261501</v>
      </c>
      <c r="C20" s="283">
        <v>13.76</v>
      </c>
      <c r="D20" s="283">
        <v>19.178348887293613</v>
      </c>
      <c r="E20" s="283">
        <v>0.71195733898613844</v>
      </c>
      <c r="F20" s="283">
        <v>0.6</v>
      </c>
      <c r="G20" s="283">
        <v>0.06</v>
      </c>
      <c r="H20" s="283">
        <v>0</v>
      </c>
      <c r="I20" s="284">
        <v>0</v>
      </c>
      <c r="J20" s="284">
        <v>0</v>
      </c>
      <c r="K20" s="284">
        <v>0</v>
      </c>
      <c r="L20" s="284">
        <v>0</v>
      </c>
      <c r="M20" s="282">
        <v>2.272198554</v>
      </c>
      <c r="N20" s="283">
        <v>1.47</v>
      </c>
      <c r="O20" s="283">
        <v>1.2533666829999999</v>
      </c>
      <c r="P20" s="285">
        <v>0.30020999300000001</v>
      </c>
      <c r="Q20" s="285">
        <v>0</v>
      </c>
      <c r="R20" s="285">
        <v>0</v>
      </c>
      <c r="S20" s="285">
        <v>0</v>
      </c>
      <c r="T20" s="284">
        <v>0</v>
      </c>
      <c r="U20" s="284">
        <v>0</v>
      </c>
      <c r="V20" s="284">
        <v>0</v>
      </c>
      <c r="W20" s="285">
        <v>0</v>
      </c>
      <c r="X20" s="283">
        <v>0</v>
      </c>
      <c r="Y20" s="283">
        <v>0</v>
      </c>
      <c r="Z20" s="285">
        <v>0</v>
      </c>
      <c r="AA20" s="285">
        <v>0</v>
      </c>
      <c r="AB20" s="285">
        <v>0</v>
      </c>
      <c r="AC20" s="285">
        <v>0</v>
      </c>
      <c r="AD20" s="284">
        <v>0</v>
      </c>
      <c r="AE20" s="284">
        <v>0</v>
      </c>
      <c r="AF20" s="284">
        <v>0</v>
      </c>
      <c r="AG20" s="282">
        <v>0</v>
      </c>
      <c r="AH20" s="283">
        <v>0</v>
      </c>
      <c r="AI20" s="283">
        <v>0</v>
      </c>
      <c r="AJ20" s="285">
        <v>0</v>
      </c>
      <c r="AK20" s="283">
        <v>0</v>
      </c>
      <c r="AL20" s="283">
        <v>0</v>
      </c>
      <c r="AM20" s="283">
        <v>0</v>
      </c>
      <c r="AN20" s="284">
        <v>0</v>
      </c>
      <c r="AO20" s="284">
        <v>0</v>
      </c>
      <c r="AP20" s="284">
        <v>0</v>
      </c>
      <c r="AQ20" s="285" t="s">
        <v>258</v>
      </c>
      <c r="AR20" s="283">
        <v>0</v>
      </c>
      <c r="AS20" s="283">
        <v>1.2203200000000001E-2</v>
      </c>
      <c r="AT20" s="285">
        <v>0</v>
      </c>
      <c r="AU20" s="285">
        <v>0</v>
      </c>
      <c r="AV20" s="285">
        <v>0</v>
      </c>
      <c r="AW20" s="285">
        <v>0</v>
      </c>
      <c r="AX20" s="284">
        <v>0</v>
      </c>
      <c r="AY20" s="284">
        <v>0</v>
      </c>
      <c r="AZ20" s="284">
        <v>0</v>
      </c>
      <c r="BA20" s="285">
        <v>0</v>
      </c>
      <c r="BB20" s="283">
        <v>0</v>
      </c>
      <c r="BC20" s="283">
        <v>0</v>
      </c>
      <c r="BD20" s="285">
        <v>0</v>
      </c>
      <c r="BE20" s="285">
        <v>0</v>
      </c>
      <c r="BF20" s="285">
        <v>0</v>
      </c>
      <c r="BG20" s="285">
        <v>0</v>
      </c>
      <c r="BH20" s="284">
        <v>0</v>
      </c>
      <c r="BI20" s="284">
        <v>0</v>
      </c>
      <c r="BJ20" s="284">
        <v>0</v>
      </c>
      <c r="BK20" s="285">
        <v>0</v>
      </c>
      <c r="BL20" s="283">
        <v>0</v>
      </c>
      <c r="BM20" s="283">
        <v>0</v>
      </c>
      <c r="BN20" s="285">
        <v>0</v>
      </c>
      <c r="BO20" s="285">
        <v>0</v>
      </c>
      <c r="BP20" s="285">
        <v>0</v>
      </c>
      <c r="BQ20" s="285">
        <v>0</v>
      </c>
      <c r="BR20" s="284">
        <v>0</v>
      </c>
      <c r="BS20" s="284">
        <v>0</v>
      </c>
      <c r="BT20" s="284">
        <v>0</v>
      </c>
      <c r="BU20" s="284">
        <v>0</v>
      </c>
      <c r="BV20" s="282">
        <v>0.30311551399999997</v>
      </c>
      <c r="BW20" s="283">
        <v>0.24</v>
      </c>
      <c r="BX20" s="283">
        <v>0.129293886</v>
      </c>
      <c r="BY20" s="285">
        <v>0</v>
      </c>
      <c r="BZ20" s="285">
        <v>0</v>
      </c>
      <c r="CA20" s="285">
        <v>0</v>
      </c>
      <c r="CB20" s="285">
        <v>0</v>
      </c>
      <c r="CC20" s="284">
        <v>0</v>
      </c>
      <c r="CD20" s="284">
        <v>0</v>
      </c>
      <c r="CE20" s="284">
        <v>0</v>
      </c>
      <c r="CF20" s="282">
        <v>0</v>
      </c>
      <c r="CG20" s="283">
        <v>0</v>
      </c>
      <c r="CH20" s="283">
        <v>0</v>
      </c>
      <c r="CI20" s="282">
        <v>0</v>
      </c>
      <c r="CJ20" s="285">
        <v>0</v>
      </c>
      <c r="CK20" s="285">
        <v>0</v>
      </c>
      <c r="CL20" s="285">
        <v>0</v>
      </c>
      <c r="CM20" s="284">
        <v>0</v>
      </c>
      <c r="CN20" s="284">
        <v>0</v>
      </c>
      <c r="CO20" s="284">
        <v>0</v>
      </c>
      <c r="CP20" s="282">
        <v>1.82</v>
      </c>
      <c r="CQ20" s="283">
        <v>0</v>
      </c>
      <c r="CR20" s="283">
        <v>0.03</v>
      </c>
      <c r="CS20" s="285">
        <v>0</v>
      </c>
      <c r="CT20" s="285">
        <v>0</v>
      </c>
      <c r="CU20" s="285">
        <v>1.13194E-2</v>
      </c>
      <c r="CV20" s="285">
        <v>0</v>
      </c>
      <c r="CW20" s="284">
        <v>0.95630899999999996</v>
      </c>
      <c r="CX20" s="284">
        <v>0</v>
      </c>
      <c r="CY20" s="284">
        <v>0</v>
      </c>
      <c r="CZ20" s="284">
        <v>0</v>
      </c>
      <c r="DA20" s="282">
        <v>0</v>
      </c>
      <c r="DB20" s="283">
        <v>0</v>
      </c>
      <c r="DC20" s="283">
        <v>0</v>
      </c>
      <c r="DD20" s="285">
        <v>0</v>
      </c>
      <c r="DE20" s="285">
        <v>0</v>
      </c>
      <c r="DF20" s="285">
        <v>0</v>
      </c>
      <c r="DG20" s="285">
        <v>0</v>
      </c>
      <c r="DH20" s="284">
        <v>0</v>
      </c>
      <c r="DI20" s="284">
        <v>0</v>
      </c>
      <c r="DJ20" s="284">
        <v>0</v>
      </c>
      <c r="DK20" s="282">
        <v>0</v>
      </c>
      <c r="DL20" s="283">
        <v>0.26</v>
      </c>
      <c r="DM20" s="283">
        <v>0.25400301400000003</v>
      </c>
      <c r="DN20" s="282">
        <v>0.41608517662279998</v>
      </c>
      <c r="DO20" s="282">
        <v>0.14769218000000001</v>
      </c>
      <c r="DP20" s="282">
        <v>0.48583254809099996</v>
      </c>
      <c r="DQ20" s="282">
        <v>0.33882622984020011</v>
      </c>
      <c r="DR20" s="284">
        <v>4.3663305640977992</v>
      </c>
      <c r="DS20" s="284">
        <v>9.4762610132654004</v>
      </c>
      <c r="DT20" s="284">
        <v>21.268080464421807</v>
      </c>
      <c r="DU20" s="282">
        <v>0</v>
      </c>
      <c r="DV20" s="283">
        <v>0.2</v>
      </c>
      <c r="DW20" s="283">
        <v>0</v>
      </c>
      <c r="DX20" s="285">
        <v>2.5000000000000001E-2</v>
      </c>
      <c r="DY20" s="283">
        <v>0</v>
      </c>
      <c r="DZ20" s="283">
        <v>0</v>
      </c>
      <c r="EA20" s="283">
        <v>0</v>
      </c>
      <c r="EB20" s="284">
        <v>0</v>
      </c>
      <c r="EC20" s="284">
        <v>1.07479441</v>
      </c>
      <c r="ED20" s="284">
        <v>0</v>
      </c>
      <c r="EE20" s="282">
        <v>0.26</v>
      </c>
      <c r="EF20" s="283">
        <v>1.3</v>
      </c>
      <c r="EG20" s="283">
        <v>2.5976451109999994</v>
      </c>
      <c r="EH20" s="285">
        <v>0.74732705500000007</v>
      </c>
      <c r="EI20" s="285">
        <v>0.48446295</v>
      </c>
      <c r="EJ20" s="285">
        <v>0.45120971699999995</v>
      </c>
      <c r="EK20" s="285">
        <v>0.58527770899999998</v>
      </c>
      <c r="EL20" s="284">
        <v>0</v>
      </c>
      <c r="EM20" s="284">
        <v>1.0200000000000001E-2</v>
      </c>
      <c r="EN20" s="284">
        <v>0</v>
      </c>
      <c r="EO20" s="282">
        <v>0</v>
      </c>
      <c r="EP20" s="283">
        <v>0</v>
      </c>
      <c r="EQ20" s="283">
        <v>0</v>
      </c>
      <c r="ER20" s="285">
        <v>0</v>
      </c>
      <c r="ES20" s="285">
        <v>8.9999999999999993E-3</v>
      </c>
      <c r="ET20" s="285">
        <v>0</v>
      </c>
      <c r="EU20" s="285">
        <v>0</v>
      </c>
      <c r="EV20" s="284">
        <v>2.3208349999999999E-2</v>
      </c>
      <c r="EW20" s="284">
        <v>0</v>
      </c>
      <c r="EX20" s="284">
        <v>0</v>
      </c>
      <c r="EY20" s="282">
        <v>0</v>
      </c>
      <c r="EZ20" s="283">
        <v>0</v>
      </c>
      <c r="FA20" s="283">
        <v>0</v>
      </c>
      <c r="FB20" s="285">
        <v>0</v>
      </c>
      <c r="FC20" s="285">
        <v>0</v>
      </c>
      <c r="FD20" s="285">
        <v>0</v>
      </c>
      <c r="FE20" s="285">
        <v>0</v>
      </c>
      <c r="FF20" s="284">
        <v>0</v>
      </c>
      <c r="FG20" s="284">
        <v>8.7643530000000011E-2</v>
      </c>
      <c r="FH20" s="284">
        <v>9.1572359999999992E-2</v>
      </c>
      <c r="FI20" s="282">
        <v>1.6906762580000001</v>
      </c>
      <c r="FJ20" s="283">
        <v>0.19</v>
      </c>
      <c r="FK20" s="283">
        <v>0</v>
      </c>
      <c r="FL20" s="285">
        <v>0</v>
      </c>
      <c r="FM20" s="285">
        <v>0</v>
      </c>
      <c r="FN20" s="285">
        <v>0</v>
      </c>
      <c r="FO20" s="285">
        <v>0</v>
      </c>
      <c r="FP20" s="284">
        <v>0</v>
      </c>
      <c r="FQ20" s="284">
        <v>0</v>
      </c>
      <c r="FR20" s="284">
        <v>0</v>
      </c>
      <c r="FS20" s="282">
        <v>8.808556351</v>
      </c>
      <c r="FT20" s="283">
        <v>12.03</v>
      </c>
      <c r="FU20" s="283">
        <v>1.7331291900000005</v>
      </c>
      <c r="FV20" s="285">
        <v>1.2021437999999999E-2</v>
      </c>
      <c r="FW20" s="285">
        <v>1.2021437999999999E-2</v>
      </c>
      <c r="FX20" s="285">
        <v>0</v>
      </c>
      <c r="FY20" s="285">
        <v>0</v>
      </c>
      <c r="FZ20" s="284">
        <v>9.7778931999999999E-2</v>
      </c>
      <c r="GA20" s="284">
        <v>0.31252125200000003</v>
      </c>
      <c r="GB20" s="284">
        <v>0</v>
      </c>
      <c r="GC20" s="282">
        <v>0</v>
      </c>
      <c r="GD20" s="283">
        <v>0</v>
      </c>
      <c r="GE20" s="283">
        <v>0</v>
      </c>
      <c r="GF20" s="285">
        <v>0</v>
      </c>
      <c r="GG20" s="285">
        <v>2.1602975999999999E-2</v>
      </c>
      <c r="GH20" s="285">
        <v>0</v>
      </c>
      <c r="GI20" s="285">
        <v>0</v>
      </c>
      <c r="GJ20" s="284">
        <v>0</v>
      </c>
      <c r="GK20" s="284">
        <v>1.7239999999999998E-2</v>
      </c>
      <c r="GL20" s="284"/>
      <c r="GM20" s="282">
        <v>0</v>
      </c>
      <c r="GN20" s="283">
        <v>0.11</v>
      </c>
      <c r="GO20" s="283">
        <v>0.1031577</v>
      </c>
      <c r="GP20" s="285">
        <v>1.780200888</v>
      </c>
      <c r="GQ20" s="285">
        <v>1.1694235289999999</v>
      </c>
      <c r="GR20" s="285">
        <v>1.5734999999999999E-2</v>
      </c>
      <c r="GS20" s="285">
        <v>0</v>
      </c>
      <c r="GT20" s="284">
        <v>0</v>
      </c>
      <c r="GU20" s="284">
        <v>0</v>
      </c>
      <c r="GV20" s="284">
        <v>0</v>
      </c>
      <c r="GW20" s="282">
        <v>0.8</v>
      </c>
      <c r="GX20" s="283">
        <v>0.34</v>
      </c>
      <c r="GY20" s="283">
        <v>2.3863110999999999</v>
      </c>
      <c r="GZ20" s="285">
        <v>0</v>
      </c>
      <c r="HA20" s="285">
        <v>1.064E-2</v>
      </c>
      <c r="HB20" s="285">
        <v>0</v>
      </c>
      <c r="HC20" s="285">
        <v>0</v>
      </c>
      <c r="HD20" s="284">
        <v>0</v>
      </c>
      <c r="HE20" s="284">
        <v>0</v>
      </c>
      <c r="HF20" s="284">
        <v>0</v>
      </c>
      <c r="HG20" s="282">
        <v>1.8516096999999999E-2</v>
      </c>
      <c r="HH20" s="283">
        <v>-0.04</v>
      </c>
      <c r="HI20" s="283">
        <v>0.271009265</v>
      </c>
      <c r="HJ20" s="285">
        <v>0</v>
      </c>
      <c r="HK20" s="285">
        <v>0</v>
      </c>
      <c r="HL20" s="285">
        <v>0</v>
      </c>
      <c r="HM20" s="285">
        <v>4.2200000000000001E-2</v>
      </c>
      <c r="HN20" s="284">
        <v>0</v>
      </c>
      <c r="HO20" s="284">
        <v>0.63114398799999993</v>
      </c>
      <c r="HP20" s="284">
        <v>0</v>
      </c>
      <c r="HQ20" s="282">
        <v>1.5526965779999999</v>
      </c>
      <c r="HR20" s="283">
        <v>1.6</v>
      </c>
      <c r="HS20" s="283">
        <v>0</v>
      </c>
      <c r="HT20" s="285">
        <v>0</v>
      </c>
      <c r="HU20" s="285">
        <v>0</v>
      </c>
      <c r="HV20" s="285">
        <v>0</v>
      </c>
      <c r="HW20" s="285">
        <v>0</v>
      </c>
      <c r="HX20" s="284">
        <v>1.0165299999999999</v>
      </c>
      <c r="HY20" s="284">
        <v>0.03</v>
      </c>
      <c r="HZ20" s="284">
        <v>0</v>
      </c>
      <c r="IA20" s="282">
        <v>17.66</v>
      </c>
      <c r="IB20" s="283">
        <v>17.72</v>
      </c>
      <c r="IC20" s="283">
        <v>8.7701191489999992</v>
      </c>
      <c r="ID20" s="283">
        <v>3.2808445506227999</v>
      </c>
      <c r="IE20" s="283">
        <v>1.849323235</v>
      </c>
      <c r="IF20" s="283">
        <v>0.96409666509099989</v>
      </c>
      <c r="IG20" s="283">
        <v>1.1834697158402001</v>
      </c>
      <c r="IH20" s="284">
        <v>6.4601568460977994</v>
      </c>
      <c r="II20" s="286">
        <v>11.639804193265396</v>
      </c>
      <c r="IJ20" s="280">
        <v>21.359652824421808</v>
      </c>
      <c r="IK20" s="283">
        <v>38.380000000000003</v>
      </c>
      <c r="IL20" s="283">
        <v>31.48</v>
      </c>
      <c r="IM20" s="283">
        <v>27.948468036293612</v>
      </c>
      <c r="IN20" s="283">
        <v>3.9928018896089386</v>
      </c>
      <c r="IO20" s="283">
        <v>2.449323235</v>
      </c>
      <c r="IP20" s="283">
        <v>1.0240966650909999</v>
      </c>
      <c r="IQ20" s="283">
        <v>1.1834697158402001</v>
      </c>
      <c r="IR20" s="284">
        <v>6.4601568460977994</v>
      </c>
      <c r="IS20" s="287">
        <v>11.639804193265396</v>
      </c>
      <c r="IT20" s="263">
        <v>21.359652824421808</v>
      </c>
    </row>
    <row r="21" spans="1:254" s="269" customFormat="1" ht="13">
      <c r="A21" s="264" t="s">
        <v>255</v>
      </c>
      <c r="B21" s="288">
        <v>9055.182730682538</v>
      </c>
      <c r="C21" s="289">
        <v>9690.17</v>
      </c>
      <c r="D21" s="289">
        <v>10585.529999999999</v>
      </c>
      <c r="E21" s="289">
        <v>10747.529999999999</v>
      </c>
      <c r="F21" s="289">
        <v>12871.920000000002</v>
      </c>
      <c r="G21" s="289">
        <v>12797.849239308634</v>
      </c>
      <c r="H21" s="289">
        <v>18295.580000000002</v>
      </c>
      <c r="I21" s="290">
        <v>28408.38</v>
      </c>
      <c r="J21" s="291">
        <v>18397.77</v>
      </c>
      <c r="K21" s="291">
        <v>17862.87</v>
      </c>
      <c r="L21" s="291">
        <v>0</v>
      </c>
      <c r="M21" s="291">
        <v>278.08364405040408</v>
      </c>
      <c r="N21" s="291">
        <v>215.97</v>
      </c>
      <c r="O21" s="291">
        <v>271.97760382617003</v>
      </c>
      <c r="P21" s="291">
        <v>248.1550219672497</v>
      </c>
      <c r="Q21" s="291">
        <v>276.4391017929587</v>
      </c>
      <c r="R21" s="291">
        <v>342.89380492570001</v>
      </c>
      <c r="S21" s="291">
        <v>440.26428788414347</v>
      </c>
      <c r="T21" s="291">
        <v>846.43431385788995</v>
      </c>
      <c r="U21" s="291">
        <v>458.32448603340987</v>
      </c>
      <c r="V21" s="291">
        <v>496.51500845600003</v>
      </c>
      <c r="W21" s="291">
        <v>30.73</v>
      </c>
      <c r="X21" s="291">
        <v>40.15</v>
      </c>
      <c r="Y21" s="291">
        <v>56.64</v>
      </c>
      <c r="Z21" s="291">
        <v>49.171157579959996</v>
      </c>
      <c r="AA21" s="291">
        <v>75.688867618969994</v>
      </c>
      <c r="AB21" s="291">
        <v>64.601459922000004</v>
      </c>
      <c r="AC21" s="291">
        <v>105.98</v>
      </c>
      <c r="AD21" s="291">
        <v>273.04999999999995</v>
      </c>
      <c r="AE21" s="291">
        <v>86.14</v>
      </c>
      <c r="AF21" s="291">
        <v>79.921128355999997</v>
      </c>
      <c r="AG21" s="291">
        <v>31.492937886</v>
      </c>
      <c r="AH21" s="291">
        <v>43.39</v>
      </c>
      <c r="AI21" s="291">
        <v>43.196722555800001</v>
      </c>
      <c r="AJ21" s="291">
        <v>45.148741038000004</v>
      </c>
      <c r="AK21" s="291">
        <v>53.018459595499998</v>
      </c>
      <c r="AL21" s="291">
        <v>63.273849656799996</v>
      </c>
      <c r="AM21" s="291">
        <v>73.848647011099999</v>
      </c>
      <c r="AN21" s="291">
        <v>122.6292489601999</v>
      </c>
      <c r="AO21" s="291">
        <v>61.045294682599888</v>
      </c>
      <c r="AP21" s="291">
        <v>66.651119802199986</v>
      </c>
      <c r="AQ21" s="291">
        <v>107.481784</v>
      </c>
      <c r="AR21" s="291">
        <v>101.38999999999999</v>
      </c>
      <c r="AS21" s="291">
        <v>87.875549100000001</v>
      </c>
      <c r="AT21" s="291">
        <v>97.682758700000008</v>
      </c>
      <c r="AU21" s="291">
        <v>88.674688400000008</v>
      </c>
      <c r="AV21" s="291">
        <v>80.779161299999998</v>
      </c>
      <c r="AW21" s="291">
        <v>111.5721176</v>
      </c>
      <c r="AX21" s="291">
        <v>266.69920050000002</v>
      </c>
      <c r="AY21" s="291">
        <v>97.60493249999999</v>
      </c>
      <c r="AZ21" s="291">
        <v>105.24</v>
      </c>
      <c r="BA21" s="291">
        <v>347.84531430458003</v>
      </c>
      <c r="BB21" s="291">
        <v>352.46000000000004</v>
      </c>
      <c r="BC21" s="291">
        <v>354.87182477199985</v>
      </c>
      <c r="BD21" s="291">
        <v>311.5880202404287</v>
      </c>
      <c r="BE21" s="291">
        <v>349.01552020399981</v>
      </c>
      <c r="BF21" s="291">
        <v>310.71446755474983</v>
      </c>
      <c r="BG21" s="291">
        <v>410.67680548169943</v>
      </c>
      <c r="BH21" s="291">
        <v>771.87803588841098</v>
      </c>
      <c r="BI21" s="291">
        <v>603.03314500799797</v>
      </c>
      <c r="BJ21" s="291">
        <v>615.17749493910003</v>
      </c>
      <c r="BK21" s="291">
        <v>35.156725166000001</v>
      </c>
      <c r="BL21" s="291">
        <v>50.790000000000006</v>
      </c>
      <c r="BM21" s="291">
        <v>39.265357850558303</v>
      </c>
      <c r="BN21" s="291">
        <v>42.475024190892441</v>
      </c>
      <c r="BO21" s="291">
        <v>46.993217487536135</v>
      </c>
      <c r="BP21" s="291">
        <v>61.558879945000015</v>
      </c>
      <c r="BQ21" s="291">
        <v>106.03520461049494</v>
      </c>
      <c r="BR21" s="291">
        <v>234.7198948926308</v>
      </c>
      <c r="BS21" s="291">
        <v>147.84725508662063</v>
      </c>
      <c r="BT21" s="291">
        <v>137.62240794693676</v>
      </c>
      <c r="BU21" s="291">
        <v>0</v>
      </c>
      <c r="BV21" s="291">
        <v>28.805796260000001</v>
      </c>
      <c r="BW21" s="291">
        <v>30.05</v>
      </c>
      <c r="BX21" s="291">
        <v>37.567849446799997</v>
      </c>
      <c r="BY21" s="291">
        <v>49.127114511000016</v>
      </c>
      <c r="BZ21" s="291">
        <v>74.085316878999976</v>
      </c>
      <c r="CA21" s="291">
        <v>106.52974869830909</v>
      </c>
      <c r="CB21" s="291">
        <v>156.07572638381802</v>
      </c>
      <c r="CC21" s="291">
        <v>277.78238862199998</v>
      </c>
      <c r="CD21" s="291">
        <v>186.19101572100013</v>
      </c>
      <c r="CE21" s="291">
        <v>206.92928129700053</v>
      </c>
      <c r="CF21" s="291">
        <v>7.24</v>
      </c>
      <c r="CG21" s="291">
        <v>14.129999999999999</v>
      </c>
      <c r="CH21" s="291">
        <v>12.749201740999998</v>
      </c>
      <c r="CI21" s="291">
        <v>11.31073647</v>
      </c>
      <c r="CJ21" s="291">
        <v>13.418339916593</v>
      </c>
      <c r="CK21" s="291">
        <v>21.798861520121001</v>
      </c>
      <c r="CL21" s="291">
        <v>45.828279694999992</v>
      </c>
      <c r="CM21" s="291">
        <v>152.06258786500001</v>
      </c>
      <c r="CN21" s="291">
        <v>59.0155479466667</v>
      </c>
      <c r="CO21" s="291">
        <v>62.905773586999992</v>
      </c>
      <c r="CP21" s="291">
        <v>30.93</v>
      </c>
      <c r="CQ21" s="291">
        <v>25.93</v>
      </c>
      <c r="CR21" s="291">
        <v>25.475773836999966</v>
      </c>
      <c r="CS21" s="291">
        <v>34.176781467000005</v>
      </c>
      <c r="CT21" s="291">
        <v>35.172428962999994</v>
      </c>
      <c r="CU21" s="291">
        <v>44.896857036</v>
      </c>
      <c r="CV21" s="291">
        <v>48.110547028999967</v>
      </c>
      <c r="CW21" s="291">
        <v>77.67319543040999</v>
      </c>
      <c r="CX21" s="291">
        <v>32.811367573544999</v>
      </c>
      <c r="CY21" s="291">
        <v>36.143652353000022</v>
      </c>
      <c r="CZ21" s="291">
        <v>0</v>
      </c>
      <c r="DA21" s="291">
        <v>263.52458506027131</v>
      </c>
      <c r="DB21" s="291">
        <v>300.19</v>
      </c>
      <c r="DC21" s="291">
        <v>351.3541339760875</v>
      </c>
      <c r="DD21" s="291">
        <v>482.77856643734589</v>
      </c>
      <c r="DE21" s="291">
        <v>577.29599792706676</v>
      </c>
      <c r="DF21" s="291">
        <v>650.32885647400076</v>
      </c>
      <c r="DG21" s="291">
        <v>1037.2329536604286</v>
      </c>
      <c r="DH21" s="291">
        <v>2608.2215866560018</v>
      </c>
      <c r="DI21" s="291">
        <v>1389.9039757890037</v>
      </c>
      <c r="DJ21" s="291">
        <v>1583.9954214480065</v>
      </c>
      <c r="DK21" s="291">
        <v>352.86050466300003</v>
      </c>
      <c r="DL21" s="291">
        <v>405.63</v>
      </c>
      <c r="DM21" s="291">
        <v>489.29572044699995</v>
      </c>
      <c r="DN21" s="291">
        <v>715.11052639915692</v>
      </c>
      <c r="DO21" s="291">
        <v>826.65892138077811</v>
      </c>
      <c r="DP21" s="291">
        <v>1023.6359879056232</v>
      </c>
      <c r="DQ21" s="291">
        <v>1504.6436179964728</v>
      </c>
      <c r="DR21" s="291">
        <v>2977.4956523280252</v>
      </c>
      <c r="DS21" s="291">
        <v>1949.6991395061525</v>
      </c>
      <c r="DT21" s="291">
        <v>1866.8777907479678</v>
      </c>
      <c r="DU21" s="291">
        <v>29.240000000000002</v>
      </c>
      <c r="DV21" s="291">
        <v>41.350000000000009</v>
      </c>
      <c r="DW21" s="291">
        <v>37.941042663999987</v>
      </c>
      <c r="DX21" s="291">
        <v>45.964189998999998</v>
      </c>
      <c r="DY21" s="291">
        <v>74.949617802000006</v>
      </c>
      <c r="DZ21" s="291">
        <v>70.17068835399995</v>
      </c>
      <c r="EA21" s="291">
        <v>109.64075612400012</v>
      </c>
      <c r="EB21" s="291">
        <v>227.31811215700003</v>
      </c>
      <c r="EC21" s="291">
        <v>159.81447841400004</v>
      </c>
      <c r="ED21" s="291">
        <v>178.29687894499986</v>
      </c>
      <c r="EE21" s="291">
        <v>72.171832424724101</v>
      </c>
      <c r="EF21" s="291">
        <v>93.649999999999991</v>
      </c>
      <c r="EG21" s="291">
        <v>96.60440678869999</v>
      </c>
      <c r="EH21" s="291">
        <v>119.49737783010903</v>
      </c>
      <c r="EI21" s="291">
        <v>136.76834225399989</v>
      </c>
      <c r="EJ21" s="291">
        <v>170.14214714200011</v>
      </c>
      <c r="EK21" s="291">
        <v>299.91504010799957</v>
      </c>
      <c r="EL21" s="291">
        <v>586.14543670599778</v>
      </c>
      <c r="EM21" s="291">
        <v>320.91812356499713</v>
      </c>
      <c r="EN21" s="291">
        <v>335.71349307099894</v>
      </c>
      <c r="EO21" s="291">
        <v>245.46394044693301</v>
      </c>
      <c r="EP21" s="291">
        <v>261.92</v>
      </c>
      <c r="EQ21" s="291">
        <v>283.87808132917496</v>
      </c>
      <c r="ER21" s="291">
        <v>353.39359720963574</v>
      </c>
      <c r="ES21" s="291">
        <v>452.24613354500207</v>
      </c>
      <c r="ET21" s="291">
        <v>562.53683119599998</v>
      </c>
      <c r="EU21" s="291">
        <v>885.57227377200104</v>
      </c>
      <c r="EV21" s="291">
        <v>2008.9432215420002</v>
      </c>
      <c r="EW21" s="291">
        <v>1242.1511562240003</v>
      </c>
      <c r="EX21" s="291">
        <v>1254.3879433640025</v>
      </c>
      <c r="EY21" s="291">
        <v>102.925255896</v>
      </c>
      <c r="EZ21" s="291">
        <v>125.41999999999999</v>
      </c>
      <c r="FA21" s="291">
        <v>168.9974840232839</v>
      </c>
      <c r="FB21" s="291">
        <v>179.602009579</v>
      </c>
      <c r="FC21" s="291">
        <v>203.94534371300003</v>
      </c>
      <c r="FD21" s="291">
        <v>235.11005213299998</v>
      </c>
      <c r="FE21" s="291">
        <v>331.70322335599997</v>
      </c>
      <c r="FF21" s="291">
        <v>669.69050825800116</v>
      </c>
      <c r="FG21" s="291">
        <v>407.32537295000009</v>
      </c>
      <c r="FH21" s="291">
        <v>462.19590413300148</v>
      </c>
      <c r="FI21" s="291">
        <v>14.941418023000001</v>
      </c>
      <c r="FJ21" s="291">
        <v>13.790000000000001</v>
      </c>
      <c r="FK21" s="291">
        <v>14.671546614531001</v>
      </c>
      <c r="FL21" s="291">
        <v>23.508783690999998</v>
      </c>
      <c r="FM21" s="291">
        <v>26.160000000000004</v>
      </c>
      <c r="FN21" s="291">
        <v>22.444056704000001</v>
      </c>
      <c r="FO21" s="291">
        <v>28.625236416</v>
      </c>
      <c r="FP21" s="291">
        <v>51.334519356666107</v>
      </c>
      <c r="FQ21" s="291">
        <v>29.823808575999998</v>
      </c>
      <c r="FR21" s="291">
        <v>31.485574540000002</v>
      </c>
      <c r="FS21" s="291">
        <v>229.27526118199998</v>
      </c>
      <c r="FT21" s="291">
        <v>220.41</v>
      </c>
      <c r="FU21" s="291">
        <v>176.741968912</v>
      </c>
      <c r="FV21" s="291">
        <v>149.54044878400001</v>
      </c>
      <c r="FW21" s="291">
        <v>154.47354474599956</v>
      </c>
      <c r="FX21" s="291">
        <v>157.03195392699999</v>
      </c>
      <c r="FY21" s="291">
        <v>205.26173721300006</v>
      </c>
      <c r="FZ21" s="291">
        <v>344.1429030129986</v>
      </c>
      <c r="GA21" s="291">
        <v>204.06441931200064</v>
      </c>
      <c r="GB21" s="291">
        <v>212.52855369999924</v>
      </c>
      <c r="GC21" s="291">
        <v>6.3771890139999998</v>
      </c>
      <c r="GD21" s="291">
        <v>6.95</v>
      </c>
      <c r="GE21" s="291">
        <v>5.5103569650000006</v>
      </c>
      <c r="GF21" s="291">
        <v>5.4054553130000009</v>
      </c>
      <c r="GG21" s="291">
        <v>5.1719249289999993</v>
      </c>
      <c r="GH21" s="291">
        <v>5.4449437470000008</v>
      </c>
      <c r="GI21" s="291">
        <v>9.0228122410000005</v>
      </c>
      <c r="GJ21" s="291">
        <v>12.478925933999999</v>
      </c>
      <c r="GK21" s="291">
        <v>5.3092799189999997</v>
      </c>
      <c r="GL21" s="291"/>
      <c r="GM21" s="291">
        <v>305.404457278</v>
      </c>
      <c r="GN21" s="291">
        <v>389.59000000000003</v>
      </c>
      <c r="GO21" s="291">
        <v>480.22996790899958</v>
      </c>
      <c r="GP21" s="291">
        <v>590.3271667570001</v>
      </c>
      <c r="GQ21" s="291">
        <v>688.92863793617903</v>
      </c>
      <c r="GR21" s="291">
        <v>810.71376897499988</v>
      </c>
      <c r="GS21" s="291">
        <v>1398.7752488049987</v>
      </c>
      <c r="GT21" s="291">
        <v>2751.5275383125127</v>
      </c>
      <c r="GU21" s="291">
        <v>1676.9501506180022</v>
      </c>
      <c r="GV21" s="291">
        <v>1948.9130768029993</v>
      </c>
      <c r="GW21" s="291">
        <v>31.490000000000002</v>
      </c>
      <c r="GX21" s="291">
        <v>42.05</v>
      </c>
      <c r="GY21" s="291">
        <v>49.521382499999994</v>
      </c>
      <c r="GZ21" s="291">
        <v>69.799382600000001</v>
      </c>
      <c r="HA21" s="291">
        <v>66.081773699999985</v>
      </c>
      <c r="HB21" s="291">
        <v>77.884964183999998</v>
      </c>
      <c r="HC21" s="291">
        <v>95.81065786500001</v>
      </c>
      <c r="HD21" s="291">
        <v>167.39339271599999</v>
      </c>
      <c r="HE21" s="291">
        <v>109.49215294633333</v>
      </c>
      <c r="HF21" s="291">
        <v>116.3617755673333</v>
      </c>
      <c r="HG21" s="291">
        <v>33.978657051482301</v>
      </c>
      <c r="HH21" s="291">
        <v>32.47</v>
      </c>
      <c r="HI21" s="291">
        <v>44.202147517000029</v>
      </c>
      <c r="HJ21" s="291">
        <v>43.418243674999999</v>
      </c>
      <c r="HK21" s="291">
        <v>47.262513343000002</v>
      </c>
      <c r="HL21" s="291">
        <v>50.474073028000007</v>
      </c>
      <c r="HM21" s="291">
        <v>72.49412760500006</v>
      </c>
      <c r="HN21" s="291">
        <v>156.600752255</v>
      </c>
      <c r="HO21" s="291">
        <v>113.462031465</v>
      </c>
      <c r="HP21" s="291">
        <v>120.71250356399925</v>
      </c>
      <c r="HQ21" s="291">
        <v>88.268447763000012</v>
      </c>
      <c r="HR21" s="291">
        <v>87.09</v>
      </c>
      <c r="HS21" s="291">
        <v>76.535352806000006</v>
      </c>
      <c r="HT21" s="291">
        <v>131.85</v>
      </c>
      <c r="HU21" s="291">
        <v>144.87</v>
      </c>
      <c r="HV21" s="291">
        <v>222.47</v>
      </c>
      <c r="HW21" s="291">
        <v>478.4</v>
      </c>
      <c r="HX21" s="291">
        <v>1518.166711458</v>
      </c>
      <c r="HY21" s="291">
        <v>776.699413273</v>
      </c>
      <c r="HZ21" s="291">
        <v>1086.1464400120003</v>
      </c>
      <c r="IA21" s="291">
        <v>2733.5699999999997</v>
      </c>
      <c r="IB21" s="291">
        <v>2946.4999999999995</v>
      </c>
      <c r="IC21" s="291">
        <v>3265.0942488419996</v>
      </c>
      <c r="ID21" s="291">
        <v>3876.2877821627794</v>
      </c>
      <c r="IE21" s="291">
        <v>4493.3835832491659</v>
      </c>
      <c r="IF21" s="291">
        <v>5244.3895504203065</v>
      </c>
      <c r="IG21" s="291">
        <v>8125.9200415545565</v>
      </c>
      <c r="IH21" s="291">
        <v>17409.196905649744</v>
      </c>
      <c r="II21" s="291">
        <v>10218.149433149329</v>
      </c>
      <c r="IJ21" s="280">
        <v>11004.721222632546</v>
      </c>
      <c r="IK21" s="291">
        <v>11789</v>
      </c>
      <c r="IL21" s="291">
        <v>12636.660000000002</v>
      </c>
      <c r="IM21" s="291">
        <v>13850.622651312122</v>
      </c>
      <c r="IN21" s="291">
        <v>14623.81778216278</v>
      </c>
      <c r="IO21" s="291">
        <v>17365.303583249166</v>
      </c>
      <c r="IP21" s="291">
        <v>18042.238789728941</v>
      </c>
      <c r="IQ21" s="291">
        <v>26421.500041554555</v>
      </c>
      <c r="IR21" s="291">
        <v>45817.576905649752</v>
      </c>
      <c r="IS21" s="291">
        <v>28615.919433149331</v>
      </c>
      <c r="IT21" s="268">
        <v>28867.591222632549</v>
      </c>
    </row>
    <row r="23" spans="1:254">
      <c r="M23" s="292"/>
    </row>
    <row r="24" spans="1:254" ht="36" customHeight="1">
      <c r="A24" s="2033" t="s">
        <v>942</v>
      </c>
      <c r="B24" s="2034"/>
      <c r="C24" s="2034"/>
      <c r="D24" s="2034"/>
      <c r="E24" s="2034"/>
      <c r="F24" s="2034"/>
      <c r="G24" s="2034"/>
      <c r="H24" s="2034"/>
      <c r="I24" s="2034"/>
      <c r="J24" s="2034"/>
      <c r="K24" s="2035"/>
      <c r="M24" s="292"/>
    </row>
    <row r="25" spans="1:254">
      <c r="A25" s="2033" t="s">
        <v>941</v>
      </c>
      <c r="B25" s="2034"/>
      <c r="C25" s="2034"/>
      <c r="D25" s="2034"/>
      <c r="E25" s="2034"/>
      <c r="F25" s="2034"/>
      <c r="G25" s="2034"/>
      <c r="H25" s="2034"/>
      <c r="I25" s="2034"/>
      <c r="J25" s="2034"/>
      <c r="K25" s="2035"/>
      <c r="M25" s="292"/>
    </row>
    <row r="26" spans="1:254" ht="12.75" customHeight="1">
      <c r="M26" s="292"/>
    </row>
    <row r="27" spans="1:254">
      <c r="M27" s="292"/>
    </row>
    <row r="28" spans="1:254">
      <c r="M28" s="292"/>
    </row>
    <row r="30" spans="1:254">
      <c r="AD30" s="248"/>
      <c r="AE30" s="248"/>
      <c r="AF30" s="248"/>
    </row>
    <row r="31" spans="1:254">
      <c r="AD31" s="248"/>
      <c r="AE31" s="248"/>
      <c r="AF31" s="248"/>
    </row>
    <row r="32" spans="1:254">
      <c r="AD32" s="248"/>
      <c r="AE32" s="248"/>
      <c r="AF32" s="248"/>
    </row>
    <row r="33" spans="13:32">
      <c r="AD33" s="248"/>
      <c r="AE33" s="248"/>
      <c r="AF33" s="248"/>
    </row>
    <row r="34" spans="13:32">
      <c r="AD34" s="248"/>
      <c r="AE34" s="248"/>
      <c r="AF34" s="248"/>
    </row>
    <row r="35" spans="13:32">
      <c r="AD35" s="248"/>
      <c r="AE35" s="248"/>
      <c r="AF35" s="248"/>
    </row>
    <row r="36" spans="13:32">
      <c r="AD36" s="248"/>
      <c r="AE36" s="248"/>
      <c r="AF36" s="248"/>
    </row>
    <row r="37" spans="13:32">
      <c r="AD37" s="248"/>
      <c r="AE37" s="248"/>
      <c r="AF37" s="248"/>
    </row>
    <row r="38" spans="13:32">
      <c r="AD38" s="248"/>
      <c r="AE38" s="248"/>
      <c r="AF38" s="248"/>
    </row>
    <row r="39" spans="13:32">
      <c r="AD39" s="248"/>
      <c r="AE39" s="248"/>
      <c r="AF39" s="248"/>
    </row>
    <row r="40" spans="13:32">
      <c r="AD40" s="248"/>
      <c r="AE40" s="248"/>
      <c r="AF40" s="248"/>
    </row>
    <row r="41" spans="13:32">
      <c r="AD41" s="248"/>
      <c r="AE41" s="248"/>
      <c r="AF41" s="248"/>
    </row>
    <row r="42" spans="13:32">
      <c r="AD42" s="248"/>
      <c r="AE42" s="248"/>
      <c r="AF42" s="248"/>
    </row>
    <row r="43" spans="13:32">
      <c r="AD43" s="248"/>
      <c r="AE43" s="248"/>
      <c r="AF43" s="248"/>
    </row>
    <row r="44" spans="13:32">
      <c r="M44" s="292"/>
      <c r="N44" s="292"/>
      <c r="O44" s="292"/>
      <c r="P44" s="292"/>
      <c r="Q44" s="292"/>
      <c r="R44" s="292"/>
      <c r="S44" s="292"/>
      <c r="W44" s="292"/>
    </row>
    <row r="45" spans="13:32">
      <c r="M45" s="292"/>
      <c r="N45" s="292"/>
      <c r="O45" s="292"/>
      <c r="P45" s="292"/>
      <c r="Q45" s="292"/>
      <c r="R45" s="292"/>
      <c r="S45" s="292"/>
      <c r="W45" s="292"/>
    </row>
    <row r="46" spans="13:32">
      <c r="M46" s="292"/>
      <c r="N46" s="292"/>
      <c r="O46" s="292"/>
      <c r="P46" s="292"/>
      <c r="Q46" s="292"/>
      <c r="R46" s="292"/>
      <c r="S46" s="292"/>
      <c r="W46" s="292"/>
    </row>
    <row r="47" spans="13:32">
      <c r="M47" s="292"/>
      <c r="N47" s="292"/>
      <c r="O47" s="292"/>
      <c r="P47" s="292"/>
      <c r="Q47" s="292"/>
      <c r="R47" s="292"/>
      <c r="S47" s="292"/>
      <c r="W47" s="292"/>
    </row>
    <row r="48" spans="13:32">
      <c r="M48" s="292"/>
      <c r="N48" s="292"/>
      <c r="O48" s="292"/>
      <c r="P48" s="292"/>
      <c r="Q48" s="292"/>
      <c r="R48" s="292"/>
      <c r="S48" s="292"/>
      <c r="W48" s="292"/>
    </row>
    <row r="49" spans="6:32">
      <c r="M49" s="292"/>
      <c r="N49" s="292"/>
      <c r="O49" s="292"/>
      <c r="P49" s="292"/>
      <c r="Q49" s="292"/>
      <c r="R49" s="292"/>
      <c r="S49" s="292"/>
      <c r="W49" s="292"/>
    </row>
    <row r="51" spans="6:32">
      <c r="M51" s="292"/>
      <c r="N51" s="292"/>
      <c r="O51" s="292"/>
      <c r="P51" s="292"/>
      <c r="Q51" s="292"/>
      <c r="R51" s="292"/>
      <c r="S51" s="292"/>
      <c r="W51" s="292"/>
    </row>
    <row r="52" spans="6:32">
      <c r="M52" s="292"/>
      <c r="N52" s="292"/>
      <c r="O52" s="292"/>
      <c r="P52" s="292"/>
      <c r="Q52" s="292"/>
      <c r="R52" s="292"/>
      <c r="S52" s="292"/>
      <c r="W52" s="292"/>
    </row>
    <row r="53" spans="6:32">
      <c r="M53" s="292"/>
      <c r="N53" s="292"/>
      <c r="O53" s="292"/>
      <c r="P53" s="292"/>
      <c r="Q53" s="292"/>
      <c r="R53" s="292"/>
      <c r="S53" s="292"/>
      <c r="W53" s="292"/>
    </row>
    <row r="54" spans="6:32">
      <c r="M54" s="292"/>
      <c r="N54" s="292"/>
      <c r="O54" s="292"/>
      <c r="P54" s="292"/>
      <c r="Q54" s="292"/>
      <c r="R54" s="292"/>
      <c r="S54" s="292"/>
      <c r="W54" s="292"/>
    </row>
    <row r="55" spans="6:32">
      <c r="M55" s="292"/>
      <c r="N55" s="292"/>
      <c r="O55" s="292"/>
      <c r="P55" s="292"/>
      <c r="Q55" s="292"/>
      <c r="R55" s="292"/>
      <c r="S55" s="292"/>
      <c r="W55" s="292"/>
    </row>
    <row r="56" spans="6:32">
      <c r="M56" s="292"/>
      <c r="N56" s="292"/>
      <c r="O56" s="292"/>
      <c r="P56" s="292"/>
      <c r="Q56" s="292"/>
      <c r="R56" s="292"/>
      <c r="S56" s="292"/>
      <c r="W56" s="292"/>
    </row>
    <row r="58" spans="6:32">
      <c r="F58" s="293"/>
      <c r="G58" s="293"/>
      <c r="H58" s="293"/>
      <c r="I58" s="293"/>
      <c r="J58" s="293"/>
      <c r="K58" s="293"/>
      <c r="L58" s="293"/>
      <c r="M58" s="293"/>
      <c r="N58" s="293"/>
      <c r="O58" s="293"/>
      <c r="P58" s="293"/>
      <c r="Q58" s="293"/>
      <c r="R58" s="293"/>
      <c r="S58" s="293"/>
      <c r="T58" s="293"/>
      <c r="U58" s="293"/>
      <c r="V58" s="293"/>
      <c r="W58" s="293"/>
      <c r="X58" s="293"/>
      <c r="Y58" s="293"/>
      <c r="Z58" s="293"/>
      <c r="AA58" s="293"/>
      <c r="AB58" s="293"/>
      <c r="AC58" s="293"/>
      <c r="AD58" s="293"/>
      <c r="AE58" s="293"/>
      <c r="AF58" s="293"/>
    </row>
  </sheetData>
  <sheetProtection selectLockedCells="1"/>
  <mergeCells count="55">
    <mergeCell ref="A25:K25"/>
    <mergeCell ref="IK14:IT14"/>
    <mergeCell ref="FS14:GB14"/>
    <mergeCell ref="GC14:GL14"/>
    <mergeCell ref="GM14:GV14"/>
    <mergeCell ref="GW14:HF14"/>
    <mergeCell ref="HG14:HP14"/>
    <mergeCell ref="HQ14:HZ14"/>
    <mergeCell ref="IA14:IJ14"/>
    <mergeCell ref="EE3:EN3"/>
    <mergeCell ref="EE14:EN14"/>
    <mergeCell ref="EO3:EX3"/>
    <mergeCell ref="EO14:EX14"/>
    <mergeCell ref="FI14:FR14"/>
    <mergeCell ref="EY14:FH14"/>
    <mergeCell ref="DA3:DJ3"/>
    <mergeCell ref="DA14:DJ14"/>
    <mergeCell ref="DK3:DT3"/>
    <mergeCell ref="DK14:DT14"/>
    <mergeCell ref="DU3:ED3"/>
    <mergeCell ref="DU14:ED14"/>
    <mergeCell ref="BV3:CE3"/>
    <mergeCell ref="BV14:CE14"/>
    <mergeCell ref="CF3:CO3"/>
    <mergeCell ref="CF14:CO14"/>
    <mergeCell ref="CP3:CY3"/>
    <mergeCell ref="CP14:CY14"/>
    <mergeCell ref="AQ3:AZ3"/>
    <mergeCell ref="BA3:BJ3"/>
    <mergeCell ref="BA14:BJ14"/>
    <mergeCell ref="BK3:BT3"/>
    <mergeCell ref="BK14:BT14"/>
    <mergeCell ref="HQ3:HZ3"/>
    <mergeCell ref="IA3:IJ3"/>
    <mergeCell ref="IK3:IT3"/>
    <mergeCell ref="A13:IR13"/>
    <mergeCell ref="A14:A15"/>
    <mergeCell ref="M14:V14"/>
    <mergeCell ref="W14:AF14"/>
    <mergeCell ref="AG14:AP14"/>
    <mergeCell ref="AQ14:AZ14"/>
    <mergeCell ref="FI3:FR3"/>
    <mergeCell ref="FS3:GB3"/>
    <mergeCell ref="GC3:GL3"/>
    <mergeCell ref="GM3:GV3"/>
    <mergeCell ref="GW3:HF3"/>
    <mergeCell ref="HG3:HP3"/>
    <mergeCell ref="EY3:FH3"/>
    <mergeCell ref="W3:AF3"/>
    <mergeCell ref="AG3:AP3"/>
    <mergeCell ref="A24:K24"/>
    <mergeCell ref="A3:A4"/>
    <mergeCell ref="B3:K3"/>
    <mergeCell ref="B14:K14"/>
    <mergeCell ref="M3:V3"/>
  </mergeCells>
  <printOptions horizontalCentered="1" verticalCentered="1"/>
  <pageMargins left="0.118110236220472" right="0.118110236220472" top="0.39370078740157499" bottom="1.7716535433070899" header="0.31496062992126" footer="0.31496062992126"/>
  <pageSetup paperSize="9"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34"/>
  <sheetViews>
    <sheetView showGridLines="0" topLeftCell="A4" workbookViewId="0">
      <selection activeCell="B34" sqref="B34:O34"/>
    </sheetView>
  </sheetViews>
  <sheetFormatPr defaultColWidth="9.1796875" defaultRowHeight="12.5"/>
  <cols>
    <col min="1" max="1" width="6.54296875" style="3" customWidth="1"/>
    <col min="2" max="2" width="43.453125" style="3" bestFit="1" customWidth="1"/>
    <col min="3" max="3" width="52.26953125" style="3" customWidth="1"/>
    <col min="4" max="4" width="9.81640625" style="3" bestFit="1" customWidth="1"/>
    <col min="5" max="5" width="11.81640625" style="3" bestFit="1" customWidth="1"/>
    <col min="6" max="6" width="12.26953125" style="3" customWidth="1"/>
    <col min="7" max="16384" width="9.1796875" style="3"/>
  </cols>
  <sheetData>
    <row r="1" spans="1:6" s="1" customFormat="1" ht="19.5" customHeight="1">
      <c r="A1" s="1994" t="s">
        <v>825</v>
      </c>
      <c r="B1" s="1994"/>
      <c r="C1" s="1994"/>
      <c r="D1" s="1994"/>
      <c r="E1" s="1994"/>
      <c r="F1" s="1994"/>
    </row>
    <row r="2" spans="1:6" s="1" customFormat="1" ht="18.75" customHeight="1">
      <c r="A2" s="1995" t="s">
        <v>370</v>
      </c>
      <c r="B2" s="1996"/>
      <c r="C2" s="1996"/>
      <c r="D2" s="1996"/>
      <c r="E2" s="1996"/>
      <c r="F2" s="1996"/>
    </row>
    <row r="3" spans="1:6" ht="33.75" customHeight="1">
      <c r="A3" s="2" t="s">
        <v>1</v>
      </c>
      <c r="B3" s="2" t="s">
        <v>2</v>
      </c>
      <c r="C3" s="2" t="s">
        <v>3</v>
      </c>
      <c r="D3" s="2" t="s">
        <v>4</v>
      </c>
      <c r="E3" s="2" t="s">
        <v>5</v>
      </c>
      <c r="F3" s="2" t="s">
        <v>6</v>
      </c>
    </row>
    <row r="4" spans="1:6" ht="16.5" customHeight="1">
      <c r="B4" s="4" t="s">
        <v>7</v>
      </c>
      <c r="C4" s="4"/>
      <c r="D4" s="4"/>
      <c r="E4" s="4"/>
      <c r="F4" s="4"/>
    </row>
    <row r="5" spans="1:6" ht="16.5" customHeight="1">
      <c r="A5" s="5">
        <v>1</v>
      </c>
      <c r="B5" s="6" t="s">
        <v>8</v>
      </c>
      <c r="C5" s="7" t="s">
        <v>9</v>
      </c>
      <c r="D5" s="8">
        <v>512</v>
      </c>
      <c r="E5" s="8" t="s">
        <v>10</v>
      </c>
      <c r="F5" s="8" t="s">
        <v>11</v>
      </c>
    </row>
    <row r="6" spans="1:6" ht="17.25" customHeight="1">
      <c r="A6" s="9"/>
      <c r="B6" s="9" t="s">
        <v>12</v>
      </c>
      <c r="C6" s="9"/>
      <c r="D6" s="9"/>
      <c r="E6" s="9"/>
      <c r="F6" s="9"/>
    </row>
    <row r="7" spans="1:6" ht="17.25" customHeight="1">
      <c r="A7" s="8">
        <v>2</v>
      </c>
      <c r="B7" s="815" t="s">
        <v>86</v>
      </c>
      <c r="C7" s="15" t="s">
        <v>103</v>
      </c>
      <c r="D7" s="8">
        <v>164</v>
      </c>
      <c r="E7" s="8" t="s">
        <v>319</v>
      </c>
      <c r="F7" s="8" t="s">
        <v>320</v>
      </c>
    </row>
    <row r="8" spans="1:6" ht="16.5" customHeight="1">
      <c r="A8" s="10">
        <v>3</v>
      </c>
      <c r="B8" s="11" t="s">
        <v>13</v>
      </c>
      <c r="C8" s="7" t="s">
        <v>14</v>
      </c>
      <c r="D8" s="8">
        <v>109</v>
      </c>
      <c r="E8" s="8" t="s">
        <v>15</v>
      </c>
      <c r="F8" s="8" t="s">
        <v>16</v>
      </c>
    </row>
    <row r="9" spans="1:6" ht="16.5" customHeight="1">
      <c r="A9" s="8">
        <v>4</v>
      </c>
      <c r="B9" s="11" t="s">
        <v>421</v>
      </c>
      <c r="C9" s="15" t="s">
        <v>9</v>
      </c>
      <c r="D9" s="8">
        <v>138</v>
      </c>
      <c r="E9" s="8" t="s">
        <v>18</v>
      </c>
      <c r="F9" s="8" t="s">
        <v>19</v>
      </c>
    </row>
    <row r="10" spans="1:6" ht="16.5" customHeight="1">
      <c r="A10" s="10">
        <v>5</v>
      </c>
      <c r="B10" s="11" t="s">
        <v>20</v>
      </c>
      <c r="C10" s="12" t="s">
        <v>21</v>
      </c>
      <c r="D10" s="8">
        <v>135</v>
      </c>
      <c r="E10" s="8" t="s">
        <v>22</v>
      </c>
      <c r="F10" s="8" t="s">
        <v>23</v>
      </c>
    </row>
    <row r="11" spans="1:6" ht="16.5" customHeight="1">
      <c r="A11" s="8">
        <v>6</v>
      </c>
      <c r="B11" s="11" t="s">
        <v>24</v>
      </c>
      <c r="C11" s="12" t="s">
        <v>25</v>
      </c>
      <c r="D11" s="8">
        <v>122</v>
      </c>
      <c r="E11" s="8" t="s">
        <v>26</v>
      </c>
      <c r="F11" s="8" t="s">
        <v>27</v>
      </c>
    </row>
    <row r="12" spans="1:6" ht="16.5" customHeight="1">
      <c r="A12" s="10">
        <v>7</v>
      </c>
      <c r="B12" s="11" t="s">
        <v>28</v>
      </c>
      <c r="C12" s="7" t="s">
        <v>29</v>
      </c>
      <c r="D12" s="8">
        <v>116</v>
      </c>
      <c r="E12" s="8" t="s">
        <v>30</v>
      </c>
      <c r="F12" s="8" t="s">
        <v>31</v>
      </c>
    </row>
    <row r="13" spans="1:6" ht="16.5" customHeight="1">
      <c r="A13" s="8">
        <v>8</v>
      </c>
      <c r="B13" s="11" t="s">
        <v>32</v>
      </c>
      <c r="C13" s="7" t="s">
        <v>33</v>
      </c>
      <c r="D13" s="13">
        <v>130</v>
      </c>
      <c r="E13" s="8" t="s">
        <v>34</v>
      </c>
      <c r="F13" s="8" t="s">
        <v>35</v>
      </c>
    </row>
    <row r="14" spans="1:6" ht="16.5" customHeight="1">
      <c r="A14" s="10">
        <v>9</v>
      </c>
      <c r="B14" s="11" t="s">
        <v>36</v>
      </c>
      <c r="C14" s="12" t="s">
        <v>37</v>
      </c>
      <c r="D14" s="8">
        <v>136</v>
      </c>
      <c r="E14" s="8" t="s">
        <v>38</v>
      </c>
      <c r="F14" s="8" t="s">
        <v>19</v>
      </c>
    </row>
    <row r="15" spans="1:6" ht="16.5" customHeight="1">
      <c r="A15" s="8">
        <v>10</v>
      </c>
      <c r="B15" s="816" t="s">
        <v>85</v>
      </c>
      <c r="C15" s="12" t="s">
        <v>321</v>
      </c>
      <c r="D15" s="8">
        <v>163</v>
      </c>
      <c r="E15" s="8" t="s">
        <v>319</v>
      </c>
      <c r="F15" s="8" t="s">
        <v>320</v>
      </c>
    </row>
    <row r="16" spans="1:6" ht="16.5" customHeight="1">
      <c r="A16" s="10">
        <v>11</v>
      </c>
      <c r="B16" s="11" t="s">
        <v>39</v>
      </c>
      <c r="C16" s="12" t="s">
        <v>40</v>
      </c>
      <c r="D16" s="8">
        <v>147</v>
      </c>
      <c r="E16" s="14" t="s">
        <v>41</v>
      </c>
      <c r="F16" s="8" t="s">
        <v>42</v>
      </c>
    </row>
    <row r="17" spans="1:6" ht="16.5" customHeight="1">
      <c r="A17" s="8">
        <v>12</v>
      </c>
      <c r="B17" s="11" t="s">
        <v>43</v>
      </c>
      <c r="C17" s="12" t="s">
        <v>44</v>
      </c>
      <c r="D17" s="8">
        <v>133</v>
      </c>
      <c r="E17" s="8" t="s">
        <v>45</v>
      </c>
      <c r="F17" s="8" t="s">
        <v>23</v>
      </c>
    </row>
    <row r="18" spans="1:6" ht="16.5" customHeight="1">
      <c r="A18" s="8">
        <v>13</v>
      </c>
      <c r="B18" s="816" t="s">
        <v>349</v>
      </c>
      <c r="C18" s="728" t="s">
        <v>351</v>
      </c>
      <c r="D18" s="8">
        <v>165</v>
      </c>
      <c r="E18" s="727" t="s">
        <v>350</v>
      </c>
      <c r="F18" s="727" t="s">
        <v>320</v>
      </c>
    </row>
    <row r="19" spans="1:6" ht="16.5" customHeight="1">
      <c r="A19" s="8">
        <v>14</v>
      </c>
      <c r="B19" s="11" t="s">
        <v>46</v>
      </c>
      <c r="C19" s="11" t="s">
        <v>47</v>
      </c>
      <c r="D19" s="8">
        <v>101</v>
      </c>
      <c r="E19" s="8" t="s">
        <v>48</v>
      </c>
      <c r="F19" s="8" t="s">
        <v>16</v>
      </c>
    </row>
    <row r="20" spans="1:6" ht="16.5" customHeight="1">
      <c r="A20" s="8">
        <v>15</v>
      </c>
      <c r="B20" s="11" t="s">
        <v>49</v>
      </c>
      <c r="C20" s="12" t="s">
        <v>50</v>
      </c>
      <c r="D20" s="8">
        <v>105</v>
      </c>
      <c r="E20" s="8" t="s">
        <v>51</v>
      </c>
      <c r="F20" s="8" t="s">
        <v>16</v>
      </c>
    </row>
    <row r="21" spans="1:6" ht="16.5" customHeight="1">
      <c r="A21" s="8">
        <v>16</v>
      </c>
      <c r="B21" s="11" t="s">
        <v>52</v>
      </c>
      <c r="C21" s="7" t="s">
        <v>53</v>
      </c>
      <c r="D21" s="8">
        <v>143</v>
      </c>
      <c r="E21" s="8" t="s">
        <v>54</v>
      </c>
      <c r="F21" s="8" t="s">
        <v>55</v>
      </c>
    </row>
    <row r="22" spans="1:6" ht="16.5" customHeight="1">
      <c r="A22" s="8">
        <v>17</v>
      </c>
      <c r="B22" s="11" t="s">
        <v>56</v>
      </c>
      <c r="C22" s="15" t="s">
        <v>9</v>
      </c>
      <c r="D22" s="8">
        <v>107</v>
      </c>
      <c r="E22" s="8" t="s">
        <v>57</v>
      </c>
      <c r="F22" s="8" t="s">
        <v>31</v>
      </c>
    </row>
    <row r="23" spans="1:6" ht="16.5" customHeight="1">
      <c r="A23" s="8">
        <v>18</v>
      </c>
      <c r="B23" s="11" t="s">
        <v>58</v>
      </c>
      <c r="C23" s="12" t="s">
        <v>59</v>
      </c>
      <c r="D23" s="8">
        <v>104</v>
      </c>
      <c r="E23" s="8" t="s">
        <v>60</v>
      </c>
      <c r="F23" s="8" t="s">
        <v>16</v>
      </c>
    </row>
    <row r="24" spans="1:6" ht="16.5" customHeight="1">
      <c r="A24" s="8">
        <v>19</v>
      </c>
      <c r="B24" s="11" t="s">
        <v>61</v>
      </c>
      <c r="C24" s="7" t="s">
        <v>62</v>
      </c>
      <c r="D24" s="8">
        <v>117</v>
      </c>
      <c r="E24" s="8" t="s">
        <v>63</v>
      </c>
      <c r="F24" s="8" t="s">
        <v>31</v>
      </c>
    </row>
    <row r="25" spans="1:6" ht="16.5" customHeight="1">
      <c r="A25" s="8">
        <v>20</v>
      </c>
      <c r="B25" s="11" t="s">
        <v>64</v>
      </c>
      <c r="C25" s="7" t="s">
        <v>65</v>
      </c>
      <c r="D25" s="8">
        <v>140</v>
      </c>
      <c r="E25" s="8" t="s">
        <v>18</v>
      </c>
      <c r="F25" s="8" t="s">
        <v>19</v>
      </c>
    </row>
    <row r="26" spans="1:6" ht="16.5" customHeight="1">
      <c r="A26" s="8">
        <v>21</v>
      </c>
      <c r="B26" s="11" t="s">
        <v>66</v>
      </c>
      <c r="C26" s="12" t="s">
        <v>67</v>
      </c>
      <c r="D26" s="8">
        <v>121</v>
      </c>
      <c r="E26" s="8" t="s">
        <v>68</v>
      </c>
      <c r="F26" s="8" t="s">
        <v>31</v>
      </c>
    </row>
    <row r="27" spans="1:6" ht="16.5" customHeight="1">
      <c r="A27" s="8">
        <v>22</v>
      </c>
      <c r="B27" s="11" t="s">
        <v>69</v>
      </c>
      <c r="C27" s="15" t="s">
        <v>9</v>
      </c>
      <c r="D27" s="8">
        <v>127</v>
      </c>
      <c r="E27" s="8" t="s">
        <v>70</v>
      </c>
      <c r="F27" s="8" t="s">
        <v>71</v>
      </c>
    </row>
    <row r="28" spans="1:6" ht="16.5" customHeight="1">
      <c r="A28" s="8">
        <v>23</v>
      </c>
      <c r="B28" s="11" t="s">
        <v>72</v>
      </c>
      <c r="C28" s="7" t="s">
        <v>73</v>
      </c>
      <c r="D28" s="8">
        <v>111</v>
      </c>
      <c r="E28" s="8" t="s">
        <v>74</v>
      </c>
      <c r="F28" s="8" t="s">
        <v>31</v>
      </c>
    </row>
    <row r="29" spans="1:6" ht="16.5" customHeight="1">
      <c r="A29" s="8">
        <v>24</v>
      </c>
      <c r="B29" s="11" t="s">
        <v>75</v>
      </c>
      <c r="C29" s="15" t="s">
        <v>76</v>
      </c>
      <c r="D29" s="8">
        <v>128</v>
      </c>
      <c r="E29" s="8" t="s">
        <v>77</v>
      </c>
      <c r="F29" s="8" t="s">
        <v>78</v>
      </c>
    </row>
    <row r="30" spans="1:6" ht="16.5" customHeight="1">
      <c r="A30" s="8">
        <v>25</v>
      </c>
      <c r="B30" s="11" t="s">
        <v>79</v>
      </c>
      <c r="C30" s="12" t="s">
        <v>80</v>
      </c>
      <c r="D30" s="8">
        <v>142</v>
      </c>
      <c r="E30" s="8" t="s">
        <v>81</v>
      </c>
      <c r="F30" s="8" t="s">
        <v>19</v>
      </c>
    </row>
    <row r="31" spans="1:6" ht="16.5" customHeight="1">
      <c r="A31" s="8">
        <v>26</v>
      </c>
      <c r="B31" s="16" t="s">
        <v>82</v>
      </c>
      <c r="C31" s="17" t="s">
        <v>83</v>
      </c>
      <c r="D31" s="18">
        <v>110</v>
      </c>
      <c r="E31" s="18" t="s">
        <v>84</v>
      </c>
      <c r="F31" s="18" t="s">
        <v>31</v>
      </c>
    </row>
    <row r="33" spans="2:15">
      <c r="B33" s="1997" t="s">
        <v>914</v>
      </c>
      <c r="C33" s="1997"/>
      <c r="D33" s="1997"/>
      <c r="E33" s="1997"/>
      <c r="F33" s="1997"/>
      <c r="G33" s="1997"/>
      <c r="H33" s="1997"/>
      <c r="I33" s="1997"/>
      <c r="J33" s="1997"/>
      <c r="K33" s="1997"/>
      <c r="L33" s="1997"/>
      <c r="M33" s="1997"/>
      <c r="N33" s="1997"/>
      <c r="O33" s="1997"/>
    </row>
    <row r="34" spans="2:15">
      <c r="B34" s="1997" t="s">
        <v>941</v>
      </c>
      <c r="C34" s="1997"/>
      <c r="D34" s="1997"/>
      <c r="E34" s="1997"/>
      <c r="F34" s="1997"/>
      <c r="G34" s="1997"/>
      <c r="H34" s="1997"/>
      <c r="I34" s="1997"/>
      <c r="J34" s="1997"/>
      <c r="K34" s="1997"/>
      <c r="L34" s="1997"/>
      <c r="M34" s="1997"/>
      <c r="N34" s="1997"/>
      <c r="O34" s="1997"/>
    </row>
  </sheetData>
  <mergeCells count="4">
    <mergeCell ref="A1:F1"/>
    <mergeCell ref="A2:F2"/>
    <mergeCell ref="B33:O33"/>
    <mergeCell ref="B34:O34"/>
  </mergeCells>
  <printOptions horizontalCentered="1" verticalCentered="1"/>
  <pageMargins left="0.31" right="0.511811023622047" top="0.39370078740157499" bottom="0.196850393700787" header="0.71" footer="0.511811023622047"/>
  <pageSetup paperSize="9" scale="9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T59"/>
  <sheetViews>
    <sheetView topLeftCell="CU1" zoomScaleNormal="100" workbookViewId="0">
      <selection activeCell="CZ14" sqref="CZ14"/>
    </sheetView>
  </sheetViews>
  <sheetFormatPr defaultColWidth="9.26953125" defaultRowHeight="12.5"/>
  <cols>
    <col min="1" max="1" width="20" style="322" customWidth="1"/>
    <col min="2" max="12" width="10.7265625" style="336" customWidth="1"/>
    <col min="13" max="19" width="10.7265625" style="322" customWidth="1"/>
    <col min="20" max="103" width="10.7265625" style="336" customWidth="1"/>
    <col min="104" max="104" width="12.90625" style="336" customWidth="1"/>
    <col min="105" max="246" width="10.7265625" style="336" customWidth="1"/>
    <col min="247" max="251" width="10.7265625" style="301" customWidth="1"/>
    <col min="252" max="252" width="10.7265625" style="336" customWidth="1"/>
    <col min="253" max="253" width="10.453125" style="301" bestFit="1" customWidth="1"/>
    <col min="254" max="254" width="10.7265625" style="336" customWidth="1"/>
    <col min="255" max="259" width="9" style="301" customWidth="1"/>
    <col min="260" max="16384" width="9.26953125" style="301"/>
  </cols>
  <sheetData>
    <row r="1" spans="1:254" s="297" customFormat="1" ht="20.25" customHeight="1">
      <c r="A1" s="294" t="s">
        <v>835</v>
      </c>
      <c r="B1" s="295"/>
      <c r="C1" s="295"/>
      <c r="D1" s="295"/>
      <c r="E1" s="295"/>
      <c r="F1" s="295"/>
      <c r="G1" s="295"/>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5"/>
      <c r="AV1" s="295"/>
      <c r="AW1" s="295"/>
      <c r="AX1" s="295"/>
      <c r="AY1" s="295"/>
      <c r="AZ1" s="295"/>
      <c r="BA1" s="295"/>
      <c r="BB1" s="295"/>
      <c r="BC1" s="295"/>
      <c r="BD1" s="295"/>
      <c r="BE1" s="295"/>
      <c r="BF1" s="295"/>
      <c r="BG1" s="295"/>
      <c r="BH1" s="295"/>
      <c r="BI1" s="295"/>
      <c r="BJ1" s="295"/>
      <c r="BK1" s="295"/>
      <c r="BL1" s="295"/>
      <c r="BM1" s="295"/>
      <c r="BN1" s="295"/>
      <c r="BO1" s="295"/>
      <c r="BP1" s="295"/>
      <c r="BQ1" s="295"/>
      <c r="BR1" s="295"/>
      <c r="BS1" s="295"/>
      <c r="BT1" s="295"/>
      <c r="BU1" s="295"/>
      <c r="BV1" s="295"/>
      <c r="BW1" s="295"/>
      <c r="BX1" s="295"/>
      <c r="BY1" s="295"/>
      <c r="BZ1" s="295"/>
      <c r="CA1" s="295"/>
      <c r="CB1" s="295"/>
      <c r="CC1" s="295"/>
      <c r="CD1" s="295"/>
      <c r="CE1" s="295"/>
      <c r="CF1" s="295"/>
      <c r="CG1" s="295"/>
      <c r="CH1" s="295"/>
      <c r="CI1" s="295"/>
      <c r="CJ1" s="295"/>
      <c r="CK1" s="295"/>
      <c r="CL1" s="295"/>
      <c r="CM1" s="295"/>
      <c r="CN1" s="295"/>
      <c r="CO1" s="295"/>
      <c r="CP1" s="295"/>
      <c r="CQ1" s="295"/>
      <c r="CR1" s="295"/>
      <c r="CS1" s="295"/>
      <c r="CT1" s="295"/>
      <c r="CU1" s="295"/>
      <c r="CV1" s="295"/>
      <c r="CW1" s="295"/>
      <c r="CX1" s="295"/>
      <c r="CY1" s="295"/>
      <c r="CZ1" s="295"/>
      <c r="DA1" s="295"/>
      <c r="DB1" s="295"/>
      <c r="DC1" s="295"/>
      <c r="DD1" s="295"/>
      <c r="DE1" s="295"/>
      <c r="DF1" s="295"/>
      <c r="DG1" s="295"/>
      <c r="DH1" s="295"/>
      <c r="DI1" s="295"/>
      <c r="DJ1" s="295"/>
      <c r="DK1" s="295"/>
      <c r="DL1" s="295"/>
      <c r="DM1" s="295"/>
      <c r="DN1" s="295"/>
      <c r="DO1" s="295"/>
      <c r="DP1" s="295"/>
      <c r="DQ1" s="295"/>
      <c r="DR1" s="295"/>
      <c r="DS1" s="295"/>
      <c r="DT1" s="295"/>
      <c r="DU1" s="295"/>
      <c r="DV1" s="295"/>
      <c r="DW1" s="295"/>
      <c r="DX1" s="295"/>
      <c r="DY1" s="295"/>
      <c r="DZ1" s="295"/>
      <c r="EA1" s="295"/>
      <c r="EB1" s="295"/>
      <c r="EC1" s="295"/>
      <c r="ED1" s="295"/>
      <c r="EE1" s="295"/>
      <c r="EF1" s="295"/>
      <c r="EG1" s="295"/>
      <c r="EH1" s="295"/>
      <c r="EI1" s="295"/>
      <c r="EJ1" s="295"/>
      <c r="EK1" s="295"/>
      <c r="EL1" s="295"/>
      <c r="EM1" s="295"/>
      <c r="EN1" s="295"/>
      <c r="EO1" s="295"/>
      <c r="EP1" s="295"/>
      <c r="EQ1" s="295"/>
      <c r="ER1" s="295"/>
      <c r="ES1" s="295"/>
      <c r="ET1" s="295"/>
      <c r="EU1" s="295"/>
      <c r="EV1" s="295"/>
      <c r="EW1" s="295"/>
      <c r="EX1" s="295"/>
      <c r="EY1" s="295"/>
      <c r="EZ1" s="295"/>
      <c r="FA1" s="295"/>
      <c r="FB1" s="295"/>
      <c r="FC1" s="295"/>
      <c r="FD1" s="295"/>
      <c r="FE1" s="295"/>
      <c r="FF1" s="295"/>
      <c r="FG1" s="295"/>
      <c r="FH1" s="295"/>
      <c r="FI1" s="295"/>
      <c r="FJ1" s="295"/>
      <c r="FK1" s="295"/>
      <c r="FL1" s="295"/>
      <c r="FM1" s="295"/>
      <c r="FN1" s="295"/>
      <c r="FO1" s="295"/>
      <c r="FP1" s="295"/>
      <c r="FQ1" s="295"/>
      <c r="FR1" s="295"/>
      <c r="FS1" s="295"/>
      <c r="FT1" s="295"/>
      <c r="FU1" s="295"/>
      <c r="FV1" s="295"/>
      <c r="FW1" s="295"/>
      <c r="FX1" s="295"/>
      <c r="FY1" s="295"/>
      <c r="FZ1" s="295"/>
      <c r="GA1" s="295"/>
      <c r="GB1" s="295"/>
      <c r="GC1" s="295"/>
      <c r="GD1" s="295"/>
      <c r="GE1" s="295"/>
      <c r="GF1" s="295"/>
      <c r="GG1" s="295"/>
      <c r="GH1" s="295"/>
      <c r="GI1" s="295"/>
      <c r="GJ1" s="295"/>
      <c r="GK1" s="295"/>
      <c r="GL1" s="295"/>
      <c r="GM1" s="295"/>
      <c r="GN1" s="295"/>
      <c r="GO1" s="295"/>
      <c r="GP1" s="295"/>
      <c r="GQ1" s="295"/>
      <c r="GR1" s="295"/>
      <c r="GS1" s="295"/>
      <c r="GT1" s="295"/>
      <c r="GU1" s="295"/>
      <c r="GV1" s="295"/>
      <c r="GW1" s="295"/>
      <c r="GX1" s="295"/>
      <c r="GY1" s="295"/>
      <c r="GZ1" s="295"/>
      <c r="HA1" s="295"/>
      <c r="HB1" s="295"/>
      <c r="HC1" s="295"/>
      <c r="HD1" s="295"/>
      <c r="HE1" s="295"/>
      <c r="HF1" s="295"/>
      <c r="HG1" s="295"/>
      <c r="HH1" s="295"/>
      <c r="HI1" s="295"/>
      <c r="HJ1" s="295"/>
      <c r="HK1" s="295"/>
      <c r="HL1" s="295"/>
      <c r="HM1" s="295"/>
      <c r="HN1" s="295"/>
      <c r="HO1" s="295"/>
      <c r="HP1" s="295"/>
      <c r="HQ1" s="295"/>
      <c r="HR1" s="295"/>
      <c r="HS1" s="295"/>
      <c r="HT1" s="295"/>
      <c r="HU1" s="295"/>
      <c r="HV1" s="295"/>
      <c r="HW1" s="295"/>
      <c r="HX1" s="295"/>
      <c r="HY1" s="295"/>
      <c r="HZ1" s="295"/>
      <c r="IA1" s="295"/>
      <c r="IB1" s="295"/>
      <c r="IC1" s="295"/>
      <c r="ID1" s="295"/>
      <c r="IE1" s="295"/>
      <c r="IF1" s="295"/>
      <c r="IG1" s="295"/>
      <c r="IH1" s="295"/>
      <c r="II1" s="295"/>
      <c r="IJ1" s="295"/>
      <c r="IK1" s="295"/>
      <c r="IL1" s="295"/>
      <c r="IM1" s="295"/>
      <c r="IN1" s="295"/>
      <c r="IO1" s="296"/>
      <c r="IR1" s="295"/>
      <c r="IT1" s="295"/>
    </row>
    <row r="2" spans="1:254" ht="15" customHeight="1">
      <c r="A2" s="298" t="s">
        <v>259</v>
      </c>
      <c r="B2" s="299"/>
      <c r="C2" s="299"/>
      <c r="D2" s="299"/>
      <c r="E2" s="299"/>
      <c r="F2" s="299"/>
      <c r="G2" s="299"/>
      <c r="H2" s="299"/>
      <c r="I2" s="299"/>
      <c r="J2" s="299"/>
      <c r="K2" s="299"/>
      <c r="L2" s="299"/>
      <c r="M2" s="300"/>
      <c r="N2" s="300"/>
      <c r="O2" s="300"/>
      <c r="P2" s="300"/>
      <c r="Q2" s="300"/>
      <c r="R2" s="301"/>
      <c r="S2" s="300"/>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c r="DL2" s="299"/>
      <c r="DM2" s="299"/>
      <c r="DN2" s="299"/>
      <c r="DO2" s="299"/>
      <c r="DP2" s="299"/>
      <c r="DQ2" s="299"/>
      <c r="DR2" s="299"/>
      <c r="DS2" s="299"/>
      <c r="DT2" s="299"/>
      <c r="DU2" s="299"/>
      <c r="DV2" s="299"/>
      <c r="DW2" s="299"/>
      <c r="DX2" s="299"/>
      <c r="DY2" s="299"/>
      <c r="DZ2" s="299"/>
      <c r="EA2" s="299"/>
      <c r="EB2" s="299"/>
      <c r="EC2" s="299"/>
      <c r="ED2" s="299"/>
      <c r="EE2" s="299"/>
      <c r="EF2" s="299"/>
      <c r="EG2" s="299"/>
      <c r="EH2" s="299"/>
      <c r="EI2" s="299"/>
      <c r="EJ2" s="299"/>
      <c r="EK2" s="299"/>
      <c r="EL2" s="299"/>
      <c r="EM2" s="299"/>
      <c r="EN2" s="299"/>
      <c r="EO2" s="299"/>
      <c r="EP2" s="299"/>
      <c r="EQ2" s="299"/>
      <c r="ER2" s="299"/>
      <c r="ES2" s="299"/>
      <c r="ET2" s="299"/>
      <c r="EU2" s="299"/>
      <c r="EV2" s="299"/>
      <c r="EW2" s="299"/>
      <c r="EX2" s="299"/>
      <c r="EY2" s="299"/>
      <c r="EZ2" s="299"/>
      <c r="FA2" s="299"/>
      <c r="FB2" s="299"/>
      <c r="FC2" s="299"/>
      <c r="FD2" s="299"/>
      <c r="FE2" s="299"/>
      <c r="FF2" s="299"/>
      <c r="FG2" s="299"/>
      <c r="FH2" s="299"/>
      <c r="FI2" s="299"/>
      <c r="FJ2" s="299"/>
      <c r="FK2" s="299"/>
      <c r="FL2" s="299"/>
      <c r="FM2" s="299"/>
      <c r="FN2" s="299"/>
      <c r="FO2" s="299"/>
      <c r="FP2" s="299"/>
      <c r="FQ2" s="299"/>
      <c r="FR2" s="299"/>
      <c r="FS2" s="299"/>
      <c r="FT2" s="299"/>
      <c r="FU2" s="299"/>
      <c r="FV2" s="299"/>
      <c r="FW2" s="299"/>
      <c r="FX2" s="299"/>
      <c r="FY2" s="299"/>
      <c r="FZ2" s="299"/>
      <c r="GA2" s="299"/>
      <c r="GB2" s="299"/>
      <c r="GC2" s="299"/>
      <c r="GD2" s="299"/>
      <c r="GE2" s="299"/>
      <c r="GF2" s="299"/>
      <c r="GG2" s="299"/>
      <c r="GH2" s="299"/>
      <c r="GI2" s="299"/>
      <c r="GJ2" s="299"/>
      <c r="GK2" s="299"/>
      <c r="GL2" s="299"/>
      <c r="GM2" s="299"/>
      <c r="GN2" s="299"/>
      <c r="GO2" s="299"/>
      <c r="GP2" s="299"/>
      <c r="GQ2" s="299"/>
      <c r="GR2" s="299"/>
      <c r="GS2" s="299"/>
      <c r="GT2" s="299"/>
      <c r="GU2" s="299"/>
      <c r="GV2" s="299"/>
      <c r="GW2" s="299"/>
      <c r="GX2" s="299"/>
      <c r="GY2" s="299"/>
      <c r="GZ2" s="299"/>
      <c r="HA2" s="299"/>
      <c r="HB2" s="299"/>
      <c r="HC2" s="299"/>
      <c r="HD2" s="299"/>
      <c r="HE2" s="299"/>
      <c r="HF2" s="299"/>
      <c r="HG2" s="299"/>
      <c r="HH2" s="299"/>
      <c r="HI2" s="299"/>
      <c r="HJ2" s="299"/>
      <c r="HK2" s="299"/>
      <c r="HL2" s="299"/>
      <c r="HM2" s="299"/>
      <c r="HN2" s="299"/>
      <c r="HO2" s="299"/>
      <c r="HP2" s="299"/>
      <c r="HQ2" s="299"/>
      <c r="HR2" s="299"/>
      <c r="HS2" s="299"/>
      <c r="HT2" s="299"/>
      <c r="HU2" s="299"/>
      <c r="HV2" s="299"/>
      <c r="HW2" s="299"/>
      <c r="HX2" s="299"/>
      <c r="HY2" s="299"/>
      <c r="HZ2" s="299"/>
      <c r="IA2" s="299"/>
      <c r="IB2" s="299"/>
      <c r="IC2" s="299"/>
      <c r="ID2" s="299"/>
      <c r="IE2" s="299"/>
      <c r="IF2" s="299"/>
      <c r="IG2" s="299"/>
      <c r="IH2" s="299"/>
      <c r="II2" s="302"/>
      <c r="IJ2" s="299"/>
      <c r="IK2" s="302"/>
      <c r="IL2" s="302"/>
      <c r="IM2" s="302"/>
      <c r="IN2" s="302"/>
      <c r="IO2" s="302"/>
      <c r="IP2" s="302"/>
      <c r="IR2" s="302"/>
      <c r="IT2" s="299"/>
    </row>
    <row r="3" spans="1:254" s="303" customFormat="1" ht="12.75" customHeight="1">
      <c r="A3" s="2128" t="s">
        <v>226</v>
      </c>
      <c r="B3" s="2125" t="s">
        <v>214</v>
      </c>
      <c r="C3" s="2126"/>
      <c r="D3" s="2126"/>
      <c r="E3" s="2126"/>
      <c r="F3" s="2126"/>
      <c r="G3" s="2126"/>
      <c r="H3" s="2126"/>
      <c r="I3" s="2126"/>
      <c r="J3" s="2126"/>
      <c r="K3" s="2127"/>
      <c r="L3" s="781" t="s">
        <v>343</v>
      </c>
      <c r="M3" s="2125" t="s">
        <v>260</v>
      </c>
      <c r="N3" s="2126"/>
      <c r="O3" s="2126"/>
      <c r="P3" s="2126"/>
      <c r="Q3" s="2126"/>
      <c r="R3" s="2126"/>
      <c r="S3" s="2126"/>
      <c r="T3" s="2126"/>
      <c r="U3" s="2126"/>
      <c r="V3" s="2127"/>
      <c r="W3" s="2125" t="s">
        <v>545</v>
      </c>
      <c r="X3" s="2126"/>
      <c r="Y3" s="2126"/>
      <c r="Z3" s="2126"/>
      <c r="AA3" s="2126"/>
      <c r="AB3" s="2126"/>
      <c r="AC3" s="2126"/>
      <c r="AD3" s="2126"/>
      <c r="AE3" s="2126"/>
      <c r="AF3" s="2127"/>
      <c r="AG3" s="2125" t="s">
        <v>231</v>
      </c>
      <c r="AH3" s="2126"/>
      <c r="AI3" s="2126"/>
      <c r="AJ3" s="2126"/>
      <c r="AK3" s="2126"/>
      <c r="AL3" s="2126"/>
      <c r="AM3" s="2126"/>
      <c r="AN3" s="2126"/>
      <c r="AO3" s="2126"/>
      <c r="AP3" s="2127"/>
      <c r="AQ3" s="2125" t="s">
        <v>232</v>
      </c>
      <c r="AR3" s="2126"/>
      <c r="AS3" s="2126"/>
      <c r="AT3" s="2126"/>
      <c r="AU3" s="2126"/>
      <c r="AV3" s="2126"/>
      <c r="AW3" s="2126"/>
      <c r="AX3" s="2126"/>
      <c r="AY3" s="2126"/>
      <c r="AZ3" s="2127"/>
      <c r="BA3" s="2125" t="s">
        <v>233</v>
      </c>
      <c r="BB3" s="2126"/>
      <c r="BC3" s="2126"/>
      <c r="BD3" s="2126"/>
      <c r="BE3" s="2126"/>
      <c r="BF3" s="2126"/>
      <c r="BG3" s="2126"/>
      <c r="BH3" s="2126"/>
      <c r="BI3" s="2126"/>
      <c r="BJ3" s="2127"/>
      <c r="BK3" s="2125" t="s">
        <v>234</v>
      </c>
      <c r="BL3" s="2126"/>
      <c r="BM3" s="2126"/>
      <c r="BN3" s="2126"/>
      <c r="BO3" s="2126"/>
      <c r="BP3" s="2126"/>
      <c r="BQ3" s="2126"/>
      <c r="BR3" s="2126"/>
      <c r="BS3" s="2126"/>
      <c r="BT3" s="2127"/>
      <c r="BU3" s="781" t="s">
        <v>345</v>
      </c>
      <c r="BV3" s="2125" t="s">
        <v>235</v>
      </c>
      <c r="BW3" s="2126"/>
      <c r="BX3" s="2126"/>
      <c r="BY3" s="2126"/>
      <c r="BZ3" s="2126"/>
      <c r="CA3" s="2126"/>
      <c r="CB3" s="2126"/>
      <c r="CC3" s="2126"/>
      <c r="CD3" s="2126"/>
      <c r="CE3" s="2127"/>
      <c r="CF3" s="2125" t="s">
        <v>236</v>
      </c>
      <c r="CG3" s="2126"/>
      <c r="CH3" s="2126"/>
      <c r="CI3" s="2126"/>
      <c r="CJ3" s="2126"/>
      <c r="CK3" s="2126"/>
      <c r="CL3" s="2126"/>
      <c r="CM3" s="2126"/>
      <c r="CN3" s="2126"/>
      <c r="CO3" s="2127"/>
      <c r="CP3" s="2125" t="s">
        <v>237</v>
      </c>
      <c r="CQ3" s="2126"/>
      <c r="CR3" s="2126"/>
      <c r="CS3" s="2126"/>
      <c r="CT3" s="2126"/>
      <c r="CU3" s="2126"/>
      <c r="CV3" s="2126"/>
      <c r="CW3" s="2126"/>
      <c r="CX3" s="2126"/>
      <c r="CY3" s="2127"/>
      <c r="CZ3" s="781" t="s">
        <v>355</v>
      </c>
      <c r="DA3" s="2125" t="s">
        <v>181</v>
      </c>
      <c r="DB3" s="2126"/>
      <c r="DC3" s="2126"/>
      <c r="DD3" s="2126"/>
      <c r="DE3" s="2126"/>
      <c r="DF3" s="2126"/>
      <c r="DG3" s="2126"/>
      <c r="DH3" s="2126"/>
      <c r="DI3" s="2126"/>
      <c r="DJ3" s="2127"/>
      <c r="DK3" s="2125" t="s">
        <v>238</v>
      </c>
      <c r="DL3" s="2126"/>
      <c r="DM3" s="2126"/>
      <c r="DN3" s="2126"/>
      <c r="DO3" s="2126"/>
      <c r="DP3" s="2126"/>
      <c r="DQ3" s="2126"/>
      <c r="DR3" s="2126"/>
      <c r="DS3" s="2126"/>
      <c r="DT3" s="2127"/>
      <c r="DU3" s="2130" t="s">
        <v>239</v>
      </c>
      <c r="DV3" s="2131"/>
      <c r="DW3" s="2131"/>
      <c r="DX3" s="2131"/>
      <c r="DY3" s="2131"/>
      <c r="DZ3" s="2131"/>
      <c r="EA3" s="2131"/>
      <c r="EB3" s="2131"/>
      <c r="EC3" s="2131"/>
      <c r="ED3" s="2132"/>
      <c r="EE3" s="2125" t="s">
        <v>240</v>
      </c>
      <c r="EF3" s="2126"/>
      <c r="EG3" s="2126"/>
      <c r="EH3" s="2126"/>
      <c r="EI3" s="2126"/>
      <c r="EJ3" s="2126"/>
      <c r="EK3" s="2126"/>
      <c r="EL3" s="2126"/>
      <c r="EM3" s="2126"/>
      <c r="EN3" s="2127"/>
      <c r="EO3" s="2125" t="s">
        <v>241</v>
      </c>
      <c r="EP3" s="2126"/>
      <c r="EQ3" s="2126"/>
      <c r="ER3" s="2126"/>
      <c r="ES3" s="2126"/>
      <c r="ET3" s="2126"/>
      <c r="EU3" s="2126"/>
      <c r="EV3" s="2126"/>
      <c r="EW3" s="2126"/>
      <c r="EX3" s="2127"/>
      <c r="EY3" s="2130" t="s">
        <v>242</v>
      </c>
      <c r="EZ3" s="2131"/>
      <c r="FA3" s="2131"/>
      <c r="FB3" s="2131"/>
      <c r="FC3" s="2131"/>
      <c r="FD3" s="2131"/>
      <c r="FE3" s="2131"/>
      <c r="FF3" s="2131"/>
      <c r="FG3" s="2131"/>
      <c r="FH3" s="2132"/>
      <c r="FI3" s="2125" t="s">
        <v>243</v>
      </c>
      <c r="FJ3" s="2126"/>
      <c r="FK3" s="2126"/>
      <c r="FL3" s="2126"/>
      <c r="FM3" s="2126"/>
      <c r="FN3" s="2126"/>
      <c r="FO3" s="2126"/>
      <c r="FP3" s="2126"/>
      <c r="FQ3" s="2126"/>
      <c r="FR3" s="2127"/>
      <c r="FS3" s="2125" t="s">
        <v>244</v>
      </c>
      <c r="FT3" s="2126"/>
      <c r="FU3" s="2126"/>
      <c r="FV3" s="2126"/>
      <c r="FW3" s="2126"/>
      <c r="FX3" s="2126"/>
      <c r="FY3" s="2126"/>
      <c r="FZ3" s="2126"/>
      <c r="GA3" s="2126"/>
      <c r="GB3" s="2127"/>
      <c r="GC3" s="2125" t="s">
        <v>245</v>
      </c>
      <c r="GD3" s="2126"/>
      <c r="GE3" s="2126"/>
      <c r="GF3" s="2126"/>
      <c r="GG3" s="2126"/>
      <c r="GH3" s="2126"/>
      <c r="GI3" s="2126"/>
      <c r="GJ3" s="2126"/>
      <c r="GK3" s="2126"/>
      <c r="GL3" s="2127"/>
      <c r="GM3" s="2130" t="s">
        <v>183</v>
      </c>
      <c r="GN3" s="2131"/>
      <c r="GO3" s="2131"/>
      <c r="GP3" s="2131"/>
      <c r="GQ3" s="2131"/>
      <c r="GR3" s="2131"/>
      <c r="GS3" s="2131"/>
      <c r="GT3" s="2131"/>
      <c r="GU3" s="2131"/>
      <c r="GV3" s="2132"/>
      <c r="GW3" s="2125" t="s">
        <v>246</v>
      </c>
      <c r="GX3" s="2126"/>
      <c r="GY3" s="2126"/>
      <c r="GZ3" s="2126"/>
      <c r="HA3" s="2126"/>
      <c r="HB3" s="2126"/>
      <c r="HC3" s="2126"/>
      <c r="HD3" s="2126"/>
      <c r="HE3" s="2126"/>
      <c r="HF3" s="2127"/>
      <c r="HG3" s="2125" t="s">
        <v>247</v>
      </c>
      <c r="HH3" s="2126"/>
      <c r="HI3" s="2126"/>
      <c r="HJ3" s="2126"/>
      <c r="HK3" s="2126"/>
      <c r="HL3" s="2126"/>
      <c r="HM3" s="2126"/>
      <c r="HN3" s="2126"/>
      <c r="HO3" s="2126"/>
      <c r="HP3" s="2127"/>
      <c r="HQ3" s="2125" t="s">
        <v>184</v>
      </c>
      <c r="HR3" s="2126"/>
      <c r="HS3" s="2126"/>
      <c r="HT3" s="2126"/>
      <c r="HU3" s="2126"/>
      <c r="HV3" s="2126"/>
      <c r="HW3" s="2126"/>
      <c r="HX3" s="2126"/>
      <c r="HY3" s="2126"/>
      <c r="HZ3" s="2127"/>
      <c r="IA3" s="2125" t="s">
        <v>248</v>
      </c>
      <c r="IB3" s="2126"/>
      <c r="IC3" s="2126"/>
      <c r="ID3" s="2126"/>
      <c r="IE3" s="2126"/>
      <c r="IF3" s="2126"/>
      <c r="IG3" s="2126"/>
      <c r="IH3" s="2126"/>
      <c r="II3" s="2126"/>
      <c r="IJ3" s="2127"/>
      <c r="IK3" s="2125" t="s">
        <v>249</v>
      </c>
      <c r="IL3" s="2126"/>
      <c r="IM3" s="2126"/>
      <c r="IN3" s="2126"/>
      <c r="IO3" s="2126"/>
      <c r="IP3" s="2126"/>
      <c r="IQ3" s="2126"/>
      <c r="IR3" s="2126"/>
      <c r="IS3" s="2126"/>
      <c r="IT3" s="2127"/>
    </row>
    <row r="4" spans="1:254" s="305" customFormat="1" ht="20.25" customHeight="1">
      <c r="A4" s="2128"/>
      <c r="B4" s="65" t="s">
        <v>88</v>
      </c>
      <c r="C4" s="304" t="s">
        <v>89</v>
      </c>
      <c r="D4" s="65" t="s">
        <v>90</v>
      </c>
      <c r="E4" s="304" t="s">
        <v>91</v>
      </c>
      <c r="F4" s="304" t="s">
        <v>92</v>
      </c>
      <c r="G4" s="304" t="s">
        <v>93</v>
      </c>
      <c r="H4" s="304" t="s">
        <v>94</v>
      </c>
      <c r="I4" s="304" t="s">
        <v>95</v>
      </c>
      <c r="J4" s="304" t="s">
        <v>102</v>
      </c>
      <c r="K4" s="783" t="s">
        <v>320</v>
      </c>
      <c r="L4" s="783" t="s">
        <v>320</v>
      </c>
      <c r="M4" s="65" t="s">
        <v>88</v>
      </c>
      <c r="N4" s="65" t="s">
        <v>89</v>
      </c>
      <c r="O4" s="65" t="s">
        <v>90</v>
      </c>
      <c r="P4" s="304" t="s">
        <v>91</v>
      </c>
      <c r="Q4" s="304" t="s">
        <v>92</v>
      </c>
      <c r="R4" s="304" t="s">
        <v>93</v>
      </c>
      <c r="S4" s="304" t="s">
        <v>94</v>
      </c>
      <c r="T4" s="304" t="s">
        <v>95</v>
      </c>
      <c r="U4" s="304" t="s">
        <v>102</v>
      </c>
      <c r="V4" s="783" t="s">
        <v>320</v>
      </c>
      <c r="W4" s="65" t="s">
        <v>88</v>
      </c>
      <c r="X4" s="65" t="s">
        <v>89</v>
      </c>
      <c r="Y4" s="65" t="s">
        <v>90</v>
      </c>
      <c r="Z4" s="304" t="s">
        <v>91</v>
      </c>
      <c r="AA4" s="304" t="s">
        <v>92</v>
      </c>
      <c r="AB4" s="304" t="s">
        <v>93</v>
      </c>
      <c r="AC4" s="304" t="s">
        <v>94</v>
      </c>
      <c r="AD4" s="304" t="s">
        <v>95</v>
      </c>
      <c r="AE4" s="304" t="s">
        <v>102</v>
      </c>
      <c r="AF4" s="783" t="s">
        <v>320</v>
      </c>
      <c r="AG4" s="65" t="s">
        <v>88</v>
      </c>
      <c r="AH4" s="304" t="s">
        <v>89</v>
      </c>
      <c r="AI4" s="65" t="s">
        <v>90</v>
      </c>
      <c r="AJ4" s="304" t="s">
        <v>91</v>
      </c>
      <c r="AK4" s="304" t="s">
        <v>92</v>
      </c>
      <c r="AL4" s="304" t="s">
        <v>93</v>
      </c>
      <c r="AM4" s="304" t="s">
        <v>94</v>
      </c>
      <c r="AN4" s="304" t="s">
        <v>95</v>
      </c>
      <c r="AO4" s="304" t="s">
        <v>102</v>
      </c>
      <c r="AP4" s="783" t="s">
        <v>320</v>
      </c>
      <c r="AQ4" s="65" t="s">
        <v>88</v>
      </c>
      <c r="AR4" s="65" t="s">
        <v>89</v>
      </c>
      <c r="AS4" s="65" t="s">
        <v>90</v>
      </c>
      <c r="AT4" s="304" t="s">
        <v>91</v>
      </c>
      <c r="AU4" s="304" t="s">
        <v>92</v>
      </c>
      <c r="AV4" s="304" t="s">
        <v>93</v>
      </c>
      <c r="AW4" s="304" t="s">
        <v>94</v>
      </c>
      <c r="AX4" s="304" t="s">
        <v>95</v>
      </c>
      <c r="AY4" s="304" t="s">
        <v>102</v>
      </c>
      <c r="AZ4" s="783" t="s">
        <v>320</v>
      </c>
      <c r="BA4" s="65" t="s">
        <v>88</v>
      </c>
      <c r="BB4" s="65" t="s">
        <v>89</v>
      </c>
      <c r="BC4" s="65" t="s">
        <v>90</v>
      </c>
      <c r="BD4" s="304" t="s">
        <v>91</v>
      </c>
      <c r="BE4" s="304" t="s">
        <v>92</v>
      </c>
      <c r="BF4" s="304" t="s">
        <v>93</v>
      </c>
      <c r="BG4" s="304" t="s">
        <v>94</v>
      </c>
      <c r="BH4" s="304" t="s">
        <v>95</v>
      </c>
      <c r="BI4" s="304" t="s">
        <v>102</v>
      </c>
      <c r="BJ4" s="783" t="s">
        <v>320</v>
      </c>
      <c r="BK4" s="65" t="s">
        <v>88</v>
      </c>
      <c r="BL4" s="304" t="s">
        <v>89</v>
      </c>
      <c r="BM4" s="65" t="s">
        <v>90</v>
      </c>
      <c r="BN4" s="304" t="s">
        <v>91</v>
      </c>
      <c r="BO4" s="304" t="s">
        <v>92</v>
      </c>
      <c r="BP4" s="304" t="s">
        <v>93</v>
      </c>
      <c r="BQ4" s="304" t="s">
        <v>94</v>
      </c>
      <c r="BR4" s="304" t="s">
        <v>95</v>
      </c>
      <c r="BS4" s="304" t="s">
        <v>102</v>
      </c>
      <c r="BT4" s="783" t="s">
        <v>320</v>
      </c>
      <c r="BU4" s="783" t="s">
        <v>320</v>
      </c>
      <c r="BV4" s="65" t="s">
        <v>88</v>
      </c>
      <c r="BW4" s="304" t="s">
        <v>89</v>
      </c>
      <c r="BX4" s="65" t="s">
        <v>90</v>
      </c>
      <c r="BY4" s="304" t="s">
        <v>91</v>
      </c>
      <c r="BZ4" s="304" t="s">
        <v>92</v>
      </c>
      <c r="CA4" s="304" t="s">
        <v>93</v>
      </c>
      <c r="CB4" s="304" t="s">
        <v>94</v>
      </c>
      <c r="CC4" s="304" t="s">
        <v>95</v>
      </c>
      <c r="CD4" s="304" t="s">
        <v>102</v>
      </c>
      <c r="CE4" s="783" t="s">
        <v>320</v>
      </c>
      <c r="CF4" s="65" t="s">
        <v>88</v>
      </c>
      <c r="CG4" s="65" t="s">
        <v>89</v>
      </c>
      <c r="CH4" s="65" t="s">
        <v>90</v>
      </c>
      <c r="CI4" s="304" t="s">
        <v>91</v>
      </c>
      <c r="CJ4" s="304" t="s">
        <v>92</v>
      </c>
      <c r="CK4" s="304" t="s">
        <v>93</v>
      </c>
      <c r="CL4" s="304" t="s">
        <v>94</v>
      </c>
      <c r="CM4" s="304" t="s">
        <v>95</v>
      </c>
      <c r="CN4" s="304" t="s">
        <v>102</v>
      </c>
      <c r="CO4" s="783" t="s">
        <v>320</v>
      </c>
      <c r="CP4" s="65" t="s">
        <v>88</v>
      </c>
      <c r="CQ4" s="65" t="s">
        <v>89</v>
      </c>
      <c r="CR4" s="65" t="s">
        <v>90</v>
      </c>
      <c r="CS4" s="304" t="s">
        <v>91</v>
      </c>
      <c r="CT4" s="304" t="s">
        <v>92</v>
      </c>
      <c r="CU4" s="304" t="s">
        <v>93</v>
      </c>
      <c r="CV4" s="304" t="s">
        <v>94</v>
      </c>
      <c r="CW4" s="304" t="s">
        <v>95</v>
      </c>
      <c r="CX4" s="304" t="s">
        <v>102</v>
      </c>
      <c r="CY4" s="783" t="s">
        <v>320</v>
      </c>
      <c r="CZ4" s="783" t="s">
        <v>320</v>
      </c>
      <c r="DA4" s="65" t="s">
        <v>88</v>
      </c>
      <c r="DB4" s="304" t="s">
        <v>89</v>
      </c>
      <c r="DC4" s="65" t="s">
        <v>90</v>
      </c>
      <c r="DD4" s="304" t="s">
        <v>91</v>
      </c>
      <c r="DE4" s="304" t="s">
        <v>92</v>
      </c>
      <c r="DF4" s="304" t="s">
        <v>93</v>
      </c>
      <c r="DG4" s="304" t="s">
        <v>94</v>
      </c>
      <c r="DH4" s="304" t="s">
        <v>95</v>
      </c>
      <c r="DI4" s="304" t="s">
        <v>102</v>
      </c>
      <c r="DJ4" s="783" t="s">
        <v>320</v>
      </c>
      <c r="DK4" s="65" t="s">
        <v>88</v>
      </c>
      <c r="DL4" s="65" t="s">
        <v>89</v>
      </c>
      <c r="DM4" s="65" t="s">
        <v>90</v>
      </c>
      <c r="DN4" s="304" t="s">
        <v>91</v>
      </c>
      <c r="DO4" s="304" t="s">
        <v>92</v>
      </c>
      <c r="DP4" s="304" t="s">
        <v>93</v>
      </c>
      <c r="DQ4" s="304" t="s">
        <v>94</v>
      </c>
      <c r="DR4" s="304" t="s">
        <v>95</v>
      </c>
      <c r="DS4" s="304" t="s">
        <v>102</v>
      </c>
      <c r="DT4" s="783" t="s">
        <v>320</v>
      </c>
      <c r="DU4" s="65" t="s">
        <v>88</v>
      </c>
      <c r="DV4" s="65" t="s">
        <v>89</v>
      </c>
      <c r="DW4" s="65" t="s">
        <v>90</v>
      </c>
      <c r="DX4" s="304" t="s">
        <v>91</v>
      </c>
      <c r="DY4" s="304" t="s">
        <v>92</v>
      </c>
      <c r="DZ4" s="304" t="s">
        <v>93</v>
      </c>
      <c r="EA4" s="304" t="s">
        <v>94</v>
      </c>
      <c r="EB4" s="304" t="s">
        <v>95</v>
      </c>
      <c r="EC4" s="304" t="s">
        <v>102</v>
      </c>
      <c r="ED4" s="783" t="s">
        <v>320</v>
      </c>
      <c r="EE4" s="65" t="s">
        <v>88</v>
      </c>
      <c r="EF4" s="304" t="s">
        <v>89</v>
      </c>
      <c r="EG4" s="65" t="s">
        <v>90</v>
      </c>
      <c r="EH4" s="304" t="s">
        <v>91</v>
      </c>
      <c r="EI4" s="304" t="s">
        <v>92</v>
      </c>
      <c r="EJ4" s="304" t="s">
        <v>93</v>
      </c>
      <c r="EK4" s="304" t="s">
        <v>94</v>
      </c>
      <c r="EL4" s="304" t="s">
        <v>95</v>
      </c>
      <c r="EM4" s="304" t="s">
        <v>102</v>
      </c>
      <c r="EN4" s="783" t="s">
        <v>320</v>
      </c>
      <c r="EO4" s="65" t="s">
        <v>88</v>
      </c>
      <c r="EP4" s="65" t="s">
        <v>89</v>
      </c>
      <c r="EQ4" s="65" t="s">
        <v>90</v>
      </c>
      <c r="ER4" s="304" t="s">
        <v>91</v>
      </c>
      <c r="ES4" s="304" t="s">
        <v>92</v>
      </c>
      <c r="ET4" s="304" t="s">
        <v>93</v>
      </c>
      <c r="EU4" s="304" t="s">
        <v>94</v>
      </c>
      <c r="EV4" s="304" t="s">
        <v>95</v>
      </c>
      <c r="EW4" s="304" t="s">
        <v>102</v>
      </c>
      <c r="EX4" s="783" t="s">
        <v>320</v>
      </c>
      <c r="EY4" s="65" t="s">
        <v>88</v>
      </c>
      <c r="EZ4" s="65" t="s">
        <v>89</v>
      </c>
      <c r="FA4" s="65" t="s">
        <v>90</v>
      </c>
      <c r="FB4" s="304" t="s">
        <v>91</v>
      </c>
      <c r="FC4" s="304" t="s">
        <v>92</v>
      </c>
      <c r="FD4" s="304" t="s">
        <v>93</v>
      </c>
      <c r="FE4" s="304" t="s">
        <v>94</v>
      </c>
      <c r="FF4" s="304" t="s">
        <v>95</v>
      </c>
      <c r="FG4" s="304" t="s">
        <v>102</v>
      </c>
      <c r="FH4" s="783" t="s">
        <v>320</v>
      </c>
      <c r="FI4" s="65" t="s">
        <v>88</v>
      </c>
      <c r="FJ4" s="65" t="s">
        <v>89</v>
      </c>
      <c r="FK4" s="65" t="s">
        <v>90</v>
      </c>
      <c r="FL4" s="304" t="s">
        <v>91</v>
      </c>
      <c r="FM4" s="304" t="s">
        <v>92</v>
      </c>
      <c r="FN4" s="304" t="s">
        <v>93</v>
      </c>
      <c r="FO4" s="304" t="s">
        <v>94</v>
      </c>
      <c r="FP4" s="304" t="s">
        <v>95</v>
      </c>
      <c r="FQ4" s="304" t="s">
        <v>102</v>
      </c>
      <c r="FR4" s="783" t="s">
        <v>320</v>
      </c>
      <c r="FS4" s="65" t="s">
        <v>88</v>
      </c>
      <c r="FT4" s="65" t="s">
        <v>89</v>
      </c>
      <c r="FU4" s="65" t="s">
        <v>90</v>
      </c>
      <c r="FV4" s="304" t="s">
        <v>91</v>
      </c>
      <c r="FW4" s="304" t="s">
        <v>92</v>
      </c>
      <c r="FX4" s="304" t="s">
        <v>93</v>
      </c>
      <c r="FY4" s="304" t="s">
        <v>94</v>
      </c>
      <c r="FZ4" s="304" t="s">
        <v>95</v>
      </c>
      <c r="GA4" s="304" t="s">
        <v>102</v>
      </c>
      <c r="GB4" s="783" t="s">
        <v>320</v>
      </c>
      <c r="GC4" s="65" t="s">
        <v>88</v>
      </c>
      <c r="GD4" s="304" t="s">
        <v>89</v>
      </c>
      <c r="GE4" s="65" t="s">
        <v>90</v>
      </c>
      <c r="GF4" s="304" t="s">
        <v>91</v>
      </c>
      <c r="GG4" s="304" t="s">
        <v>92</v>
      </c>
      <c r="GH4" s="304" t="s">
        <v>93</v>
      </c>
      <c r="GI4" s="304" t="s">
        <v>94</v>
      </c>
      <c r="GJ4" s="304" t="s">
        <v>95</v>
      </c>
      <c r="GK4" s="304" t="s">
        <v>102</v>
      </c>
      <c r="GL4" s="783" t="s">
        <v>320</v>
      </c>
      <c r="GM4" s="65" t="s">
        <v>88</v>
      </c>
      <c r="GN4" s="65" t="s">
        <v>89</v>
      </c>
      <c r="GO4" s="65" t="s">
        <v>90</v>
      </c>
      <c r="GP4" s="304" t="s">
        <v>91</v>
      </c>
      <c r="GQ4" s="304" t="s">
        <v>92</v>
      </c>
      <c r="GR4" s="304" t="s">
        <v>93</v>
      </c>
      <c r="GS4" s="304" t="s">
        <v>94</v>
      </c>
      <c r="GT4" s="304" t="s">
        <v>95</v>
      </c>
      <c r="GU4" s="304" t="s">
        <v>102</v>
      </c>
      <c r="GV4" s="783" t="s">
        <v>320</v>
      </c>
      <c r="GW4" s="65" t="s">
        <v>88</v>
      </c>
      <c r="GX4" s="304" t="s">
        <v>89</v>
      </c>
      <c r="GY4" s="65" t="s">
        <v>90</v>
      </c>
      <c r="GZ4" s="304" t="s">
        <v>91</v>
      </c>
      <c r="HA4" s="304" t="s">
        <v>92</v>
      </c>
      <c r="HB4" s="304" t="s">
        <v>93</v>
      </c>
      <c r="HC4" s="304" t="s">
        <v>94</v>
      </c>
      <c r="HD4" s="304" t="s">
        <v>95</v>
      </c>
      <c r="HE4" s="304" t="s">
        <v>102</v>
      </c>
      <c r="HF4" s="783" t="s">
        <v>320</v>
      </c>
      <c r="HG4" s="65" t="s">
        <v>88</v>
      </c>
      <c r="HH4" s="65" t="s">
        <v>89</v>
      </c>
      <c r="HI4" s="65" t="s">
        <v>90</v>
      </c>
      <c r="HJ4" s="304" t="s">
        <v>91</v>
      </c>
      <c r="HK4" s="304" t="s">
        <v>92</v>
      </c>
      <c r="HL4" s="304" t="s">
        <v>93</v>
      </c>
      <c r="HM4" s="304" t="s">
        <v>94</v>
      </c>
      <c r="HN4" s="304" t="s">
        <v>95</v>
      </c>
      <c r="HO4" s="304" t="s">
        <v>102</v>
      </c>
      <c r="HP4" s="783" t="s">
        <v>320</v>
      </c>
      <c r="HQ4" s="65" t="s">
        <v>88</v>
      </c>
      <c r="HR4" s="304" t="s">
        <v>89</v>
      </c>
      <c r="HS4" s="65" t="s">
        <v>90</v>
      </c>
      <c r="HT4" s="304" t="s">
        <v>91</v>
      </c>
      <c r="HU4" s="304" t="s">
        <v>92</v>
      </c>
      <c r="HV4" s="304" t="s">
        <v>93</v>
      </c>
      <c r="HW4" s="304" t="s">
        <v>94</v>
      </c>
      <c r="HX4" s="304" t="s">
        <v>95</v>
      </c>
      <c r="HY4" s="304" t="s">
        <v>102</v>
      </c>
      <c r="HZ4" s="783" t="s">
        <v>320</v>
      </c>
      <c r="IA4" s="65" t="s">
        <v>88</v>
      </c>
      <c r="IB4" s="65" t="s">
        <v>89</v>
      </c>
      <c r="IC4" s="65" t="s">
        <v>90</v>
      </c>
      <c r="ID4" s="304" t="s">
        <v>91</v>
      </c>
      <c r="IE4" s="304" t="s">
        <v>92</v>
      </c>
      <c r="IF4" s="304" t="s">
        <v>93</v>
      </c>
      <c r="IG4" s="304" t="s">
        <v>94</v>
      </c>
      <c r="IH4" s="304" t="s">
        <v>95</v>
      </c>
      <c r="II4" s="304" t="s">
        <v>102</v>
      </c>
      <c r="IJ4" s="783" t="s">
        <v>320</v>
      </c>
      <c r="IK4" s="304" t="s">
        <v>88</v>
      </c>
      <c r="IL4" s="304" t="s">
        <v>89</v>
      </c>
      <c r="IM4" s="65" t="s">
        <v>90</v>
      </c>
      <c r="IN4" s="304" t="s">
        <v>91</v>
      </c>
      <c r="IO4" s="304" t="s">
        <v>92</v>
      </c>
      <c r="IP4" s="304" t="s">
        <v>93</v>
      </c>
      <c r="IQ4" s="304" t="s">
        <v>94</v>
      </c>
      <c r="IR4" s="304" t="s">
        <v>95</v>
      </c>
      <c r="IS4" s="304" t="s">
        <v>102</v>
      </c>
      <c r="IT4" s="783" t="s">
        <v>320</v>
      </c>
    </row>
    <row r="5" spans="1:254">
      <c r="A5" s="306" t="s">
        <v>250</v>
      </c>
      <c r="B5" s="307">
        <v>272780</v>
      </c>
      <c r="C5" s="307">
        <v>243738</v>
      </c>
      <c r="D5" s="308">
        <v>289343</v>
      </c>
      <c r="E5" s="307">
        <v>283250</v>
      </c>
      <c r="F5" s="307">
        <v>258038</v>
      </c>
      <c r="G5" s="307">
        <v>138401</v>
      </c>
      <c r="H5" s="307">
        <v>197421</v>
      </c>
      <c r="I5" s="309">
        <v>217163</v>
      </c>
      <c r="J5" s="309">
        <v>161527</v>
      </c>
      <c r="K5" s="309">
        <v>165074</v>
      </c>
      <c r="L5" s="309">
        <v>215</v>
      </c>
      <c r="M5" s="307">
        <v>1608</v>
      </c>
      <c r="N5" s="307">
        <v>2055</v>
      </c>
      <c r="O5" s="308">
        <v>1591</v>
      </c>
      <c r="P5" s="307">
        <v>4417</v>
      </c>
      <c r="Q5" s="307">
        <v>8012</v>
      </c>
      <c r="R5" s="307">
        <v>10519</v>
      </c>
      <c r="S5" s="307">
        <v>10763</v>
      </c>
      <c r="T5" s="309">
        <v>13469</v>
      </c>
      <c r="U5" s="309">
        <v>13396</v>
      </c>
      <c r="V5" s="309">
        <v>23836</v>
      </c>
      <c r="W5" s="307">
        <v>3</v>
      </c>
      <c r="X5" s="307">
        <v>1</v>
      </c>
      <c r="Y5" s="308">
        <v>0</v>
      </c>
      <c r="Z5" s="307">
        <v>13</v>
      </c>
      <c r="AA5" s="307">
        <v>74</v>
      </c>
      <c r="AB5" s="307">
        <v>137</v>
      </c>
      <c r="AC5" s="307">
        <v>263</v>
      </c>
      <c r="AD5" s="309">
        <v>359</v>
      </c>
      <c r="AE5" s="309">
        <v>39</v>
      </c>
      <c r="AF5" s="309">
        <v>1293</v>
      </c>
      <c r="AG5" s="307">
        <v>1007</v>
      </c>
      <c r="AH5" s="307">
        <v>1719</v>
      </c>
      <c r="AI5" s="307">
        <v>2886</v>
      </c>
      <c r="AJ5" s="307">
        <v>1285</v>
      </c>
      <c r="AK5" s="307">
        <v>1226</v>
      </c>
      <c r="AL5" s="307">
        <v>948</v>
      </c>
      <c r="AM5" s="307">
        <v>308</v>
      </c>
      <c r="AN5" s="309">
        <v>446</v>
      </c>
      <c r="AO5" s="309">
        <v>226</v>
      </c>
      <c r="AP5" s="309">
        <v>1104</v>
      </c>
      <c r="AQ5" s="307">
        <v>3419</v>
      </c>
      <c r="AR5" s="307">
        <v>1942</v>
      </c>
      <c r="AS5" s="307">
        <v>1051</v>
      </c>
      <c r="AT5" s="307">
        <v>490</v>
      </c>
      <c r="AU5" s="307">
        <v>882</v>
      </c>
      <c r="AV5" s="307">
        <v>796</v>
      </c>
      <c r="AW5" s="307">
        <v>1159</v>
      </c>
      <c r="AX5" s="309">
        <v>1334</v>
      </c>
      <c r="AY5" s="309">
        <v>677</v>
      </c>
      <c r="AZ5" s="309">
        <v>1891</v>
      </c>
      <c r="BA5" s="307">
        <v>98774</v>
      </c>
      <c r="BB5" s="307">
        <v>142935</v>
      </c>
      <c r="BC5" s="307">
        <v>198626</v>
      </c>
      <c r="BD5" s="307">
        <v>173548</v>
      </c>
      <c r="BE5" s="307">
        <v>152663</v>
      </c>
      <c r="BF5" s="307">
        <v>175950</v>
      </c>
      <c r="BG5" s="307">
        <v>153648</v>
      </c>
      <c r="BH5" s="309">
        <v>192260</v>
      </c>
      <c r="BI5" s="309">
        <v>171501</v>
      </c>
      <c r="BJ5" s="309">
        <v>154671</v>
      </c>
      <c r="BK5" s="307">
        <v>85</v>
      </c>
      <c r="BL5" s="307">
        <v>127</v>
      </c>
      <c r="BM5" s="307">
        <v>182</v>
      </c>
      <c r="BN5" s="307">
        <v>246</v>
      </c>
      <c r="BO5" s="307">
        <v>352</v>
      </c>
      <c r="BP5" s="307">
        <v>400</v>
      </c>
      <c r="BQ5" s="307">
        <v>999</v>
      </c>
      <c r="BR5" s="309">
        <v>1750</v>
      </c>
      <c r="BS5" s="309">
        <v>2550</v>
      </c>
      <c r="BT5" s="309">
        <v>4914</v>
      </c>
      <c r="BU5" s="309">
        <v>993</v>
      </c>
      <c r="BV5" s="307">
        <v>343</v>
      </c>
      <c r="BW5" s="307">
        <v>473</v>
      </c>
      <c r="BX5" s="307">
        <v>95</v>
      </c>
      <c r="BY5" s="307">
        <v>928</v>
      </c>
      <c r="BZ5" s="307">
        <v>2465</v>
      </c>
      <c r="CA5" s="307">
        <v>3701</v>
      </c>
      <c r="CB5" s="307">
        <v>5464</v>
      </c>
      <c r="CC5" s="309">
        <v>10466</v>
      </c>
      <c r="CD5" s="309">
        <v>7720</v>
      </c>
      <c r="CE5" s="309">
        <v>7665</v>
      </c>
      <c r="CF5" s="307">
        <v>588</v>
      </c>
      <c r="CG5" s="307">
        <v>1238</v>
      </c>
      <c r="CH5" s="307">
        <v>1411</v>
      </c>
      <c r="CI5" s="307">
        <v>2068</v>
      </c>
      <c r="CJ5" s="307">
        <v>1011</v>
      </c>
      <c r="CK5" s="307">
        <v>420</v>
      </c>
      <c r="CL5" s="307">
        <v>1014</v>
      </c>
      <c r="CM5" s="309">
        <v>2173</v>
      </c>
      <c r="CN5" s="309">
        <v>2216</v>
      </c>
      <c r="CO5" s="309">
        <v>1971</v>
      </c>
      <c r="CP5" s="307">
        <v>39</v>
      </c>
      <c r="CQ5" s="307">
        <v>123</v>
      </c>
      <c r="CR5" s="307">
        <v>253</v>
      </c>
      <c r="CS5" s="307">
        <v>590</v>
      </c>
      <c r="CT5" s="307">
        <v>604</v>
      </c>
      <c r="CU5" s="307">
        <v>1280</v>
      </c>
      <c r="CV5" s="307">
        <v>989</v>
      </c>
      <c r="CW5" s="309">
        <v>847</v>
      </c>
      <c r="CX5" s="309">
        <v>623</v>
      </c>
      <c r="CY5" s="309">
        <v>560</v>
      </c>
      <c r="CZ5" s="309">
        <v>600</v>
      </c>
      <c r="DA5" s="307">
        <v>4765</v>
      </c>
      <c r="DB5" s="307">
        <v>13028</v>
      </c>
      <c r="DC5" s="307">
        <v>34474</v>
      </c>
      <c r="DD5" s="307">
        <v>65844</v>
      </c>
      <c r="DE5" s="307">
        <v>149267</v>
      </c>
      <c r="DF5" s="307">
        <v>261544</v>
      </c>
      <c r="DG5" s="307">
        <v>270427</v>
      </c>
      <c r="DH5" s="309">
        <v>357966</v>
      </c>
      <c r="DI5" s="309">
        <v>312874</v>
      </c>
      <c r="DJ5" s="309">
        <v>407620</v>
      </c>
      <c r="DK5" s="307">
        <v>2243</v>
      </c>
      <c r="DL5" s="307">
        <v>1838</v>
      </c>
      <c r="DM5" s="307">
        <v>1750</v>
      </c>
      <c r="DN5" s="307">
        <v>2639</v>
      </c>
      <c r="DO5" s="307">
        <v>19828</v>
      </c>
      <c r="DP5" s="307">
        <v>94475</v>
      </c>
      <c r="DQ5" s="307">
        <v>172537</v>
      </c>
      <c r="DR5" s="309">
        <v>230796</v>
      </c>
      <c r="DS5" s="309">
        <v>230284</v>
      </c>
      <c r="DT5" s="309">
        <v>294342</v>
      </c>
      <c r="DU5" s="307">
        <v>2426</v>
      </c>
      <c r="DV5" s="307">
        <v>5050</v>
      </c>
      <c r="DW5" s="307">
        <v>6378</v>
      </c>
      <c r="DX5" s="307">
        <v>7731</v>
      </c>
      <c r="DY5" s="307">
        <v>8296</v>
      </c>
      <c r="DZ5" s="307">
        <v>11217</v>
      </c>
      <c r="EA5" s="307">
        <v>13631</v>
      </c>
      <c r="EB5" s="309">
        <v>20168</v>
      </c>
      <c r="EC5" s="309">
        <v>24098</v>
      </c>
      <c r="ED5" s="309">
        <v>38645</v>
      </c>
      <c r="EE5" s="307">
        <v>14162</v>
      </c>
      <c r="EF5" s="307">
        <v>32177</v>
      </c>
      <c r="EG5" s="307">
        <v>45427</v>
      </c>
      <c r="EH5" s="307">
        <v>47757</v>
      </c>
      <c r="EI5" s="307">
        <v>51136</v>
      </c>
      <c r="EJ5" s="307">
        <v>72211</v>
      </c>
      <c r="EK5" s="307">
        <v>86850</v>
      </c>
      <c r="EL5" s="309">
        <v>128491</v>
      </c>
      <c r="EM5" s="309">
        <v>146901</v>
      </c>
      <c r="EN5" s="309">
        <v>177473</v>
      </c>
      <c r="EO5" s="307">
        <v>4194</v>
      </c>
      <c r="EP5" s="307">
        <v>2979</v>
      </c>
      <c r="EQ5" s="307">
        <v>4314</v>
      </c>
      <c r="ER5" s="307">
        <v>6604</v>
      </c>
      <c r="ES5" s="307">
        <v>9604</v>
      </c>
      <c r="ET5" s="307">
        <v>12787</v>
      </c>
      <c r="EU5" s="307">
        <v>14236</v>
      </c>
      <c r="EV5" s="309">
        <v>20959</v>
      </c>
      <c r="EW5" s="309">
        <v>21099</v>
      </c>
      <c r="EX5" s="309">
        <v>26975</v>
      </c>
      <c r="EY5" s="307">
        <v>1593</v>
      </c>
      <c r="EZ5" s="307">
        <v>1906</v>
      </c>
      <c r="FA5" s="307">
        <v>1748</v>
      </c>
      <c r="FB5" s="307">
        <v>1253</v>
      </c>
      <c r="FC5" s="307">
        <v>1664</v>
      </c>
      <c r="FD5" s="307">
        <v>4856</v>
      </c>
      <c r="FE5" s="307">
        <v>16648</v>
      </c>
      <c r="FF5" s="309">
        <v>23663</v>
      </c>
      <c r="FG5" s="309">
        <v>14520</v>
      </c>
      <c r="FH5" s="309">
        <v>8524</v>
      </c>
      <c r="FI5" s="307">
        <v>2986</v>
      </c>
      <c r="FJ5" s="307">
        <v>14022</v>
      </c>
      <c r="FK5" s="307">
        <v>26026</v>
      </c>
      <c r="FL5" s="307">
        <v>47461</v>
      </c>
      <c r="FM5" s="307">
        <v>67588</v>
      </c>
      <c r="FN5" s="307">
        <v>44676</v>
      </c>
      <c r="FO5" s="307">
        <v>37356</v>
      </c>
      <c r="FP5" s="309">
        <v>16792</v>
      </c>
      <c r="FQ5" s="309">
        <v>6221</v>
      </c>
      <c r="FR5" s="309">
        <v>14954</v>
      </c>
      <c r="FS5" s="307">
        <v>2221</v>
      </c>
      <c r="FT5" s="307">
        <v>6354</v>
      </c>
      <c r="FU5" s="307">
        <v>12184</v>
      </c>
      <c r="FV5" s="307">
        <v>7179</v>
      </c>
      <c r="FW5" s="307">
        <v>5350</v>
      </c>
      <c r="FX5" s="307">
        <v>3073</v>
      </c>
      <c r="FY5" s="307">
        <v>531</v>
      </c>
      <c r="FZ5" s="309">
        <v>551</v>
      </c>
      <c r="GA5" s="309">
        <v>317</v>
      </c>
      <c r="GB5" s="309">
        <v>185</v>
      </c>
      <c r="GC5" s="307">
        <v>1</v>
      </c>
      <c r="GD5" s="307">
        <v>46</v>
      </c>
      <c r="GE5" s="307">
        <v>68</v>
      </c>
      <c r="GF5" s="307">
        <v>6</v>
      </c>
      <c r="GG5" s="307">
        <v>5</v>
      </c>
      <c r="GH5" s="307">
        <v>1</v>
      </c>
      <c r="GI5" s="307">
        <v>0</v>
      </c>
      <c r="GJ5" s="309">
        <v>0</v>
      </c>
      <c r="GK5" s="309">
        <v>0</v>
      </c>
      <c r="GL5" s="813"/>
      <c r="GM5" s="307">
        <v>8933</v>
      </c>
      <c r="GN5" s="307">
        <v>17769</v>
      </c>
      <c r="GO5" s="307">
        <v>19819</v>
      </c>
      <c r="GP5" s="307">
        <v>31397</v>
      </c>
      <c r="GQ5" s="307">
        <v>36544</v>
      </c>
      <c r="GR5" s="307">
        <v>26828</v>
      </c>
      <c r="GS5" s="307">
        <v>35478</v>
      </c>
      <c r="GT5" s="309">
        <v>66677</v>
      </c>
      <c r="GU5" s="309">
        <v>47053</v>
      </c>
      <c r="GV5" s="309">
        <v>63910</v>
      </c>
      <c r="GW5" s="307">
        <v>3531</v>
      </c>
      <c r="GX5" s="307">
        <v>13466</v>
      </c>
      <c r="GY5" s="307">
        <v>25449</v>
      </c>
      <c r="GZ5" s="307">
        <v>28595</v>
      </c>
      <c r="HA5" s="307">
        <v>31586</v>
      </c>
      <c r="HB5" s="307">
        <v>24368</v>
      </c>
      <c r="HC5" s="307">
        <v>21548</v>
      </c>
      <c r="HD5" s="309">
        <v>48180</v>
      </c>
      <c r="HE5" s="309">
        <v>44629</v>
      </c>
      <c r="HF5" s="309">
        <v>55001</v>
      </c>
      <c r="HG5" s="307">
        <v>861</v>
      </c>
      <c r="HH5" s="307">
        <v>4410</v>
      </c>
      <c r="HI5" s="307">
        <v>4260</v>
      </c>
      <c r="HJ5" s="307">
        <v>3940</v>
      </c>
      <c r="HK5" s="307">
        <v>4752</v>
      </c>
      <c r="HL5" s="307">
        <v>4995</v>
      </c>
      <c r="HM5" s="307">
        <v>6878</v>
      </c>
      <c r="HN5" s="309">
        <v>21003</v>
      </c>
      <c r="HO5" s="309">
        <v>17312</v>
      </c>
      <c r="HP5" s="309">
        <v>19061</v>
      </c>
      <c r="HQ5" s="307">
        <v>516</v>
      </c>
      <c r="HR5" s="307">
        <v>896</v>
      </c>
      <c r="HS5" s="307">
        <v>630</v>
      </c>
      <c r="HT5" s="307">
        <v>574</v>
      </c>
      <c r="HU5" s="307">
        <v>485</v>
      </c>
      <c r="HV5" s="307">
        <v>527</v>
      </c>
      <c r="HW5" s="307">
        <v>1026</v>
      </c>
      <c r="HX5" s="309">
        <v>1738</v>
      </c>
      <c r="HY5" s="309">
        <v>1332</v>
      </c>
      <c r="HZ5" s="309">
        <v>2493</v>
      </c>
      <c r="IA5" s="307">
        <v>154604</v>
      </c>
      <c r="IB5" s="307">
        <v>265246</v>
      </c>
      <c r="IC5" s="307">
        <v>390061</v>
      </c>
      <c r="ID5" s="307">
        <v>436149</v>
      </c>
      <c r="IE5" s="307">
        <v>557567</v>
      </c>
      <c r="IF5" s="307">
        <v>763689</v>
      </c>
      <c r="IG5" s="307">
        <v>862617</v>
      </c>
      <c r="IH5" s="309">
        <v>1174451</v>
      </c>
      <c r="II5" s="309">
        <v>1070499</v>
      </c>
      <c r="IJ5" s="813">
        <v>1308896</v>
      </c>
      <c r="IK5" s="307">
        <v>427383</v>
      </c>
      <c r="IL5" s="307">
        <v>508984</v>
      </c>
      <c r="IM5" s="307">
        <v>679404</v>
      </c>
      <c r="IN5" s="307">
        <v>719399</v>
      </c>
      <c r="IO5" s="307">
        <v>815605</v>
      </c>
      <c r="IP5" s="307">
        <v>902090</v>
      </c>
      <c r="IQ5" s="307">
        <v>1060038</v>
      </c>
      <c r="IR5" s="309">
        <v>1391614</v>
      </c>
      <c r="IS5" s="310">
        <v>1232026</v>
      </c>
      <c r="IT5" s="813">
        <v>1473970</v>
      </c>
    </row>
    <row r="6" spans="1:254">
      <c r="A6" s="311" t="s">
        <v>251</v>
      </c>
      <c r="B6" s="312">
        <v>25</v>
      </c>
      <c r="C6" s="312">
        <v>2897</v>
      </c>
      <c r="D6" s="313">
        <v>753</v>
      </c>
      <c r="E6" s="312">
        <v>833</v>
      </c>
      <c r="F6" s="312">
        <v>88</v>
      </c>
      <c r="G6" s="312">
        <v>51685</v>
      </c>
      <c r="H6" s="312">
        <v>13867</v>
      </c>
      <c r="I6" s="314">
        <v>4264</v>
      </c>
      <c r="J6" s="314">
        <v>997</v>
      </c>
      <c r="K6" s="309">
        <v>1750</v>
      </c>
      <c r="L6" s="309">
        <v>23</v>
      </c>
      <c r="M6" s="312">
        <v>132</v>
      </c>
      <c r="N6" s="312">
        <v>178</v>
      </c>
      <c r="O6" s="313">
        <v>266</v>
      </c>
      <c r="P6" s="312">
        <v>155</v>
      </c>
      <c r="Q6" s="312">
        <v>570</v>
      </c>
      <c r="R6" s="312">
        <v>0</v>
      </c>
      <c r="S6" s="312">
        <v>4</v>
      </c>
      <c r="T6" s="314">
        <v>1</v>
      </c>
      <c r="U6" s="314">
        <v>0</v>
      </c>
      <c r="V6" s="309">
        <v>0</v>
      </c>
      <c r="W6" s="312">
        <v>0</v>
      </c>
      <c r="X6" s="312">
        <v>0</v>
      </c>
      <c r="Y6" s="312">
        <v>0</v>
      </c>
      <c r="Z6" s="312">
        <v>0</v>
      </c>
      <c r="AA6" s="312">
        <v>0</v>
      </c>
      <c r="AB6" s="312">
        <v>0</v>
      </c>
      <c r="AC6" s="312">
        <v>0</v>
      </c>
      <c r="AD6" s="314">
        <v>2</v>
      </c>
      <c r="AE6" s="314">
        <v>0</v>
      </c>
      <c r="AF6" s="309">
        <v>0</v>
      </c>
      <c r="AG6" s="312">
        <v>28</v>
      </c>
      <c r="AH6" s="312">
        <v>34</v>
      </c>
      <c r="AI6" s="312">
        <v>17</v>
      </c>
      <c r="AJ6" s="312">
        <v>5</v>
      </c>
      <c r="AK6" s="312">
        <v>4</v>
      </c>
      <c r="AL6" s="312">
        <v>9</v>
      </c>
      <c r="AM6" s="312">
        <v>0</v>
      </c>
      <c r="AN6" s="314">
        <v>0</v>
      </c>
      <c r="AO6" s="314">
        <v>0</v>
      </c>
      <c r="AP6" s="309">
        <v>0</v>
      </c>
      <c r="AQ6" s="312">
        <v>69</v>
      </c>
      <c r="AR6" s="312">
        <v>109</v>
      </c>
      <c r="AS6" s="312">
        <v>90</v>
      </c>
      <c r="AT6" s="312">
        <v>0</v>
      </c>
      <c r="AU6" s="312">
        <v>0</v>
      </c>
      <c r="AV6" s="312">
        <v>0</v>
      </c>
      <c r="AW6" s="312">
        <v>98</v>
      </c>
      <c r="AX6" s="314">
        <v>9</v>
      </c>
      <c r="AY6" s="314">
        <v>0</v>
      </c>
      <c r="AZ6" s="309">
        <v>0</v>
      </c>
      <c r="BA6" s="312">
        <v>7363</v>
      </c>
      <c r="BB6" s="312">
        <v>5178</v>
      </c>
      <c r="BC6" s="312">
        <v>2528</v>
      </c>
      <c r="BD6" s="312">
        <v>21961</v>
      </c>
      <c r="BE6" s="312">
        <v>11541</v>
      </c>
      <c r="BF6" s="312">
        <v>1478</v>
      </c>
      <c r="BG6" s="312">
        <v>2568</v>
      </c>
      <c r="BH6" s="314">
        <v>555</v>
      </c>
      <c r="BI6" s="314">
        <v>22</v>
      </c>
      <c r="BJ6" s="309">
        <v>13</v>
      </c>
      <c r="BK6" s="312">
        <v>25</v>
      </c>
      <c r="BL6" s="312">
        <v>45</v>
      </c>
      <c r="BM6" s="312">
        <v>21</v>
      </c>
      <c r="BN6" s="312">
        <v>43</v>
      </c>
      <c r="BO6" s="312">
        <v>0</v>
      </c>
      <c r="BP6" s="312">
        <v>0</v>
      </c>
      <c r="BQ6" s="312">
        <v>0</v>
      </c>
      <c r="BR6" s="314">
        <v>17</v>
      </c>
      <c r="BS6" s="314">
        <v>0</v>
      </c>
      <c r="BT6" s="309">
        <v>0</v>
      </c>
      <c r="BU6" s="309">
        <v>0</v>
      </c>
      <c r="BV6" s="312">
        <v>40</v>
      </c>
      <c r="BW6" s="312">
        <v>34</v>
      </c>
      <c r="BX6" s="312">
        <v>40</v>
      </c>
      <c r="BY6" s="312">
        <v>0</v>
      </c>
      <c r="BZ6" s="312">
        <v>0</v>
      </c>
      <c r="CA6" s="312">
        <v>0</v>
      </c>
      <c r="CB6" s="312">
        <v>0</v>
      </c>
      <c r="CC6" s="314">
        <v>0</v>
      </c>
      <c r="CD6" s="314">
        <v>0</v>
      </c>
      <c r="CE6" s="309">
        <v>0</v>
      </c>
      <c r="CF6" s="312">
        <v>16</v>
      </c>
      <c r="CG6" s="312">
        <v>21</v>
      </c>
      <c r="CH6" s="312">
        <v>17</v>
      </c>
      <c r="CI6" s="312">
        <v>0</v>
      </c>
      <c r="CJ6" s="312">
        <v>0</v>
      </c>
      <c r="CK6" s="312">
        <v>0</v>
      </c>
      <c r="CL6" s="312">
        <v>72</v>
      </c>
      <c r="CM6" s="314">
        <v>110</v>
      </c>
      <c r="CN6" s="314">
        <v>2</v>
      </c>
      <c r="CO6" s="309">
        <v>3</v>
      </c>
      <c r="CP6" s="312">
        <v>56</v>
      </c>
      <c r="CQ6" s="312">
        <v>46</v>
      </c>
      <c r="CR6" s="312">
        <v>98</v>
      </c>
      <c r="CS6" s="312">
        <v>131</v>
      </c>
      <c r="CT6" s="312">
        <v>170</v>
      </c>
      <c r="CU6" s="312">
        <v>135</v>
      </c>
      <c r="CV6" s="312">
        <v>134</v>
      </c>
      <c r="CW6" s="314">
        <v>375</v>
      </c>
      <c r="CX6" s="314">
        <v>94</v>
      </c>
      <c r="CY6" s="309">
        <v>1</v>
      </c>
      <c r="CZ6" s="309">
        <v>0</v>
      </c>
      <c r="DA6" s="312">
        <v>167</v>
      </c>
      <c r="DB6" s="312">
        <v>460</v>
      </c>
      <c r="DC6" s="312">
        <v>2359</v>
      </c>
      <c r="DD6" s="312">
        <v>5007</v>
      </c>
      <c r="DE6" s="312">
        <v>7144</v>
      </c>
      <c r="DF6" s="312">
        <v>2418</v>
      </c>
      <c r="DG6" s="312">
        <v>2376</v>
      </c>
      <c r="DH6" s="314">
        <v>120</v>
      </c>
      <c r="DI6" s="314">
        <v>501</v>
      </c>
      <c r="DJ6" s="309">
        <v>219</v>
      </c>
      <c r="DK6" s="312">
        <v>43</v>
      </c>
      <c r="DL6" s="312">
        <v>25</v>
      </c>
      <c r="DM6" s="312">
        <v>14</v>
      </c>
      <c r="DN6" s="312">
        <v>14</v>
      </c>
      <c r="DO6" s="312">
        <v>80</v>
      </c>
      <c r="DP6" s="312">
        <v>1087</v>
      </c>
      <c r="DQ6" s="312">
        <v>1615</v>
      </c>
      <c r="DR6" s="314">
        <v>5530</v>
      </c>
      <c r="DS6" s="314">
        <v>1850</v>
      </c>
      <c r="DT6" s="309">
        <v>2830</v>
      </c>
      <c r="DU6" s="312">
        <v>269</v>
      </c>
      <c r="DV6" s="312">
        <v>1057</v>
      </c>
      <c r="DW6" s="312">
        <v>600</v>
      </c>
      <c r="DX6" s="312">
        <v>751</v>
      </c>
      <c r="DY6" s="312">
        <v>384</v>
      </c>
      <c r="DZ6" s="312">
        <v>478</v>
      </c>
      <c r="EA6" s="312">
        <v>1085</v>
      </c>
      <c r="EB6" s="314">
        <v>5299</v>
      </c>
      <c r="EC6" s="314">
        <v>3445</v>
      </c>
      <c r="ED6" s="309">
        <v>13</v>
      </c>
      <c r="EE6" s="312">
        <v>3517</v>
      </c>
      <c r="EF6" s="312">
        <v>1771</v>
      </c>
      <c r="EG6" s="312">
        <v>539</v>
      </c>
      <c r="EH6" s="312">
        <v>726</v>
      </c>
      <c r="EI6" s="312">
        <v>1586</v>
      </c>
      <c r="EJ6" s="312">
        <v>108</v>
      </c>
      <c r="EK6" s="312">
        <v>1908</v>
      </c>
      <c r="EL6" s="314">
        <v>59</v>
      </c>
      <c r="EM6" s="314">
        <v>46</v>
      </c>
      <c r="EN6" s="309">
        <v>49</v>
      </c>
      <c r="EO6" s="312">
        <v>1426</v>
      </c>
      <c r="EP6" s="312">
        <v>570</v>
      </c>
      <c r="EQ6" s="312">
        <v>1144</v>
      </c>
      <c r="ER6" s="312">
        <v>950</v>
      </c>
      <c r="ES6" s="312">
        <v>1</v>
      </c>
      <c r="ET6" s="312">
        <v>1</v>
      </c>
      <c r="EU6" s="312">
        <v>0</v>
      </c>
      <c r="EV6" s="314">
        <v>26</v>
      </c>
      <c r="EW6" s="314">
        <v>2</v>
      </c>
      <c r="EX6" s="309">
        <v>0</v>
      </c>
      <c r="EY6" s="312">
        <v>0</v>
      </c>
      <c r="EZ6" s="312">
        <v>9</v>
      </c>
      <c r="FA6" s="312">
        <v>1</v>
      </c>
      <c r="FB6" s="312">
        <v>11</v>
      </c>
      <c r="FC6" s="312">
        <v>0</v>
      </c>
      <c r="FD6" s="312">
        <v>0</v>
      </c>
      <c r="FE6" s="312">
        <v>0</v>
      </c>
      <c r="FF6" s="314">
        <v>2289</v>
      </c>
      <c r="FG6" s="314">
        <v>6</v>
      </c>
      <c r="FH6" s="309">
        <v>16</v>
      </c>
      <c r="FI6" s="312">
        <v>177</v>
      </c>
      <c r="FJ6" s="312">
        <v>964</v>
      </c>
      <c r="FK6" s="312">
        <v>981</v>
      </c>
      <c r="FL6" s="312">
        <v>656</v>
      </c>
      <c r="FM6" s="312">
        <v>10627</v>
      </c>
      <c r="FN6" s="312">
        <v>25475</v>
      </c>
      <c r="FO6" s="312">
        <v>281</v>
      </c>
      <c r="FP6" s="314">
        <v>795</v>
      </c>
      <c r="FQ6" s="314">
        <v>135</v>
      </c>
      <c r="FR6" s="309">
        <v>300</v>
      </c>
      <c r="FS6" s="312">
        <v>0</v>
      </c>
      <c r="FT6" s="312">
        <v>0</v>
      </c>
      <c r="FU6" s="312">
        <v>66</v>
      </c>
      <c r="FV6" s="312">
        <v>81</v>
      </c>
      <c r="FW6" s="312">
        <v>120</v>
      </c>
      <c r="FX6" s="312">
        <v>62</v>
      </c>
      <c r="FY6" s="312">
        <v>6</v>
      </c>
      <c r="FZ6" s="314">
        <v>29</v>
      </c>
      <c r="GA6" s="314">
        <v>6</v>
      </c>
      <c r="GB6" s="309">
        <v>33</v>
      </c>
      <c r="GC6" s="312">
        <v>0</v>
      </c>
      <c r="GD6" s="312">
        <v>15</v>
      </c>
      <c r="GE6" s="312">
        <v>6</v>
      </c>
      <c r="GF6" s="312">
        <v>1</v>
      </c>
      <c r="GG6" s="312">
        <v>0</v>
      </c>
      <c r="GH6" s="312">
        <v>0</v>
      </c>
      <c r="GI6" s="312">
        <v>0</v>
      </c>
      <c r="GJ6" s="314">
        <v>0</v>
      </c>
      <c r="GK6" s="314">
        <v>0</v>
      </c>
      <c r="GL6" s="813"/>
      <c r="GM6" s="312">
        <v>1164</v>
      </c>
      <c r="GN6" s="312">
        <v>1600</v>
      </c>
      <c r="GO6" s="312">
        <v>3030</v>
      </c>
      <c r="GP6" s="312">
        <v>1325</v>
      </c>
      <c r="GQ6" s="312">
        <v>701</v>
      </c>
      <c r="GR6" s="312">
        <v>523</v>
      </c>
      <c r="GS6" s="312">
        <v>584</v>
      </c>
      <c r="GT6" s="314">
        <v>1877</v>
      </c>
      <c r="GU6" s="314">
        <v>21</v>
      </c>
      <c r="GV6" s="309">
        <v>29</v>
      </c>
      <c r="GW6" s="312">
        <v>2822</v>
      </c>
      <c r="GX6" s="312">
        <v>1109</v>
      </c>
      <c r="GY6" s="312">
        <v>6413</v>
      </c>
      <c r="GZ6" s="312">
        <v>3784</v>
      </c>
      <c r="HA6" s="312">
        <v>36</v>
      </c>
      <c r="HB6" s="312">
        <v>0</v>
      </c>
      <c r="HC6" s="312">
        <v>0</v>
      </c>
      <c r="HD6" s="314">
        <v>0</v>
      </c>
      <c r="HE6" s="314">
        <v>0</v>
      </c>
      <c r="HF6" s="309">
        <v>0</v>
      </c>
      <c r="HG6" s="312">
        <v>33</v>
      </c>
      <c r="HH6" s="312">
        <v>294</v>
      </c>
      <c r="HI6" s="312">
        <v>608</v>
      </c>
      <c r="HJ6" s="312">
        <v>410</v>
      </c>
      <c r="HK6" s="312">
        <v>357</v>
      </c>
      <c r="HL6" s="312">
        <v>603</v>
      </c>
      <c r="HM6" s="312">
        <v>1451</v>
      </c>
      <c r="HN6" s="314">
        <v>410</v>
      </c>
      <c r="HO6" s="314">
        <v>224</v>
      </c>
      <c r="HP6" s="309">
        <v>256</v>
      </c>
      <c r="HQ6" s="312">
        <v>276</v>
      </c>
      <c r="HR6" s="312">
        <v>201</v>
      </c>
      <c r="HS6" s="312">
        <v>48</v>
      </c>
      <c r="HT6" s="312">
        <v>1</v>
      </c>
      <c r="HU6" s="312">
        <v>0</v>
      </c>
      <c r="HV6" s="312">
        <v>0</v>
      </c>
      <c r="HW6" s="312">
        <v>0</v>
      </c>
      <c r="HX6" s="314">
        <v>0</v>
      </c>
      <c r="HY6" s="314">
        <v>0</v>
      </c>
      <c r="HZ6" s="309">
        <v>0</v>
      </c>
      <c r="IA6" s="312">
        <v>17674</v>
      </c>
      <c r="IB6" s="312">
        <v>13724</v>
      </c>
      <c r="IC6" s="312">
        <v>18887</v>
      </c>
      <c r="ID6" s="312">
        <v>36013</v>
      </c>
      <c r="IE6" s="312">
        <v>33321</v>
      </c>
      <c r="IF6" s="312">
        <v>32377</v>
      </c>
      <c r="IG6" s="312">
        <v>12182</v>
      </c>
      <c r="IH6" s="314">
        <v>17503</v>
      </c>
      <c r="II6" s="314">
        <v>6354</v>
      </c>
      <c r="IJ6" s="813">
        <v>3785</v>
      </c>
      <c r="IK6" s="312">
        <v>17650</v>
      </c>
      <c r="IL6" s="312">
        <v>16621</v>
      </c>
      <c r="IM6" s="312">
        <v>19640</v>
      </c>
      <c r="IN6" s="312">
        <v>36846</v>
      </c>
      <c r="IO6" s="312">
        <v>33409</v>
      </c>
      <c r="IP6" s="312">
        <v>84062</v>
      </c>
      <c r="IQ6" s="312">
        <v>26049</v>
      </c>
      <c r="IR6" s="314">
        <v>21767</v>
      </c>
      <c r="IS6" s="315">
        <v>7351</v>
      </c>
      <c r="IT6" s="813">
        <v>5535</v>
      </c>
    </row>
    <row r="7" spans="1:254">
      <c r="A7" s="311" t="s">
        <v>252</v>
      </c>
      <c r="B7" s="312">
        <v>3</v>
      </c>
      <c r="C7" s="312">
        <v>43</v>
      </c>
      <c r="D7" s="313">
        <v>0</v>
      </c>
      <c r="E7" s="312">
        <v>3</v>
      </c>
      <c r="F7" s="312">
        <v>1</v>
      </c>
      <c r="G7" s="312">
        <v>8409</v>
      </c>
      <c r="H7" s="312">
        <v>1979</v>
      </c>
      <c r="I7" s="314">
        <v>665</v>
      </c>
      <c r="J7" s="314">
        <v>114</v>
      </c>
      <c r="K7" s="309">
        <v>36</v>
      </c>
      <c r="L7" s="309">
        <v>1</v>
      </c>
      <c r="M7" s="312">
        <v>21</v>
      </c>
      <c r="N7" s="312">
        <v>42</v>
      </c>
      <c r="O7" s="313">
        <v>72</v>
      </c>
      <c r="P7" s="312">
        <v>16</v>
      </c>
      <c r="Q7" s="312">
        <v>178</v>
      </c>
      <c r="R7" s="312">
        <v>0</v>
      </c>
      <c r="S7" s="312">
        <v>0</v>
      </c>
      <c r="T7" s="314">
        <v>0</v>
      </c>
      <c r="U7" s="314">
        <v>0</v>
      </c>
      <c r="V7" s="309">
        <v>0</v>
      </c>
      <c r="W7" s="312">
        <v>0</v>
      </c>
      <c r="X7" s="312">
        <v>0</v>
      </c>
      <c r="Y7" s="312">
        <v>0</v>
      </c>
      <c r="Z7" s="312">
        <v>0</v>
      </c>
      <c r="AA7" s="312">
        <v>0</v>
      </c>
      <c r="AB7" s="312">
        <v>0</v>
      </c>
      <c r="AC7" s="312">
        <v>0</v>
      </c>
      <c r="AD7" s="314">
        <v>0</v>
      </c>
      <c r="AE7" s="314">
        <v>0</v>
      </c>
      <c r="AF7" s="309">
        <v>0</v>
      </c>
      <c r="AG7" s="312">
        <v>0</v>
      </c>
      <c r="AH7" s="312">
        <v>0</v>
      </c>
      <c r="AI7" s="312">
        <v>3</v>
      </c>
      <c r="AJ7" s="312">
        <v>0</v>
      </c>
      <c r="AK7" s="312">
        <v>1</v>
      </c>
      <c r="AL7" s="312">
        <v>0</v>
      </c>
      <c r="AM7" s="312">
        <v>0</v>
      </c>
      <c r="AN7" s="314">
        <v>0</v>
      </c>
      <c r="AO7" s="314">
        <v>0</v>
      </c>
      <c r="AP7" s="309">
        <v>0</v>
      </c>
      <c r="AQ7" s="312">
        <v>32</v>
      </c>
      <c r="AR7" s="312">
        <v>14</v>
      </c>
      <c r="AS7" s="312">
        <v>50</v>
      </c>
      <c r="AT7" s="312">
        <v>0</v>
      </c>
      <c r="AU7" s="312">
        <v>0</v>
      </c>
      <c r="AV7" s="312">
        <v>0</v>
      </c>
      <c r="AW7" s="312">
        <v>20</v>
      </c>
      <c r="AX7" s="314">
        <v>2</v>
      </c>
      <c r="AY7" s="314">
        <v>0</v>
      </c>
      <c r="AZ7" s="309">
        <v>0</v>
      </c>
      <c r="BA7" s="312">
        <v>1057</v>
      </c>
      <c r="BB7" s="312">
        <v>727</v>
      </c>
      <c r="BC7" s="312">
        <v>268</v>
      </c>
      <c r="BD7" s="312">
        <v>1828</v>
      </c>
      <c r="BE7" s="312">
        <v>6055</v>
      </c>
      <c r="BF7" s="312">
        <v>402</v>
      </c>
      <c r="BG7" s="312">
        <v>403</v>
      </c>
      <c r="BH7" s="314">
        <v>87</v>
      </c>
      <c r="BI7" s="314">
        <v>4</v>
      </c>
      <c r="BJ7" s="309">
        <v>0</v>
      </c>
      <c r="BK7" s="312">
        <v>2</v>
      </c>
      <c r="BL7" s="312">
        <v>3</v>
      </c>
      <c r="BM7" s="312">
        <v>2</v>
      </c>
      <c r="BN7" s="312">
        <v>2</v>
      </c>
      <c r="BO7" s="312">
        <v>0</v>
      </c>
      <c r="BP7" s="312">
        <v>0</v>
      </c>
      <c r="BQ7" s="312">
        <v>0</v>
      </c>
      <c r="BR7" s="314">
        <v>7</v>
      </c>
      <c r="BS7" s="314">
        <v>0</v>
      </c>
      <c r="BT7" s="309">
        <v>0</v>
      </c>
      <c r="BU7" s="309">
        <v>0</v>
      </c>
      <c r="BV7" s="312">
        <v>31</v>
      </c>
      <c r="BW7" s="312">
        <v>18</v>
      </c>
      <c r="BX7" s="312">
        <v>5</v>
      </c>
      <c r="BY7" s="312">
        <v>0</v>
      </c>
      <c r="BZ7" s="312">
        <v>0</v>
      </c>
      <c r="CA7" s="312">
        <v>0</v>
      </c>
      <c r="CB7" s="312">
        <v>0</v>
      </c>
      <c r="CC7" s="314">
        <v>0</v>
      </c>
      <c r="CD7" s="314">
        <v>0</v>
      </c>
      <c r="CE7" s="309">
        <v>0</v>
      </c>
      <c r="CF7" s="312">
        <v>28</v>
      </c>
      <c r="CG7" s="312">
        <v>8</v>
      </c>
      <c r="CH7" s="312">
        <v>1</v>
      </c>
      <c r="CI7" s="312">
        <v>0</v>
      </c>
      <c r="CJ7" s="312">
        <v>0</v>
      </c>
      <c r="CK7" s="312">
        <v>0</v>
      </c>
      <c r="CL7" s="312">
        <v>8</v>
      </c>
      <c r="CM7" s="314">
        <v>16</v>
      </c>
      <c r="CN7" s="314">
        <v>0</v>
      </c>
      <c r="CO7" s="309">
        <v>0</v>
      </c>
      <c r="CP7" s="312">
        <v>29</v>
      </c>
      <c r="CQ7" s="312">
        <v>15</v>
      </c>
      <c r="CR7" s="312">
        <v>18</v>
      </c>
      <c r="CS7" s="312">
        <v>33</v>
      </c>
      <c r="CT7" s="312">
        <v>48</v>
      </c>
      <c r="CU7" s="312">
        <v>15</v>
      </c>
      <c r="CV7" s="312">
        <v>18</v>
      </c>
      <c r="CW7" s="314">
        <v>317</v>
      </c>
      <c r="CX7" s="314">
        <v>10</v>
      </c>
      <c r="CY7" s="309">
        <v>0</v>
      </c>
      <c r="CZ7" s="309">
        <v>0</v>
      </c>
      <c r="DA7" s="312">
        <v>25</v>
      </c>
      <c r="DB7" s="312">
        <v>254</v>
      </c>
      <c r="DC7" s="312">
        <v>857</v>
      </c>
      <c r="DD7" s="312">
        <v>1440</v>
      </c>
      <c r="DE7" s="312">
        <v>5088</v>
      </c>
      <c r="DF7" s="312">
        <v>464</v>
      </c>
      <c r="DG7" s="312">
        <v>769</v>
      </c>
      <c r="DH7" s="314">
        <v>29</v>
      </c>
      <c r="DI7" s="314">
        <v>18</v>
      </c>
      <c r="DJ7" s="309">
        <v>41</v>
      </c>
      <c r="DK7" s="312">
        <v>21</v>
      </c>
      <c r="DL7" s="312">
        <v>10</v>
      </c>
      <c r="DM7" s="312">
        <v>6</v>
      </c>
      <c r="DN7" s="312">
        <v>6</v>
      </c>
      <c r="DO7" s="312">
        <v>3</v>
      </c>
      <c r="DP7" s="312">
        <v>241</v>
      </c>
      <c r="DQ7" s="312">
        <v>913</v>
      </c>
      <c r="DR7" s="314">
        <v>1404</v>
      </c>
      <c r="DS7" s="314">
        <v>302</v>
      </c>
      <c r="DT7" s="309">
        <v>339</v>
      </c>
      <c r="DU7" s="312">
        <v>52</v>
      </c>
      <c r="DV7" s="312">
        <v>86</v>
      </c>
      <c r="DW7" s="312">
        <v>132</v>
      </c>
      <c r="DX7" s="312">
        <v>85</v>
      </c>
      <c r="DY7" s="312">
        <v>27</v>
      </c>
      <c r="DZ7" s="312">
        <v>11</v>
      </c>
      <c r="EA7" s="312">
        <v>20</v>
      </c>
      <c r="EB7" s="314">
        <v>1351</v>
      </c>
      <c r="EC7" s="314">
        <v>199</v>
      </c>
      <c r="ED7" s="309">
        <v>0</v>
      </c>
      <c r="EE7" s="312">
        <v>1544</v>
      </c>
      <c r="EF7" s="312">
        <v>527</v>
      </c>
      <c r="EG7" s="312">
        <v>77</v>
      </c>
      <c r="EH7" s="312">
        <v>68</v>
      </c>
      <c r="EI7" s="312">
        <v>143</v>
      </c>
      <c r="EJ7" s="312">
        <v>10</v>
      </c>
      <c r="EK7" s="312">
        <v>455</v>
      </c>
      <c r="EL7" s="314">
        <v>5</v>
      </c>
      <c r="EM7" s="314">
        <v>14</v>
      </c>
      <c r="EN7" s="309">
        <v>3</v>
      </c>
      <c r="EO7" s="312">
        <v>425</v>
      </c>
      <c r="EP7" s="312">
        <v>139</v>
      </c>
      <c r="EQ7" s="312">
        <v>73</v>
      </c>
      <c r="ER7" s="312">
        <v>378</v>
      </c>
      <c r="ES7" s="312">
        <v>0</v>
      </c>
      <c r="ET7" s="312">
        <v>0</v>
      </c>
      <c r="EU7" s="312">
        <v>0</v>
      </c>
      <c r="EV7" s="314">
        <v>0</v>
      </c>
      <c r="EW7" s="314">
        <v>0</v>
      </c>
      <c r="EX7" s="309">
        <v>0</v>
      </c>
      <c r="EY7" s="312">
        <v>0</v>
      </c>
      <c r="EZ7" s="312">
        <v>0</v>
      </c>
      <c r="FA7" s="312">
        <v>0</v>
      </c>
      <c r="FB7" s="312">
        <v>0</v>
      </c>
      <c r="FC7" s="312">
        <v>0</v>
      </c>
      <c r="FD7" s="312">
        <v>1</v>
      </c>
      <c r="FE7" s="312">
        <v>0</v>
      </c>
      <c r="FF7" s="314">
        <v>603</v>
      </c>
      <c r="FG7" s="314">
        <v>0</v>
      </c>
      <c r="FH7" s="309">
        <v>1</v>
      </c>
      <c r="FI7" s="312">
        <v>106</v>
      </c>
      <c r="FJ7" s="312">
        <v>538</v>
      </c>
      <c r="FK7" s="312">
        <v>139</v>
      </c>
      <c r="FL7" s="312">
        <v>117</v>
      </c>
      <c r="FM7" s="312">
        <v>40</v>
      </c>
      <c r="FN7" s="312">
        <v>1565</v>
      </c>
      <c r="FO7" s="312">
        <v>9</v>
      </c>
      <c r="FP7" s="314">
        <v>35</v>
      </c>
      <c r="FQ7" s="314">
        <v>3</v>
      </c>
      <c r="FR7" s="309">
        <v>13</v>
      </c>
      <c r="FS7" s="312">
        <v>0</v>
      </c>
      <c r="FT7" s="312">
        <v>0</v>
      </c>
      <c r="FU7" s="312">
        <v>10</v>
      </c>
      <c r="FV7" s="312">
        <v>2</v>
      </c>
      <c r="FW7" s="312">
        <v>73</v>
      </c>
      <c r="FX7" s="312">
        <v>21</v>
      </c>
      <c r="FY7" s="312">
        <v>1</v>
      </c>
      <c r="FZ7" s="314">
        <v>0</v>
      </c>
      <c r="GA7" s="314">
        <v>2</v>
      </c>
      <c r="GB7" s="309">
        <v>22</v>
      </c>
      <c r="GC7" s="312">
        <v>0</v>
      </c>
      <c r="GD7" s="312">
        <v>6</v>
      </c>
      <c r="GE7" s="312">
        <v>9</v>
      </c>
      <c r="GF7" s="312">
        <v>0</v>
      </c>
      <c r="GG7" s="312">
        <v>1</v>
      </c>
      <c r="GH7" s="312">
        <v>0</v>
      </c>
      <c r="GI7" s="312">
        <v>0</v>
      </c>
      <c r="GJ7" s="314">
        <v>0</v>
      </c>
      <c r="GK7" s="314">
        <v>0</v>
      </c>
      <c r="GL7" s="813"/>
      <c r="GM7" s="312">
        <v>72</v>
      </c>
      <c r="GN7" s="312">
        <v>136</v>
      </c>
      <c r="GO7" s="312">
        <v>307</v>
      </c>
      <c r="GP7" s="312">
        <v>146</v>
      </c>
      <c r="GQ7" s="312">
        <v>79</v>
      </c>
      <c r="GR7" s="312">
        <v>109</v>
      </c>
      <c r="GS7" s="312">
        <v>44</v>
      </c>
      <c r="GT7" s="314">
        <v>36</v>
      </c>
      <c r="GU7" s="314">
        <v>2</v>
      </c>
      <c r="GV7" s="309">
        <v>0</v>
      </c>
      <c r="GW7" s="312">
        <v>0</v>
      </c>
      <c r="GX7" s="312">
        <v>0</v>
      </c>
      <c r="GY7" s="312">
        <v>772</v>
      </c>
      <c r="GZ7" s="312">
        <v>45</v>
      </c>
      <c r="HA7" s="312">
        <v>0</v>
      </c>
      <c r="HB7" s="312">
        <v>0</v>
      </c>
      <c r="HC7" s="312">
        <v>0</v>
      </c>
      <c r="HD7" s="314">
        <v>0</v>
      </c>
      <c r="HE7" s="314">
        <v>0</v>
      </c>
      <c r="HF7" s="309">
        <v>0</v>
      </c>
      <c r="HG7" s="312">
        <v>7</v>
      </c>
      <c r="HH7" s="312">
        <v>35</v>
      </c>
      <c r="HI7" s="312">
        <v>385</v>
      </c>
      <c r="HJ7" s="312">
        <v>91</v>
      </c>
      <c r="HK7" s="312">
        <v>28</v>
      </c>
      <c r="HL7" s="312">
        <v>15</v>
      </c>
      <c r="HM7" s="312">
        <v>182</v>
      </c>
      <c r="HN7" s="314">
        <v>34</v>
      </c>
      <c r="HO7" s="314">
        <v>8</v>
      </c>
      <c r="HP7" s="309">
        <v>3</v>
      </c>
      <c r="HQ7" s="312">
        <v>144</v>
      </c>
      <c r="HR7" s="312">
        <v>38</v>
      </c>
      <c r="HS7" s="312">
        <v>14</v>
      </c>
      <c r="HT7" s="312">
        <v>1</v>
      </c>
      <c r="HU7" s="312">
        <v>1</v>
      </c>
      <c r="HV7" s="312">
        <v>0</v>
      </c>
      <c r="HW7" s="312">
        <v>0</v>
      </c>
      <c r="HX7" s="314">
        <v>0</v>
      </c>
      <c r="HY7" s="314">
        <v>0</v>
      </c>
      <c r="HZ7" s="309">
        <v>0</v>
      </c>
      <c r="IA7" s="312">
        <v>3579</v>
      </c>
      <c r="IB7" s="312">
        <v>2596</v>
      </c>
      <c r="IC7" s="312">
        <v>3201</v>
      </c>
      <c r="ID7" s="312">
        <v>4258</v>
      </c>
      <c r="IE7" s="312">
        <v>11765</v>
      </c>
      <c r="IF7" s="312">
        <v>2854</v>
      </c>
      <c r="IG7" s="312">
        <v>2842</v>
      </c>
      <c r="IH7" s="314">
        <v>3926</v>
      </c>
      <c r="II7" s="314">
        <v>562</v>
      </c>
      <c r="IJ7" s="813">
        <v>423</v>
      </c>
      <c r="IK7" s="312">
        <v>3600</v>
      </c>
      <c r="IL7" s="312">
        <v>2639</v>
      </c>
      <c r="IM7" s="312">
        <v>3201</v>
      </c>
      <c r="IN7" s="312">
        <v>4261</v>
      </c>
      <c r="IO7" s="312">
        <v>11766</v>
      </c>
      <c r="IP7" s="312">
        <v>11263</v>
      </c>
      <c r="IQ7" s="312">
        <v>4821</v>
      </c>
      <c r="IR7" s="314">
        <v>4591</v>
      </c>
      <c r="IS7" s="315">
        <v>676</v>
      </c>
      <c r="IT7" s="813">
        <v>459</v>
      </c>
    </row>
    <row r="8" spans="1:254">
      <c r="A8" s="311" t="s">
        <v>253</v>
      </c>
      <c r="B8" s="312">
        <v>2</v>
      </c>
      <c r="C8" s="312">
        <v>58</v>
      </c>
      <c r="D8" s="313">
        <v>0</v>
      </c>
      <c r="E8" s="312">
        <v>5</v>
      </c>
      <c r="F8" s="312">
        <v>11</v>
      </c>
      <c r="G8" s="312">
        <v>33</v>
      </c>
      <c r="H8" s="312">
        <v>0</v>
      </c>
      <c r="I8" s="314">
        <v>0</v>
      </c>
      <c r="J8" s="314">
        <v>0</v>
      </c>
      <c r="K8" s="309">
        <v>0</v>
      </c>
      <c r="L8" s="309">
        <v>0</v>
      </c>
      <c r="M8" s="312">
        <v>7</v>
      </c>
      <c r="N8" s="312">
        <v>34</v>
      </c>
      <c r="O8" s="312">
        <v>19</v>
      </c>
      <c r="P8" s="312">
        <v>5</v>
      </c>
      <c r="Q8" s="312">
        <v>57</v>
      </c>
      <c r="R8" s="312">
        <v>0</v>
      </c>
      <c r="S8" s="312">
        <v>0</v>
      </c>
      <c r="T8" s="314">
        <v>0</v>
      </c>
      <c r="U8" s="314">
        <v>0</v>
      </c>
      <c r="V8" s="309">
        <v>0</v>
      </c>
      <c r="W8" s="312">
        <v>0</v>
      </c>
      <c r="X8" s="312">
        <v>0</v>
      </c>
      <c r="Y8" s="312">
        <v>0</v>
      </c>
      <c r="Z8" s="312">
        <v>0</v>
      </c>
      <c r="AA8" s="312">
        <v>0</v>
      </c>
      <c r="AB8" s="312">
        <v>0</v>
      </c>
      <c r="AC8" s="312">
        <v>0</v>
      </c>
      <c r="AD8" s="314">
        <v>0</v>
      </c>
      <c r="AE8" s="314">
        <v>0</v>
      </c>
      <c r="AF8" s="309">
        <v>0</v>
      </c>
      <c r="AG8" s="312">
        <v>0</v>
      </c>
      <c r="AH8" s="312">
        <v>0</v>
      </c>
      <c r="AI8" s="312">
        <v>0</v>
      </c>
      <c r="AJ8" s="312">
        <v>0</v>
      </c>
      <c r="AK8" s="312">
        <v>0</v>
      </c>
      <c r="AL8" s="312">
        <v>0</v>
      </c>
      <c r="AM8" s="312">
        <v>0</v>
      </c>
      <c r="AN8" s="314">
        <v>0</v>
      </c>
      <c r="AO8" s="314">
        <v>0</v>
      </c>
      <c r="AP8" s="309">
        <v>0</v>
      </c>
      <c r="AQ8" s="312">
        <v>3</v>
      </c>
      <c r="AR8" s="312">
        <v>3</v>
      </c>
      <c r="AS8" s="312">
        <v>0</v>
      </c>
      <c r="AT8" s="312">
        <v>0</v>
      </c>
      <c r="AU8" s="312">
        <v>0</v>
      </c>
      <c r="AV8" s="312">
        <v>0</v>
      </c>
      <c r="AW8" s="312">
        <v>0</v>
      </c>
      <c r="AX8" s="314">
        <v>0</v>
      </c>
      <c r="AY8" s="314">
        <v>0</v>
      </c>
      <c r="AZ8" s="309">
        <v>0</v>
      </c>
      <c r="BA8" s="312">
        <v>0</v>
      </c>
      <c r="BB8" s="312">
        <v>0</v>
      </c>
      <c r="BC8" s="312">
        <v>0</v>
      </c>
      <c r="BD8" s="312">
        <v>88</v>
      </c>
      <c r="BE8" s="312">
        <v>527</v>
      </c>
      <c r="BF8" s="312">
        <v>82</v>
      </c>
      <c r="BG8" s="312">
        <v>46</v>
      </c>
      <c r="BH8" s="314">
        <v>0</v>
      </c>
      <c r="BI8" s="314">
        <v>0</v>
      </c>
      <c r="BJ8" s="309">
        <v>0</v>
      </c>
      <c r="BK8" s="312">
        <v>0</v>
      </c>
      <c r="BL8" s="312">
        <v>0</v>
      </c>
      <c r="BM8" s="312">
        <v>0</v>
      </c>
      <c r="BN8" s="312">
        <v>0</v>
      </c>
      <c r="BO8" s="312">
        <v>0</v>
      </c>
      <c r="BP8" s="312">
        <v>0</v>
      </c>
      <c r="BQ8" s="312">
        <v>0</v>
      </c>
      <c r="BR8" s="314">
        <v>5</v>
      </c>
      <c r="BS8" s="314">
        <v>0</v>
      </c>
      <c r="BT8" s="309">
        <v>0</v>
      </c>
      <c r="BU8" s="309">
        <v>0</v>
      </c>
      <c r="BV8" s="312">
        <v>0</v>
      </c>
      <c r="BW8" s="312">
        <v>0</v>
      </c>
      <c r="BX8" s="312">
        <v>1</v>
      </c>
      <c r="BY8" s="312">
        <v>0</v>
      </c>
      <c r="BZ8" s="312">
        <v>0</v>
      </c>
      <c r="CA8" s="312">
        <v>0</v>
      </c>
      <c r="CB8" s="312">
        <v>0</v>
      </c>
      <c r="CC8" s="314">
        <v>0</v>
      </c>
      <c r="CD8" s="314">
        <v>0</v>
      </c>
      <c r="CE8" s="309">
        <v>0</v>
      </c>
      <c r="CF8" s="312">
        <v>0</v>
      </c>
      <c r="CG8" s="312">
        <v>2</v>
      </c>
      <c r="CH8" s="312">
        <v>0</v>
      </c>
      <c r="CI8" s="312">
        <v>0</v>
      </c>
      <c r="CJ8" s="312">
        <v>0</v>
      </c>
      <c r="CK8" s="312">
        <v>0</v>
      </c>
      <c r="CL8" s="312">
        <v>0</v>
      </c>
      <c r="CM8" s="314">
        <v>1</v>
      </c>
      <c r="CN8" s="314">
        <v>2</v>
      </c>
      <c r="CO8" s="309">
        <v>0</v>
      </c>
      <c r="CP8" s="312">
        <v>15</v>
      </c>
      <c r="CQ8" s="312">
        <v>3</v>
      </c>
      <c r="CR8" s="312">
        <v>1</v>
      </c>
      <c r="CS8" s="312">
        <v>5</v>
      </c>
      <c r="CT8" s="312">
        <v>39</v>
      </c>
      <c r="CU8" s="312">
        <v>6</v>
      </c>
      <c r="CV8" s="312">
        <v>3</v>
      </c>
      <c r="CW8" s="314">
        <v>34</v>
      </c>
      <c r="CX8" s="314">
        <v>0</v>
      </c>
      <c r="CY8" s="309">
        <v>0</v>
      </c>
      <c r="CZ8" s="309">
        <v>0</v>
      </c>
      <c r="DA8" s="312">
        <v>0</v>
      </c>
      <c r="DB8" s="312">
        <v>0</v>
      </c>
      <c r="DC8" s="312">
        <v>328</v>
      </c>
      <c r="DD8" s="312">
        <v>579</v>
      </c>
      <c r="DE8" s="312">
        <v>749</v>
      </c>
      <c r="DF8" s="312">
        <v>144</v>
      </c>
      <c r="DG8" s="312">
        <v>331</v>
      </c>
      <c r="DH8" s="314">
        <v>1</v>
      </c>
      <c r="DI8" s="314">
        <v>4</v>
      </c>
      <c r="DJ8" s="309">
        <v>0</v>
      </c>
      <c r="DK8" s="312">
        <v>1</v>
      </c>
      <c r="DL8" s="312">
        <v>0</v>
      </c>
      <c r="DM8" s="312">
        <v>1</v>
      </c>
      <c r="DN8" s="312">
        <v>4</v>
      </c>
      <c r="DO8" s="312">
        <v>3</v>
      </c>
      <c r="DP8" s="312">
        <v>29</v>
      </c>
      <c r="DQ8" s="312">
        <v>315</v>
      </c>
      <c r="DR8" s="314">
        <v>251</v>
      </c>
      <c r="DS8" s="314">
        <v>98</v>
      </c>
      <c r="DT8" s="309">
        <v>80</v>
      </c>
      <c r="DU8" s="312">
        <v>3</v>
      </c>
      <c r="DV8" s="312">
        <v>4</v>
      </c>
      <c r="DW8" s="312">
        <v>13</v>
      </c>
      <c r="DX8" s="312">
        <v>10</v>
      </c>
      <c r="DY8" s="312">
        <v>1</v>
      </c>
      <c r="DZ8" s="312">
        <v>2</v>
      </c>
      <c r="EA8" s="312">
        <v>0</v>
      </c>
      <c r="EB8" s="314">
        <v>0</v>
      </c>
      <c r="EC8" s="314">
        <v>0</v>
      </c>
      <c r="ED8" s="309">
        <v>0</v>
      </c>
      <c r="EE8" s="312">
        <v>41</v>
      </c>
      <c r="EF8" s="312">
        <v>19</v>
      </c>
      <c r="EG8" s="312">
        <v>4</v>
      </c>
      <c r="EH8" s="312">
        <v>6</v>
      </c>
      <c r="EI8" s="312">
        <v>10</v>
      </c>
      <c r="EJ8" s="312">
        <v>5</v>
      </c>
      <c r="EK8" s="312">
        <v>62</v>
      </c>
      <c r="EL8" s="314">
        <v>2</v>
      </c>
      <c r="EM8" s="314">
        <v>3</v>
      </c>
      <c r="EN8" s="309">
        <v>6</v>
      </c>
      <c r="EO8" s="312">
        <v>0</v>
      </c>
      <c r="EP8" s="312">
        <v>0</v>
      </c>
      <c r="EQ8" s="312">
        <v>0</v>
      </c>
      <c r="ER8" s="312">
        <v>0</v>
      </c>
      <c r="ES8" s="312">
        <v>0</v>
      </c>
      <c r="ET8" s="312">
        <v>0</v>
      </c>
      <c r="EU8" s="312">
        <v>0</v>
      </c>
      <c r="EV8" s="314">
        <v>0</v>
      </c>
      <c r="EW8" s="314">
        <v>0</v>
      </c>
      <c r="EX8" s="309">
        <v>0</v>
      </c>
      <c r="EY8" s="312">
        <v>0</v>
      </c>
      <c r="EZ8" s="312">
        <v>0</v>
      </c>
      <c r="FA8" s="312">
        <v>0</v>
      </c>
      <c r="FB8" s="312">
        <v>0</v>
      </c>
      <c r="FC8" s="312">
        <v>0</v>
      </c>
      <c r="FD8" s="312">
        <v>0</v>
      </c>
      <c r="FE8" s="312">
        <v>0</v>
      </c>
      <c r="FF8" s="314">
        <v>132</v>
      </c>
      <c r="FG8" s="314">
        <v>0</v>
      </c>
      <c r="FH8" s="309">
        <v>0</v>
      </c>
      <c r="FI8" s="312">
        <v>46</v>
      </c>
      <c r="FJ8" s="312">
        <v>206</v>
      </c>
      <c r="FK8" s="312">
        <v>3</v>
      </c>
      <c r="FL8" s="312">
        <v>2</v>
      </c>
      <c r="FM8" s="312">
        <v>0</v>
      </c>
      <c r="FN8" s="312">
        <v>142</v>
      </c>
      <c r="FO8" s="312">
        <v>3</v>
      </c>
      <c r="FP8" s="314">
        <v>0</v>
      </c>
      <c r="FQ8" s="314">
        <v>0</v>
      </c>
      <c r="FR8" s="309">
        <v>0</v>
      </c>
      <c r="FS8" s="312">
        <v>0</v>
      </c>
      <c r="FT8" s="312">
        <v>0</v>
      </c>
      <c r="FU8" s="312">
        <v>5</v>
      </c>
      <c r="FV8" s="312">
        <v>0</v>
      </c>
      <c r="FW8" s="312">
        <v>65</v>
      </c>
      <c r="FX8" s="312">
        <v>7</v>
      </c>
      <c r="FY8" s="312">
        <v>1</v>
      </c>
      <c r="FZ8" s="314">
        <v>7</v>
      </c>
      <c r="GA8" s="314">
        <v>0</v>
      </c>
      <c r="GB8" s="309">
        <v>0</v>
      </c>
      <c r="GC8" s="312">
        <v>0</v>
      </c>
      <c r="GD8" s="312">
        <v>0</v>
      </c>
      <c r="GE8" s="312">
        <v>5</v>
      </c>
      <c r="GF8" s="312">
        <v>0</v>
      </c>
      <c r="GG8" s="312">
        <v>0</v>
      </c>
      <c r="GH8" s="312">
        <v>0</v>
      </c>
      <c r="GI8" s="312">
        <v>0</v>
      </c>
      <c r="GJ8" s="314">
        <v>0</v>
      </c>
      <c r="GK8" s="314">
        <v>0</v>
      </c>
      <c r="GL8" s="813"/>
      <c r="GM8" s="312">
        <v>0</v>
      </c>
      <c r="GN8" s="312">
        <v>17</v>
      </c>
      <c r="GO8" s="312">
        <v>12</v>
      </c>
      <c r="GP8" s="312">
        <v>26</v>
      </c>
      <c r="GQ8" s="312">
        <v>4</v>
      </c>
      <c r="GR8" s="312">
        <v>5</v>
      </c>
      <c r="GS8" s="312">
        <v>3</v>
      </c>
      <c r="GT8" s="314">
        <v>6</v>
      </c>
      <c r="GU8" s="314">
        <v>0</v>
      </c>
      <c r="GV8" s="309">
        <v>0</v>
      </c>
      <c r="GW8" s="312">
        <v>0</v>
      </c>
      <c r="GX8" s="312">
        <v>0</v>
      </c>
      <c r="GY8" s="312">
        <v>0</v>
      </c>
      <c r="GZ8" s="312">
        <v>0</v>
      </c>
      <c r="HA8" s="312">
        <v>0</v>
      </c>
      <c r="HB8" s="312">
        <v>0</v>
      </c>
      <c r="HC8" s="312">
        <v>0</v>
      </c>
      <c r="HD8" s="314">
        <v>0</v>
      </c>
      <c r="HE8" s="314">
        <v>0</v>
      </c>
      <c r="HF8" s="309">
        <v>0</v>
      </c>
      <c r="HG8" s="312">
        <v>0</v>
      </c>
      <c r="HH8" s="312">
        <v>1</v>
      </c>
      <c r="HI8" s="312">
        <v>179</v>
      </c>
      <c r="HJ8" s="312">
        <v>4</v>
      </c>
      <c r="HK8" s="312">
        <v>14</v>
      </c>
      <c r="HL8" s="312">
        <v>0</v>
      </c>
      <c r="HM8" s="312">
        <v>4</v>
      </c>
      <c r="HN8" s="314">
        <v>1</v>
      </c>
      <c r="HO8" s="314">
        <v>1</v>
      </c>
      <c r="HP8" s="309">
        <v>0</v>
      </c>
      <c r="HQ8" s="312">
        <v>25</v>
      </c>
      <c r="HR8" s="312">
        <v>6</v>
      </c>
      <c r="HS8" s="312">
        <v>3</v>
      </c>
      <c r="HT8" s="312">
        <v>0</v>
      </c>
      <c r="HU8" s="312">
        <v>0</v>
      </c>
      <c r="HV8" s="312">
        <v>0</v>
      </c>
      <c r="HW8" s="312">
        <v>0</v>
      </c>
      <c r="HX8" s="314">
        <v>0</v>
      </c>
      <c r="HY8" s="314">
        <v>0</v>
      </c>
      <c r="HZ8" s="309">
        <v>0</v>
      </c>
      <c r="IA8" s="312">
        <v>141</v>
      </c>
      <c r="IB8" s="312">
        <v>296</v>
      </c>
      <c r="IC8" s="312">
        <v>574</v>
      </c>
      <c r="ID8" s="312">
        <v>729</v>
      </c>
      <c r="IE8" s="312">
        <v>1469</v>
      </c>
      <c r="IF8" s="312">
        <v>422</v>
      </c>
      <c r="IG8" s="312">
        <v>768</v>
      </c>
      <c r="IH8" s="314">
        <v>440</v>
      </c>
      <c r="II8" s="314">
        <v>108</v>
      </c>
      <c r="IJ8" s="813">
        <v>86</v>
      </c>
      <c r="IK8" s="312">
        <v>143</v>
      </c>
      <c r="IL8" s="312">
        <v>354</v>
      </c>
      <c r="IM8" s="312">
        <v>574</v>
      </c>
      <c r="IN8" s="312">
        <v>734</v>
      </c>
      <c r="IO8" s="312">
        <v>1480</v>
      </c>
      <c r="IP8" s="312">
        <v>455</v>
      </c>
      <c r="IQ8" s="312">
        <v>768</v>
      </c>
      <c r="IR8" s="314">
        <v>440</v>
      </c>
      <c r="IS8" s="315">
        <v>108</v>
      </c>
      <c r="IT8" s="813">
        <v>86</v>
      </c>
    </row>
    <row r="9" spans="1:254">
      <c r="A9" s="311" t="s">
        <v>254</v>
      </c>
      <c r="B9" s="312">
        <v>1</v>
      </c>
      <c r="C9" s="312">
        <v>9</v>
      </c>
      <c r="D9" s="313">
        <v>52</v>
      </c>
      <c r="E9" s="312">
        <v>12</v>
      </c>
      <c r="F9" s="312">
        <v>11</v>
      </c>
      <c r="G9" s="312">
        <v>4</v>
      </c>
      <c r="H9" s="312">
        <v>0</v>
      </c>
      <c r="I9" s="314">
        <v>0</v>
      </c>
      <c r="J9" s="314">
        <v>0</v>
      </c>
      <c r="K9" s="309">
        <v>0</v>
      </c>
      <c r="L9" s="309">
        <v>0</v>
      </c>
      <c r="M9" s="312">
        <v>0</v>
      </c>
      <c r="N9" s="312">
        <v>0</v>
      </c>
      <c r="O9" s="313">
        <v>0</v>
      </c>
      <c r="P9" s="312">
        <v>0</v>
      </c>
      <c r="Q9" s="312">
        <v>0</v>
      </c>
      <c r="R9" s="312">
        <v>0</v>
      </c>
      <c r="S9" s="312">
        <v>0</v>
      </c>
      <c r="T9" s="314">
        <v>0</v>
      </c>
      <c r="U9" s="314">
        <v>0</v>
      </c>
      <c r="V9" s="309">
        <v>0</v>
      </c>
      <c r="W9" s="312">
        <v>0</v>
      </c>
      <c r="X9" s="312">
        <v>0</v>
      </c>
      <c r="Y9" s="312">
        <v>0</v>
      </c>
      <c r="Z9" s="312">
        <v>0</v>
      </c>
      <c r="AA9" s="312">
        <v>0</v>
      </c>
      <c r="AB9" s="312">
        <v>0</v>
      </c>
      <c r="AC9" s="312">
        <v>0</v>
      </c>
      <c r="AD9" s="314">
        <v>0</v>
      </c>
      <c r="AE9" s="314">
        <v>0</v>
      </c>
      <c r="AF9" s="309">
        <v>0</v>
      </c>
      <c r="AG9" s="312">
        <v>0</v>
      </c>
      <c r="AH9" s="312">
        <v>0</v>
      </c>
      <c r="AI9" s="312">
        <v>0</v>
      </c>
      <c r="AJ9" s="312">
        <v>0</v>
      </c>
      <c r="AK9" s="312">
        <v>0</v>
      </c>
      <c r="AL9" s="312">
        <v>0</v>
      </c>
      <c r="AM9" s="312">
        <v>0</v>
      </c>
      <c r="AN9" s="314">
        <v>0</v>
      </c>
      <c r="AO9" s="314">
        <v>0</v>
      </c>
      <c r="AP9" s="309">
        <v>0</v>
      </c>
      <c r="AQ9" s="312">
        <v>0</v>
      </c>
      <c r="AR9" s="312">
        <v>0</v>
      </c>
      <c r="AS9" s="312">
        <v>15</v>
      </c>
      <c r="AT9" s="312">
        <v>0</v>
      </c>
      <c r="AU9" s="312">
        <v>0</v>
      </c>
      <c r="AV9" s="312">
        <v>0</v>
      </c>
      <c r="AW9" s="312">
        <v>0</v>
      </c>
      <c r="AX9" s="314">
        <v>0</v>
      </c>
      <c r="AY9" s="314">
        <v>0</v>
      </c>
      <c r="AZ9" s="309">
        <v>0</v>
      </c>
      <c r="BA9" s="312">
        <v>0</v>
      </c>
      <c r="BB9" s="312">
        <v>0</v>
      </c>
      <c r="BC9" s="312">
        <v>0</v>
      </c>
      <c r="BD9" s="312">
        <v>0</v>
      </c>
      <c r="BE9" s="312">
        <v>14</v>
      </c>
      <c r="BF9" s="312">
        <v>2</v>
      </c>
      <c r="BG9" s="312">
        <v>0</v>
      </c>
      <c r="BH9" s="314">
        <v>0</v>
      </c>
      <c r="BI9" s="314">
        <v>0</v>
      </c>
      <c r="BJ9" s="309">
        <v>0</v>
      </c>
      <c r="BK9" s="312">
        <v>0</v>
      </c>
      <c r="BL9" s="312">
        <v>0</v>
      </c>
      <c r="BM9" s="312">
        <v>0</v>
      </c>
      <c r="BN9" s="312">
        <v>0</v>
      </c>
      <c r="BO9" s="312">
        <v>0</v>
      </c>
      <c r="BP9" s="312">
        <v>0</v>
      </c>
      <c r="BQ9" s="312">
        <v>0</v>
      </c>
      <c r="BR9" s="314">
        <v>0</v>
      </c>
      <c r="BS9" s="314">
        <v>0</v>
      </c>
      <c r="BT9" s="309">
        <v>0</v>
      </c>
      <c r="BU9" s="309">
        <v>0</v>
      </c>
      <c r="BV9" s="312">
        <v>0</v>
      </c>
      <c r="BW9" s="312">
        <v>0</v>
      </c>
      <c r="BX9" s="312">
        <v>0</v>
      </c>
      <c r="BY9" s="312">
        <v>0</v>
      </c>
      <c r="BZ9" s="312">
        <v>0</v>
      </c>
      <c r="CA9" s="312">
        <v>0</v>
      </c>
      <c r="CB9" s="312">
        <v>0</v>
      </c>
      <c r="CC9" s="314">
        <v>0</v>
      </c>
      <c r="CD9" s="314">
        <v>0</v>
      </c>
      <c r="CE9" s="309">
        <v>0</v>
      </c>
      <c r="CF9" s="312">
        <v>0</v>
      </c>
      <c r="CG9" s="312">
        <v>0</v>
      </c>
      <c r="CH9" s="312">
        <v>0</v>
      </c>
      <c r="CI9" s="312">
        <v>0</v>
      </c>
      <c r="CJ9" s="312">
        <v>0</v>
      </c>
      <c r="CK9" s="312">
        <v>0</v>
      </c>
      <c r="CL9" s="312">
        <v>0</v>
      </c>
      <c r="CM9" s="314">
        <v>0</v>
      </c>
      <c r="CN9" s="314">
        <v>0</v>
      </c>
      <c r="CO9" s="309">
        <v>0</v>
      </c>
      <c r="CP9" s="312">
        <v>15</v>
      </c>
      <c r="CQ9" s="312">
        <v>11</v>
      </c>
      <c r="CR9" s="312">
        <v>12376</v>
      </c>
      <c r="CS9" s="312">
        <v>8</v>
      </c>
      <c r="CT9" s="312">
        <v>10</v>
      </c>
      <c r="CU9" s="312">
        <v>2</v>
      </c>
      <c r="CV9" s="312">
        <v>0</v>
      </c>
      <c r="CW9" s="314">
        <v>2</v>
      </c>
      <c r="CX9" s="314">
        <v>0</v>
      </c>
      <c r="CY9" s="309">
        <v>0</v>
      </c>
      <c r="CZ9" s="309">
        <v>0</v>
      </c>
      <c r="DA9" s="312">
        <v>0</v>
      </c>
      <c r="DB9" s="312">
        <v>0</v>
      </c>
      <c r="DC9" s="312">
        <v>7</v>
      </c>
      <c r="DD9" s="312">
        <v>76</v>
      </c>
      <c r="DE9" s="312">
        <v>135</v>
      </c>
      <c r="DF9" s="312">
        <v>51</v>
      </c>
      <c r="DG9" s="312">
        <v>64</v>
      </c>
      <c r="DH9" s="314">
        <v>0</v>
      </c>
      <c r="DI9" s="314">
        <v>0</v>
      </c>
      <c r="DJ9" s="309">
        <v>0</v>
      </c>
      <c r="DK9" s="312">
        <v>0</v>
      </c>
      <c r="DL9" s="312">
        <v>3</v>
      </c>
      <c r="DM9" s="312">
        <v>3</v>
      </c>
      <c r="DN9" s="312">
        <v>2</v>
      </c>
      <c r="DO9" s="312">
        <v>3</v>
      </c>
      <c r="DP9" s="312">
        <v>1</v>
      </c>
      <c r="DQ9" s="312">
        <v>7</v>
      </c>
      <c r="DR9" s="314">
        <v>27</v>
      </c>
      <c r="DS9" s="314">
        <v>83</v>
      </c>
      <c r="DT9" s="309">
        <v>36</v>
      </c>
      <c r="DU9" s="312">
        <v>0</v>
      </c>
      <c r="DV9" s="312">
        <v>0</v>
      </c>
      <c r="DW9" s="312">
        <v>0</v>
      </c>
      <c r="DX9" s="312">
        <v>2</v>
      </c>
      <c r="DY9" s="312">
        <v>3</v>
      </c>
      <c r="DZ9" s="312">
        <v>0</v>
      </c>
      <c r="EA9" s="312">
        <v>0</v>
      </c>
      <c r="EB9" s="314">
        <v>0</v>
      </c>
      <c r="EC9" s="314">
        <v>0</v>
      </c>
      <c r="ED9" s="309">
        <v>0</v>
      </c>
      <c r="EE9" s="312">
        <v>6</v>
      </c>
      <c r="EF9" s="312">
        <v>7</v>
      </c>
      <c r="EG9" s="312">
        <v>2</v>
      </c>
      <c r="EH9" s="312">
        <v>15</v>
      </c>
      <c r="EI9" s="312">
        <v>0</v>
      </c>
      <c r="EJ9" s="312">
        <v>0</v>
      </c>
      <c r="EK9" s="312">
        <v>8</v>
      </c>
      <c r="EL9" s="314">
        <v>0</v>
      </c>
      <c r="EM9" s="314">
        <v>3</v>
      </c>
      <c r="EN9" s="309">
        <v>1</v>
      </c>
      <c r="EO9" s="312">
        <v>0</v>
      </c>
      <c r="EP9" s="312">
        <v>0</v>
      </c>
      <c r="EQ9" s="312">
        <v>0</v>
      </c>
      <c r="ER9" s="312">
        <v>0</v>
      </c>
      <c r="ES9" s="312">
        <v>0</v>
      </c>
      <c r="ET9" s="312">
        <v>0</v>
      </c>
      <c r="EU9" s="312">
        <v>0</v>
      </c>
      <c r="EV9" s="314">
        <v>0</v>
      </c>
      <c r="EW9" s="314">
        <v>0</v>
      </c>
      <c r="EX9" s="309">
        <v>0</v>
      </c>
      <c r="EY9" s="312">
        <v>0</v>
      </c>
      <c r="EZ9" s="312">
        <v>0</v>
      </c>
      <c r="FA9" s="312">
        <v>0</v>
      </c>
      <c r="FB9" s="312">
        <v>0</v>
      </c>
      <c r="FC9" s="312">
        <v>0</v>
      </c>
      <c r="FD9" s="312">
        <v>0</v>
      </c>
      <c r="FE9" s="312">
        <v>0</v>
      </c>
      <c r="FF9" s="314">
        <v>0</v>
      </c>
      <c r="FG9" s="314">
        <v>0</v>
      </c>
      <c r="FH9" s="309">
        <v>0</v>
      </c>
      <c r="FI9" s="312">
        <v>0</v>
      </c>
      <c r="FJ9" s="312">
        <v>3</v>
      </c>
      <c r="FK9" s="312">
        <v>0</v>
      </c>
      <c r="FL9" s="312">
        <v>0</v>
      </c>
      <c r="FM9" s="312">
        <v>0</v>
      </c>
      <c r="FN9" s="312">
        <v>0</v>
      </c>
      <c r="FO9" s="312">
        <v>0</v>
      </c>
      <c r="FP9" s="314">
        <v>0</v>
      </c>
      <c r="FQ9" s="314">
        <v>0</v>
      </c>
      <c r="FR9" s="309">
        <v>0</v>
      </c>
      <c r="FS9" s="312">
        <v>0</v>
      </c>
      <c r="FT9" s="312">
        <v>0</v>
      </c>
      <c r="FU9" s="312">
        <v>1</v>
      </c>
      <c r="FV9" s="312">
        <v>0</v>
      </c>
      <c r="FW9" s="312">
        <v>0</v>
      </c>
      <c r="FX9" s="312">
        <v>0</v>
      </c>
      <c r="FY9" s="312">
        <v>1</v>
      </c>
      <c r="FZ9" s="314">
        <v>1</v>
      </c>
      <c r="GA9" s="314">
        <v>0</v>
      </c>
      <c r="GB9" s="309">
        <v>0</v>
      </c>
      <c r="GC9" s="312">
        <v>0</v>
      </c>
      <c r="GD9" s="312">
        <v>0</v>
      </c>
      <c r="GE9" s="312">
        <v>0</v>
      </c>
      <c r="GF9" s="312">
        <v>0</v>
      </c>
      <c r="GG9" s="312">
        <v>0</v>
      </c>
      <c r="GH9" s="312">
        <v>0</v>
      </c>
      <c r="GI9" s="312">
        <v>0</v>
      </c>
      <c r="GJ9" s="314">
        <v>0</v>
      </c>
      <c r="GK9" s="314">
        <v>0</v>
      </c>
      <c r="GL9" s="813"/>
      <c r="GM9" s="312">
        <v>0</v>
      </c>
      <c r="GN9" s="312">
        <v>1</v>
      </c>
      <c r="GO9" s="312">
        <v>4</v>
      </c>
      <c r="GP9" s="312">
        <v>21</v>
      </c>
      <c r="GQ9" s="312">
        <v>2</v>
      </c>
      <c r="GR9" s="312">
        <v>1</v>
      </c>
      <c r="GS9" s="312">
        <v>0</v>
      </c>
      <c r="GT9" s="314">
        <v>0</v>
      </c>
      <c r="GU9" s="314">
        <v>0</v>
      </c>
      <c r="GV9" s="309">
        <v>0</v>
      </c>
      <c r="GW9" s="312">
        <v>0</v>
      </c>
      <c r="GX9" s="312">
        <v>0</v>
      </c>
      <c r="GY9" s="312">
        <v>0</v>
      </c>
      <c r="GZ9" s="312">
        <v>0</v>
      </c>
      <c r="HA9" s="312">
        <v>0</v>
      </c>
      <c r="HB9" s="312">
        <v>0</v>
      </c>
      <c r="HC9" s="312">
        <v>0</v>
      </c>
      <c r="HD9" s="314">
        <v>0</v>
      </c>
      <c r="HE9" s="314">
        <v>0</v>
      </c>
      <c r="HF9" s="309">
        <v>0</v>
      </c>
      <c r="HG9" s="312">
        <v>0</v>
      </c>
      <c r="HH9" s="312">
        <v>0</v>
      </c>
      <c r="HI9" s="312">
        <v>24</v>
      </c>
      <c r="HJ9" s="312">
        <v>3</v>
      </c>
      <c r="HK9" s="312">
        <v>14</v>
      </c>
      <c r="HL9" s="312">
        <v>1</v>
      </c>
      <c r="HM9" s="312">
        <v>0</v>
      </c>
      <c r="HN9" s="314">
        <v>0</v>
      </c>
      <c r="HO9" s="314">
        <v>0</v>
      </c>
      <c r="HP9" s="309">
        <v>0</v>
      </c>
      <c r="HQ9" s="312">
        <v>27</v>
      </c>
      <c r="HR9" s="312">
        <v>6</v>
      </c>
      <c r="HS9" s="312">
        <v>0</v>
      </c>
      <c r="HT9" s="312">
        <v>0</v>
      </c>
      <c r="HU9" s="312">
        <v>0</v>
      </c>
      <c r="HV9" s="312">
        <v>0</v>
      </c>
      <c r="HW9" s="312">
        <v>0</v>
      </c>
      <c r="HX9" s="314">
        <v>0</v>
      </c>
      <c r="HY9" s="314">
        <v>0</v>
      </c>
      <c r="HZ9" s="309">
        <v>0</v>
      </c>
      <c r="IA9" s="312">
        <v>48</v>
      </c>
      <c r="IB9" s="312">
        <v>31</v>
      </c>
      <c r="IC9" s="312">
        <v>12432</v>
      </c>
      <c r="ID9" s="312">
        <v>127</v>
      </c>
      <c r="IE9" s="312">
        <v>181</v>
      </c>
      <c r="IF9" s="312">
        <v>58</v>
      </c>
      <c r="IG9" s="312">
        <v>80</v>
      </c>
      <c r="IH9" s="314">
        <v>30</v>
      </c>
      <c r="II9" s="314">
        <v>86</v>
      </c>
      <c r="IJ9" s="813">
        <v>37</v>
      </c>
      <c r="IK9" s="312">
        <v>49</v>
      </c>
      <c r="IL9" s="312">
        <v>40</v>
      </c>
      <c r="IM9" s="312">
        <v>12484</v>
      </c>
      <c r="IN9" s="312">
        <v>139</v>
      </c>
      <c r="IO9" s="312">
        <v>192</v>
      </c>
      <c r="IP9" s="312">
        <v>62</v>
      </c>
      <c r="IQ9" s="312">
        <v>80</v>
      </c>
      <c r="IR9" s="314">
        <v>30</v>
      </c>
      <c r="IS9" s="315">
        <v>86</v>
      </c>
      <c r="IT9" s="813">
        <v>37</v>
      </c>
    </row>
    <row r="10" spans="1:254" s="321" customFormat="1" ht="13">
      <c r="A10" s="316" t="s">
        <v>255</v>
      </c>
      <c r="B10" s="317">
        <v>272811</v>
      </c>
      <c r="C10" s="317">
        <v>246745</v>
      </c>
      <c r="D10" s="317">
        <v>290148</v>
      </c>
      <c r="E10" s="317">
        <v>284103</v>
      </c>
      <c r="F10" s="317">
        <v>258149</v>
      </c>
      <c r="G10" s="317">
        <v>198532</v>
      </c>
      <c r="H10" s="317">
        <v>213267</v>
      </c>
      <c r="I10" s="318">
        <v>222092</v>
      </c>
      <c r="J10" s="319">
        <v>162638</v>
      </c>
      <c r="K10" s="813">
        <v>166860</v>
      </c>
      <c r="L10" s="813">
        <v>239</v>
      </c>
      <c r="M10" s="317">
        <v>1768</v>
      </c>
      <c r="N10" s="317">
        <v>2309</v>
      </c>
      <c r="O10" s="317">
        <v>1948</v>
      </c>
      <c r="P10" s="317">
        <v>4593</v>
      </c>
      <c r="Q10" s="317">
        <v>8817</v>
      </c>
      <c r="R10" s="317">
        <v>10519</v>
      </c>
      <c r="S10" s="317">
        <v>10767</v>
      </c>
      <c r="T10" s="318">
        <v>13470</v>
      </c>
      <c r="U10" s="319">
        <v>13396</v>
      </c>
      <c r="V10" s="309">
        <v>23836</v>
      </c>
      <c r="W10" s="317">
        <v>3</v>
      </c>
      <c r="X10" s="317">
        <v>1</v>
      </c>
      <c r="Y10" s="317">
        <v>0</v>
      </c>
      <c r="Z10" s="317">
        <v>13</v>
      </c>
      <c r="AA10" s="317">
        <v>74</v>
      </c>
      <c r="AB10" s="317">
        <v>137</v>
      </c>
      <c r="AC10" s="317">
        <v>263</v>
      </c>
      <c r="AD10" s="318">
        <v>361</v>
      </c>
      <c r="AE10" s="319">
        <v>39</v>
      </c>
      <c r="AF10" s="309">
        <v>1293</v>
      </c>
      <c r="AG10" s="317">
        <v>1035</v>
      </c>
      <c r="AH10" s="317">
        <v>1753</v>
      </c>
      <c r="AI10" s="317">
        <v>2906</v>
      </c>
      <c r="AJ10" s="317">
        <v>1290</v>
      </c>
      <c r="AK10" s="317">
        <v>1231</v>
      </c>
      <c r="AL10" s="317">
        <v>957</v>
      </c>
      <c r="AM10" s="317">
        <v>308</v>
      </c>
      <c r="AN10" s="318">
        <v>446</v>
      </c>
      <c r="AO10" s="319">
        <v>226</v>
      </c>
      <c r="AP10" s="309">
        <v>1104</v>
      </c>
      <c r="AQ10" s="317">
        <v>3523</v>
      </c>
      <c r="AR10" s="317">
        <v>2068</v>
      </c>
      <c r="AS10" s="317">
        <v>1206</v>
      </c>
      <c r="AT10" s="317">
        <v>490</v>
      </c>
      <c r="AU10" s="317">
        <v>882</v>
      </c>
      <c r="AV10" s="317">
        <v>796</v>
      </c>
      <c r="AW10" s="317">
        <v>1277</v>
      </c>
      <c r="AX10" s="318">
        <v>1345</v>
      </c>
      <c r="AY10" s="319">
        <v>677</v>
      </c>
      <c r="AZ10" s="309">
        <v>1891</v>
      </c>
      <c r="BA10" s="317">
        <v>107194</v>
      </c>
      <c r="BB10" s="317">
        <v>148840</v>
      </c>
      <c r="BC10" s="317">
        <v>201422</v>
      </c>
      <c r="BD10" s="317">
        <v>197425</v>
      </c>
      <c r="BE10" s="317">
        <v>170800</v>
      </c>
      <c r="BF10" s="317">
        <v>177914</v>
      </c>
      <c r="BG10" s="317">
        <v>156665</v>
      </c>
      <c r="BH10" s="318">
        <v>192902</v>
      </c>
      <c r="BI10" s="319">
        <v>171527</v>
      </c>
      <c r="BJ10" s="309">
        <v>154684</v>
      </c>
      <c r="BK10" s="317">
        <v>112</v>
      </c>
      <c r="BL10" s="317">
        <v>175</v>
      </c>
      <c r="BM10" s="317">
        <v>205</v>
      </c>
      <c r="BN10" s="317">
        <v>291</v>
      </c>
      <c r="BO10" s="317">
        <v>352</v>
      </c>
      <c r="BP10" s="317">
        <v>400</v>
      </c>
      <c r="BQ10" s="317">
        <v>999</v>
      </c>
      <c r="BR10" s="318">
        <v>1779</v>
      </c>
      <c r="BS10" s="319">
        <v>2550</v>
      </c>
      <c r="BT10" s="309">
        <v>4914</v>
      </c>
      <c r="BU10" s="309">
        <v>993</v>
      </c>
      <c r="BV10" s="317">
        <v>414</v>
      </c>
      <c r="BW10" s="317">
        <v>525</v>
      </c>
      <c r="BX10" s="317">
        <v>141</v>
      </c>
      <c r="BY10" s="317">
        <v>928</v>
      </c>
      <c r="BZ10" s="317">
        <v>2465</v>
      </c>
      <c r="CA10" s="317">
        <v>3701</v>
      </c>
      <c r="CB10" s="317">
        <v>5464</v>
      </c>
      <c r="CC10" s="318">
        <v>10466</v>
      </c>
      <c r="CD10" s="319">
        <v>7720</v>
      </c>
      <c r="CE10" s="309">
        <v>7665</v>
      </c>
      <c r="CF10" s="317">
        <v>632</v>
      </c>
      <c r="CG10" s="317">
        <v>1269</v>
      </c>
      <c r="CH10" s="317">
        <v>1429</v>
      </c>
      <c r="CI10" s="317">
        <v>2068</v>
      </c>
      <c r="CJ10" s="317">
        <v>1011</v>
      </c>
      <c r="CK10" s="317">
        <v>420</v>
      </c>
      <c r="CL10" s="317">
        <v>1094</v>
      </c>
      <c r="CM10" s="318">
        <v>2300</v>
      </c>
      <c r="CN10" s="319">
        <v>2220</v>
      </c>
      <c r="CO10" s="309">
        <v>1974</v>
      </c>
      <c r="CP10" s="317">
        <v>154</v>
      </c>
      <c r="CQ10" s="317">
        <v>198</v>
      </c>
      <c r="CR10" s="317">
        <v>12746</v>
      </c>
      <c r="CS10" s="317">
        <v>767</v>
      </c>
      <c r="CT10" s="317">
        <v>871</v>
      </c>
      <c r="CU10" s="317">
        <v>1438</v>
      </c>
      <c r="CV10" s="317">
        <v>1144</v>
      </c>
      <c r="CW10" s="318">
        <v>1575</v>
      </c>
      <c r="CX10" s="319">
        <v>727</v>
      </c>
      <c r="CY10" s="309">
        <v>561</v>
      </c>
      <c r="CZ10" s="309">
        <v>600</v>
      </c>
      <c r="DA10" s="317">
        <v>4957</v>
      </c>
      <c r="DB10" s="317">
        <v>13742</v>
      </c>
      <c r="DC10" s="317">
        <v>38025</v>
      </c>
      <c r="DD10" s="317">
        <v>72946</v>
      </c>
      <c r="DE10" s="317">
        <v>162383</v>
      </c>
      <c r="DF10" s="317">
        <v>264621</v>
      </c>
      <c r="DG10" s="317">
        <v>273967</v>
      </c>
      <c r="DH10" s="318">
        <v>358116</v>
      </c>
      <c r="DI10" s="319">
        <v>313397</v>
      </c>
      <c r="DJ10" s="309">
        <v>407880</v>
      </c>
      <c r="DK10" s="317">
        <v>2308</v>
      </c>
      <c r="DL10" s="317">
        <v>1876</v>
      </c>
      <c r="DM10" s="317">
        <v>1774</v>
      </c>
      <c r="DN10" s="317">
        <v>2665</v>
      </c>
      <c r="DO10" s="317">
        <v>19917</v>
      </c>
      <c r="DP10" s="317">
        <v>95833</v>
      </c>
      <c r="DQ10" s="317">
        <v>175387</v>
      </c>
      <c r="DR10" s="318">
        <v>238008</v>
      </c>
      <c r="DS10" s="319">
        <v>232617</v>
      </c>
      <c r="DT10" s="309">
        <v>297627</v>
      </c>
      <c r="DU10" s="317">
        <v>2750</v>
      </c>
      <c r="DV10" s="317">
        <v>6197</v>
      </c>
      <c r="DW10" s="317">
        <v>7123</v>
      </c>
      <c r="DX10" s="317">
        <v>8579</v>
      </c>
      <c r="DY10" s="317">
        <v>8711</v>
      </c>
      <c r="DZ10" s="317">
        <v>11708</v>
      </c>
      <c r="EA10" s="317">
        <v>14736</v>
      </c>
      <c r="EB10" s="318">
        <v>26818</v>
      </c>
      <c r="EC10" s="319">
        <v>27742</v>
      </c>
      <c r="ED10" s="309">
        <v>38658</v>
      </c>
      <c r="EE10" s="317">
        <v>19270</v>
      </c>
      <c r="EF10" s="317">
        <v>34501</v>
      </c>
      <c r="EG10" s="317">
        <v>46049</v>
      </c>
      <c r="EH10" s="317">
        <v>48572</v>
      </c>
      <c r="EI10" s="317">
        <v>52875</v>
      </c>
      <c r="EJ10" s="317">
        <v>72334</v>
      </c>
      <c r="EK10" s="317">
        <v>89283</v>
      </c>
      <c r="EL10" s="318">
        <v>128557</v>
      </c>
      <c r="EM10" s="319">
        <v>146967</v>
      </c>
      <c r="EN10" s="309">
        <v>177532</v>
      </c>
      <c r="EO10" s="317">
        <v>6045</v>
      </c>
      <c r="EP10" s="317">
        <v>3688</v>
      </c>
      <c r="EQ10" s="317">
        <v>5531</v>
      </c>
      <c r="ER10" s="317">
        <v>7932</v>
      </c>
      <c r="ES10" s="317">
        <v>9605</v>
      </c>
      <c r="ET10" s="317">
        <v>12788</v>
      </c>
      <c r="EU10" s="317">
        <v>14236</v>
      </c>
      <c r="EV10" s="318">
        <v>20985</v>
      </c>
      <c r="EW10" s="319">
        <v>21101</v>
      </c>
      <c r="EX10" s="309">
        <v>26975</v>
      </c>
      <c r="EY10" s="317">
        <v>1593</v>
      </c>
      <c r="EZ10" s="317">
        <v>1915</v>
      </c>
      <c r="FA10" s="317">
        <v>1749</v>
      </c>
      <c r="FB10" s="317">
        <v>1264</v>
      </c>
      <c r="FC10" s="317">
        <v>1664</v>
      </c>
      <c r="FD10" s="317">
        <v>4857</v>
      </c>
      <c r="FE10" s="317">
        <v>16648</v>
      </c>
      <c r="FF10" s="318">
        <v>26687</v>
      </c>
      <c r="FG10" s="319">
        <v>14526</v>
      </c>
      <c r="FH10" s="309">
        <v>8541</v>
      </c>
      <c r="FI10" s="317">
        <v>3315</v>
      </c>
      <c r="FJ10" s="317">
        <v>15733</v>
      </c>
      <c r="FK10" s="317">
        <v>27149</v>
      </c>
      <c r="FL10" s="317">
        <v>48236</v>
      </c>
      <c r="FM10" s="317">
        <v>78255</v>
      </c>
      <c r="FN10" s="317">
        <v>71858</v>
      </c>
      <c r="FO10" s="317">
        <v>37649</v>
      </c>
      <c r="FP10" s="318">
        <v>17622</v>
      </c>
      <c r="FQ10" s="319">
        <v>6359</v>
      </c>
      <c r="FR10" s="309">
        <v>15267</v>
      </c>
      <c r="FS10" s="317">
        <v>2221</v>
      </c>
      <c r="FT10" s="317">
        <v>6354</v>
      </c>
      <c r="FU10" s="317">
        <v>12266</v>
      </c>
      <c r="FV10" s="317">
        <v>7262</v>
      </c>
      <c r="FW10" s="317">
        <v>5608</v>
      </c>
      <c r="FX10" s="317">
        <v>3163</v>
      </c>
      <c r="FY10" s="317">
        <v>540</v>
      </c>
      <c r="FZ10" s="318">
        <v>588</v>
      </c>
      <c r="GA10" s="319">
        <v>325</v>
      </c>
      <c r="GB10" s="309">
        <v>240</v>
      </c>
      <c r="GC10" s="317">
        <v>1</v>
      </c>
      <c r="GD10" s="317">
        <v>67</v>
      </c>
      <c r="GE10" s="317">
        <v>88</v>
      </c>
      <c r="GF10" s="317">
        <v>7</v>
      </c>
      <c r="GG10" s="317">
        <v>6</v>
      </c>
      <c r="GH10" s="317">
        <v>1</v>
      </c>
      <c r="GI10" s="317">
        <v>0</v>
      </c>
      <c r="GJ10" s="318">
        <v>0</v>
      </c>
      <c r="GK10" s="319">
        <v>0</v>
      </c>
      <c r="GL10" s="813"/>
      <c r="GM10" s="317">
        <v>10169</v>
      </c>
      <c r="GN10" s="317">
        <v>19523</v>
      </c>
      <c r="GO10" s="317">
        <v>23172</v>
      </c>
      <c r="GP10" s="317">
        <v>32915</v>
      </c>
      <c r="GQ10" s="317">
        <v>37330</v>
      </c>
      <c r="GR10" s="317">
        <v>27466</v>
      </c>
      <c r="GS10" s="317">
        <v>36109</v>
      </c>
      <c r="GT10" s="318">
        <v>68596</v>
      </c>
      <c r="GU10" s="319">
        <v>47076</v>
      </c>
      <c r="GV10" s="309">
        <v>63939</v>
      </c>
      <c r="GW10" s="317">
        <v>6353</v>
      </c>
      <c r="GX10" s="317">
        <v>14575</v>
      </c>
      <c r="GY10" s="317">
        <v>32634</v>
      </c>
      <c r="GZ10" s="317">
        <v>32424</v>
      </c>
      <c r="HA10" s="317">
        <v>31622</v>
      </c>
      <c r="HB10" s="317">
        <v>24368</v>
      </c>
      <c r="HC10" s="317">
        <v>21548</v>
      </c>
      <c r="HD10" s="318">
        <v>48180</v>
      </c>
      <c r="HE10" s="319">
        <v>44629</v>
      </c>
      <c r="HF10" s="309">
        <v>55001</v>
      </c>
      <c r="HG10" s="317">
        <v>901</v>
      </c>
      <c r="HH10" s="317">
        <v>4740</v>
      </c>
      <c r="HI10" s="317">
        <v>5456</v>
      </c>
      <c r="HJ10" s="317">
        <v>4448</v>
      </c>
      <c r="HK10" s="317">
        <v>5165</v>
      </c>
      <c r="HL10" s="317">
        <v>5614</v>
      </c>
      <c r="HM10" s="317">
        <v>8515</v>
      </c>
      <c r="HN10" s="318">
        <v>21448</v>
      </c>
      <c r="HO10" s="319">
        <v>17545</v>
      </c>
      <c r="HP10" s="309">
        <v>19320</v>
      </c>
      <c r="HQ10" s="317">
        <v>988</v>
      </c>
      <c r="HR10" s="317">
        <v>1147</v>
      </c>
      <c r="HS10" s="317">
        <v>695</v>
      </c>
      <c r="HT10" s="317">
        <v>576</v>
      </c>
      <c r="HU10" s="317">
        <v>486</v>
      </c>
      <c r="HV10" s="317">
        <v>527</v>
      </c>
      <c r="HW10" s="317">
        <v>1026</v>
      </c>
      <c r="HX10" s="318">
        <v>1738</v>
      </c>
      <c r="HY10" s="319">
        <v>1332</v>
      </c>
      <c r="HZ10" s="309">
        <v>2493</v>
      </c>
      <c r="IA10" s="317">
        <v>174881</v>
      </c>
      <c r="IB10" s="317">
        <v>281893</v>
      </c>
      <c r="IC10" s="317">
        <v>425155</v>
      </c>
      <c r="ID10" s="317">
        <v>477276</v>
      </c>
      <c r="IE10" s="317">
        <v>604303</v>
      </c>
      <c r="IF10" s="317">
        <v>799400</v>
      </c>
      <c r="IG10" s="317">
        <v>878489</v>
      </c>
      <c r="IH10" s="318">
        <v>1196350</v>
      </c>
      <c r="II10" s="319">
        <v>1077609</v>
      </c>
      <c r="IJ10" s="813">
        <v>1313227</v>
      </c>
      <c r="IK10" s="317">
        <v>448825</v>
      </c>
      <c r="IL10" s="317">
        <v>528638</v>
      </c>
      <c r="IM10" s="317">
        <v>715303</v>
      </c>
      <c r="IN10" s="317">
        <v>761379</v>
      </c>
      <c r="IO10" s="317">
        <v>862452</v>
      </c>
      <c r="IP10" s="317">
        <v>997932</v>
      </c>
      <c r="IQ10" s="317">
        <v>1091756</v>
      </c>
      <c r="IR10" s="318">
        <v>1418442</v>
      </c>
      <c r="IS10" s="320">
        <v>1240247</v>
      </c>
      <c r="IT10" s="813">
        <v>1480087</v>
      </c>
    </row>
    <row r="11" spans="1:254">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323"/>
      <c r="AB11" s="323"/>
      <c r="AC11" s="323"/>
      <c r="AD11" s="323"/>
      <c r="AE11" s="323"/>
      <c r="AF11" s="323"/>
      <c r="AG11" s="323"/>
      <c r="AH11" s="323"/>
      <c r="AI11" s="323"/>
      <c r="AJ11" s="323"/>
      <c r="AK11" s="323"/>
      <c r="AL11" s="323"/>
      <c r="AM11" s="323"/>
      <c r="AN11" s="323"/>
      <c r="AO11" s="323"/>
      <c r="AP11" s="323"/>
      <c r="AQ11" s="323"/>
      <c r="AR11" s="323"/>
      <c r="AS11" s="323"/>
      <c r="AT11" s="323"/>
      <c r="AU11" s="323"/>
      <c r="AV11" s="323"/>
      <c r="AW11" s="323"/>
      <c r="AX11" s="323"/>
      <c r="AY11" s="323"/>
      <c r="AZ11" s="323"/>
      <c r="BA11" s="323"/>
      <c r="BB11" s="323"/>
      <c r="BC11" s="323"/>
      <c r="BD11" s="323"/>
      <c r="BE11" s="323"/>
      <c r="BF11" s="323"/>
      <c r="BG11" s="323"/>
      <c r="BH11" s="323"/>
      <c r="BI11" s="323"/>
      <c r="BJ11" s="323"/>
      <c r="BK11" s="323"/>
      <c r="BL11" s="323"/>
      <c r="BM11" s="323"/>
      <c r="BN11" s="323"/>
      <c r="BO11" s="323"/>
      <c r="BP11" s="323"/>
      <c r="BQ11" s="323"/>
      <c r="BR11" s="323"/>
      <c r="BS11" s="323"/>
      <c r="BT11" s="323"/>
      <c r="BU11" s="323"/>
      <c r="BV11" s="323"/>
      <c r="BW11" s="323"/>
      <c r="BX11" s="323"/>
      <c r="BY11" s="323"/>
      <c r="BZ11" s="323"/>
      <c r="CA11" s="323"/>
      <c r="CB11" s="323"/>
      <c r="CC11" s="323"/>
      <c r="CD11" s="323"/>
      <c r="CE11" s="323"/>
      <c r="CF11" s="323"/>
      <c r="CG11" s="323"/>
      <c r="CH11" s="323"/>
      <c r="CI11" s="323"/>
      <c r="CJ11" s="323"/>
      <c r="CK11" s="323"/>
      <c r="CL11" s="323"/>
      <c r="CM11" s="323"/>
      <c r="CN11" s="323"/>
      <c r="CO11" s="323"/>
      <c r="CP11" s="323"/>
      <c r="CQ11" s="323"/>
      <c r="CR11" s="323"/>
      <c r="CS11" s="323"/>
      <c r="CT11" s="323"/>
      <c r="CU11" s="323"/>
      <c r="CV11" s="323"/>
      <c r="CW11" s="323"/>
      <c r="CX11" s="323"/>
      <c r="CY11" s="323"/>
      <c r="CZ11" s="323"/>
      <c r="DA11" s="323"/>
      <c r="DB11" s="323"/>
      <c r="DC11" s="323"/>
      <c r="DD11" s="323"/>
      <c r="DE11" s="323"/>
      <c r="DF11" s="323"/>
      <c r="DG11" s="323"/>
      <c r="DH11" s="323"/>
      <c r="DI11" s="323"/>
      <c r="DJ11" s="323"/>
      <c r="DK11" s="323"/>
      <c r="DL11" s="323"/>
      <c r="DM11" s="323"/>
      <c r="DN11" s="323"/>
      <c r="DO11" s="323"/>
      <c r="DP11" s="323"/>
      <c r="DQ11" s="323"/>
      <c r="DR11" s="323"/>
      <c r="DS11" s="323"/>
      <c r="DT11" s="323"/>
      <c r="DU11" s="323"/>
      <c r="DV11" s="323"/>
      <c r="DW11" s="323"/>
      <c r="DX11" s="323"/>
      <c r="DY11" s="323"/>
      <c r="DZ11" s="323"/>
      <c r="EA11" s="323"/>
      <c r="EB11" s="323"/>
      <c r="EC11" s="323"/>
      <c r="ED11" s="323"/>
      <c r="EE11" s="323"/>
      <c r="EF11" s="323"/>
      <c r="EG11" s="323"/>
      <c r="EH11" s="323"/>
      <c r="EI11" s="323"/>
      <c r="EJ11" s="323"/>
      <c r="EK11" s="323"/>
      <c r="EL11" s="323"/>
      <c r="EM11" s="323"/>
      <c r="EN11" s="323"/>
      <c r="EO11" s="323"/>
      <c r="EP11" s="323"/>
      <c r="EQ11" s="323"/>
      <c r="ER11" s="323"/>
      <c r="ES11" s="323"/>
      <c r="ET11" s="323"/>
      <c r="EU11" s="323"/>
      <c r="EV11" s="323"/>
      <c r="EW11" s="323"/>
      <c r="EX11" s="323"/>
      <c r="EY11" s="323"/>
      <c r="EZ11" s="323"/>
      <c r="FA11" s="323"/>
      <c r="FB11" s="323"/>
      <c r="FC11" s="323"/>
      <c r="FD11" s="323"/>
      <c r="FE11" s="323"/>
      <c r="FF11" s="323"/>
      <c r="FG11" s="323"/>
      <c r="FH11" s="323"/>
      <c r="FI11" s="323"/>
      <c r="FJ11" s="323"/>
      <c r="FK11" s="323"/>
      <c r="FL11" s="323"/>
      <c r="FM11" s="323"/>
      <c r="FN11" s="323"/>
      <c r="FO11" s="323"/>
      <c r="FP11" s="323"/>
      <c r="FQ11" s="323"/>
      <c r="FR11" s="323"/>
      <c r="FS11" s="323"/>
      <c r="FT11" s="323"/>
      <c r="FU11" s="323"/>
      <c r="FV11" s="323"/>
      <c r="FW11" s="323"/>
      <c r="FX11" s="323"/>
      <c r="FY11" s="323"/>
      <c r="FZ11" s="323"/>
      <c r="GA11" s="323"/>
      <c r="GB11" s="323"/>
      <c r="GC11" s="323"/>
      <c r="GD11" s="323"/>
      <c r="GE11" s="323"/>
      <c r="GF11" s="323"/>
      <c r="GG11" s="323"/>
      <c r="GH11" s="323"/>
      <c r="GI11" s="323"/>
      <c r="GJ11" s="323"/>
      <c r="GK11" s="323"/>
      <c r="GL11" s="323"/>
      <c r="GM11" s="323"/>
      <c r="GN11" s="323"/>
      <c r="GO11" s="323"/>
      <c r="GP11" s="323"/>
      <c r="GQ11" s="323"/>
      <c r="GR11" s="323"/>
      <c r="GS11" s="323"/>
      <c r="GT11" s="323"/>
      <c r="GU11" s="323"/>
      <c r="GV11" s="323"/>
      <c r="GW11" s="323"/>
      <c r="GX11" s="323"/>
      <c r="GY11" s="323"/>
      <c r="GZ11" s="323"/>
      <c r="HA11" s="323"/>
      <c r="HB11" s="323"/>
      <c r="HC11" s="323"/>
      <c r="HD11" s="323"/>
      <c r="HE11" s="323"/>
      <c r="HF11" s="323"/>
      <c r="HG11" s="323"/>
      <c r="HH11" s="323"/>
      <c r="HI11" s="323"/>
      <c r="HJ11" s="323"/>
      <c r="HK11" s="323"/>
      <c r="HL11" s="323"/>
      <c r="HM11" s="323"/>
      <c r="HN11" s="323"/>
      <c r="HO11" s="323"/>
      <c r="HP11" s="323"/>
      <c r="HQ11" s="323"/>
      <c r="HR11" s="323"/>
      <c r="HS11" s="323"/>
      <c r="HT11" s="323"/>
      <c r="HU11" s="323"/>
      <c r="HV11" s="323"/>
      <c r="HW11" s="323"/>
      <c r="HX11" s="323"/>
      <c r="HY11" s="323"/>
      <c r="HZ11" s="323"/>
      <c r="IA11" s="323"/>
      <c r="IB11" s="323"/>
      <c r="IC11" s="323"/>
      <c r="ID11" s="323"/>
      <c r="IE11" s="323"/>
      <c r="IF11" s="323"/>
      <c r="IG11" s="323"/>
      <c r="IH11" s="323"/>
      <c r="II11" s="323"/>
      <c r="IJ11" s="323"/>
      <c r="IK11" s="323"/>
      <c r="IL11" s="323"/>
      <c r="IM11" s="323"/>
      <c r="IN11" s="323"/>
      <c r="IO11" s="323"/>
      <c r="IP11" s="323"/>
      <c r="IR11" s="323"/>
      <c r="IT11" s="323"/>
    </row>
    <row r="12" spans="1:254" s="325" customFormat="1" ht="15.75" customHeight="1">
      <c r="A12" s="324" t="s">
        <v>256</v>
      </c>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c r="BP12" s="302"/>
      <c r="BQ12" s="302"/>
      <c r="BR12" s="302"/>
      <c r="BS12" s="302"/>
      <c r="BT12" s="302"/>
      <c r="BU12" s="302"/>
      <c r="BV12" s="302"/>
      <c r="BW12" s="302"/>
      <c r="BX12" s="302"/>
      <c r="BY12" s="302"/>
      <c r="BZ12" s="302"/>
      <c r="CA12" s="302"/>
      <c r="CB12" s="302"/>
      <c r="CC12" s="302"/>
      <c r="CD12" s="302"/>
      <c r="CE12" s="302"/>
      <c r="CF12" s="302"/>
      <c r="CG12" s="302"/>
      <c r="CH12" s="302"/>
      <c r="CI12" s="302"/>
      <c r="CJ12" s="302"/>
      <c r="CK12" s="302"/>
      <c r="CL12" s="302"/>
      <c r="CM12" s="302"/>
      <c r="CN12" s="302"/>
      <c r="CO12" s="302"/>
      <c r="CP12" s="302"/>
      <c r="CQ12" s="302"/>
      <c r="CR12" s="302"/>
      <c r="CS12" s="302"/>
      <c r="CT12" s="302"/>
      <c r="CU12" s="302"/>
      <c r="CV12" s="302"/>
      <c r="CW12" s="302"/>
      <c r="CX12" s="302"/>
      <c r="CY12" s="302"/>
      <c r="CZ12" s="302"/>
      <c r="DA12" s="302"/>
      <c r="DB12" s="302"/>
      <c r="DC12" s="302"/>
      <c r="DD12" s="302"/>
      <c r="DE12" s="302"/>
      <c r="DF12" s="302"/>
      <c r="DG12" s="302"/>
      <c r="DH12" s="302"/>
      <c r="DI12" s="302"/>
      <c r="DJ12" s="302"/>
      <c r="DK12" s="302"/>
      <c r="DL12" s="302"/>
      <c r="DM12" s="302"/>
      <c r="DN12" s="302"/>
      <c r="DO12" s="302"/>
      <c r="DP12" s="302"/>
      <c r="DQ12" s="302"/>
      <c r="DR12" s="302"/>
      <c r="DS12" s="302"/>
      <c r="DT12" s="302"/>
      <c r="DU12" s="302"/>
      <c r="DV12" s="302"/>
      <c r="DW12" s="302"/>
      <c r="DX12" s="302"/>
      <c r="DY12" s="302"/>
      <c r="DZ12" s="302"/>
      <c r="EA12" s="302"/>
      <c r="EB12" s="302"/>
      <c r="EC12" s="302"/>
      <c r="ED12" s="302"/>
      <c r="EE12" s="302"/>
      <c r="EF12" s="302"/>
      <c r="EG12" s="302"/>
      <c r="EH12" s="302"/>
      <c r="EI12" s="302"/>
      <c r="EJ12" s="302"/>
      <c r="EK12" s="302"/>
      <c r="EL12" s="302"/>
      <c r="EM12" s="302"/>
      <c r="EN12" s="302"/>
      <c r="EO12" s="302"/>
      <c r="EP12" s="302"/>
      <c r="EQ12" s="302"/>
      <c r="ER12" s="302"/>
      <c r="ES12" s="302"/>
      <c r="ET12" s="302"/>
      <c r="EU12" s="302"/>
      <c r="EV12" s="302"/>
      <c r="EW12" s="302"/>
      <c r="EX12" s="302"/>
      <c r="EY12" s="302"/>
      <c r="EZ12" s="302"/>
      <c r="FA12" s="302"/>
      <c r="FB12" s="302"/>
      <c r="FC12" s="302"/>
      <c r="FD12" s="302"/>
      <c r="FE12" s="302"/>
      <c r="FF12" s="302"/>
      <c r="FG12" s="302"/>
      <c r="FH12" s="302"/>
      <c r="FI12" s="302"/>
      <c r="FJ12" s="302"/>
      <c r="FK12" s="302"/>
      <c r="FL12" s="302"/>
      <c r="FM12" s="302"/>
      <c r="FN12" s="302"/>
      <c r="FO12" s="302"/>
      <c r="FP12" s="302"/>
      <c r="FQ12" s="302"/>
      <c r="FR12" s="302"/>
      <c r="FS12" s="302"/>
      <c r="FT12" s="302"/>
      <c r="FU12" s="302"/>
      <c r="FV12" s="302"/>
      <c r="FW12" s="302"/>
      <c r="FX12" s="302"/>
      <c r="FY12" s="302"/>
      <c r="FZ12" s="302"/>
      <c r="GA12" s="302"/>
      <c r="GB12" s="302"/>
      <c r="GC12" s="302"/>
      <c r="GD12" s="302"/>
      <c r="GE12" s="302"/>
      <c r="GF12" s="302"/>
      <c r="GG12" s="302"/>
      <c r="GH12" s="302"/>
      <c r="GI12" s="302"/>
      <c r="GJ12" s="302"/>
      <c r="GK12" s="302"/>
      <c r="GL12" s="302"/>
      <c r="GM12" s="302"/>
      <c r="GN12" s="302"/>
      <c r="GO12" s="302"/>
      <c r="GP12" s="302"/>
      <c r="GQ12" s="302"/>
      <c r="GR12" s="302"/>
      <c r="GS12" s="302"/>
      <c r="GT12" s="302"/>
      <c r="GU12" s="302"/>
      <c r="GV12" s="302"/>
      <c r="GW12" s="302"/>
      <c r="GX12" s="302"/>
      <c r="GY12" s="302"/>
      <c r="GZ12" s="302"/>
      <c r="HA12" s="302"/>
      <c r="HB12" s="302"/>
      <c r="HC12" s="302"/>
      <c r="HD12" s="302"/>
      <c r="HE12" s="302"/>
      <c r="HF12" s="302"/>
      <c r="HG12" s="302"/>
      <c r="HH12" s="302"/>
      <c r="HI12" s="302"/>
      <c r="HJ12" s="302"/>
      <c r="HK12" s="302"/>
      <c r="HL12" s="302"/>
      <c r="HM12" s="302"/>
      <c r="HN12" s="302"/>
      <c r="HO12" s="302"/>
      <c r="HP12" s="302"/>
      <c r="HQ12" s="302"/>
      <c r="HR12" s="302"/>
      <c r="HS12" s="302"/>
      <c r="HT12" s="302"/>
      <c r="HU12" s="302"/>
      <c r="HV12" s="302"/>
      <c r="HW12" s="302"/>
      <c r="HX12" s="302"/>
      <c r="HY12" s="302"/>
      <c r="HZ12" s="302"/>
      <c r="IA12" s="302"/>
      <c r="IB12" s="302"/>
      <c r="IC12" s="302"/>
      <c r="ID12" s="302"/>
      <c r="IE12" s="302"/>
      <c r="IF12" s="302"/>
      <c r="IG12" s="302"/>
      <c r="IH12" s="302"/>
      <c r="II12" s="302"/>
      <c r="IJ12" s="302"/>
      <c r="IK12" s="302"/>
      <c r="IL12" s="302"/>
      <c r="IM12" s="302"/>
      <c r="IN12" s="302"/>
      <c r="IO12" s="302"/>
      <c r="IP12" s="302"/>
      <c r="IR12" s="302"/>
      <c r="IT12" s="302"/>
    </row>
    <row r="13" spans="1:254" s="325" customFormat="1" ht="15.75" customHeight="1">
      <c r="A13" s="2129" t="s">
        <v>257</v>
      </c>
      <c r="B13" s="2129"/>
      <c r="C13" s="2129"/>
      <c r="D13" s="2129"/>
      <c r="E13" s="2129"/>
      <c r="F13" s="2129"/>
      <c r="G13" s="2129"/>
      <c r="H13" s="2129"/>
      <c r="I13" s="2129"/>
      <c r="J13" s="2129"/>
      <c r="K13" s="2129"/>
      <c r="L13" s="2129"/>
      <c r="M13" s="2129"/>
      <c r="N13" s="2129"/>
      <c r="O13" s="2129"/>
      <c r="P13" s="2129"/>
      <c r="Q13" s="2129"/>
      <c r="R13" s="2129"/>
      <c r="S13" s="2129"/>
      <c r="T13" s="2129"/>
      <c r="U13" s="2129"/>
      <c r="V13" s="2129"/>
      <c r="W13" s="2129"/>
      <c r="X13" s="2129"/>
      <c r="Y13" s="2129"/>
      <c r="Z13" s="2129"/>
      <c r="AA13" s="2129"/>
      <c r="AB13" s="2129"/>
      <c r="AC13" s="2129"/>
      <c r="AD13" s="2129"/>
      <c r="AE13" s="2129"/>
      <c r="AF13" s="2129"/>
      <c r="AG13" s="2129"/>
      <c r="AH13" s="2129"/>
      <c r="AI13" s="2129"/>
      <c r="AJ13" s="2129"/>
      <c r="AK13" s="2129"/>
      <c r="AL13" s="2129"/>
      <c r="AM13" s="2129"/>
      <c r="AN13" s="2129"/>
      <c r="AO13" s="2129"/>
      <c r="AP13" s="2129"/>
      <c r="AQ13" s="2129"/>
      <c r="AR13" s="2129"/>
      <c r="AS13" s="2129"/>
      <c r="AT13" s="2129"/>
      <c r="AU13" s="2129"/>
      <c r="AV13" s="2129"/>
      <c r="AW13" s="2129"/>
      <c r="AX13" s="2129"/>
      <c r="AY13" s="2129"/>
      <c r="AZ13" s="2129"/>
      <c r="BA13" s="2129"/>
      <c r="BB13" s="2129"/>
      <c r="BC13" s="2129"/>
      <c r="BD13" s="2129"/>
      <c r="BE13" s="2129"/>
      <c r="BF13" s="2129"/>
      <c r="BG13" s="2129"/>
      <c r="BH13" s="2129"/>
      <c r="BI13" s="2129"/>
      <c r="BJ13" s="2129"/>
      <c r="BK13" s="2129"/>
      <c r="BL13" s="2129"/>
      <c r="BM13" s="2129"/>
      <c r="BN13" s="2129"/>
      <c r="BO13" s="2129"/>
      <c r="BP13" s="2129"/>
      <c r="BQ13" s="2129"/>
      <c r="BR13" s="2129"/>
      <c r="BS13" s="2129"/>
      <c r="BT13" s="2129"/>
      <c r="BU13" s="2129"/>
      <c r="BV13" s="2129"/>
      <c r="BW13" s="2129"/>
      <c r="BX13" s="2129"/>
      <c r="BY13" s="2129"/>
      <c r="BZ13" s="2129"/>
      <c r="CA13" s="2129"/>
      <c r="CB13" s="2129"/>
      <c r="CC13" s="2129"/>
      <c r="CD13" s="2129"/>
      <c r="CE13" s="2129"/>
      <c r="CF13" s="2129"/>
      <c r="CG13" s="2129"/>
      <c r="CH13" s="2129"/>
      <c r="CI13" s="2129"/>
      <c r="CJ13" s="2129"/>
      <c r="CK13" s="2129"/>
      <c r="CL13" s="2129"/>
      <c r="CM13" s="2129"/>
      <c r="CN13" s="2129"/>
      <c r="CO13" s="2129"/>
      <c r="CP13" s="2129"/>
      <c r="CQ13" s="2129"/>
      <c r="CR13" s="2129"/>
      <c r="CS13" s="2129"/>
      <c r="CT13" s="2129"/>
      <c r="CU13" s="2129"/>
      <c r="CV13" s="2129"/>
      <c r="CW13" s="2129"/>
      <c r="CX13" s="2129"/>
      <c r="CY13" s="2129"/>
      <c r="CZ13" s="2129"/>
      <c r="DA13" s="2129"/>
      <c r="DB13" s="2129"/>
      <c r="DC13" s="2129"/>
      <c r="DD13" s="2129"/>
      <c r="DE13" s="2129"/>
      <c r="DF13" s="2129"/>
      <c r="DG13" s="2129"/>
      <c r="DH13" s="2129"/>
      <c r="DI13" s="2129"/>
      <c r="DJ13" s="2129"/>
      <c r="DK13" s="2129"/>
      <c r="DL13" s="2129"/>
      <c r="DM13" s="2129"/>
      <c r="DN13" s="2129"/>
      <c r="DO13" s="2129"/>
      <c r="DP13" s="2129"/>
      <c r="DQ13" s="2129"/>
      <c r="DR13" s="2129"/>
      <c r="DS13" s="2129"/>
      <c r="DT13" s="2129"/>
      <c r="DU13" s="2129"/>
      <c r="DV13" s="2129"/>
      <c r="DW13" s="2129"/>
      <c r="DX13" s="2129"/>
      <c r="DY13" s="2129"/>
      <c r="DZ13" s="2129"/>
      <c r="EA13" s="2129"/>
      <c r="EB13" s="2129"/>
      <c r="EC13" s="2129"/>
      <c r="ED13" s="2129"/>
      <c r="EE13" s="2129"/>
      <c r="EF13" s="2129"/>
      <c r="EG13" s="2129"/>
      <c r="EH13" s="2129"/>
      <c r="EI13" s="2129"/>
      <c r="EJ13" s="2129"/>
      <c r="EK13" s="2129"/>
      <c r="EL13" s="2129"/>
      <c r="EM13" s="2129"/>
      <c r="EN13" s="2129"/>
      <c r="EO13" s="2129"/>
      <c r="EP13" s="2129"/>
      <c r="EQ13" s="2129"/>
      <c r="ER13" s="2129"/>
      <c r="ES13" s="2129"/>
      <c r="ET13" s="2129"/>
      <c r="EU13" s="2129"/>
      <c r="EV13" s="2129"/>
      <c r="EW13" s="2129"/>
      <c r="EX13" s="2129"/>
      <c r="EY13" s="2129"/>
      <c r="EZ13" s="2129"/>
      <c r="FA13" s="2129"/>
      <c r="FB13" s="2129"/>
      <c r="FC13" s="2129"/>
      <c r="FD13" s="2129"/>
      <c r="FE13" s="2129"/>
      <c r="FF13" s="2129"/>
      <c r="FG13" s="2129"/>
      <c r="FH13" s="2129"/>
      <c r="FI13" s="2129"/>
      <c r="FJ13" s="2129"/>
      <c r="FK13" s="2129"/>
      <c r="FL13" s="2129"/>
      <c r="FM13" s="2129"/>
      <c r="FN13" s="2129"/>
      <c r="FO13" s="2129"/>
      <c r="FP13" s="2129"/>
      <c r="FQ13" s="2129"/>
      <c r="FR13" s="2129"/>
      <c r="FS13" s="2129"/>
      <c r="FT13" s="2129"/>
      <c r="FU13" s="2129"/>
      <c r="FV13" s="2129"/>
      <c r="FW13" s="2129"/>
      <c r="FX13" s="2129"/>
      <c r="FY13" s="2129"/>
      <c r="FZ13" s="2129"/>
      <c r="GA13" s="2129"/>
      <c r="GB13" s="2129"/>
      <c r="GC13" s="2129"/>
      <c r="GD13" s="2129"/>
      <c r="GE13" s="2129"/>
      <c r="GF13" s="2129"/>
      <c r="GG13" s="2129"/>
      <c r="GH13" s="2129"/>
      <c r="GI13" s="2129"/>
      <c r="GJ13" s="2129"/>
      <c r="GK13" s="2129"/>
      <c r="GL13" s="2129"/>
      <c r="GM13" s="2129"/>
      <c r="GN13" s="2129"/>
      <c r="GO13" s="2129"/>
      <c r="GP13" s="2129"/>
      <c r="GQ13" s="2129"/>
      <c r="GR13" s="2129"/>
      <c r="GS13" s="2129"/>
      <c r="GT13" s="2129"/>
      <c r="GU13" s="2129"/>
      <c r="GV13" s="2129"/>
      <c r="GW13" s="2129"/>
      <c r="GX13" s="2129"/>
      <c r="GY13" s="2129"/>
      <c r="GZ13" s="2129"/>
      <c r="HA13" s="2129"/>
      <c r="HB13" s="2129"/>
      <c r="HC13" s="2129"/>
      <c r="HD13" s="2129"/>
      <c r="HE13" s="2129"/>
      <c r="HF13" s="2129"/>
      <c r="HG13" s="2129"/>
      <c r="HH13" s="2129"/>
      <c r="HI13" s="2129"/>
      <c r="HJ13" s="2129"/>
      <c r="HK13" s="2129"/>
      <c r="HL13" s="2129"/>
      <c r="HM13" s="2129"/>
      <c r="HN13" s="2129"/>
      <c r="HO13" s="2129"/>
      <c r="HP13" s="2129"/>
      <c r="HQ13" s="2129"/>
      <c r="HR13" s="2129"/>
      <c r="HS13" s="2129"/>
      <c r="HT13" s="2129"/>
      <c r="HU13" s="2129"/>
      <c r="HV13" s="2129"/>
      <c r="HW13" s="2129"/>
      <c r="HX13" s="2129"/>
      <c r="HY13" s="2129"/>
      <c r="HZ13" s="2129"/>
      <c r="IA13" s="2129"/>
      <c r="IB13" s="2129"/>
      <c r="IC13" s="2129"/>
      <c r="ID13" s="2129"/>
      <c r="IE13" s="2129"/>
      <c r="IF13" s="2129"/>
      <c r="IG13" s="2129"/>
      <c r="IH13" s="2129"/>
      <c r="II13" s="2129"/>
      <c r="IJ13" s="2129"/>
      <c r="IK13" s="2129"/>
      <c r="IL13" s="2129"/>
      <c r="IM13" s="2129"/>
      <c r="IN13" s="2129"/>
      <c r="IO13" s="2129"/>
      <c r="IP13" s="2129"/>
      <c r="IQ13" s="2129"/>
      <c r="IR13" s="2129"/>
      <c r="IS13" s="2129"/>
      <c r="IT13" s="782"/>
    </row>
    <row r="14" spans="1:254" s="303" customFormat="1" ht="12.75" customHeight="1">
      <c r="A14" s="2128" t="s">
        <v>226</v>
      </c>
      <c r="B14" s="2125" t="s">
        <v>214</v>
      </c>
      <c r="C14" s="2126"/>
      <c r="D14" s="2126"/>
      <c r="E14" s="2126"/>
      <c r="F14" s="2126"/>
      <c r="G14" s="2126"/>
      <c r="H14" s="2126"/>
      <c r="I14" s="2126"/>
      <c r="J14" s="2126"/>
      <c r="K14" s="2127"/>
      <c r="L14" s="810" t="s">
        <v>343</v>
      </c>
      <c r="M14" s="2125" t="s">
        <v>230</v>
      </c>
      <c r="N14" s="2126"/>
      <c r="O14" s="2126"/>
      <c r="P14" s="2126"/>
      <c r="Q14" s="2126"/>
      <c r="R14" s="2126"/>
      <c r="S14" s="2126"/>
      <c r="T14" s="2126"/>
      <c r="U14" s="2126"/>
      <c r="V14" s="2127"/>
      <c r="W14" s="2125" t="s">
        <v>545</v>
      </c>
      <c r="X14" s="2126"/>
      <c r="Y14" s="2126"/>
      <c r="Z14" s="2126"/>
      <c r="AA14" s="2126"/>
      <c r="AB14" s="2126"/>
      <c r="AC14" s="2126"/>
      <c r="AD14" s="2126"/>
      <c r="AE14" s="2126"/>
      <c r="AF14" s="2127"/>
      <c r="AG14" s="2125" t="s">
        <v>231</v>
      </c>
      <c r="AH14" s="2126"/>
      <c r="AI14" s="2126"/>
      <c r="AJ14" s="2126"/>
      <c r="AK14" s="2126"/>
      <c r="AL14" s="2126"/>
      <c r="AM14" s="2126"/>
      <c r="AN14" s="2126"/>
      <c r="AO14" s="2126"/>
      <c r="AP14" s="2127"/>
      <c r="AQ14" s="2125" t="s">
        <v>232</v>
      </c>
      <c r="AR14" s="2126"/>
      <c r="AS14" s="2126"/>
      <c r="AT14" s="2126"/>
      <c r="AU14" s="2126"/>
      <c r="AV14" s="2126"/>
      <c r="AW14" s="2126"/>
      <c r="AX14" s="2126"/>
      <c r="AY14" s="2126"/>
      <c r="AZ14" s="2127"/>
      <c r="BA14" s="2125" t="s">
        <v>233</v>
      </c>
      <c r="BB14" s="2126"/>
      <c r="BC14" s="2126"/>
      <c r="BD14" s="2126"/>
      <c r="BE14" s="2126"/>
      <c r="BF14" s="2126"/>
      <c r="BG14" s="2126"/>
      <c r="BH14" s="2126"/>
      <c r="BI14" s="2126"/>
      <c r="BJ14" s="2127"/>
      <c r="BK14" s="2125" t="s">
        <v>234</v>
      </c>
      <c r="BL14" s="2126"/>
      <c r="BM14" s="2126"/>
      <c r="BN14" s="2126"/>
      <c r="BO14" s="2126"/>
      <c r="BP14" s="2126"/>
      <c r="BQ14" s="2126"/>
      <c r="BR14" s="2126"/>
      <c r="BS14" s="2126"/>
      <c r="BT14" s="2127"/>
      <c r="BU14" s="781" t="s">
        <v>345</v>
      </c>
      <c r="BV14" s="2125" t="s">
        <v>235</v>
      </c>
      <c r="BW14" s="2126"/>
      <c r="BX14" s="2126"/>
      <c r="BY14" s="2126"/>
      <c r="BZ14" s="2126"/>
      <c r="CA14" s="2126"/>
      <c r="CB14" s="2126"/>
      <c r="CC14" s="2126"/>
      <c r="CD14" s="2126"/>
      <c r="CE14" s="2127"/>
      <c r="CF14" s="2125" t="s">
        <v>236</v>
      </c>
      <c r="CG14" s="2126"/>
      <c r="CH14" s="2126"/>
      <c r="CI14" s="2126"/>
      <c r="CJ14" s="2126"/>
      <c r="CK14" s="2126"/>
      <c r="CL14" s="2126"/>
      <c r="CM14" s="2126"/>
      <c r="CN14" s="2126"/>
      <c r="CO14" s="2127"/>
      <c r="CP14" s="2125" t="s">
        <v>237</v>
      </c>
      <c r="CQ14" s="2126"/>
      <c r="CR14" s="2126"/>
      <c r="CS14" s="2126"/>
      <c r="CT14" s="2126"/>
      <c r="CU14" s="2126"/>
      <c r="CV14" s="2126"/>
      <c r="CW14" s="2126"/>
      <c r="CX14" s="2126"/>
      <c r="CY14" s="2127"/>
      <c r="CZ14" s="838" t="s">
        <v>355</v>
      </c>
      <c r="DA14" s="2125" t="s">
        <v>181</v>
      </c>
      <c r="DB14" s="2126"/>
      <c r="DC14" s="2126"/>
      <c r="DD14" s="2126"/>
      <c r="DE14" s="2126"/>
      <c r="DF14" s="2126"/>
      <c r="DG14" s="2126"/>
      <c r="DH14" s="2126"/>
      <c r="DI14" s="2126"/>
      <c r="DJ14" s="2127"/>
      <c r="DK14" s="2125" t="s">
        <v>238</v>
      </c>
      <c r="DL14" s="2126"/>
      <c r="DM14" s="2126"/>
      <c r="DN14" s="2126"/>
      <c r="DO14" s="2126"/>
      <c r="DP14" s="2126"/>
      <c r="DQ14" s="2126"/>
      <c r="DR14" s="2126"/>
      <c r="DS14" s="2126"/>
      <c r="DT14" s="2127"/>
      <c r="DU14" s="2130" t="s">
        <v>239</v>
      </c>
      <c r="DV14" s="2131"/>
      <c r="DW14" s="2131"/>
      <c r="DX14" s="2131"/>
      <c r="DY14" s="2131"/>
      <c r="DZ14" s="2131"/>
      <c r="EA14" s="2131"/>
      <c r="EB14" s="2131"/>
      <c r="EC14" s="2131"/>
      <c r="ED14" s="2132"/>
      <c r="EE14" s="2125" t="s">
        <v>240</v>
      </c>
      <c r="EF14" s="2126"/>
      <c r="EG14" s="2126"/>
      <c r="EH14" s="2126"/>
      <c r="EI14" s="2126"/>
      <c r="EJ14" s="2126"/>
      <c r="EK14" s="2126"/>
      <c r="EL14" s="2126"/>
      <c r="EM14" s="2126"/>
      <c r="EN14" s="2127"/>
      <c r="EO14" s="2125" t="s">
        <v>241</v>
      </c>
      <c r="EP14" s="2126"/>
      <c r="EQ14" s="2126"/>
      <c r="ER14" s="2126"/>
      <c r="ES14" s="2126"/>
      <c r="ET14" s="2126"/>
      <c r="EU14" s="2126"/>
      <c r="EV14" s="2126"/>
      <c r="EW14" s="2126"/>
      <c r="EX14" s="2127"/>
      <c r="EY14" s="2130" t="s">
        <v>242</v>
      </c>
      <c r="EZ14" s="2131"/>
      <c r="FA14" s="2131"/>
      <c r="FB14" s="2131"/>
      <c r="FC14" s="2131"/>
      <c r="FD14" s="2131"/>
      <c r="FE14" s="2131"/>
      <c r="FF14" s="2131"/>
      <c r="FG14" s="2131"/>
      <c r="FH14" s="2132"/>
      <c r="FI14" s="2125" t="s">
        <v>243</v>
      </c>
      <c r="FJ14" s="2126"/>
      <c r="FK14" s="2126"/>
      <c r="FL14" s="2126"/>
      <c r="FM14" s="2126"/>
      <c r="FN14" s="2126"/>
      <c r="FO14" s="2126"/>
      <c r="FP14" s="2126"/>
      <c r="FQ14" s="2126"/>
      <c r="FR14" s="2127"/>
      <c r="FS14" s="2125" t="s">
        <v>244</v>
      </c>
      <c r="FT14" s="2126"/>
      <c r="FU14" s="2126"/>
      <c r="FV14" s="2126"/>
      <c r="FW14" s="2126"/>
      <c r="FX14" s="2126"/>
      <c r="FY14" s="2126"/>
      <c r="FZ14" s="2126"/>
      <c r="GA14" s="2126"/>
      <c r="GB14" s="2127"/>
      <c r="GC14" s="2125" t="s">
        <v>245</v>
      </c>
      <c r="GD14" s="2126"/>
      <c r="GE14" s="2126"/>
      <c r="GF14" s="2126"/>
      <c r="GG14" s="2126"/>
      <c r="GH14" s="2126"/>
      <c r="GI14" s="2126"/>
      <c r="GJ14" s="2126"/>
      <c r="GK14" s="2126"/>
      <c r="GL14" s="2127"/>
      <c r="GM14" s="2130" t="s">
        <v>183</v>
      </c>
      <c r="GN14" s="2131"/>
      <c r="GO14" s="2131"/>
      <c r="GP14" s="2131"/>
      <c r="GQ14" s="2131"/>
      <c r="GR14" s="2131"/>
      <c r="GS14" s="2131"/>
      <c r="GT14" s="2131"/>
      <c r="GU14" s="2131"/>
      <c r="GV14" s="2132"/>
      <c r="GW14" s="2125" t="s">
        <v>246</v>
      </c>
      <c r="GX14" s="2126"/>
      <c r="GY14" s="2126"/>
      <c r="GZ14" s="2126"/>
      <c r="HA14" s="2126"/>
      <c r="HB14" s="2126"/>
      <c r="HC14" s="2126"/>
      <c r="HD14" s="2126"/>
      <c r="HE14" s="2126"/>
      <c r="HF14" s="2127"/>
      <c r="HG14" s="2125" t="s">
        <v>247</v>
      </c>
      <c r="HH14" s="2126"/>
      <c r="HI14" s="2126"/>
      <c r="HJ14" s="2126"/>
      <c r="HK14" s="2126"/>
      <c r="HL14" s="2126"/>
      <c r="HM14" s="2126"/>
      <c r="HN14" s="2126"/>
      <c r="HO14" s="2126"/>
      <c r="HP14" s="2127"/>
      <c r="HQ14" s="2125" t="s">
        <v>184</v>
      </c>
      <c r="HR14" s="2126"/>
      <c r="HS14" s="2126"/>
      <c r="HT14" s="2126"/>
      <c r="HU14" s="2126"/>
      <c r="HV14" s="2126"/>
      <c r="HW14" s="2126"/>
      <c r="HX14" s="2126"/>
      <c r="HY14" s="2126"/>
      <c r="HZ14" s="2127"/>
      <c r="IA14" s="2125" t="s">
        <v>248</v>
      </c>
      <c r="IB14" s="2126"/>
      <c r="IC14" s="2126"/>
      <c r="ID14" s="2126"/>
      <c r="IE14" s="2126"/>
      <c r="IF14" s="2126"/>
      <c r="IG14" s="2126"/>
      <c r="IH14" s="2126"/>
      <c r="II14" s="2126"/>
      <c r="IJ14" s="2127"/>
      <c r="IK14" s="2125" t="s">
        <v>249</v>
      </c>
      <c r="IL14" s="2126"/>
      <c r="IM14" s="2126"/>
      <c r="IN14" s="2126"/>
      <c r="IO14" s="2126"/>
      <c r="IP14" s="2126"/>
      <c r="IQ14" s="2126"/>
      <c r="IR14" s="2126"/>
      <c r="IS14" s="2126"/>
      <c r="IT14" s="2127"/>
    </row>
    <row r="15" spans="1:254" s="305" customFormat="1" ht="18.75" customHeight="1">
      <c r="A15" s="2128"/>
      <c r="B15" s="65" t="s">
        <v>88</v>
      </c>
      <c r="C15" s="304" t="s">
        <v>89</v>
      </c>
      <c r="D15" s="65" t="s">
        <v>90</v>
      </c>
      <c r="E15" s="304" t="s">
        <v>91</v>
      </c>
      <c r="F15" s="304" t="s">
        <v>92</v>
      </c>
      <c r="G15" s="304" t="s">
        <v>93</v>
      </c>
      <c r="H15" s="304" t="s">
        <v>94</v>
      </c>
      <c r="I15" s="304" t="s">
        <v>95</v>
      </c>
      <c r="J15" s="304" t="s">
        <v>102</v>
      </c>
      <c r="K15" s="783" t="s">
        <v>320</v>
      </c>
      <c r="L15" s="783" t="s">
        <v>320</v>
      </c>
      <c r="M15" s="65" t="s">
        <v>88</v>
      </c>
      <c r="N15" s="65" t="s">
        <v>89</v>
      </c>
      <c r="O15" s="65" t="s">
        <v>90</v>
      </c>
      <c r="P15" s="304" t="s">
        <v>91</v>
      </c>
      <c r="Q15" s="304" t="s">
        <v>92</v>
      </c>
      <c r="R15" s="304" t="s">
        <v>93</v>
      </c>
      <c r="S15" s="304" t="s">
        <v>94</v>
      </c>
      <c r="T15" s="304" t="s">
        <v>95</v>
      </c>
      <c r="U15" s="304" t="s">
        <v>102</v>
      </c>
      <c r="V15" s="783" t="s">
        <v>320</v>
      </c>
      <c r="W15" s="65" t="s">
        <v>88</v>
      </c>
      <c r="X15" s="65" t="s">
        <v>89</v>
      </c>
      <c r="Y15" s="65" t="s">
        <v>90</v>
      </c>
      <c r="Z15" s="304" t="s">
        <v>91</v>
      </c>
      <c r="AA15" s="304" t="s">
        <v>92</v>
      </c>
      <c r="AB15" s="304" t="s">
        <v>93</v>
      </c>
      <c r="AC15" s="304" t="s">
        <v>94</v>
      </c>
      <c r="AD15" s="304" t="s">
        <v>95</v>
      </c>
      <c r="AE15" s="304" t="s">
        <v>102</v>
      </c>
      <c r="AF15" s="783" t="s">
        <v>320</v>
      </c>
      <c r="AG15" s="65" t="s">
        <v>88</v>
      </c>
      <c r="AH15" s="65" t="s">
        <v>89</v>
      </c>
      <c r="AI15" s="65" t="s">
        <v>90</v>
      </c>
      <c r="AJ15" s="304" t="s">
        <v>91</v>
      </c>
      <c r="AK15" s="304" t="s">
        <v>92</v>
      </c>
      <c r="AL15" s="304" t="s">
        <v>93</v>
      </c>
      <c r="AM15" s="304" t="s">
        <v>94</v>
      </c>
      <c r="AN15" s="304" t="s">
        <v>95</v>
      </c>
      <c r="AO15" s="304" t="s">
        <v>102</v>
      </c>
      <c r="AP15" s="783" t="s">
        <v>320</v>
      </c>
      <c r="AQ15" s="65" t="s">
        <v>88</v>
      </c>
      <c r="AR15" s="304" t="s">
        <v>89</v>
      </c>
      <c r="AS15" s="65" t="s">
        <v>90</v>
      </c>
      <c r="AT15" s="304" t="s">
        <v>91</v>
      </c>
      <c r="AU15" s="304" t="s">
        <v>92</v>
      </c>
      <c r="AV15" s="304" t="s">
        <v>93</v>
      </c>
      <c r="AW15" s="304" t="s">
        <v>94</v>
      </c>
      <c r="AX15" s="304" t="s">
        <v>95</v>
      </c>
      <c r="AY15" s="304" t="s">
        <v>102</v>
      </c>
      <c r="AZ15" s="783" t="s">
        <v>320</v>
      </c>
      <c r="BA15" s="65" t="s">
        <v>88</v>
      </c>
      <c r="BB15" s="65" t="s">
        <v>89</v>
      </c>
      <c r="BC15" s="65" t="s">
        <v>90</v>
      </c>
      <c r="BD15" s="304" t="s">
        <v>91</v>
      </c>
      <c r="BE15" s="304" t="s">
        <v>92</v>
      </c>
      <c r="BF15" s="304" t="s">
        <v>93</v>
      </c>
      <c r="BG15" s="304" t="s">
        <v>94</v>
      </c>
      <c r="BH15" s="304" t="s">
        <v>95</v>
      </c>
      <c r="BI15" s="304" t="s">
        <v>102</v>
      </c>
      <c r="BJ15" s="783" t="s">
        <v>320</v>
      </c>
      <c r="BK15" s="65" t="s">
        <v>88</v>
      </c>
      <c r="BL15" s="304" t="s">
        <v>89</v>
      </c>
      <c r="BM15" s="65" t="s">
        <v>90</v>
      </c>
      <c r="BN15" s="304" t="s">
        <v>91</v>
      </c>
      <c r="BO15" s="304" t="s">
        <v>92</v>
      </c>
      <c r="BP15" s="304" t="s">
        <v>93</v>
      </c>
      <c r="BQ15" s="304" t="s">
        <v>94</v>
      </c>
      <c r="BR15" s="304" t="s">
        <v>95</v>
      </c>
      <c r="BS15" s="304" t="s">
        <v>102</v>
      </c>
      <c r="BT15" s="783" t="s">
        <v>320</v>
      </c>
      <c r="BU15" s="783" t="s">
        <v>320</v>
      </c>
      <c r="BV15" s="65" t="s">
        <v>88</v>
      </c>
      <c r="BW15" s="304" t="s">
        <v>89</v>
      </c>
      <c r="BX15" s="65" t="s">
        <v>90</v>
      </c>
      <c r="BY15" s="304" t="s">
        <v>91</v>
      </c>
      <c r="BZ15" s="304" t="s">
        <v>92</v>
      </c>
      <c r="CA15" s="304" t="s">
        <v>93</v>
      </c>
      <c r="CB15" s="304" t="s">
        <v>94</v>
      </c>
      <c r="CC15" s="304" t="s">
        <v>95</v>
      </c>
      <c r="CD15" s="304" t="s">
        <v>102</v>
      </c>
      <c r="CE15" s="783" t="s">
        <v>320</v>
      </c>
      <c r="CF15" s="65" t="s">
        <v>88</v>
      </c>
      <c r="CG15" s="65" t="s">
        <v>89</v>
      </c>
      <c r="CH15" s="65" t="s">
        <v>90</v>
      </c>
      <c r="CI15" s="304" t="s">
        <v>91</v>
      </c>
      <c r="CJ15" s="304" t="s">
        <v>92</v>
      </c>
      <c r="CK15" s="304" t="s">
        <v>93</v>
      </c>
      <c r="CL15" s="304" t="s">
        <v>94</v>
      </c>
      <c r="CM15" s="304" t="s">
        <v>95</v>
      </c>
      <c r="CN15" s="304" t="s">
        <v>102</v>
      </c>
      <c r="CO15" s="783" t="s">
        <v>320</v>
      </c>
      <c r="CP15" s="65" t="s">
        <v>88</v>
      </c>
      <c r="CQ15" s="65" t="s">
        <v>89</v>
      </c>
      <c r="CR15" s="65" t="s">
        <v>90</v>
      </c>
      <c r="CS15" s="304" t="s">
        <v>91</v>
      </c>
      <c r="CT15" s="304" t="s">
        <v>92</v>
      </c>
      <c r="CU15" s="304" t="s">
        <v>93</v>
      </c>
      <c r="CV15" s="304" t="s">
        <v>94</v>
      </c>
      <c r="CW15" s="304" t="s">
        <v>95</v>
      </c>
      <c r="CX15" s="304" t="s">
        <v>102</v>
      </c>
      <c r="CY15" s="783" t="s">
        <v>320</v>
      </c>
      <c r="CZ15" s="783" t="s">
        <v>320</v>
      </c>
      <c r="DA15" s="65" t="s">
        <v>88</v>
      </c>
      <c r="DB15" s="304" t="s">
        <v>89</v>
      </c>
      <c r="DC15" s="65" t="s">
        <v>90</v>
      </c>
      <c r="DD15" s="304" t="s">
        <v>91</v>
      </c>
      <c r="DE15" s="304" t="s">
        <v>92</v>
      </c>
      <c r="DF15" s="304" t="s">
        <v>93</v>
      </c>
      <c r="DG15" s="304" t="s">
        <v>94</v>
      </c>
      <c r="DH15" s="304" t="s">
        <v>95</v>
      </c>
      <c r="DI15" s="304" t="s">
        <v>102</v>
      </c>
      <c r="DJ15" s="783" t="s">
        <v>320</v>
      </c>
      <c r="DK15" s="65" t="s">
        <v>88</v>
      </c>
      <c r="DL15" s="65" t="s">
        <v>89</v>
      </c>
      <c r="DM15" s="65" t="s">
        <v>90</v>
      </c>
      <c r="DN15" s="304" t="s">
        <v>91</v>
      </c>
      <c r="DO15" s="304" t="s">
        <v>92</v>
      </c>
      <c r="DP15" s="304" t="s">
        <v>93</v>
      </c>
      <c r="DQ15" s="304" t="s">
        <v>94</v>
      </c>
      <c r="DR15" s="304" t="s">
        <v>95</v>
      </c>
      <c r="DS15" s="304" t="s">
        <v>102</v>
      </c>
      <c r="DT15" s="783" t="s">
        <v>320</v>
      </c>
      <c r="DU15" s="65" t="s">
        <v>88</v>
      </c>
      <c r="DV15" s="65" t="s">
        <v>89</v>
      </c>
      <c r="DW15" s="65" t="s">
        <v>90</v>
      </c>
      <c r="DX15" s="304" t="s">
        <v>91</v>
      </c>
      <c r="DY15" s="304" t="s">
        <v>92</v>
      </c>
      <c r="DZ15" s="304" t="s">
        <v>93</v>
      </c>
      <c r="EA15" s="304" t="s">
        <v>94</v>
      </c>
      <c r="EB15" s="304" t="s">
        <v>95</v>
      </c>
      <c r="EC15" s="304" t="s">
        <v>102</v>
      </c>
      <c r="ED15" s="783" t="s">
        <v>320</v>
      </c>
      <c r="EE15" s="65" t="s">
        <v>88</v>
      </c>
      <c r="EF15" s="304" t="s">
        <v>89</v>
      </c>
      <c r="EG15" s="65" t="s">
        <v>90</v>
      </c>
      <c r="EH15" s="304" t="s">
        <v>91</v>
      </c>
      <c r="EI15" s="304" t="s">
        <v>92</v>
      </c>
      <c r="EJ15" s="304" t="s">
        <v>93</v>
      </c>
      <c r="EK15" s="304" t="s">
        <v>94</v>
      </c>
      <c r="EL15" s="304" t="s">
        <v>95</v>
      </c>
      <c r="EM15" s="304" t="s">
        <v>102</v>
      </c>
      <c r="EN15" s="783" t="s">
        <v>320</v>
      </c>
      <c r="EO15" s="65" t="s">
        <v>88</v>
      </c>
      <c r="EP15" s="65" t="s">
        <v>89</v>
      </c>
      <c r="EQ15" s="65" t="s">
        <v>90</v>
      </c>
      <c r="ER15" s="304" t="s">
        <v>91</v>
      </c>
      <c r="ES15" s="304" t="s">
        <v>92</v>
      </c>
      <c r="ET15" s="304" t="s">
        <v>93</v>
      </c>
      <c r="EU15" s="304" t="s">
        <v>94</v>
      </c>
      <c r="EV15" s="304" t="s">
        <v>95</v>
      </c>
      <c r="EW15" s="304" t="s">
        <v>102</v>
      </c>
      <c r="EX15" s="783" t="s">
        <v>320</v>
      </c>
      <c r="EY15" s="65" t="s">
        <v>88</v>
      </c>
      <c r="EZ15" s="304" t="s">
        <v>89</v>
      </c>
      <c r="FA15" s="65" t="s">
        <v>90</v>
      </c>
      <c r="FB15" s="304" t="s">
        <v>91</v>
      </c>
      <c r="FC15" s="304" t="s">
        <v>92</v>
      </c>
      <c r="FD15" s="304" t="s">
        <v>93</v>
      </c>
      <c r="FE15" s="304" t="s">
        <v>94</v>
      </c>
      <c r="FF15" s="304" t="s">
        <v>95</v>
      </c>
      <c r="FG15" s="304" t="s">
        <v>102</v>
      </c>
      <c r="FH15" s="783" t="s">
        <v>320</v>
      </c>
      <c r="FI15" s="65" t="s">
        <v>88</v>
      </c>
      <c r="FJ15" s="65" t="s">
        <v>89</v>
      </c>
      <c r="FK15" s="65" t="s">
        <v>90</v>
      </c>
      <c r="FL15" s="304" t="s">
        <v>91</v>
      </c>
      <c r="FM15" s="304" t="s">
        <v>92</v>
      </c>
      <c r="FN15" s="304" t="s">
        <v>93</v>
      </c>
      <c r="FO15" s="304" t="s">
        <v>94</v>
      </c>
      <c r="FP15" s="304" t="s">
        <v>95</v>
      </c>
      <c r="FQ15" s="304" t="s">
        <v>102</v>
      </c>
      <c r="FR15" s="783" t="s">
        <v>320</v>
      </c>
      <c r="FS15" s="65" t="s">
        <v>88</v>
      </c>
      <c r="FT15" s="65" t="s">
        <v>89</v>
      </c>
      <c r="FU15" s="65" t="s">
        <v>90</v>
      </c>
      <c r="FV15" s="304" t="s">
        <v>91</v>
      </c>
      <c r="FW15" s="304" t="s">
        <v>92</v>
      </c>
      <c r="FX15" s="304" t="s">
        <v>93</v>
      </c>
      <c r="FY15" s="304" t="s">
        <v>94</v>
      </c>
      <c r="FZ15" s="304" t="s">
        <v>95</v>
      </c>
      <c r="GA15" s="304" t="s">
        <v>102</v>
      </c>
      <c r="GB15" s="783" t="s">
        <v>320</v>
      </c>
      <c r="GC15" s="65" t="s">
        <v>88</v>
      </c>
      <c r="GD15" s="304" t="s">
        <v>89</v>
      </c>
      <c r="GE15" s="65" t="s">
        <v>90</v>
      </c>
      <c r="GF15" s="304" t="s">
        <v>91</v>
      </c>
      <c r="GG15" s="304" t="s">
        <v>92</v>
      </c>
      <c r="GH15" s="304" t="s">
        <v>93</v>
      </c>
      <c r="GI15" s="304" t="s">
        <v>94</v>
      </c>
      <c r="GJ15" s="304" t="s">
        <v>95</v>
      </c>
      <c r="GK15" s="304" t="s">
        <v>102</v>
      </c>
      <c r="GL15" s="783" t="s">
        <v>320</v>
      </c>
      <c r="GM15" s="65" t="s">
        <v>88</v>
      </c>
      <c r="GN15" s="65" t="s">
        <v>89</v>
      </c>
      <c r="GO15" s="65" t="s">
        <v>90</v>
      </c>
      <c r="GP15" s="304" t="s">
        <v>91</v>
      </c>
      <c r="GQ15" s="304" t="s">
        <v>92</v>
      </c>
      <c r="GR15" s="304" t="s">
        <v>93</v>
      </c>
      <c r="GS15" s="304" t="s">
        <v>94</v>
      </c>
      <c r="GT15" s="304" t="s">
        <v>95</v>
      </c>
      <c r="GU15" s="304" t="s">
        <v>102</v>
      </c>
      <c r="GV15" s="783" t="s">
        <v>320</v>
      </c>
      <c r="GW15" s="65" t="s">
        <v>88</v>
      </c>
      <c r="GX15" s="304" t="s">
        <v>89</v>
      </c>
      <c r="GY15" s="65" t="s">
        <v>90</v>
      </c>
      <c r="GZ15" s="304" t="s">
        <v>91</v>
      </c>
      <c r="HA15" s="304" t="s">
        <v>92</v>
      </c>
      <c r="HB15" s="304" t="s">
        <v>93</v>
      </c>
      <c r="HC15" s="304" t="s">
        <v>94</v>
      </c>
      <c r="HD15" s="304" t="s">
        <v>95</v>
      </c>
      <c r="HE15" s="304" t="s">
        <v>102</v>
      </c>
      <c r="HF15" s="783" t="s">
        <v>320</v>
      </c>
      <c r="HG15" s="65" t="s">
        <v>88</v>
      </c>
      <c r="HH15" s="65" t="s">
        <v>89</v>
      </c>
      <c r="HI15" s="65" t="s">
        <v>90</v>
      </c>
      <c r="HJ15" s="304" t="s">
        <v>91</v>
      </c>
      <c r="HK15" s="304" t="s">
        <v>92</v>
      </c>
      <c r="HL15" s="304" t="s">
        <v>93</v>
      </c>
      <c r="HM15" s="304" t="s">
        <v>94</v>
      </c>
      <c r="HN15" s="304" t="s">
        <v>95</v>
      </c>
      <c r="HO15" s="304" t="s">
        <v>102</v>
      </c>
      <c r="HP15" s="783" t="s">
        <v>320</v>
      </c>
      <c r="HQ15" s="65" t="s">
        <v>88</v>
      </c>
      <c r="HR15" s="304" t="s">
        <v>89</v>
      </c>
      <c r="HS15" s="65" t="s">
        <v>90</v>
      </c>
      <c r="HT15" s="304" t="s">
        <v>91</v>
      </c>
      <c r="HU15" s="304" t="s">
        <v>92</v>
      </c>
      <c r="HV15" s="304" t="s">
        <v>93</v>
      </c>
      <c r="HW15" s="304" t="s">
        <v>94</v>
      </c>
      <c r="HX15" s="304" t="s">
        <v>95</v>
      </c>
      <c r="HY15" s="304" t="s">
        <v>102</v>
      </c>
      <c r="HZ15" s="783" t="s">
        <v>320</v>
      </c>
      <c r="IA15" s="65" t="s">
        <v>88</v>
      </c>
      <c r="IB15" s="65" t="s">
        <v>89</v>
      </c>
      <c r="IC15" s="65" t="s">
        <v>90</v>
      </c>
      <c r="ID15" s="304" t="s">
        <v>91</v>
      </c>
      <c r="IE15" s="304" t="s">
        <v>92</v>
      </c>
      <c r="IF15" s="304" t="s">
        <v>93</v>
      </c>
      <c r="IG15" s="304" t="s">
        <v>94</v>
      </c>
      <c r="IH15" s="304" t="s">
        <v>95</v>
      </c>
      <c r="II15" s="304" t="s">
        <v>102</v>
      </c>
      <c r="IJ15" s="783" t="s">
        <v>320</v>
      </c>
      <c r="IK15" s="304" t="s">
        <v>88</v>
      </c>
      <c r="IL15" s="304" t="s">
        <v>89</v>
      </c>
      <c r="IM15" s="65" t="s">
        <v>90</v>
      </c>
      <c r="IN15" s="304" t="s">
        <v>91</v>
      </c>
      <c r="IO15" s="304" t="s">
        <v>92</v>
      </c>
      <c r="IP15" s="304" t="s">
        <v>93</v>
      </c>
      <c r="IQ15" s="304" t="s">
        <v>94</v>
      </c>
      <c r="IR15" s="304" t="s">
        <v>95</v>
      </c>
      <c r="IS15" s="304" t="s">
        <v>102</v>
      </c>
      <c r="IT15" s="783" t="s">
        <v>320</v>
      </c>
    </row>
    <row r="16" spans="1:254">
      <c r="A16" s="306" t="s">
        <v>250</v>
      </c>
      <c r="B16" s="276">
        <v>2015.72</v>
      </c>
      <c r="C16" s="276">
        <v>2488.64</v>
      </c>
      <c r="D16" s="276">
        <v>2991.94</v>
      </c>
      <c r="E16" s="276">
        <v>3532.13</v>
      </c>
      <c r="F16" s="276">
        <v>4595.05</v>
      </c>
      <c r="G16" s="276">
        <v>3567.2206532999098</v>
      </c>
      <c r="H16" s="276">
        <v>5714.15</v>
      </c>
      <c r="I16" s="326">
        <v>7928.9274262269992</v>
      </c>
      <c r="J16" s="326">
        <v>5538.3392179789998</v>
      </c>
      <c r="K16" s="326">
        <v>5311.83</v>
      </c>
      <c r="L16" s="326">
        <v>0.94010000000000005</v>
      </c>
      <c r="M16" s="276">
        <v>76.953172527999996</v>
      </c>
      <c r="N16" s="276">
        <v>90.92</v>
      </c>
      <c r="O16" s="276">
        <v>108.11102270000001</v>
      </c>
      <c r="P16" s="276">
        <v>173.64257095400001</v>
      </c>
      <c r="Q16" s="276">
        <v>175.961999615</v>
      </c>
      <c r="R16" s="276">
        <v>233.96</v>
      </c>
      <c r="S16" s="276">
        <v>353.03858746099996</v>
      </c>
      <c r="T16" s="326">
        <v>666.31829184000003</v>
      </c>
      <c r="U16" s="326">
        <v>315.11615875699999</v>
      </c>
      <c r="V16" s="326">
        <v>512.20452775800015</v>
      </c>
      <c r="W16" s="276">
        <v>0.27</v>
      </c>
      <c r="X16" s="276">
        <v>0.09</v>
      </c>
      <c r="Y16" s="276">
        <v>0</v>
      </c>
      <c r="Z16" s="276">
        <v>0.39069999999999999</v>
      </c>
      <c r="AA16" s="276">
        <v>6.3023999999999996</v>
      </c>
      <c r="AB16" s="276">
        <v>16.498740390000002</v>
      </c>
      <c r="AC16" s="276">
        <v>36.69</v>
      </c>
      <c r="AD16" s="326">
        <v>73.95</v>
      </c>
      <c r="AE16" s="326">
        <v>5.9</v>
      </c>
      <c r="AF16" s="326">
        <v>8.7632473799999993</v>
      </c>
      <c r="AG16" s="276">
        <v>8.0390627549999998</v>
      </c>
      <c r="AH16" s="276">
        <v>14.42</v>
      </c>
      <c r="AI16" s="276">
        <v>29.905476110000002</v>
      </c>
      <c r="AJ16" s="276">
        <v>26.496296816000001</v>
      </c>
      <c r="AK16" s="276">
        <v>20.683648516200002</v>
      </c>
      <c r="AL16" s="276">
        <v>12.2413371294</v>
      </c>
      <c r="AM16" s="276">
        <v>42.0965122721</v>
      </c>
      <c r="AN16" s="326">
        <v>89.031366392799995</v>
      </c>
      <c r="AO16" s="326">
        <v>52.391529584100006</v>
      </c>
      <c r="AP16" s="326">
        <v>44.968615324400005</v>
      </c>
      <c r="AQ16" s="276">
        <v>13.0827773</v>
      </c>
      <c r="AR16" s="276">
        <v>9.67</v>
      </c>
      <c r="AS16" s="276">
        <v>6.8341949</v>
      </c>
      <c r="AT16" s="276">
        <v>8.725338185</v>
      </c>
      <c r="AU16" s="276">
        <v>15.998953409999999</v>
      </c>
      <c r="AV16" s="276">
        <v>14.043242299999999</v>
      </c>
      <c r="AW16" s="276">
        <v>29.9568157</v>
      </c>
      <c r="AX16" s="326">
        <v>68.190240900000006</v>
      </c>
      <c r="AY16" s="326">
        <v>29.29</v>
      </c>
      <c r="AZ16" s="326">
        <v>48.220099306000002</v>
      </c>
      <c r="BA16" s="276">
        <v>266.74395131552302</v>
      </c>
      <c r="BB16" s="276">
        <v>409.04</v>
      </c>
      <c r="BC16" s="276">
        <v>638.36122498299994</v>
      </c>
      <c r="BD16" s="276">
        <v>649.52796305804111</v>
      </c>
      <c r="BE16" s="276">
        <v>598.70760311923993</v>
      </c>
      <c r="BF16" s="276">
        <v>880.43953932599982</v>
      </c>
      <c r="BG16" s="276">
        <v>907.43990265313334</v>
      </c>
      <c r="BH16" s="326">
        <v>1538.6201441487572</v>
      </c>
      <c r="BI16" s="326">
        <v>1272.1635669099423</v>
      </c>
      <c r="BJ16" s="326">
        <v>1340.28830429192</v>
      </c>
      <c r="BK16" s="276">
        <v>3.7537679869999998</v>
      </c>
      <c r="BL16" s="276">
        <v>7.61</v>
      </c>
      <c r="BM16" s="276">
        <v>12.447177202000001</v>
      </c>
      <c r="BN16" s="276">
        <v>18.424680472000002</v>
      </c>
      <c r="BO16" s="276">
        <v>38.980513960999986</v>
      </c>
      <c r="BP16" s="276">
        <v>40.453259937999988</v>
      </c>
      <c r="BQ16" s="276">
        <v>75.009334856000024</v>
      </c>
      <c r="BR16" s="326">
        <v>141.45644150000001</v>
      </c>
      <c r="BS16" s="326">
        <v>67.873766144995585</v>
      </c>
      <c r="BT16" s="326">
        <v>92.299533185970944</v>
      </c>
      <c r="BU16" s="326">
        <v>5.9210517999999999</v>
      </c>
      <c r="BV16" s="276">
        <v>0.79436930400000005</v>
      </c>
      <c r="BW16" s="276">
        <v>2.7</v>
      </c>
      <c r="BX16" s="276">
        <v>1.6927501920000001</v>
      </c>
      <c r="BY16" s="276">
        <v>22.709627179999995</v>
      </c>
      <c r="BZ16" s="276">
        <v>59.663579182000007</v>
      </c>
      <c r="CA16" s="276">
        <v>87.136580178999992</v>
      </c>
      <c r="CB16" s="276">
        <v>151.35135115800003</v>
      </c>
      <c r="CC16" s="326">
        <v>361.18</v>
      </c>
      <c r="CD16" s="326">
        <v>222.40035619400001</v>
      </c>
      <c r="CE16" s="326">
        <v>244.89677949301873</v>
      </c>
      <c r="CF16" s="276">
        <v>5.07</v>
      </c>
      <c r="CG16" s="276">
        <v>9.9</v>
      </c>
      <c r="CH16" s="276">
        <v>25.445602320999999</v>
      </c>
      <c r="CI16" s="276">
        <v>37.89</v>
      </c>
      <c r="CJ16" s="276">
        <v>37.22</v>
      </c>
      <c r="CK16" s="276">
        <v>43.12</v>
      </c>
      <c r="CL16" s="276">
        <v>43.671536087999996</v>
      </c>
      <c r="CM16" s="326">
        <v>62.541900611000003</v>
      </c>
      <c r="CN16" s="326">
        <v>24.379213156999999</v>
      </c>
      <c r="CO16" s="326">
        <v>16.36</v>
      </c>
      <c r="CP16" s="276">
        <v>6.27</v>
      </c>
      <c r="CQ16" s="276">
        <v>13.06</v>
      </c>
      <c r="CR16" s="276">
        <v>31.096975499999999</v>
      </c>
      <c r="CS16" s="276">
        <v>25.298228040000001</v>
      </c>
      <c r="CT16" s="276">
        <v>43.869544706999996</v>
      </c>
      <c r="CU16" s="276">
        <v>82.875285478999999</v>
      </c>
      <c r="CV16" s="276">
        <v>103.40730619999999</v>
      </c>
      <c r="CW16" s="326">
        <v>125.40384433269232</v>
      </c>
      <c r="CX16" s="326">
        <v>74.101107900000002</v>
      </c>
      <c r="CY16" s="326">
        <v>76.242111300000005</v>
      </c>
      <c r="CZ16" s="326">
        <v>35.152199000000003</v>
      </c>
      <c r="DA16" s="276">
        <v>44.323186</v>
      </c>
      <c r="DB16" s="276">
        <v>80.48</v>
      </c>
      <c r="DC16" s="276">
        <v>172.84124929999999</v>
      </c>
      <c r="DD16" s="276">
        <v>362.40718440000001</v>
      </c>
      <c r="DE16" s="276">
        <v>665.61276329999998</v>
      </c>
      <c r="DF16" s="276">
        <v>1453.3151785480004</v>
      </c>
      <c r="DG16" s="276">
        <v>1746.1842112580002</v>
      </c>
      <c r="DH16" s="326">
        <v>3146.8816752460002</v>
      </c>
      <c r="DI16" s="326">
        <v>2467.3591747500004</v>
      </c>
      <c r="DJ16" s="326">
        <v>3304.149017233</v>
      </c>
      <c r="DK16" s="276">
        <v>63.568841231366399</v>
      </c>
      <c r="DL16" s="276">
        <v>75.599999999999994</v>
      </c>
      <c r="DM16" s="276">
        <v>102.764121598</v>
      </c>
      <c r="DN16" s="276">
        <v>133.18</v>
      </c>
      <c r="DO16" s="276">
        <v>246.33363872100003</v>
      </c>
      <c r="DP16" s="276">
        <v>496.52993091400003</v>
      </c>
      <c r="DQ16" s="276">
        <v>914.65157286499903</v>
      </c>
      <c r="DR16" s="326">
        <v>2032.8490098542195</v>
      </c>
      <c r="DS16" s="326">
        <v>1843.0066342549828</v>
      </c>
      <c r="DT16" s="326">
        <v>2432.9296750264266</v>
      </c>
      <c r="DU16" s="276">
        <v>32.528983699999998</v>
      </c>
      <c r="DV16" s="276">
        <v>81.709999999999994</v>
      </c>
      <c r="DW16" s="276">
        <v>127.59568257700001</v>
      </c>
      <c r="DX16" s="276">
        <v>163.497810061</v>
      </c>
      <c r="DY16" s="276">
        <v>195.378730964</v>
      </c>
      <c r="DZ16" s="276">
        <v>251.85592648499997</v>
      </c>
      <c r="EA16" s="276">
        <v>355.46443378800006</v>
      </c>
      <c r="EB16" s="326">
        <v>604.39317917299991</v>
      </c>
      <c r="EC16" s="326">
        <v>373.22</v>
      </c>
      <c r="ED16" s="326">
        <v>544.83056013299995</v>
      </c>
      <c r="EE16" s="276">
        <v>125.96736799781399</v>
      </c>
      <c r="EF16" s="276">
        <v>218.66</v>
      </c>
      <c r="EG16" s="276">
        <v>307.84802243000019</v>
      </c>
      <c r="EH16" s="276">
        <v>372.55820994000004</v>
      </c>
      <c r="EI16" s="276">
        <v>410.70769525799977</v>
      </c>
      <c r="EJ16" s="276">
        <v>630.85819890906146</v>
      </c>
      <c r="EK16" s="276">
        <v>759.03131098032441</v>
      </c>
      <c r="EL16" s="326">
        <v>1693.4471056282173</v>
      </c>
      <c r="EM16" s="326">
        <v>1206.0477697623701</v>
      </c>
      <c r="EN16" s="326">
        <v>1446.6414700495545</v>
      </c>
      <c r="EO16" s="276">
        <v>26.228910935999998</v>
      </c>
      <c r="EP16" s="276">
        <v>28.52</v>
      </c>
      <c r="EQ16" s="276">
        <v>58.243835402000002</v>
      </c>
      <c r="ER16" s="276">
        <v>70.114200728</v>
      </c>
      <c r="ES16" s="276">
        <v>154.911796369</v>
      </c>
      <c r="ET16" s="276">
        <v>226.36155670600004</v>
      </c>
      <c r="EU16" s="276">
        <v>380.77473429600002</v>
      </c>
      <c r="EV16" s="326">
        <v>746.13675704700006</v>
      </c>
      <c r="EW16" s="326">
        <v>362.96977039600011</v>
      </c>
      <c r="EX16" s="326">
        <v>427.97061027289999</v>
      </c>
      <c r="EY16" s="276">
        <v>91.566749877000007</v>
      </c>
      <c r="EZ16" s="276">
        <v>132.12</v>
      </c>
      <c r="FA16" s="276">
        <v>150.28627487599999</v>
      </c>
      <c r="FB16" s="276">
        <v>141.007181188</v>
      </c>
      <c r="FC16" s="276">
        <v>150.69394855799999</v>
      </c>
      <c r="FD16" s="276">
        <v>207.77108145599999</v>
      </c>
      <c r="FE16" s="276">
        <v>380.2898965819997</v>
      </c>
      <c r="FF16" s="326">
        <v>940.21508687600021</v>
      </c>
      <c r="FG16" s="326">
        <v>422.37932191600004</v>
      </c>
      <c r="FH16" s="326">
        <v>417.15121012399959</v>
      </c>
      <c r="FI16" s="276">
        <v>6.5515248000000001</v>
      </c>
      <c r="FJ16" s="276">
        <v>34.33</v>
      </c>
      <c r="FK16" s="276">
        <v>76.404470930000002</v>
      </c>
      <c r="FL16" s="276">
        <v>153.546455686</v>
      </c>
      <c r="FM16" s="276">
        <v>235.44</v>
      </c>
      <c r="FN16" s="276">
        <v>249.48217174000007</v>
      </c>
      <c r="FO16" s="276">
        <v>251.39416693199996</v>
      </c>
      <c r="FP16" s="326">
        <v>288.01255567229998</v>
      </c>
      <c r="FQ16" s="326">
        <v>153.52890915399999</v>
      </c>
      <c r="FR16" s="326">
        <v>201.59408320399999</v>
      </c>
      <c r="FS16" s="276">
        <v>33.166252071999999</v>
      </c>
      <c r="FT16" s="276">
        <v>50.26</v>
      </c>
      <c r="FU16" s="276">
        <v>60.277703399000004</v>
      </c>
      <c r="FV16" s="276">
        <v>34.68</v>
      </c>
      <c r="FW16" s="276">
        <v>37.038916470899999</v>
      </c>
      <c r="FX16" s="276">
        <v>21.600345684000001</v>
      </c>
      <c r="FY16" s="276">
        <v>10.575411894</v>
      </c>
      <c r="FZ16" s="326">
        <v>23.144343599999999</v>
      </c>
      <c r="GA16" s="326">
        <v>10.029013343999999</v>
      </c>
      <c r="GB16" s="326">
        <v>10.203530758999989</v>
      </c>
      <c r="GC16" s="276">
        <v>1.0465362000000001E-2</v>
      </c>
      <c r="GD16" s="276">
        <v>4.5999999999999999E-2</v>
      </c>
      <c r="GE16" s="276">
        <v>7.9713370000000006E-2</v>
      </c>
      <c r="GF16" s="276">
        <v>1.5859069E-2</v>
      </c>
      <c r="GG16" s="276">
        <v>1.495486E-2</v>
      </c>
      <c r="GH16" s="276">
        <v>1E-3</v>
      </c>
      <c r="GI16" s="276">
        <v>0</v>
      </c>
      <c r="GJ16" s="326">
        <v>0</v>
      </c>
      <c r="GK16" s="326">
        <v>0</v>
      </c>
      <c r="GL16" s="814"/>
      <c r="GM16" s="276">
        <v>223.15262805099999</v>
      </c>
      <c r="GN16" s="276">
        <v>433.93</v>
      </c>
      <c r="GO16" s="276">
        <v>521.98227292199999</v>
      </c>
      <c r="GP16" s="276">
        <v>693.11788501599995</v>
      </c>
      <c r="GQ16" s="276">
        <v>808.85643353599983</v>
      </c>
      <c r="GR16" s="276">
        <v>843.57856873709977</v>
      </c>
      <c r="GS16" s="276">
        <v>1439.6112553269991</v>
      </c>
      <c r="GT16" s="326">
        <v>2664.4269071150034</v>
      </c>
      <c r="GU16" s="326">
        <v>1510.8757975439994</v>
      </c>
      <c r="GV16" s="326">
        <v>1717.8373824810001</v>
      </c>
      <c r="GW16" s="276">
        <v>59.535088999999999</v>
      </c>
      <c r="GX16" s="276">
        <v>91.22</v>
      </c>
      <c r="GY16" s="276">
        <v>117.23</v>
      </c>
      <c r="GZ16" s="276">
        <v>158.03107953700004</v>
      </c>
      <c r="HA16" s="276">
        <v>193.00780864399999</v>
      </c>
      <c r="HB16" s="276">
        <v>188.85897713599999</v>
      </c>
      <c r="HC16" s="276">
        <v>186.805177714</v>
      </c>
      <c r="HD16" s="326">
        <v>381.60566312199995</v>
      </c>
      <c r="HE16" s="326">
        <v>296.84516847200018</v>
      </c>
      <c r="HF16" s="326">
        <v>354.67069392399952</v>
      </c>
      <c r="HG16" s="276">
        <v>19.407912986876699</v>
      </c>
      <c r="HH16" s="276">
        <v>70.540000000000006</v>
      </c>
      <c r="HI16" s="276">
        <v>79.113574656233965</v>
      </c>
      <c r="HJ16" s="276">
        <v>86.880917107999693</v>
      </c>
      <c r="HK16" s="276">
        <v>105.128277148</v>
      </c>
      <c r="HL16" s="276">
        <v>106.795558501</v>
      </c>
      <c r="HM16" s="276">
        <v>155.44997329000688</v>
      </c>
      <c r="HN16" s="326">
        <v>492.88646921099996</v>
      </c>
      <c r="HO16" s="326">
        <v>394.07644912500001</v>
      </c>
      <c r="HP16" s="326">
        <v>476.19559772788153</v>
      </c>
      <c r="HQ16" s="276">
        <v>11.41814827</v>
      </c>
      <c r="HR16" s="276">
        <v>50.03</v>
      </c>
      <c r="HS16" s="276">
        <v>64.150000000000006</v>
      </c>
      <c r="HT16" s="276">
        <v>92.04</v>
      </c>
      <c r="HU16" s="276">
        <v>94.035542918999994</v>
      </c>
      <c r="HV16" s="276">
        <v>127.18</v>
      </c>
      <c r="HW16" s="276">
        <v>206.09</v>
      </c>
      <c r="HX16" s="326">
        <v>266.61114995299999</v>
      </c>
      <c r="HY16" s="326">
        <v>148.18055087900001</v>
      </c>
      <c r="HZ16" s="326">
        <v>251.07018691399566</v>
      </c>
      <c r="IA16" s="276">
        <v>1127.6600000000001</v>
      </c>
      <c r="IB16" s="276">
        <v>1927.86</v>
      </c>
      <c r="IC16" s="276">
        <v>2742.93</v>
      </c>
      <c r="ID16" s="276">
        <v>3511.53</v>
      </c>
      <c r="IE16" s="276">
        <v>4421.98996825834</v>
      </c>
      <c r="IF16" s="276">
        <v>6339.7057461975619</v>
      </c>
      <c r="IG16" s="276">
        <v>8680.1571970145651</v>
      </c>
      <c r="IH16" s="326">
        <v>16731.480115222988</v>
      </c>
      <c r="II16" s="327">
        <v>11322.766068244391</v>
      </c>
      <c r="IJ16" s="813">
        <v>14011.500586688066</v>
      </c>
      <c r="IK16" s="276">
        <v>3137</v>
      </c>
      <c r="IL16" s="276">
        <v>4416.5</v>
      </c>
      <c r="IM16" s="276">
        <v>5734.87</v>
      </c>
      <c r="IN16" s="276">
        <v>7043.66</v>
      </c>
      <c r="IO16" s="276">
        <v>9017.0399682583411</v>
      </c>
      <c r="IP16" s="276">
        <v>9906.9263994974717</v>
      </c>
      <c r="IQ16" s="276">
        <v>14394.307197014565</v>
      </c>
      <c r="IR16" s="326">
        <v>24660.407541449989</v>
      </c>
      <c r="IS16" s="328">
        <v>16861.105286223392</v>
      </c>
      <c r="IT16" s="813">
        <v>19323.330586688066</v>
      </c>
    </row>
    <row r="17" spans="1:254">
      <c r="A17" s="311" t="s">
        <v>251</v>
      </c>
      <c r="B17" s="282">
        <v>21.1</v>
      </c>
      <c r="C17" s="282">
        <v>4.54</v>
      </c>
      <c r="D17" s="282">
        <v>2.74</v>
      </c>
      <c r="E17" s="282">
        <v>3.58</v>
      </c>
      <c r="F17" s="282">
        <v>1.1000000000000001</v>
      </c>
      <c r="G17" s="282">
        <v>923.78764790000002</v>
      </c>
      <c r="H17" s="282">
        <v>158.44999999999999</v>
      </c>
      <c r="I17" s="329">
        <v>246.19273686099996</v>
      </c>
      <c r="J17" s="329">
        <v>62.99807361700001</v>
      </c>
      <c r="K17" s="326">
        <v>180.89</v>
      </c>
      <c r="L17" s="326">
        <v>8.3000000000000004E-2</v>
      </c>
      <c r="M17" s="282">
        <v>11.4100679</v>
      </c>
      <c r="N17" s="282">
        <v>17.760000000000002</v>
      </c>
      <c r="O17" s="282">
        <v>24.395078650000002</v>
      </c>
      <c r="P17" s="282">
        <v>14.402136963</v>
      </c>
      <c r="Q17" s="282">
        <v>23.786114010999999</v>
      </c>
      <c r="R17" s="282">
        <v>0</v>
      </c>
      <c r="S17" s="282">
        <v>1.0710000000000001E-2</v>
      </c>
      <c r="T17" s="329">
        <v>7.4999999999999997E-2</v>
      </c>
      <c r="U17" s="329">
        <v>0</v>
      </c>
      <c r="V17" s="326">
        <v>0</v>
      </c>
      <c r="W17" s="282">
        <v>0</v>
      </c>
      <c r="X17" s="282">
        <v>0</v>
      </c>
      <c r="Y17" s="282">
        <v>0</v>
      </c>
      <c r="Z17" s="282">
        <v>0</v>
      </c>
      <c r="AA17" s="282">
        <v>0</v>
      </c>
      <c r="AB17" s="282">
        <v>0</v>
      </c>
      <c r="AC17" s="282">
        <v>0</v>
      </c>
      <c r="AD17" s="329">
        <v>2.08</v>
      </c>
      <c r="AE17" s="329">
        <v>0</v>
      </c>
      <c r="AF17" s="326">
        <v>0</v>
      </c>
      <c r="AG17" s="282">
        <v>2.8813437</v>
      </c>
      <c r="AH17" s="282">
        <v>4.01</v>
      </c>
      <c r="AI17" s="282">
        <v>1.8873962070000001</v>
      </c>
      <c r="AJ17" s="282">
        <v>0.96138990000000002</v>
      </c>
      <c r="AK17" s="282">
        <v>0.62843470000000001</v>
      </c>
      <c r="AL17" s="282">
        <v>1.4286004859999999</v>
      </c>
      <c r="AM17" s="282">
        <v>0</v>
      </c>
      <c r="AN17" s="329">
        <v>0</v>
      </c>
      <c r="AO17" s="329">
        <v>0</v>
      </c>
      <c r="AP17" s="326">
        <v>0</v>
      </c>
      <c r="AQ17" s="282">
        <v>0.26352819999999999</v>
      </c>
      <c r="AR17" s="282">
        <v>0.98</v>
      </c>
      <c r="AS17" s="282">
        <v>0.70709449999999996</v>
      </c>
      <c r="AT17" s="282">
        <v>0</v>
      </c>
      <c r="AU17" s="282">
        <v>0</v>
      </c>
      <c r="AV17" s="282">
        <v>0</v>
      </c>
      <c r="AW17" s="282">
        <v>4.0570747000000003</v>
      </c>
      <c r="AX17" s="329">
        <v>0.1535</v>
      </c>
      <c r="AY17" s="329">
        <v>0</v>
      </c>
      <c r="AZ17" s="326">
        <v>0</v>
      </c>
      <c r="BA17" s="282">
        <v>102.542444489</v>
      </c>
      <c r="BB17" s="282">
        <v>58.5</v>
      </c>
      <c r="BC17" s="282">
        <v>24.925461593999998</v>
      </c>
      <c r="BD17" s="282">
        <v>108.57846672600002</v>
      </c>
      <c r="BE17" s="282">
        <v>86.251871056000013</v>
      </c>
      <c r="BF17" s="282">
        <v>20.369903278999999</v>
      </c>
      <c r="BG17" s="282">
        <v>47.161368221999993</v>
      </c>
      <c r="BH17" s="329">
        <v>13.427914950999998</v>
      </c>
      <c r="BI17" s="329">
        <v>1.0264323</v>
      </c>
      <c r="BJ17" s="326">
        <v>1.186500908</v>
      </c>
      <c r="BK17" s="282">
        <v>6.1868917999999997</v>
      </c>
      <c r="BL17" s="282">
        <v>4.51</v>
      </c>
      <c r="BM17" s="282">
        <v>3.5754598360000003</v>
      </c>
      <c r="BN17" s="282">
        <v>9.6454818969999998</v>
      </c>
      <c r="BO17" s="282">
        <v>0</v>
      </c>
      <c r="BP17" s="282">
        <v>0</v>
      </c>
      <c r="BQ17" s="282">
        <v>0</v>
      </c>
      <c r="BR17" s="329">
        <v>1.40758016</v>
      </c>
      <c r="BS17" s="329">
        <v>0</v>
      </c>
      <c r="BT17" s="326">
        <v>0</v>
      </c>
      <c r="BU17" s="326">
        <v>0</v>
      </c>
      <c r="BV17" s="282">
        <v>1.272647707</v>
      </c>
      <c r="BW17" s="282">
        <v>0.83</v>
      </c>
      <c r="BX17" s="282">
        <v>2.9992958020000002</v>
      </c>
      <c r="BY17" s="282">
        <v>0</v>
      </c>
      <c r="BZ17" s="282">
        <v>0</v>
      </c>
      <c r="CA17" s="282">
        <v>0</v>
      </c>
      <c r="CB17" s="282">
        <v>0</v>
      </c>
      <c r="CC17" s="329">
        <v>0</v>
      </c>
      <c r="CD17" s="329">
        <v>0</v>
      </c>
      <c r="CE17" s="326">
        <v>0</v>
      </c>
      <c r="CF17" s="282">
        <v>0.69</v>
      </c>
      <c r="CG17" s="282">
        <v>0.85</v>
      </c>
      <c r="CH17" s="282">
        <v>0.88870000000000005</v>
      </c>
      <c r="CI17" s="282">
        <v>0</v>
      </c>
      <c r="CJ17" s="282">
        <v>0</v>
      </c>
      <c r="CK17" s="282">
        <v>0</v>
      </c>
      <c r="CL17" s="282">
        <v>7.9603213299999993</v>
      </c>
      <c r="CM17" s="329">
        <v>15.481498221000001</v>
      </c>
      <c r="CN17" s="329">
        <v>5.33E-2</v>
      </c>
      <c r="CO17" s="326">
        <v>0.67</v>
      </c>
      <c r="CP17" s="282">
        <v>8.6</v>
      </c>
      <c r="CQ17" s="282">
        <v>8.2200000000000006</v>
      </c>
      <c r="CR17" s="282">
        <v>23.2627658</v>
      </c>
      <c r="CS17" s="282">
        <v>19.3464992</v>
      </c>
      <c r="CT17" s="282">
        <v>13.011485698</v>
      </c>
      <c r="CU17" s="282">
        <v>14.904490648000001</v>
      </c>
      <c r="CV17" s="282">
        <v>16.620401999999999</v>
      </c>
      <c r="CW17" s="329">
        <v>46.040326700000001</v>
      </c>
      <c r="CX17" s="329">
        <v>11.201397200000001</v>
      </c>
      <c r="CY17" s="326">
        <v>6.8032899999999993E-2</v>
      </c>
      <c r="CZ17" s="326">
        <v>0</v>
      </c>
      <c r="DA17" s="282">
        <v>7.2429971999999996</v>
      </c>
      <c r="DB17" s="282">
        <v>14.33</v>
      </c>
      <c r="DC17" s="282">
        <v>47.450258900000001</v>
      </c>
      <c r="DD17" s="282">
        <v>103.51926169999999</v>
      </c>
      <c r="DE17" s="282">
        <v>142.3671449</v>
      </c>
      <c r="DF17" s="282">
        <v>47.202247299999996</v>
      </c>
      <c r="DG17" s="282">
        <v>19.374433513</v>
      </c>
      <c r="DH17" s="329">
        <v>15.017887</v>
      </c>
      <c r="DI17" s="329">
        <v>6.1568604000000002</v>
      </c>
      <c r="DJ17" s="326">
        <v>12.605010200000001</v>
      </c>
      <c r="DK17" s="282">
        <v>7.8499126869999998</v>
      </c>
      <c r="DL17" s="282">
        <v>3.18</v>
      </c>
      <c r="DM17" s="282">
        <v>1.319031442</v>
      </c>
      <c r="DN17" s="282">
        <v>1.7411257250000003</v>
      </c>
      <c r="DO17" s="282">
        <v>1.3657993780000002</v>
      </c>
      <c r="DP17" s="282">
        <v>24.440435123999993</v>
      </c>
      <c r="DQ17" s="282">
        <v>18.998845861</v>
      </c>
      <c r="DR17" s="329">
        <v>179.78850817825256</v>
      </c>
      <c r="DS17" s="329">
        <v>44.494760397328321</v>
      </c>
      <c r="DT17" s="326">
        <v>54.718181018848931</v>
      </c>
      <c r="DU17" s="282">
        <v>7.5006344</v>
      </c>
      <c r="DV17" s="282">
        <v>24.08</v>
      </c>
      <c r="DW17" s="282">
        <v>16.574956400000001</v>
      </c>
      <c r="DX17" s="282">
        <v>19.870577136000001</v>
      </c>
      <c r="DY17" s="282">
        <v>19.481366191999996</v>
      </c>
      <c r="DZ17" s="282">
        <v>26.887534938999998</v>
      </c>
      <c r="EA17" s="282">
        <v>64.028162257001583</v>
      </c>
      <c r="EB17" s="329">
        <v>214.13523576199998</v>
      </c>
      <c r="EC17" s="329">
        <v>112.92</v>
      </c>
      <c r="ED17" s="326">
        <v>0.23686090000000001</v>
      </c>
      <c r="EE17" s="282">
        <v>48.415065083000002</v>
      </c>
      <c r="EF17" s="282">
        <v>40.700000000000003</v>
      </c>
      <c r="EG17" s="282">
        <v>29.913510810000002</v>
      </c>
      <c r="EH17" s="282">
        <v>39.083988278</v>
      </c>
      <c r="EI17" s="282">
        <v>73.447034816000027</v>
      </c>
      <c r="EJ17" s="282">
        <v>1.9408153999999977</v>
      </c>
      <c r="EK17" s="282">
        <v>78.370848641999828</v>
      </c>
      <c r="EL17" s="329">
        <v>1.6001222999999996</v>
      </c>
      <c r="EM17" s="329">
        <v>1.5300160439999997</v>
      </c>
      <c r="EN17" s="326">
        <v>1.5491379889999997</v>
      </c>
      <c r="EO17" s="282">
        <v>11.259351000000001</v>
      </c>
      <c r="EP17" s="282">
        <v>13.55</v>
      </c>
      <c r="EQ17" s="282">
        <v>30.07965428</v>
      </c>
      <c r="ER17" s="282">
        <v>32.104855671000003</v>
      </c>
      <c r="ES17" s="282">
        <v>0.12307968400000001</v>
      </c>
      <c r="ET17" s="282">
        <v>0.1</v>
      </c>
      <c r="EU17" s="282">
        <v>0</v>
      </c>
      <c r="EV17" s="329">
        <v>5.1290792629999995</v>
      </c>
      <c r="EW17" s="329">
        <v>0.16783000000000001</v>
      </c>
      <c r="EX17" s="326">
        <v>0</v>
      </c>
      <c r="EY17" s="282">
        <v>0</v>
      </c>
      <c r="EZ17" s="282">
        <v>0.14000000000000001</v>
      </c>
      <c r="FA17" s="282">
        <v>2.0999999999999999E-3</v>
      </c>
      <c r="FB17" s="282">
        <v>0.51690000000000003</v>
      </c>
      <c r="FC17" s="282">
        <v>0</v>
      </c>
      <c r="FD17" s="282">
        <v>0</v>
      </c>
      <c r="FE17" s="282">
        <v>0</v>
      </c>
      <c r="FF17" s="329">
        <v>130.22046655099999</v>
      </c>
      <c r="FG17" s="329">
        <v>8.2100000000000006E-2</v>
      </c>
      <c r="FH17" s="326">
        <v>0.44791281899999996</v>
      </c>
      <c r="FI17" s="282">
        <v>1.2651739</v>
      </c>
      <c r="FJ17" s="282">
        <v>12.87</v>
      </c>
      <c r="FK17" s="282">
        <v>17.41586457</v>
      </c>
      <c r="FL17" s="282">
        <v>26.958164738999997</v>
      </c>
      <c r="FM17" s="282">
        <v>67.489999999999995</v>
      </c>
      <c r="FN17" s="282">
        <v>90.090996500000003</v>
      </c>
      <c r="FO17" s="282">
        <v>24.78754731599998</v>
      </c>
      <c r="FP17" s="329">
        <v>25.601116059759999</v>
      </c>
      <c r="FQ17" s="329">
        <v>12.6378252</v>
      </c>
      <c r="FR17" s="326">
        <v>26.294582620999996</v>
      </c>
      <c r="FS17" s="282">
        <v>0</v>
      </c>
      <c r="FT17" s="282">
        <v>0</v>
      </c>
      <c r="FU17" s="282">
        <v>0.9</v>
      </c>
      <c r="FV17" s="282">
        <v>2.62</v>
      </c>
      <c r="FW17" s="282">
        <v>3.2456912629999999</v>
      </c>
      <c r="FX17" s="282">
        <v>2.1090314060000002</v>
      </c>
      <c r="FY17" s="282">
        <v>0.54501855499999996</v>
      </c>
      <c r="FZ17" s="329">
        <v>4.6473243320000002</v>
      </c>
      <c r="GA17" s="329">
        <v>0.78303286799999994</v>
      </c>
      <c r="GB17" s="326">
        <v>1.3513216009999995</v>
      </c>
      <c r="GC17" s="282">
        <v>0</v>
      </c>
      <c r="GD17" s="282">
        <v>1.4999999999999999E-2</v>
      </c>
      <c r="GE17" s="282">
        <v>6.0000000000000001E-3</v>
      </c>
      <c r="GF17" s="282">
        <v>1E-3</v>
      </c>
      <c r="GG17" s="282">
        <v>0</v>
      </c>
      <c r="GH17" s="282">
        <v>0</v>
      </c>
      <c r="GI17" s="282">
        <v>0</v>
      </c>
      <c r="GJ17" s="329">
        <v>0</v>
      </c>
      <c r="GK17" s="329">
        <v>0</v>
      </c>
      <c r="GL17" s="814"/>
      <c r="GM17" s="282">
        <v>55.439569499999998</v>
      </c>
      <c r="GN17" s="282">
        <v>67.540000000000006</v>
      </c>
      <c r="GO17" s="282">
        <v>101.7281746</v>
      </c>
      <c r="GP17" s="282">
        <v>73.037170900000007</v>
      </c>
      <c r="GQ17" s="282">
        <v>55.724810399999996</v>
      </c>
      <c r="GR17" s="282">
        <v>49.696692599999999</v>
      </c>
      <c r="GS17" s="282">
        <v>46.418486754</v>
      </c>
      <c r="GT17" s="329">
        <v>176.10035184299991</v>
      </c>
      <c r="GU17" s="329">
        <v>2.196315244</v>
      </c>
      <c r="GV17" s="326">
        <v>5.7480024759999999</v>
      </c>
      <c r="GW17" s="282">
        <v>7.6738574000000002</v>
      </c>
      <c r="GX17" s="282">
        <v>4.55</v>
      </c>
      <c r="GY17" s="282">
        <v>42.78</v>
      </c>
      <c r="GZ17" s="282">
        <v>13.95314540199999</v>
      </c>
      <c r="HA17" s="282">
        <v>0.2812074</v>
      </c>
      <c r="HB17" s="282">
        <v>0</v>
      </c>
      <c r="HC17" s="282">
        <v>0</v>
      </c>
      <c r="HD17" s="329">
        <v>0</v>
      </c>
      <c r="HE17" s="329">
        <v>0</v>
      </c>
      <c r="HF17" s="326">
        <v>0</v>
      </c>
      <c r="HG17" s="282">
        <v>1.6178061690000001</v>
      </c>
      <c r="HH17" s="282">
        <v>8.76</v>
      </c>
      <c r="HI17" s="282">
        <v>15.894580524725995</v>
      </c>
      <c r="HJ17" s="282">
        <v>10.270881899999999</v>
      </c>
      <c r="HK17" s="282">
        <v>11.213730490000001</v>
      </c>
      <c r="HL17" s="282">
        <v>16.201563700000001</v>
      </c>
      <c r="HM17" s="282">
        <v>37.266115101000324</v>
      </c>
      <c r="HN17" s="329">
        <v>33.580696957000008</v>
      </c>
      <c r="HO17" s="329">
        <v>24.688940822999996</v>
      </c>
      <c r="HP17" s="326">
        <v>17.925707659999933</v>
      </c>
      <c r="HQ17" s="282">
        <v>9.0778523230000001</v>
      </c>
      <c r="HR17" s="282">
        <v>8.9499999999999993</v>
      </c>
      <c r="HS17" s="282">
        <v>5.9841476929999997</v>
      </c>
      <c r="HT17" s="282">
        <v>1.18704E-2</v>
      </c>
      <c r="HU17" s="282">
        <v>0</v>
      </c>
      <c r="HV17" s="282">
        <v>0</v>
      </c>
      <c r="HW17" s="282">
        <v>0</v>
      </c>
      <c r="HX17" s="329">
        <v>0</v>
      </c>
      <c r="HY17" s="329">
        <v>0</v>
      </c>
      <c r="HZ17" s="326">
        <v>0</v>
      </c>
      <c r="IA17" s="282">
        <v>292.42</v>
      </c>
      <c r="IB17" s="282">
        <v>294.81</v>
      </c>
      <c r="IC17" s="282">
        <v>394.42</v>
      </c>
      <c r="ID17" s="282">
        <v>479.12291653700009</v>
      </c>
      <c r="IE17" s="282">
        <v>498.41776998800009</v>
      </c>
      <c r="IF17" s="282">
        <v>295.37231138199996</v>
      </c>
      <c r="IG17" s="282">
        <v>365.59933425100172</v>
      </c>
      <c r="IH17" s="329">
        <v>864.48660827801245</v>
      </c>
      <c r="II17" s="330">
        <v>217.93881047632834</v>
      </c>
      <c r="IJ17" s="813">
        <v>122.88425109284884</v>
      </c>
      <c r="IK17" s="282">
        <v>312.39</v>
      </c>
      <c r="IL17" s="282">
        <v>299.35000000000002</v>
      </c>
      <c r="IM17" s="282">
        <v>397.16</v>
      </c>
      <c r="IN17" s="282">
        <v>482.70291653700008</v>
      </c>
      <c r="IO17" s="282">
        <v>499.51776998800011</v>
      </c>
      <c r="IP17" s="282">
        <v>1219.159959282</v>
      </c>
      <c r="IQ17" s="282">
        <v>524.04933425100171</v>
      </c>
      <c r="IR17" s="329">
        <v>1110.6793451390124</v>
      </c>
      <c r="IS17" s="331">
        <v>280.93688409332833</v>
      </c>
      <c r="IT17" s="813">
        <v>303.77425109284883</v>
      </c>
    </row>
    <row r="18" spans="1:254">
      <c r="A18" s="311" t="s">
        <v>252</v>
      </c>
      <c r="B18" s="282">
        <v>0.24</v>
      </c>
      <c r="C18" s="282">
        <v>0.59</v>
      </c>
      <c r="D18" s="282">
        <v>0</v>
      </c>
      <c r="E18" s="282">
        <v>0.27</v>
      </c>
      <c r="F18" s="282">
        <v>0.02</v>
      </c>
      <c r="G18" s="282">
        <v>128.2174856</v>
      </c>
      <c r="H18" s="282">
        <v>26.83</v>
      </c>
      <c r="I18" s="329">
        <v>14.015459312000001</v>
      </c>
      <c r="J18" s="329">
        <v>4.6015405039999999</v>
      </c>
      <c r="K18" s="326">
        <v>1.0900000000000001</v>
      </c>
      <c r="L18" s="326">
        <v>3.5999999999999999E-3</v>
      </c>
      <c r="M18" s="282">
        <v>1.0562662309999999</v>
      </c>
      <c r="N18" s="282">
        <v>2.5099999999999998</v>
      </c>
      <c r="O18" s="282">
        <v>4.8873123999999999</v>
      </c>
      <c r="P18" s="282">
        <v>2.2202213999999998</v>
      </c>
      <c r="Q18" s="282">
        <v>3.6727221380000001</v>
      </c>
      <c r="R18" s="282">
        <v>0</v>
      </c>
      <c r="S18" s="282">
        <v>0</v>
      </c>
      <c r="T18" s="329">
        <v>0</v>
      </c>
      <c r="U18" s="329">
        <v>0</v>
      </c>
      <c r="V18" s="326">
        <v>0</v>
      </c>
      <c r="W18" s="282">
        <v>0</v>
      </c>
      <c r="X18" s="282">
        <v>0</v>
      </c>
      <c r="Y18" s="282">
        <v>0</v>
      </c>
      <c r="Z18" s="282">
        <v>0</v>
      </c>
      <c r="AA18" s="282">
        <v>0</v>
      </c>
      <c r="AB18" s="282">
        <v>0</v>
      </c>
      <c r="AC18" s="282">
        <v>0</v>
      </c>
      <c r="AD18" s="329">
        <v>0</v>
      </c>
      <c r="AE18" s="329">
        <v>0</v>
      </c>
      <c r="AF18" s="326">
        <v>0</v>
      </c>
      <c r="AG18" s="282">
        <v>0</v>
      </c>
      <c r="AH18" s="282">
        <v>0</v>
      </c>
      <c r="AI18" s="282">
        <v>0.35949449999999999</v>
      </c>
      <c r="AJ18" s="282">
        <v>0</v>
      </c>
      <c r="AK18" s="282">
        <v>0.88060930000000004</v>
      </c>
      <c r="AL18" s="282">
        <v>0</v>
      </c>
      <c r="AM18" s="282">
        <v>0</v>
      </c>
      <c r="AN18" s="329">
        <v>0</v>
      </c>
      <c r="AO18" s="329">
        <v>0</v>
      </c>
      <c r="AP18" s="326">
        <v>0</v>
      </c>
      <c r="AQ18" s="282">
        <v>0.37702210000000003</v>
      </c>
      <c r="AR18" s="282">
        <v>0.08</v>
      </c>
      <c r="AS18" s="282">
        <v>0.1758161</v>
      </c>
      <c r="AT18" s="282">
        <v>0</v>
      </c>
      <c r="AU18" s="282">
        <v>0</v>
      </c>
      <c r="AV18" s="282">
        <v>0</v>
      </c>
      <c r="AW18" s="282">
        <v>1.0246691000000001</v>
      </c>
      <c r="AX18" s="329">
        <v>0.14019999999999999</v>
      </c>
      <c r="AY18" s="329">
        <v>0</v>
      </c>
      <c r="AZ18" s="326">
        <v>0</v>
      </c>
      <c r="BA18" s="282">
        <v>20.278827281000002</v>
      </c>
      <c r="BB18" s="282">
        <v>18.91</v>
      </c>
      <c r="BC18" s="282">
        <v>0.65467432000000003</v>
      </c>
      <c r="BD18" s="282">
        <v>13.198688506</v>
      </c>
      <c r="BE18" s="282">
        <v>39.005249897000006</v>
      </c>
      <c r="BF18" s="282">
        <v>3.0356911280000003</v>
      </c>
      <c r="BG18" s="282">
        <v>11.745531012999999</v>
      </c>
      <c r="BH18" s="329">
        <v>1.418700337</v>
      </c>
      <c r="BI18" s="329">
        <v>0.54993789999999998</v>
      </c>
      <c r="BJ18" s="326">
        <v>0</v>
      </c>
      <c r="BK18" s="282">
        <v>0.1357121</v>
      </c>
      <c r="BL18" s="282">
        <v>0.33</v>
      </c>
      <c r="BM18" s="282">
        <v>0.54489319999999997</v>
      </c>
      <c r="BN18" s="282">
        <v>1.480831394</v>
      </c>
      <c r="BO18" s="282">
        <v>0</v>
      </c>
      <c r="BP18" s="282">
        <v>0</v>
      </c>
      <c r="BQ18" s="282">
        <v>0</v>
      </c>
      <c r="BR18" s="329">
        <v>0.32913426800000001</v>
      </c>
      <c r="BS18" s="329">
        <v>0</v>
      </c>
      <c r="BT18" s="326">
        <v>0</v>
      </c>
      <c r="BU18" s="326">
        <v>0</v>
      </c>
      <c r="BV18" s="282">
        <v>1.124466835</v>
      </c>
      <c r="BW18" s="282">
        <v>0.81</v>
      </c>
      <c r="BX18" s="282">
        <v>0.63162634300000009</v>
      </c>
      <c r="BY18" s="282">
        <v>0</v>
      </c>
      <c r="BZ18" s="282">
        <v>0</v>
      </c>
      <c r="CA18" s="282">
        <v>0</v>
      </c>
      <c r="CB18" s="282">
        <v>0</v>
      </c>
      <c r="CC18" s="329">
        <v>0</v>
      </c>
      <c r="CD18" s="329">
        <v>0</v>
      </c>
      <c r="CE18" s="326">
        <v>0</v>
      </c>
      <c r="CF18" s="282">
        <v>0.12</v>
      </c>
      <c r="CG18" s="282">
        <v>0.15</v>
      </c>
      <c r="CH18" s="282">
        <v>0.2</v>
      </c>
      <c r="CI18" s="282">
        <v>0</v>
      </c>
      <c r="CJ18" s="282">
        <v>0</v>
      </c>
      <c r="CK18" s="282">
        <v>0</v>
      </c>
      <c r="CL18" s="282">
        <v>2.548889</v>
      </c>
      <c r="CM18" s="329">
        <v>3.450785803</v>
      </c>
      <c r="CN18" s="329">
        <v>1.5744000000000001E-3</v>
      </c>
      <c r="CO18" s="326">
        <v>0</v>
      </c>
      <c r="CP18" s="282">
        <v>3.77</v>
      </c>
      <c r="CQ18" s="282">
        <v>2.61</v>
      </c>
      <c r="CR18" s="282">
        <v>2.4498332</v>
      </c>
      <c r="CS18" s="282">
        <v>7.5233325999999998</v>
      </c>
      <c r="CT18" s="282">
        <v>3.8549173639999998</v>
      </c>
      <c r="CU18" s="282">
        <v>0.39284859999999999</v>
      </c>
      <c r="CV18" s="282">
        <v>2.7414592999999998</v>
      </c>
      <c r="CW18" s="329">
        <v>39.607465599999998</v>
      </c>
      <c r="CX18" s="329">
        <v>1.6120403000000001</v>
      </c>
      <c r="CY18" s="326">
        <v>0</v>
      </c>
      <c r="CZ18" s="326">
        <v>0</v>
      </c>
      <c r="DA18" s="282">
        <v>1.2907043</v>
      </c>
      <c r="DB18" s="282">
        <v>11.52</v>
      </c>
      <c r="DC18" s="282">
        <v>18.401359399999997</v>
      </c>
      <c r="DD18" s="282">
        <v>24.86429</v>
      </c>
      <c r="DE18" s="282">
        <v>81.346730500000007</v>
      </c>
      <c r="DF18" s="282">
        <v>7.4972046000000008</v>
      </c>
      <c r="DG18" s="282">
        <v>11.068394988</v>
      </c>
      <c r="DH18" s="329">
        <v>3.2670596999999999</v>
      </c>
      <c r="DI18" s="329">
        <v>2.1824792999999998</v>
      </c>
      <c r="DJ18" s="326">
        <v>1.5833790000000001</v>
      </c>
      <c r="DK18" s="282">
        <v>3.9086970230000002</v>
      </c>
      <c r="DL18" s="282">
        <v>1.89</v>
      </c>
      <c r="DM18" s="282">
        <v>0.67536467600000005</v>
      </c>
      <c r="DN18" s="282">
        <v>0.12539281299999999</v>
      </c>
      <c r="DO18" s="282">
        <v>0.16146689499999997</v>
      </c>
      <c r="DP18" s="282">
        <v>5.574110050200999</v>
      </c>
      <c r="DQ18" s="282">
        <v>6.3400408014264995</v>
      </c>
      <c r="DR18" s="329">
        <v>64.163048159178942</v>
      </c>
      <c r="DS18" s="329">
        <v>7.1563425750704006</v>
      </c>
      <c r="DT18" s="326">
        <v>5.6676112135900008</v>
      </c>
      <c r="DU18" s="282">
        <v>2.3946969</v>
      </c>
      <c r="DV18" s="282">
        <v>2.93</v>
      </c>
      <c r="DW18" s="282">
        <v>4.3365783999999996</v>
      </c>
      <c r="DX18" s="282">
        <v>4.0283383879999999</v>
      </c>
      <c r="DY18" s="282">
        <v>1.7811861339999999</v>
      </c>
      <c r="DZ18" s="282">
        <v>0.74053184999999999</v>
      </c>
      <c r="EA18" s="282">
        <v>2.4155100220000003</v>
      </c>
      <c r="EB18" s="329">
        <v>73.221140020000007</v>
      </c>
      <c r="EC18" s="329">
        <v>10.97</v>
      </c>
      <c r="ED18" s="326">
        <v>0</v>
      </c>
      <c r="EE18" s="282">
        <v>15.333901454999999</v>
      </c>
      <c r="EF18" s="282">
        <v>11.62</v>
      </c>
      <c r="EG18" s="282">
        <v>4.1588523369999999</v>
      </c>
      <c r="EH18" s="282">
        <v>3.3893432920000004</v>
      </c>
      <c r="EI18" s="282">
        <v>5.8402791000000001</v>
      </c>
      <c r="EJ18" s="282">
        <v>6.90635E-2</v>
      </c>
      <c r="EK18" s="282">
        <v>26.397397143000038</v>
      </c>
      <c r="EL18" s="329">
        <v>0.2300208</v>
      </c>
      <c r="EM18" s="329">
        <v>0.106089078</v>
      </c>
      <c r="EN18" s="326">
        <v>1.4E-2</v>
      </c>
      <c r="EO18" s="282">
        <v>5.6615358999999996</v>
      </c>
      <c r="EP18" s="282">
        <v>4.33</v>
      </c>
      <c r="EQ18" s="282">
        <v>3.4345761509999999</v>
      </c>
      <c r="ER18" s="282">
        <v>6.4391003009999999</v>
      </c>
      <c r="ES18" s="282">
        <v>0</v>
      </c>
      <c r="ET18" s="282">
        <v>0</v>
      </c>
      <c r="EU18" s="282">
        <v>0</v>
      </c>
      <c r="EV18" s="329">
        <v>0</v>
      </c>
      <c r="EW18" s="329">
        <v>0</v>
      </c>
      <c r="EX18" s="326">
        <v>0</v>
      </c>
      <c r="EY18" s="282">
        <v>0</v>
      </c>
      <c r="EZ18" s="282">
        <v>0</v>
      </c>
      <c r="FA18" s="282">
        <v>0</v>
      </c>
      <c r="FB18" s="282">
        <v>0</v>
      </c>
      <c r="FC18" s="282">
        <v>0</v>
      </c>
      <c r="FD18" s="282">
        <v>3.2000000000000001E-2</v>
      </c>
      <c r="FE18" s="282">
        <v>0</v>
      </c>
      <c r="FF18" s="329">
        <v>26.407651282</v>
      </c>
      <c r="FG18" s="329">
        <v>0</v>
      </c>
      <c r="FH18" s="326">
        <v>2.8999999999999998E-3</v>
      </c>
      <c r="FI18" s="282">
        <v>0.72824610000000001</v>
      </c>
      <c r="FJ18" s="282">
        <v>4.49</v>
      </c>
      <c r="FK18" s="282">
        <v>3.0799723000000001</v>
      </c>
      <c r="FL18" s="282">
        <v>5.1419748680000001</v>
      </c>
      <c r="FM18" s="282">
        <v>1.98</v>
      </c>
      <c r="FN18" s="282">
        <v>7.7979842049999997</v>
      </c>
      <c r="FO18" s="282">
        <v>1.8437549</v>
      </c>
      <c r="FP18" s="329">
        <v>6.4002790149399997</v>
      </c>
      <c r="FQ18" s="329">
        <v>0.661744</v>
      </c>
      <c r="FR18" s="326">
        <v>3.0944018</v>
      </c>
      <c r="FS18" s="282">
        <v>0</v>
      </c>
      <c r="FT18" s="282">
        <v>0</v>
      </c>
      <c r="FU18" s="282">
        <v>7.9000000000000001E-2</v>
      </c>
      <c r="FV18" s="282">
        <v>3.9200000000000006E-2</v>
      </c>
      <c r="FW18" s="282">
        <v>0.21376590000000001</v>
      </c>
      <c r="FX18" s="282">
        <v>4.51487E-2</v>
      </c>
      <c r="FY18" s="282">
        <v>5.8382578000000004E-2</v>
      </c>
      <c r="FZ18" s="329">
        <v>0</v>
      </c>
      <c r="GA18" s="329">
        <v>0.14222684299999999</v>
      </c>
      <c r="GB18" s="326">
        <v>0.5709614999999999</v>
      </c>
      <c r="GC18" s="282">
        <v>0</v>
      </c>
      <c r="GD18" s="282">
        <v>6.0000000000000001E-3</v>
      </c>
      <c r="GE18" s="282">
        <v>8.9999999999999993E-3</v>
      </c>
      <c r="GF18" s="282">
        <v>0</v>
      </c>
      <c r="GG18" s="282">
        <v>1E-3</v>
      </c>
      <c r="GH18" s="282">
        <v>0</v>
      </c>
      <c r="GI18" s="282">
        <v>0</v>
      </c>
      <c r="GJ18" s="329">
        <v>0</v>
      </c>
      <c r="GK18" s="329">
        <v>0</v>
      </c>
      <c r="GL18" s="814"/>
      <c r="GM18" s="282">
        <v>3.8309220000000002</v>
      </c>
      <c r="GN18" s="282">
        <v>7.97</v>
      </c>
      <c r="GO18" s="282">
        <v>9.2111725</v>
      </c>
      <c r="GP18" s="282">
        <v>4.2109266999999999</v>
      </c>
      <c r="GQ18" s="282">
        <v>5.6637729209999996</v>
      </c>
      <c r="GR18" s="282">
        <v>13.966959299999999</v>
      </c>
      <c r="GS18" s="282">
        <v>3.4517585749999999</v>
      </c>
      <c r="GT18" s="329">
        <v>3.347133189</v>
      </c>
      <c r="GU18" s="329">
        <v>2.1732899999999999E-2</v>
      </c>
      <c r="GV18" s="326">
        <v>0</v>
      </c>
      <c r="GW18" s="282">
        <v>0</v>
      </c>
      <c r="GX18" s="282">
        <v>0</v>
      </c>
      <c r="GY18" s="282">
        <v>7.23</v>
      </c>
      <c r="GZ18" s="282">
        <v>0.67902810000000002</v>
      </c>
      <c r="HA18" s="282">
        <v>0</v>
      </c>
      <c r="HB18" s="282">
        <v>0</v>
      </c>
      <c r="HC18" s="282">
        <v>0</v>
      </c>
      <c r="HD18" s="329">
        <v>0</v>
      </c>
      <c r="HE18" s="329">
        <v>0</v>
      </c>
      <c r="HF18" s="326">
        <v>0</v>
      </c>
      <c r="HG18" s="282">
        <v>0.54023829999999995</v>
      </c>
      <c r="HH18" s="282">
        <v>0.97</v>
      </c>
      <c r="HI18" s="282">
        <v>9.226265954000004</v>
      </c>
      <c r="HJ18" s="282">
        <v>2.2933340359999996</v>
      </c>
      <c r="HK18" s="282">
        <v>1.325033527</v>
      </c>
      <c r="HL18" s="282">
        <v>0.30641420000000003</v>
      </c>
      <c r="HM18" s="282">
        <v>4.8710563999999845</v>
      </c>
      <c r="HN18" s="329">
        <v>5.7368774340000002</v>
      </c>
      <c r="HO18" s="329">
        <v>1.141090604</v>
      </c>
      <c r="HP18" s="326">
        <v>0.70198720000000003</v>
      </c>
      <c r="HQ18" s="282">
        <v>5.5657211310000001</v>
      </c>
      <c r="HR18" s="282">
        <v>1.92</v>
      </c>
      <c r="HS18" s="282">
        <v>2.1949090399999998</v>
      </c>
      <c r="HT18" s="282">
        <v>6.0100000000000001E-2</v>
      </c>
      <c r="HU18" s="282">
        <v>0.148933333</v>
      </c>
      <c r="HV18" s="282">
        <v>0</v>
      </c>
      <c r="HW18" s="282">
        <v>0</v>
      </c>
      <c r="HX18" s="329">
        <v>0</v>
      </c>
      <c r="HY18" s="329">
        <v>0</v>
      </c>
      <c r="HZ18" s="326">
        <v>0</v>
      </c>
      <c r="IA18" s="282">
        <v>66.12</v>
      </c>
      <c r="IB18" s="282">
        <v>73.040000000000006</v>
      </c>
      <c r="IC18" s="282">
        <v>71.960700821000003</v>
      </c>
      <c r="ID18" s="282">
        <v>75.694102397999998</v>
      </c>
      <c r="IE18" s="282">
        <v>145.87566700899998</v>
      </c>
      <c r="IF18" s="282">
        <v>39.457956133200994</v>
      </c>
      <c r="IG18" s="282">
        <v>74.506843820426525</v>
      </c>
      <c r="IH18" s="329">
        <v>227.71949560711894</v>
      </c>
      <c r="II18" s="330">
        <v>24.5452579000704</v>
      </c>
      <c r="IJ18" s="813">
        <v>11.638840713590001</v>
      </c>
      <c r="IK18" s="282">
        <v>66.36</v>
      </c>
      <c r="IL18" s="282">
        <v>73.63</v>
      </c>
      <c r="IM18" s="282">
        <v>71.960700821000003</v>
      </c>
      <c r="IN18" s="282">
        <v>75.964102397999994</v>
      </c>
      <c r="IO18" s="282">
        <v>145.89566700899999</v>
      </c>
      <c r="IP18" s="282">
        <v>167.67544173320101</v>
      </c>
      <c r="IQ18" s="282">
        <v>101.33684382042652</v>
      </c>
      <c r="IR18" s="329">
        <v>241.73495491911893</v>
      </c>
      <c r="IS18" s="331">
        <v>29.146798404070399</v>
      </c>
      <c r="IT18" s="813">
        <v>12.728840713590001</v>
      </c>
    </row>
    <row r="19" spans="1:254">
      <c r="A19" s="311" t="s">
        <v>253</v>
      </c>
      <c r="B19" s="282">
        <v>0.2</v>
      </c>
      <c r="C19" s="282">
        <v>0.18</v>
      </c>
      <c r="D19" s="282">
        <v>0</v>
      </c>
      <c r="E19" s="282">
        <v>0.13</v>
      </c>
      <c r="F19" s="282">
        <v>0.15</v>
      </c>
      <c r="G19" s="282">
        <v>2.405497</v>
      </c>
      <c r="H19" s="282">
        <v>0</v>
      </c>
      <c r="I19" s="329">
        <v>0</v>
      </c>
      <c r="J19" s="329">
        <v>0</v>
      </c>
      <c r="K19" s="326">
        <v>0</v>
      </c>
      <c r="L19" s="326">
        <v>0</v>
      </c>
      <c r="M19" s="282">
        <v>0.30753079999999999</v>
      </c>
      <c r="N19" s="282">
        <v>1.84</v>
      </c>
      <c r="O19" s="282">
        <v>1.0802454000000001</v>
      </c>
      <c r="P19" s="282">
        <v>0.16100110000000001</v>
      </c>
      <c r="Q19" s="282">
        <v>0.86029999999999995</v>
      </c>
      <c r="R19" s="282">
        <v>0</v>
      </c>
      <c r="S19" s="282">
        <v>0</v>
      </c>
      <c r="T19" s="329">
        <v>0.36755200599999999</v>
      </c>
      <c r="U19" s="329">
        <v>0</v>
      </c>
      <c r="V19" s="326">
        <v>0</v>
      </c>
      <c r="W19" s="282">
        <v>0</v>
      </c>
      <c r="X19" s="282">
        <v>0</v>
      </c>
      <c r="Y19" s="282">
        <v>0</v>
      </c>
      <c r="Z19" s="282">
        <v>0</v>
      </c>
      <c r="AA19" s="282">
        <v>0</v>
      </c>
      <c r="AB19" s="282">
        <v>0</v>
      </c>
      <c r="AC19" s="282">
        <v>0</v>
      </c>
      <c r="AD19" s="329">
        <v>0</v>
      </c>
      <c r="AE19" s="329">
        <v>0</v>
      </c>
      <c r="AF19" s="326">
        <v>0</v>
      </c>
      <c r="AG19" s="282">
        <v>0</v>
      </c>
      <c r="AH19" s="282">
        <v>0</v>
      </c>
      <c r="AI19" s="282">
        <v>0</v>
      </c>
      <c r="AJ19" s="282">
        <v>0</v>
      </c>
      <c r="AK19" s="282">
        <v>0</v>
      </c>
      <c r="AL19" s="282">
        <v>0</v>
      </c>
      <c r="AM19" s="282">
        <v>0</v>
      </c>
      <c r="AN19" s="329">
        <v>0</v>
      </c>
      <c r="AO19" s="329">
        <v>0</v>
      </c>
      <c r="AP19" s="326">
        <v>0</v>
      </c>
      <c r="AQ19" s="282">
        <v>3.0000000000000001E-3</v>
      </c>
      <c r="AR19" s="282">
        <v>0.03</v>
      </c>
      <c r="AS19" s="282">
        <v>0</v>
      </c>
      <c r="AT19" s="282">
        <v>0</v>
      </c>
      <c r="AU19" s="282">
        <v>0</v>
      </c>
      <c r="AV19" s="282">
        <v>0</v>
      </c>
      <c r="AW19" s="282">
        <v>0</v>
      </c>
      <c r="AX19" s="329">
        <v>0</v>
      </c>
      <c r="AY19" s="329">
        <v>0</v>
      </c>
      <c r="AZ19" s="326">
        <v>0</v>
      </c>
      <c r="BA19" s="282">
        <v>0</v>
      </c>
      <c r="BB19" s="282">
        <v>0</v>
      </c>
      <c r="BC19" s="282">
        <v>0</v>
      </c>
      <c r="BD19" s="282">
        <v>0.5914992</v>
      </c>
      <c r="BE19" s="282">
        <v>2.2436020000000001</v>
      </c>
      <c r="BF19" s="282">
        <v>0.44741379999999997</v>
      </c>
      <c r="BG19" s="282">
        <v>0.75678270000000003</v>
      </c>
      <c r="BH19" s="329">
        <v>0</v>
      </c>
      <c r="BI19" s="329">
        <v>0</v>
      </c>
      <c r="BJ19" s="326">
        <v>0</v>
      </c>
      <c r="BK19" s="282">
        <v>0</v>
      </c>
      <c r="BL19" s="282">
        <v>0</v>
      </c>
      <c r="BM19" s="282">
        <v>0</v>
      </c>
      <c r="BN19" s="282">
        <v>0</v>
      </c>
      <c r="BO19" s="282">
        <v>0</v>
      </c>
      <c r="BP19" s="282">
        <v>0</v>
      </c>
      <c r="BQ19" s="282">
        <v>0</v>
      </c>
      <c r="BR19" s="329">
        <v>0.08</v>
      </c>
      <c r="BS19" s="329">
        <v>0</v>
      </c>
      <c r="BT19" s="326">
        <v>0</v>
      </c>
      <c r="BU19" s="326">
        <v>0</v>
      </c>
      <c r="BV19" s="282">
        <v>0</v>
      </c>
      <c r="BW19" s="282">
        <v>0</v>
      </c>
      <c r="BX19" s="282">
        <v>0.155969775</v>
      </c>
      <c r="BY19" s="282">
        <v>0</v>
      </c>
      <c r="BZ19" s="282">
        <v>0</v>
      </c>
      <c r="CA19" s="282">
        <v>0</v>
      </c>
      <c r="CB19" s="282">
        <v>0</v>
      </c>
      <c r="CC19" s="329">
        <v>0</v>
      </c>
      <c r="CD19" s="329">
        <v>0</v>
      </c>
      <c r="CE19" s="326">
        <v>0</v>
      </c>
      <c r="CF19" s="282">
        <v>0</v>
      </c>
      <c r="CG19" s="282">
        <v>0.01</v>
      </c>
      <c r="CH19" s="282">
        <v>0</v>
      </c>
      <c r="CI19" s="282">
        <v>0</v>
      </c>
      <c r="CJ19" s="282">
        <v>0</v>
      </c>
      <c r="CK19" s="282">
        <v>0</v>
      </c>
      <c r="CL19" s="282">
        <v>0</v>
      </c>
      <c r="CM19" s="329">
        <v>0.14199999999999999</v>
      </c>
      <c r="CN19" s="329">
        <v>0.13114999999999999</v>
      </c>
      <c r="CO19" s="326">
        <v>0</v>
      </c>
      <c r="CP19" s="282">
        <v>1.43</v>
      </c>
      <c r="CQ19" s="282">
        <v>0.65</v>
      </c>
      <c r="CR19" s="282">
        <v>0.05</v>
      </c>
      <c r="CS19" s="282">
        <v>3.1920416999999999</v>
      </c>
      <c r="CT19" s="282">
        <v>4.2439711679999998</v>
      </c>
      <c r="CU19" s="282">
        <v>0.37248530000000002</v>
      </c>
      <c r="CV19" s="282">
        <v>0.55161280000000001</v>
      </c>
      <c r="CW19" s="329">
        <v>5.1434715000000004</v>
      </c>
      <c r="CX19" s="329">
        <v>0</v>
      </c>
      <c r="CY19" s="326">
        <v>0</v>
      </c>
      <c r="CZ19" s="326">
        <v>0</v>
      </c>
      <c r="DA19" s="282">
        <v>0</v>
      </c>
      <c r="DB19" s="282">
        <v>0</v>
      </c>
      <c r="DC19" s="282">
        <v>5.4689854999999996</v>
      </c>
      <c r="DD19" s="282">
        <v>5.9514649999999998</v>
      </c>
      <c r="DE19" s="282">
        <v>13.121960100000001</v>
      </c>
      <c r="DF19" s="282">
        <v>3.4948432</v>
      </c>
      <c r="DG19" s="282">
        <v>3.3052603</v>
      </c>
      <c r="DH19" s="329">
        <v>0.1</v>
      </c>
      <c r="DI19" s="329">
        <v>1.07513E-2</v>
      </c>
      <c r="DJ19" s="326">
        <v>0</v>
      </c>
      <c r="DK19" s="282">
        <v>0.219992044</v>
      </c>
      <c r="DL19" s="282">
        <v>0</v>
      </c>
      <c r="DM19" s="282">
        <v>0.42015380499999999</v>
      </c>
      <c r="DN19" s="282">
        <v>1.8744724000000001E-2</v>
      </c>
      <c r="DO19" s="282">
        <v>2.5367440999999998E-2</v>
      </c>
      <c r="DP19" s="282">
        <v>2.5084860772119995</v>
      </c>
      <c r="DQ19" s="282">
        <v>1.3050757652903033</v>
      </c>
      <c r="DR19" s="329">
        <v>20.016984041544291</v>
      </c>
      <c r="DS19" s="329">
        <v>3.1131495287389135</v>
      </c>
      <c r="DT19" s="326">
        <v>2.402489714021002</v>
      </c>
      <c r="DU19" s="282">
        <v>0.27269130000000003</v>
      </c>
      <c r="DV19" s="282">
        <v>0.19</v>
      </c>
      <c r="DW19" s="282">
        <v>0.33420509999999998</v>
      </c>
      <c r="DX19" s="282">
        <v>0.2581561</v>
      </c>
      <c r="DY19" s="282">
        <v>0.31625161299999999</v>
      </c>
      <c r="DZ19" s="282">
        <v>0.81838765199999997</v>
      </c>
      <c r="EA19" s="282">
        <v>0</v>
      </c>
      <c r="EB19" s="329">
        <v>0</v>
      </c>
      <c r="EC19" s="329">
        <v>0</v>
      </c>
      <c r="ED19" s="326">
        <v>0</v>
      </c>
      <c r="EE19" s="282">
        <v>0.58846532299999998</v>
      </c>
      <c r="EF19" s="282">
        <v>0.34</v>
      </c>
      <c r="EG19" s="282">
        <v>0.167107057</v>
      </c>
      <c r="EH19" s="282">
        <v>0.16791488999999998</v>
      </c>
      <c r="EI19" s="282">
        <v>0.28570620000000002</v>
      </c>
      <c r="EJ19" s="282">
        <v>5.9295E-2</v>
      </c>
      <c r="EK19" s="282">
        <v>1.8866596999999994</v>
      </c>
      <c r="EL19" s="329">
        <v>0.04</v>
      </c>
      <c r="EM19" s="329">
        <v>1.00351E-2</v>
      </c>
      <c r="EN19" s="326">
        <v>0.130569829</v>
      </c>
      <c r="EO19" s="282">
        <v>0</v>
      </c>
      <c r="EP19" s="282">
        <v>0</v>
      </c>
      <c r="EQ19" s="282">
        <v>0</v>
      </c>
      <c r="ER19" s="282">
        <v>0</v>
      </c>
      <c r="ES19" s="282">
        <v>0</v>
      </c>
      <c r="ET19" s="282">
        <v>0</v>
      </c>
      <c r="EU19" s="282">
        <v>0</v>
      </c>
      <c r="EV19" s="329">
        <v>0</v>
      </c>
      <c r="EW19" s="329">
        <v>0</v>
      </c>
      <c r="EX19" s="326">
        <v>0</v>
      </c>
      <c r="EY19" s="282">
        <v>0</v>
      </c>
      <c r="EZ19" s="282">
        <v>0</v>
      </c>
      <c r="FA19" s="282">
        <v>0</v>
      </c>
      <c r="FB19" s="282">
        <v>0</v>
      </c>
      <c r="FC19" s="282">
        <v>0</v>
      </c>
      <c r="FD19" s="282">
        <v>0</v>
      </c>
      <c r="FE19" s="282">
        <v>0</v>
      </c>
      <c r="FF19" s="329">
        <v>1.0656862</v>
      </c>
      <c r="FG19" s="329">
        <v>0</v>
      </c>
      <c r="FH19" s="326">
        <v>0</v>
      </c>
      <c r="FI19" s="282">
        <v>8.3299999999999999E-2</v>
      </c>
      <c r="FJ19" s="282">
        <v>1.6</v>
      </c>
      <c r="FK19" s="282">
        <v>0.16974419999999998</v>
      </c>
      <c r="FL19" s="282">
        <v>0.61845087999999993</v>
      </c>
      <c r="FM19" s="282">
        <v>0</v>
      </c>
      <c r="FN19" s="282">
        <v>0.95384605999999994</v>
      </c>
      <c r="FO19" s="282">
        <v>0.70165909999999998</v>
      </c>
      <c r="FP19" s="329">
        <v>0</v>
      </c>
      <c r="FQ19" s="329">
        <v>0</v>
      </c>
      <c r="FR19" s="326">
        <v>0</v>
      </c>
      <c r="FS19" s="282">
        <v>0</v>
      </c>
      <c r="FT19" s="282">
        <v>0</v>
      </c>
      <c r="FU19" s="282">
        <v>6.9999999999999993E-2</v>
      </c>
      <c r="FV19" s="282">
        <v>0</v>
      </c>
      <c r="FW19" s="282">
        <v>0.25923000000000002</v>
      </c>
      <c r="FX19" s="282">
        <v>1.8734199999999999E-2</v>
      </c>
      <c r="FY19" s="282">
        <v>6.0358783999999999E-2</v>
      </c>
      <c r="FZ19" s="329">
        <v>0.20860380000000001</v>
      </c>
      <c r="GA19" s="329">
        <v>0</v>
      </c>
      <c r="GB19" s="326">
        <v>0</v>
      </c>
      <c r="GC19" s="282">
        <v>0</v>
      </c>
      <c r="GD19" s="282">
        <v>0</v>
      </c>
      <c r="GE19" s="282">
        <v>5.0000000000000001E-3</v>
      </c>
      <c r="GF19" s="282">
        <v>0</v>
      </c>
      <c r="GG19" s="282">
        <v>0</v>
      </c>
      <c r="GH19" s="282">
        <v>0</v>
      </c>
      <c r="GI19" s="282">
        <v>0</v>
      </c>
      <c r="GJ19" s="329">
        <v>0</v>
      </c>
      <c r="GK19" s="329">
        <v>0</v>
      </c>
      <c r="GL19" s="814"/>
      <c r="GM19" s="282">
        <v>0</v>
      </c>
      <c r="GN19" s="282">
        <v>0.62</v>
      </c>
      <c r="GO19" s="282">
        <v>0.37550939999999999</v>
      </c>
      <c r="GP19" s="282">
        <v>0.9386835</v>
      </c>
      <c r="GQ19" s="282">
        <v>6.34242E-2</v>
      </c>
      <c r="GR19" s="282">
        <v>0.46613739999999998</v>
      </c>
      <c r="GS19" s="282">
        <v>8.6707151999999996E-2</v>
      </c>
      <c r="GT19" s="329">
        <v>2.7610115</v>
      </c>
      <c r="GU19" s="329">
        <v>0</v>
      </c>
      <c r="GV19" s="326">
        <v>0</v>
      </c>
      <c r="GW19" s="282">
        <v>0</v>
      </c>
      <c r="GX19" s="282">
        <v>0</v>
      </c>
      <c r="GY19" s="282">
        <v>0</v>
      </c>
      <c r="GZ19" s="282">
        <v>0</v>
      </c>
      <c r="HA19" s="282">
        <v>0</v>
      </c>
      <c r="HB19" s="282">
        <v>0</v>
      </c>
      <c r="HC19" s="282">
        <v>0</v>
      </c>
      <c r="HD19" s="329">
        <v>0</v>
      </c>
      <c r="HE19" s="329">
        <v>0</v>
      </c>
      <c r="HF19" s="326">
        <v>0</v>
      </c>
      <c r="HG19" s="282">
        <v>0</v>
      </c>
      <c r="HH19" s="282">
        <v>0.03</v>
      </c>
      <c r="HI19" s="282">
        <v>3.9171106019041106</v>
      </c>
      <c r="HJ19" s="282">
        <v>6.3311508000000002E-2</v>
      </c>
      <c r="HK19" s="282">
        <v>0.27999999999999997</v>
      </c>
      <c r="HL19" s="282">
        <v>0</v>
      </c>
      <c r="HM19" s="282">
        <v>0.20427219999999996</v>
      </c>
      <c r="HN19" s="329">
        <v>0.05</v>
      </c>
      <c r="HO19" s="329">
        <v>0.1</v>
      </c>
      <c r="HP19" s="326">
        <v>0</v>
      </c>
      <c r="HQ19" s="282">
        <v>0.45652759300000001</v>
      </c>
      <c r="HR19" s="282">
        <v>0.39</v>
      </c>
      <c r="HS19" s="282">
        <v>0.24806500000000001</v>
      </c>
      <c r="HT19" s="282">
        <v>0</v>
      </c>
      <c r="HU19" s="282">
        <v>0</v>
      </c>
      <c r="HV19" s="282">
        <v>0</v>
      </c>
      <c r="HW19" s="282">
        <v>0</v>
      </c>
      <c r="HX19" s="329">
        <v>0</v>
      </c>
      <c r="HY19" s="329">
        <v>0</v>
      </c>
      <c r="HZ19" s="326">
        <v>0</v>
      </c>
      <c r="IA19" s="282">
        <v>3.36</v>
      </c>
      <c r="IB19" s="282">
        <v>5.79</v>
      </c>
      <c r="IC19" s="282">
        <v>12.462095838904112</v>
      </c>
      <c r="ID19" s="282">
        <v>11.961268601999999</v>
      </c>
      <c r="IE19" s="282">
        <v>21.699812722000001</v>
      </c>
      <c r="IF19" s="282">
        <v>9.1396286892119978</v>
      </c>
      <c r="IG19" s="282">
        <v>8.8583885012903032</v>
      </c>
      <c r="IH19" s="329">
        <v>29.975309047544286</v>
      </c>
      <c r="II19" s="330">
        <v>3.3650859287389134</v>
      </c>
      <c r="IJ19" s="813">
        <v>2.5330595430210021</v>
      </c>
      <c r="IK19" s="282">
        <v>3.56</v>
      </c>
      <c r="IL19" s="282">
        <v>5.97</v>
      </c>
      <c r="IM19" s="282">
        <v>12.462095838904112</v>
      </c>
      <c r="IN19" s="282">
        <v>12.091268602</v>
      </c>
      <c r="IO19" s="282">
        <v>21.849812721999999</v>
      </c>
      <c r="IP19" s="282">
        <v>11.545125689211998</v>
      </c>
      <c r="IQ19" s="282">
        <v>8.8583885012903032</v>
      </c>
      <c r="IR19" s="329">
        <v>29.975309047544286</v>
      </c>
      <c r="IS19" s="331">
        <v>3.3650859287389134</v>
      </c>
      <c r="IT19" s="813">
        <v>2.5330595430210021</v>
      </c>
    </row>
    <row r="20" spans="1:254">
      <c r="A20" s="311" t="s">
        <v>254</v>
      </c>
      <c r="B20" s="282">
        <v>0.01</v>
      </c>
      <c r="C20" s="282">
        <v>0.08</v>
      </c>
      <c r="D20" s="282">
        <v>0.93</v>
      </c>
      <c r="E20" s="282">
        <v>0.09</v>
      </c>
      <c r="F20" s="282">
        <v>0.2</v>
      </c>
      <c r="G20" s="282">
        <v>8.7440400000000001E-2</v>
      </c>
      <c r="H20" s="282">
        <v>0</v>
      </c>
      <c r="I20" s="329">
        <v>0</v>
      </c>
      <c r="J20" s="329">
        <v>0</v>
      </c>
      <c r="K20" s="326">
        <v>0</v>
      </c>
      <c r="L20" s="326">
        <v>0</v>
      </c>
      <c r="M20" s="282">
        <v>0</v>
      </c>
      <c r="N20" s="282">
        <v>0</v>
      </c>
      <c r="O20" s="282">
        <v>0</v>
      </c>
      <c r="P20" s="282">
        <v>0</v>
      </c>
      <c r="Q20" s="282">
        <v>0</v>
      </c>
      <c r="R20" s="282">
        <v>0</v>
      </c>
      <c r="S20" s="282">
        <v>0</v>
      </c>
      <c r="T20" s="329">
        <v>0</v>
      </c>
      <c r="U20" s="329">
        <v>0</v>
      </c>
      <c r="V20" s="326">
        <v>0</v>
      </c>
      <c r="W20" s="282">
        <v>0</v>
      </c>
      <c r="X20" s="282">
        <v>0</v>
      </c>
      <c r="Y20" s="282">
        <v>0</v>
      </c>
      <c r="Z20" s="282">
        <v>0</v>
      </c>
      <c r="AA20" s="282">
        <v>0</v>
      </c>
      <c r="AB20" s="282">
        <v>0</v>
      </c>
      <c r="AC20" s="282">
        <v>0</v>
      </c>
      <c r="AD20" s="329">
        <v>0</v>
      </c>
      <c r="AE20" s="329">
        <v>0</v>
      </c>
      <c r="AF20" s="326">
        <v>0</v>
      </c>
      <c r="AG20" s="282">
        <v>0</v>
      </c>
      <c r="AH20" s="282">
        <v>0</v>
      </c>
      <c r="AI20" s="282">
        <v>0</v>
      </c>
      <c r="AJ20" s="282">
        <v>0</v>
      </c>
      <c r="AK20" s="282">
        <v>0</v>
      </c>
      <c r="AL20" s="282">
        <v>0</v>
      </c>
      <c r="AM20" s="282">
        <v>0</v>
      </c>
      <c r="AN20" s="329">
        <v>0</v>
      </c>
      <c r="AO20" s="329">
        <v>0</v>
      </c>
      <c r="AP20" s="326">
        <v>0</v>
      </c>
      <c r="AQ20" s="282">
        <v>0</v>
      </c>
      <c r="AR20" s="282">
        <v>0</v>
      </c>
      <c r="AS20" s="282">
        <v>2.9683500000000002E-2</v>
      </c>
      <c r="AT20" s="282">
        <v>0</v>
      </c>
      <c r="AU20" s="282">
        <v>0</v>
      </c>
      <c r="AV20" s="282">
        <v>0</v>
      </c>
      <c r="AW20" s="282">
        <v>0</v>
      </c>
      <c r="AX20" s="329">
        <v>0</v>
      </c>
      <c r="AY20" s="329">
        <v>0</v>
      </c>
      <c r="AZ20" s="326">
        <v>0</v>
      </c>
      <c r="BA20" s="282">
        <v>0</v>
      </c>
      <c r="BB20" s="282">
        <v>0</v>
      </c>
      <c r="BC20" s="282">
        <v>0</v>
      </c>
      <c r="BD20" s="282">
        <v>0</v>
      </c>
      <c r="BE20" s="282">
        <v>5.0299999999999997E-2</v>
      </c>
      <c r="BF20" s="282">
        <v>3.0000000000000001E-3</v>
      </c>
      <c r="BG20" s="282">
        <v>0</v>
      </c>
      <c r="BH20" s="329">
        <v>0</v>
      </c>
      <c r="BI20" s="329">
        <v>0</v>
      </c>
      <c r="BJ20" s="326">
        <v>0</v>
      </c>
      <c r="BK20" s="282">
        <v>0</v>
      </c>
      <c r="BL20" s="282">
        <v>0</v>
      </c>
      <c r="BM20" s="282">
        <v>0</v>
      </c>
      <c r="BN20" s="282">
        <v>0</v>
      </c>
      <c r="BO20" s="282">
        <v>0</v>
      </c>
      <c r="BP20" s="282">
        <v>0</v>
      </c>
      <c r="BQ20" s="282">
        <v>0</v>
      </c>
      <c r="BR20" s="329">
        <v>0</v>
      </c>
      <c r="BS20" s="329">
        <v>0</v>
      </c>
      <c r="BT20" s="326">
        <v>0</v>
      </c>
      <c r="BU20" s="326">
        <v>0</v>
      </c>
      <c r="BV20" s="282">
        <v>0</v>
      </c>
      <c r="BW20" s="282">
        <v>0</v>
      </c>
      <c r="BX20" s="282">
        <v>0</v>
      </c>
      <c r="BY20" s="282">
        <v>0</v>
      </c>
      <c r="BZ20" s="282">
        <v>0</v>
      </c>
      <c r="CA20" s="282">
        <v>0</v>
      </c>
      <c r="CB20" s="282">
        <v>0</v>
      </c>
      <c r="CC20" s="329">
        <v>0</v>
      </c>
      <c r="CD20" s="329">
        <v>0</v>
      </c>
      <c r="CE20" s="326">
        <v>0</v>
      </c>
      <c r="CF20" s="282">
        <v>0</v>
      </c>
      <c r="CG20" s="282">
        <v>0</v>
      </c>
      <c r="CH20" s="282">
        <v>0</v>
      </c>
      <c r="CI20" s="282">
        <v>0</v>
      </c>
      <c r="CJ20" s="282">
        <v>0</v>
      </c>
      <c r="CK20" s="282">
        <v>0</v>
      </c>
      <c r="CL20" s="282">
        <v>0</v>
      </c>
      <c r="CM20" s="329">
        <v>0</v>
      </c>
      <c r="CN20" s="329">
        <v>0</v>
      </c>
      <c r="CO20" s="326">
        <v>0</v>
      </c>
      <c r="CP20" s="282">
        <v>0.31</v>
      </c>
      <c r="CQ20" s="282">
        <v>0.16</v>
      </c>
      <c r="CR20" s="282">
        <v>16.729900499999999</v>
      </c>
      <c r="CS20" s="282">
        <v>0.34662359999999998</v>
      </c>
      <c r="CT20" s="282">
        <v>1.6548073999999999</v>
      </c>
      <c r="CU20" s="282">
        <v>5.6000000000000001E-2</v>
      </c>
      <c r="CV20" s="282">
        <v>0</v>
      </c>
      <c r="CW20" s="329">
        <v>0.21030960000000001</v>
      </c>
      <c r="CX20" s="329">
        <v>0</v>
      </c>
      <c r="CY20" s="326">
        <v>0</v>
      </c>
      <c r="CZ20" s="326">
        <v>0</v>
      </c>
      <c r="DA20" s="282">
        <v>0</v>
      </c>
      <c r="DB20" s="282">
        <v>0</v>
      </c>
      <c r="DC20" s="282">
        <v>8.2073699999999999E-2</v>
      </c>
      <c r="DD20" s="282">
        <v>0.46843979999999996</v>
      </c>
      <c r="DE20" s="282">
        <v>2.8907758000000001</v>
      </c>
      <c r="DF20" s="282">
        <v>0.90619620000000001</v>
      </c>
      <c r="DG20" s="282">
        <v>0.71741630000000001</v>
      </c>
      <c r="DH20" s="329">
        <v>0</v>
      </c>
      <c r="DI20" s="329">
        <v>0</v>
      </c>
      <c r="DJ20" s="326">
        <v>0</v>
      </c>
      <c r="DK20" s="282">
        <v>0</v>
      </c>
      <c r="DL20" s="282">
        <v>0.46</v>
      </c>
      <c r="DM20" s="282">
        <v>0.1798932</v>
      </c>
      <c r="DN20" s="282">
        <v>0.39</v>
      </c>
      <c r="DO20" s="282">
        <v>9.1465999999999995E-3</v>
      </c>
      <c r="DP20" s="282">
        <v>1.5864118999999999E-2</v>
      </c>
      <c r="DQ20" s="282">
        <v>5.4730500970099995E-2</v>
      </c>
      <c r="DR20" s="329">
        <v>0.1883416053892</v>
      </c>
      <c r="DS20" s="329">
        <v>3.568103262482504</v>
      </c>
      <c r="DT20" s="326">
        <v>1.659226901922999</v>
      </c>
      <c r="DU20" s="282">
        <v>0</v>
      </c>
      <c r="DV20" s="282">
        <v>0</v>
      </c>
      <c r="DW20" s="282">
        <v>0</v>
      </c>
      <c r="DX20" s="282">
        <v>1.9805699999999999E-2</v>
      </c>
      <c r="DY20" s="282">
        <v>0.09</v>
      </c>
      <c r="DZ20" s="282">
        <v>0</v>
      </c>
      <c r="EA20" s="282">
        <v>0</v>
      </c>
      <c r="EB20" s="329">
        <v>0</v>
      </c>
      <c r="EC20" s="329">
        <v>0</v>
      </c>
      <c r="ED20" s="326">
        <v>0</v>
      </c>
      <c r="EE20" s="282">
        <v>0.45</v>
      </c>
      <c r="EF20" s="282">
        <v>1</v>
      </c>
      <c r="EG20" s="282">
        <v>7.4500000000000011E-2</v>
      </c>
      <c r="EH20" s="282">
        <v>0.34731882200000003</v>
      </c>
      <c r="EI20" s="282">
        <v>0</v>
      </c>
      <c r="EJ20" s="282">
        <v>0</v>
      </c>
      <c r="EK20" s="282">
        <v>0.29257110000000003</v>
      </c>
      <c r="EL20" s="329">
        <v>0</v>
      </c>
      <c r="EM20" s="329">
        <v>0.17882899999999999</v>
      </c>
      <c r="EN20" s="326">
        <v>0.01</v>
      </c>
      <c r="EO20" s="282">
        <v>0</v>
      </c>
      <c r="EP20" s="282">
        <v>0</v>
      </c>
      <c r="EQ20" s="282">
        <v>0</v>
      </c>
      <c r="ER20" s="282">
        <v>0</v>
      </c>
      <c r="ES20" s="282">
        <v>0</v>
      </c>
      <c r="ET20" s="282">
        <v>0</v>
      </c>
      <c r="EU20" s="282">
        <v>0</v>
      </c>
      <c r="EV20" s="329">
        <v>0</v>
      </c>
      <c r="EW20" s="329">
        <v>0</v>
      </c>
      <c r="EX20" s="326">
        <v>0</v>
      </c>
      <c r="EY20" s="282">
        <v>0</v>
      </c>
      <c r="EZ20" s="282">
        <v>0</v>
      </c>
      <c r="FA20" s="282">
        <v>0</v>
      </c>
      <c r="FB20" s="282">
        <v>0</v>
      </c>
      <c r="FC20" s="282">
        <v>0</v>
      </c>
      <c r="FD20" s="282">
        <v>0</v>
      </c>
      <c r="FE20" s="282">
        <v>0</v>
      </c>
      <c r="FF20" s="329">
        <v>0</v>
      </c>
      <c r="FG20" s="329">
        <v>0</v>
      </c>
      <c r="FH20" s="326">
        <v>0</v>
      </c>
      <c r="FI20" s="282">
        <v>0</v>
      </c>
      <c r="FJ20" s="282">
        <v>0</v>
      </c>
      <c r="FK20" s="282">
        <v>0</v>
      </c>
      <c r="FL20" s="282">
        <v>0</v>
      </c>
      <c r="FM20" s="282">
        <v>0</v>
      </c>
      <c r="FN20" s="282">
        <v>0</v>
      </c>
      <c r="FO20" s="282">
        <v>0</v>
      </c>
      <c r="FP20" s="329">
        <v>0</v>
      </c>
      <c r="FQ20" s="329">
        <v>0</v>
      </c>
      <c r="FR20" s="326">
        <v>0</v>
      </c>
      <c r="FS20" s="282">
        <v>0</v>
      </c>
      <c r="FT20" s="282">
        <v>0</v>
      </c>
      <c r="FU20" s="282">
        <v>3.6200000000000003E-2</v>
      </c>
      <c r="FV20" s="282">
        <v>0</v>
      </c>
      <c r="FW20" s="282">
        <v>0</v>
      </c>
      <c r="FX20" s="282">
        <v>0</v>
      </c>
      <c r="FY20" s="282">
        <v>7.8374675000000005E-2</v>
      </c>
      <c r="FZ20" s="329">
        <v>3.5159700000000002E-2</v>
      </c>
      <c r="GA20" s="329">
        <v>0</v>
      </c>
      <c r="GB20" s="326">
        <v>0</v>
      </c>
      <c r="GC20" s="282">
        <v>0</v>
      </c>
      <c r="GD20" s="282">
        <v>0</v>
      </c>
      <c r="GE20" s="282">
        <v>0</v>
      </c>
      <c r="GF20" s="282">
        <v>0</v>
      </c>
      <c r="GG20" s="282">
        <v>0</v>
      </c>
      <c r="GH20" s="282">
        <v>0</v>
      </c>
      <c r="GI20" s="282">
        <v>0</v>
      </c>
      <c r="GJ20" s="329">
        <v>0</v>
      </c>
      <c r="GK20" s="329">
        <v>0</v>
      </c>
      <c r="GL20" s="814"/>
      <c r="GM20" s="282">
        <v>0</v>
      </c>
      <c r="GN20" s="282">
        <v>0.01</v>
      </c>
      <c r="GO20" s="282">
        <v>0.1601081</v>
      </c>
      <c r="GP20" s="282">
        <v>0.46402360000000004</v>
      </c>
      <c r="GQ20" s="282">
        <v>0.14298920000000001</v>
      </c>
      <c r="GR20" s="282">
        <v>0.02</v>
      </c>
      <c r="GS20" s="282">
        <v>0</v>
      </c>
      <c r="GT20" s="329">
        <v>0</v>
      </c>
      <c r="GU20" s="329">
        <v>0</v>
      </c>
      <c r="GV20" s="326">
        <v>0</v>
      </c>
      <c r="GW20" s="282">
        <v>0</v>
      </c>
      <c r="GX20" s="282">
        <v>0</v>
      </c>
      <c r="GY20" s="282">
        <v>0</v>
      </c>
      <c r="GZ20" s="282">
        <v>0</v>
      </c>
      <c r="HA20" s="282">
        <v>0</v>
      </c>
      <c r="HB20" s="282">
        <v>0</v>
      </c>
      <c r="HC20" s="282">
        <v>0</v>
      </c>
      <c r="HD20" s="329">
        <v>0</v>
      </c>
      <c r="HE20" s="329">
        <v>0</v>
      </c>
      <c r="HF20" s="326">
        <v>0</v>
      </c>
      <c r="HG20" s="282">
        <v>0</v>
      </c>
      <c r="HH20" s="282">
        <v>0</v>
      </c>
      <c r="HI20" s="282">
        <v>0.49283497600039339</v>
      </c>
      <c r="HJ20" s="282">
        <v>6.7964622000000002E-2</v>
      </c>
      <c r="HK20" s="282">
        <v>0.27993400000000002</v>
      </c>
      <c r="HL20" s="282">
        <v>0.02</v>
      </c>
      <c r="HM20" s="282">
        <v>0</v>
      </c>
      <c r="HN20" s="329">
        <v>0</v>
      </c>
      <c r="HO20" s="329">
        <v>0</v>
      </c>
      <c r="HP20" s="326">
        <v>0</v>
      </c>
      <c r="HQ20" s="282">
        <v>0.73730453399999996</v>
      </c>
      <c r="HR20" s="282">
        <v>0.22</v>
      </c>
      <c r="HS20" s="282">
        <v>0</v>
      </c>
      <c r="HT20" s="282">
        <v>0</v>
      </c>
      <c r="HU20" s="282">
        <v>0</v>
      </c>
      <c r="HV20" s="282">
        <v>0</v>
      </c>
      <c r="HW20" s="282">
        <v>0</v>
      </c>
      <c r="HX20" s="329">
        <v>0</v>
      </c>
      <c r="HY20" s="329">
        <v>0</v>
      </c>
      <c r="HZ20" s="326">
        <v>0</v>
      </c>
      <c r="IA20" s="282">
        <v>1.5</v>
      </c>
      <c r="IB20" s="282">
        <v>1.56</v>
      </c>
      <c r="IC20" s="282">
        <v>17.785193976000389</v>
      </c>
      <c r="ID20" s="282">
        <v>2.11</v>
      </c>
      <c r="IE20" s="282">
        <v>5.117953</v>
      </c>
      <c r="IF20" s="282">
        <v>1.021060319</v>
      </c>
      <c r="IG20" s="282">
        <v>1.1430925759701001</v>
      </c>
      <c r="IH20" s="329">
        <v>0.43381090538920003</v>
      </c>
      <c r="II20" s="330">
        <v>3.7469322624825039</v>
      </c>
      <c r="IJ20" s="813">
        <v>1.6692269019229991</v>
      </c>
      <c r="IK20" s="282">
        <v>1.51</v>
      </c>
      <c r="IL20" s="282">
        <v>1.64</v>
      </c>
      <c r="IM20" s="282">
        <v>18.715193976000389</v>
      </c>
      <c r="IN20" s="282">
        <v>2.2000000000000002</v>
      </c>
      <c r="IO20" s="282">
        <v>5.3179530000000002</v>
      </c>
      <c r="IP20" s="282">
        <v>1.108500719</v>
      </c>
      <c r="IQ20" s="282">
        <v>1.1430925759701001</v>
      </c>
      <c r="IR20" s="329">
        <v>0.43381090538920003</v>
      </c>
      <c r="IS20" s="331">
        <v>3.7469322624825039</v>
      </c>
      <c r="IT20" s="813">
        <v>1.6692269019229991</v>
      </c>
    </row>
    <row r="21" spans="1:254" s="321" customFormat="1" ht="13">
      <c r="A21" s="316" t="s">
        <v>255</v>
      </c>
      <c r="B21" s="288">
        <v>2037.27</v>
      </c>
      <c r="C21" s="288">
        <v>2494.0300000000002</v>
      </c>
      <c r="D21" s="288">
        <v>2995.6099999999997</v>
      </c>
      <c r="E21" s="288">
        <v>3536.2000000000003</v>
      </c>
      <c r="F21" s="288">
        <v>4596.5200000000004</v>
      </c>
      <c r="G21" s="288">
        <v>4621.718724199909</v>
      </c>
      <c r="H21" s="288">
        <v>5899.4299999999994</v>
      </c>
      <c r="I21" s="332">
        <v>8189.1356223999983</v>
      </c>
      <c r="J21" s="333">
        <v>5605.9388320999997</v>
      </c>
      <c r="K21" s="326">
        <v>5493.81</v>
      </c>
      <c r="L21" s="326">
        <v>1.0267000000000002</v>
      </c>
      <c r="M21" s="288">
        <v>89.727037458999988</v>
      </c>
      <c r="N21" s="288">
        <v>113.03</v>
      </c>
      <c r="O21" s="288">
        <v>138.47365915</v>
      </c>
      <c r="P21" s="288">
        <v>190.42593041699999</v>
      </c>
      <c r="Q21" s="288">
        <v>204.28</v>
      </c>
      <c r="R21" s="288">
        <v>233.96</v>
      </c>
      <c r="S21" s="288">
        <v>353.04929746099998</v>
      </c>
      <c r="T21" s="332">
        <v>666.76084384600006</v>
      </c>
      <c r="U21" s="333">
        <v>315.11615875699999</v>
      </c>
      <c r="V21" s="326">
        <v>512.20452775800015</v>
      </c>
      <c r="W21" s="288">
        <v>0.27</v>
      </c>
      <c r="X21" s="288">
        <v>0.09</v>
      </c>
      <c r="Y21" s="288">
        <v>0</v>
      </c>
      <c r="Z21" s="288">
        <v>0.39069999999999999</v>
      </c>
      <c r="AA21" s="288">
        <v>6.3023999999999996</v>
      </c>
      <c r="AB21" s="288">
        <v>16.498740390000002</v>
      </c>
      <c r="AC21" s="288">
        <v>36.69</v>
      </c>
      <c r="AD21" s="332">
        <v>76.03</v>
      </c>
      <c r="AE21" s="333">
        <v>5.9</v>
      </c>
      <c r="AF21" s="326">
        <v>8.7632473799999993</v>
      </c>
      <c r="AG21" s="288">
        <v>10.920406455</v>
      </c>
      <c r="AH21" s="288">
        <v>18.43</v>
      </c>
      <c r="AI21" s="288">
        <v>32.152366817000001</v>
      </c>
      <c r="AJ21" s="288">
        <v>27.457686716000001</v>
      </c>
      <c r="AK21" s="288">
        <v>22.19</v>
      </c>
      <c r="AL21" s="288">
        <v>13.6699376154</v>
      </c>
      <c r="AM21" s="288">
        <v>42.0965122721</v>
      </c>
      <c r="AN21" s="332">
        <v>89.031366392799995</v>
      </c>
      <c r="AO21" s="333">
        <v>52.391529584100006</v>
      </c>
      <c r="AP21" s="326">
        <v>44.968615324400005</v>
      </c>
      <c r="AQ21" s="288">
        <v>13.726327599999999</v>
      </c>
      <c r="AR21" s="288">
        <v>10.76</v>
      </c>
      <c r="AS21" s="288">
        <v>7.7467889999999997</v>
      </c>
      <c r="AT21" s="288">
        <v>8.725338185</v>
      </c>
      <c r="AU21" s="288">
        <v>15.998953409999999</v>
      </c>
      <c r="AV21" s="288">
        <v>14.043242299999999</v>
      </c>
      <c r="AW21" s="288">
        <v>35.038559499999998</v>
      </c>
      <c r="AX21" s="332">
        <v>68.483940899999993</v>
      </c>
      <c r="AY21" s="333">
        <v>29.29</v>
      </c>
      <c r="AZ21" s="326">
        <v>48.220099306000002</v>
      </c>
      <c r="BA21" s="288">
        <v>389.56522308552303</v>
      </c>
      <c r="BB21" s="288">
        <v>486.44</v>
      </c>
      <c r="BC21" s="288">
        <v>663.94136089699998</v>
      </c>
      <c r="BD21" s="288">
        <v>771.89661749004119</v>
      </c>
      <c r="BE21" s="288">
        <v>726.26</v>
      </c>
      <c r="BF21" s="288">
        <v>904.29554753299999</v>
      </c>
      <c r="BG21" s="288">
        <v>967.10358458813334</v>
      </c>
      <c r="BH21" s="332">
        <v>1553.4667594367572</v>
      </c>
      <c r="BI21" s="333">
        <v>1273.7399371099423</v>
      </c>
      <c r="BJ21" s="326">
        <v>1341.47480519992</v>
      </c>
      <c r="BK21" s="288">
        <v>10.076371886999999</v>
      </c>
      <c r="BL21" s="288">
        <v>12.45</v>
      </c>
      <c r="BM21" s="288">
        <v>16.567530238</v>
      </c>
      <c r="BN21" s="288">
        <v>29.550993763000001</v>
      </c>
      <c r="BO21" s="288">
        <v>38.980513960999986</v>
      </c>
      <c r="BP21" s="288">
        <v>40.453259937999988</v>
      </c>
      <c r="BQ21" s="288">
        <v>75.009334856000024</v>
      </c>
      <c r="BR21" s="332">
        <v>143.27315592800002</v>
      </c>
      <c r="BS21" s="333">
        <v>67.873766144995585</v>
      </c>
      <c r="BT21" s="326">
        <v>92.299533185970944</v>
      </c>
      <c r="BU21" s="326">
        <v>5.9210517999999999</v>
      </c>
      <c r="BV21" s="288">
        <v>3.1914838459999997</v>
      </c>
      <c r="BW21" s="288">
        <v>4.33</v>
      </c>
      <c r="BX21" s="288">
        <v>5.4796421120000005</v>
      </c>
      <c r="BY21" s="288">
        <v>22.709627179999995</v>
      </c>
      <c r="BZ21" s="288">
        <v>59.663579182000007</v>
      </c>
      <c r="CA21" s="288">
        <v>87.136580178999992</v>
      </c>
      <c r="CB21" s="288">
        <v>151.35135115800003</v>
      </c>
      <c r="CC21" s="332">
        <v>361.18</v>
      </c>
      <c r="CD21" s="333">
        <v>222.40035619400001</v>
      </c>
      <c r="CE21" s="326">
        <v>244.89677949301873</v>
      </c>
      <c r="CF21" s="288">
        <v>5.88</v>
      </c>
      <c r="CG21" s="288">
        <v>10.9</v>
      </c>
      <c r="CH21" s="288">
        <v>26.534302320999998</v>
      </c>
      <c r="CI21" s="288">
        <v>37.89</v>
      </c>
      <c r="CJ21" s="288">
        <v>37.22</v>
      </c>
      <c r="CK21" s="288">
        <v>43.12</v>
      </c>
      <c r="CL21" s="288">
        <v>54.180746417999998</v>
      </c>
      <c r="CM21" s="332">
        <v>81.616184634999996</v>
      </c>
      <c r="CN21" s="333">
        <v>24.565237557</v>
      </c>
      <c r="CO21" s="326">
        <v>17.03</v>
      </c>
      <c r="CP21" s="288">
        <v>20.38</v>
      </c>
      <c r="CQ21" s="288">
        <v>24.69</v>
      </c>
      <c r="CR21" s="288">
        <v>73.589474999999993</v>
      </c>
      <c r="CS21" s="288">
        <v>55.706725139999996</v>
      </c>
      <c r="CT21" s="288">
        <v>66.63</v>
      </c>
      <c r="CU21" s="288">
        <v>98.60111002699999</v>
      </c>
      <c r="CV21" s="288">
        <v>123.3207803</v>
      </c>
      <c r="CW21" s="332">
        <v>216.40541773269229</v>
      </c>
      <c r="CX21" s="333">
        <v>86.914545400000009</v>
      </c>
      <c r="CY21" s="326">
        <v>76.310144200000011</v>
      </c>
      <c r="CZ21" s="326">
        <v>35.152199000000003</v>
      </c>
      <c r="DA21" s="288">
        <v>52.856887499999999</v>
      </c>
      <c r="DB21" s="288">
        <v>106.33</v>
      </c>
      <c r="DC21" s="288">
        <v>244.24392679999997</v>
      </c>
      <c r="DD21" s="288">
        <v>497.21064089999999</v>
      </c>
      <c r="DE21" s="288">
        <v>905.34</v>
      </c>
      <c r="DF21" s="288">
        <v>1512.4156698480006</v>
      </c>
      <c r="DG21" s="288">
        <v>1780.6497163590002</v>
      </c>
      <c r="DH21" s="332">
        <v>3165.2666219460002</v>
      </c>
      <c r="DI21" s="333">
        <v>2475.7092657500002</v>
      </c>
      <c r="DJ21" s="326">
        <v>3318.3374064330001</v>
      </c>
      <c r="DK21" s="288">
        <v>75.547442985366402</v>
      </c>
      <c r="DL21" s="288">
        <v>81.12</v>
      </c>
      <c r="DM21" s="288">
        <v>105.35856472099999</v>
      </c>
      <c r="DN21" s="288">
        <v>135.45631302371388</v>
      </c>
      <c r="DO21" s="288">
        <v>247.9</v>
      </c>
      <c r="DP21" s="288">
        <v>529.06882628441292</v>
      </c>
      <c r="DQ21" s="288">
        <v>941.35026579368594</v>
      </c>
      <c r="DR21" s="332">
        <v>2297.0058918385844</v>
      </c>
      <c r="DS21" s="333">
        <v>1901.3389900186028</v>
      </c>
      <c r="DT21" s="326">
        <v>2497.3771838748098</v>
      </c>
      <c r="DU21" s="288">
        <v>42.697006299999998</v>
      </c>
      <c r="DV21" s="288">
        <v>108.91</v>
      </c>
      <c r="DW21" s="288">
        <v>148.84142247700001</v>
      </c>
      <c r="DX21" s="288">
        <v>187.67468738500003</v>
      </c>
      <c r="DY21" s="288">
        <v>217.05</v>
      </c>
      <c r="DZ21" s="288">
        <v>280.30238092600001</v>
      </c>
      <c r="EA21" s="288">
        <v>421.9081060670016</v>
      </c>
      <c r="EB21" s="332">
        <v>891.74955495499989</v>
      </c>
      <c r="EC21" s="333">
        <v>497.11000000000007</v>
      </c>
      <c r="ED21" s="326">
        <v>545.06742103299996</v>
      </c>
      <c r="EE21" s="288">
        <v>190.76</v>
      </c>
      <c r="EF21" s="288">
        <v>272.02999999999997</v>
      </c>
      <c r="EG21" s="288">
        <v>342.16199263400017</v>
      </c>
      <c r="EH21" s="288">
        <v>415.54677522200001</v>
      </c>
      <c r="EI21" s="288">
        <v>490.28</v>
      </c>
      <c r="EJ21" s="288">
        <v>632.92737280906147</v>
      </c>
      <c r="EK21" s="288">
        <v>865.9787875653243</v>
      </c>
      <c r="EL21" s="332">
        <v>1695.3172487282172</v>
      </c>
      <c r="EM21" s="333">
        <v>1207.87273898437</v>
      </c>
      <c r="EN21" s="326">
        <v>1448.3451778675544</v>
      </c>
      <c r="EO21" s="288">
        <v>43.149797835999998</v>
      </c>
      <c r="EP21" s="288">
        <v>46.4</v>
      </c>
      <c r="EQ21" s="288">
        <v>91.758065833000003</v>
      </c>
      <c r="ER21" s="288">
        <v>108.65815670000001</v>
      </c>
      <c r="ES21" s="288">
        <v>155.911796369</v>
      </c>
      <c r="ET21" s="288">
        <v>226.46155670600004</v>
      </c>
      <c r="EU21" s="288">
        <v>380.77473429600002</v>
      </c>
      <c r="EV21" s="332">
        <v>751.26583631000005</v>
      </c>
      <c r="EW21" s="333">
        <v>363.1376003960001</v>
      </c>
      <c r="EX21" s="326">
        <v>427.97061027289999</v>
      </c>
      <c r="EY21" s="288">
        <v>91.566749877000007</v>
      </c>
      <c r="EZ21" s="288">
        <v>132.26</v>
      </c>
      <c r="FA21" s="288">
        <v>150.28837487600001</v>
      </c>
      <c r="FB21" s="288">
        <v>141.524081188</v>
      </c>
      <c r="FC21" s="288">
        <v>150.69394855799999</v>
      </c>
      <c r="FD21" s="288">
        <v>207.803081456</v>
      </c>
      <c r="FE21" s="288">
        <v>380.2898965819997</v>
      </c>
      <c r="FF21" s="332">
        <v>1097.9088909090003</v>
      </c>
      <c r="FG21" s="333">
        <v>422.46142191600006</v>
      </c>
      <c r="FH21" s="326">
        <v>417.60202294299961</v>
      </c>
      <c r="FI21" s="288">
        <v>8.6282447999999992</v>
      </c>
      <c r="FJ21" s="288">
        <v>53.29</v>
      </c>
      <c r="FK21" s="288">
        <v>97.07005199999999</v>
      </c>
      <c r="FL21" s="288">
        <v>186.265046173</v>
      </c>
      <c r="FM21" s="288">
        <v>304.91000000000003</v>
      </c>
      <c r="FN21" s="288">
        <v>348.32499850500005</v>
      </c>
      <c r="FO21" s="288">
        <v>278.72712824799993</v>
      </c>
      <c r="FP21" s="332">
        <v>320.01395074699997</v>
      </c>
      <c r="FQ21" s="333">
        <v>166.828478354</v>
      </c>
      <c r="FR21" s="326">
        <v>230.98306762499999</v>
      </c>
      <c r="FS21" s="288">
        <v>33.166252071999999</v>
      </c>
      <c r="FT21" s="288">
        <v>50.26</v>
      </c>
      <c r="FU21" s="288">
        <v>61.36</v>
      </c>
      <c r="FV21" s="288">
        <v>37.339199999999998</v>
      </c>
      <c r="FW21" s="288">
        <v>40.76</v>
      </c>
      <c r="FX21" s="288">
        <v>23.77325999</v>
      </c>
      <c r="FY21" s="288">
        <v>11.317546485999999</v>
      </c>
      <c r="FZ21" s="332">
        <v>28.035431431999999</v>
      </c>
      <c r="GA21" s="333">
        <v>10.954273054999998</v>
      </c>
      <c r="GB21" s="326">
        <v>12.125813859999987</v>
      </c>
      <c r="GC21" s="288">
        <v>1.0465362000000001E-2</v>
      </c>
      <c r="GD21" s="288">
        <v>6.7000000000000004E-2</v>
      </c>
      <c r="GE21" s="288">
        <v>9.9713370000000009E-2</v>
      </c>
      <c r="GF21" s="288">
        <v>1.6859069000000001E-2</v>
      </c>
      <c r="GG21" s="288">
        <v>0.02</v>
      </c>
      <c r="GH21" s="288">
        <v>1E-3</v>
      </c>
      <c r="GI21" s="288">
        <v>0</v>
      </c>
      <c r="GJ21" s="332">
        <v>0</v>
      </c>
      <c r="GK21" s="333">
        <v>0</v>
      </c>
      <c r="GL21" s="814"/>
      <c r="GM21" s="288">
        <v>282.42311955099996</v>
      </c>
      <c r="GN21" s="288" t="s">
        <v>261</v>
      </c>
      <c r="GO21" s="288">
        <v>633.45723752200001</v>
      </c>
      <c r="GP21" s="288">
        <v>771.76868971599993</v>
      </c>
      <c r="GQ21" s="288">
        <v>870.45</v>
      </c>
      <c r="GR21" s="288">
        <v>907.72835803709972</v>
      </c>
      <c r="GS21" s="288">
        <v>1489.568207807999</v>
      </c>
      <c r="GT21" s="332">
        <v>2846.6354036470034</v>
      </c>
      <c r="GU21" s="333">
        <v>1513.0938456879994</v>
      </c>
      <c r="GV21" s="326">
        <v>1723.5853849570001</v>
      </c>
      <c r="GW21" s="288">
        <v>67.208946400000002</v>
      </c>
      <c r="GX21" s="288">
        <v>95.77</v>
      </c>
      <c r="GY21" s="288">
        <v>167.23999999999998</v>
      </c>
      <c r="GZ21" s="288">
        <v>172.66325303900004</v>
      </c>
      <c r="HA21" s="288">
        <v>193.29</v>
      </c>
      <c r="HB21" s="288">
        <v>188.85897713599999</v>
      </c>
      <c r="HC21" s="288">
        <v>186.805177714</v>
      </c>
      <c r="HD21" s="332">
        <v>381.60566312199995</v>
      </c>
      <c r="HE21" s="333">
        <v>296.84516847200018</v>
      </c>
      <c r="HF21" s="326">
        <v>354.67069392399952</v>
      </c>
      <c r="HG21" s="288">
        <v>21.565957455876699</v>
      </c>
      <c r="HH21" s="288">
        <v>80.290000000000006</v>
      </c>
      <c r="HI21" s="288">
        <v>108.64436671286447</v>
      </c>
      <c r="HJ21" s="288">
        <v>99.576409173999707</v>
      </c>
      <c r="HK21" s="288">
        <v>118.23</v>
      </c>
      <c r="HL21" s="288">
        <v>123.323536401</v>
      </c>
      <c r="HM21" s="288">
        <v>197.79141699100717</v>
      </c>
      <c r="HN21" s="332">
        <v>532.25404360199991</v>
      </c>
      <c r="HO21" s="333">
        <v>420.00648055200003</v>
      </c>
      <c r="HP21" s="326">
        <v>494.8232925878815</v>
      </c>
      <c r="HQ21" s="288">
        <v>27.255553850999998</v>
      </c>
      <c r="HR21" s="288">
        <v>61.51</v>
      </c>
      <c r="HS21" s="288">
        <v>72.58</v>
      </c>
      <c r="HT21" s="288">
        <v>92.111970400000018</v>
      </c>
      <c r="HU21" s="288">
        <v>84.18</v>
      </c>
      <c r="HV21" s="288">
        <v>127.18</v>
      </c>
      <c r="HW21" s="288">
        <v>206.09</v>
      </c>
      <c r="HX21" s="332">
        <v>266.61114995299999</v>
      </c>
      <c r="HY21" s="333">
        <v>148.18055087900001</v>
      </c>
      <c r="HZ21" s="326">
        <v>251.07018691399566</v>
      </c>
      <c r="IA21" s="288">
        <v>1483.54</v>
      </c>
      <c r="IB21" s="288">
        <v>2303.06</v>
      </c>
      <c r="IC21" s="288">
        <v>3239.56</v>
      </c>
      <c r="ID21" s="288">
        <v>4080.4178814307552</v>
      </c>
      <c r="IE21" s="288">
        <v>5093.1000000000004</v>
      </c>
      <c r="IF21" s="288">
        <v>6684.6967027209739</v>
      </c>
      <c r="IG21" s="288">
        <v>9130.2648561632504</v>
      </c>
      <c r="IH21" s="332">
        <v>17854.095339061056</v>
      </c>
      <c r="II21" s="334">
        <v>11572.36215481201</v>
      </c>
      <c r="IJ21" s="813">
        <v>14150.225964939451</v>
      </c>
      <c r="IK21" s="288">
        <v>3520.81</v>
      </c>
      <c r="IL21" s="288">
        <v>4797.09</v>
      </c>
      <c r="IM21" s="288">
        <v>6235.17</v>
      </c>
      <c r="IN21" s="288">
        <v>7616.617881430755</v>
      </c>
      <c r="IO21" s="288">
        <v>9689.6200000000008</v>
      </c>
      <c r="IP21" s="288">
        <v>11306.415426920883</v>
      </c>
      <c r="IQ21" s="288">
        <v>15029.694856163249</v>
      </c>
      <c r="IR21" s="332">
        <v>26043.230961461053</v>
      </c>
      <c r="IS21" s="335">
        <v>17178.300986912011</v>
      </c>
      <c r="IT21" s="813">
        <v>19644.035964939452</v>
      </c>
    </row>
    <row r="24" spans="1:254" ht="36" customHeight="1">
      <c r="A24" s="2033" t="s">
        <v>943</v>
      </c>
      <c r="B24" s="2034"/>
      <c r="C24" s="2034"/>
      <c r="D24" s="2034"/>
      <c r="E24" s="2034"/>
      <c r="F24" s="2034"/>
      <c r="G24" s="2034"/>
      <c r="H24" s="2034"/>
      <c r="I24" s="2034"/>
      <c r="J24" s="2034"/>
      <c r="K24" s="2035"/>
    </row>
    <row r="25" spans="1:254">
      <c r="A25" s="2033" t="s">
        <v>941</v>
      </c>
      <c r="B25" s="2034"/>
      <c r="C25" s="2034"/>
      <c r="D25" s="2034"/>
      <c r="E25" s="2034"/>
      <c r="F25" s="2034"/>
      <c r="G25" s="2034"/>
      <c r="H25" s="2034"/>
      <c r="I25" s="2034"/>
      <c r="J25" s="2034"/>
      <c r="K25" s="2035"/>
    </row>
    <row r="35" spans="1:251" s="336" customFormat="1">
      <c r="A35" s="322"/>
      <c r="IM35" s="301"/>
      <c r="IN35" s="301"/>
      <c r="IO35" s="301"/>
      <c r="IP35" s="301"/>
      <c r="IQ35" s="301"/>
    </row>
    <row r="36" spans="1:251" s="336" customFormat="1">
      <c r="A36" s="322"/>
      <c r="M36" s="322"/>
      <c r="N36" s="322"/>
      <c r="O36" s="322"/>
      <c r="P36" s="322"/>
      <c r="Q36" s="322"/>
      <c r="R36" s="322"/>
      <c r="S36" s="322"/>
      <c r="IM36" s="301"/>
      <c r="IN36" s="301"/>
      <c r="IO36" s="301"/>
      <c r="IP36" s="301"/>
      <c r="IQ36" s="301"/>
    </row>
    <row r="37" spans="1:251" s="336" customFormat="1">
      <c r="A37" s="322"/>
      <c r="M37" s="322"/>
      <c r="N37" s="322"/>
      <c r="O37" s="322"/>
      <c r="P37" s="322"/>
      <c r="Q37" s="322"/>
      <c r="R37" s="322"/>
      <c r="S37" s="322"/>
      <c r="IM37" s="301"/>
      <c r="IN37" s="301"/>
      <c r="IO37" s="301"/>
      <c r="IP37" s="301"/>
      <c r="IQ37" s="301"/>
    </row>
    <row r="38" spans="1:251" s="336" customFormat="1">
      <c r="A38" s="322"/>
      <c r="M38" s="322"/>
      <c r="N38" s="322"/>
      <c r="O38" s="322"/>
      <c r="P38" s="322"/>
      <c r="Q38" s="322"/>
      <c r="R38" s="322"/>
      <c r="S38" s="322"/>
      <c r="IM38" s="301"/>
      <c r="IN38" s="301"/>
      <c r="IO38" s="301"/>
      <c r="IP38" s="301"/>
      <c r="IQ38" s="301"/>
    </row>
    <row r="39" spans="1:251" s="336" customFormat="1">
      <c r="A39" s="322"/>
      <c r="M39" s="322"/>
      <c r="N39" s="322"/>
      <c r="O39" s="322"/>
      <c r="P39" s="322"/>
      <c r="Q39" s="322"/>
      <c r="R39" s="322"/>
      <c r="S39" s="322"/>
      <c r="IM39" s="301"/>
      <c r="IN39" s="301"/>
      <c r="IO39" s="301"/>
      <c r="IP39" s="301"/>
      <c r="IQ39" s="301"/>
    </row>
    <row r="40" spans="1:251" s="336" customFormat="1">
      <c r="A40" s="322"/>
      <c r="M40" s="322"/>
      <c r="N40" s="322"/>
      <c r="O40" s="322"/>
      <c r="P40" s="322"/>
      <c r="Q40" s="322"/>
      <c r="R40" s="322"/>
      <c r="S40" s="322"/>
      <c r="IM40" s="301"/>
      <c r="IN40" s="301"/>
      <c r="IO40" s="301"/>
      <c r="IP40" s="301"/>
      <c r="IQ40" s="301"/>
    </row>
    <row r="41" spans="1:251" s="336" customFormat="1">
      <c r="A41" s="322"/>
      <c r="M41" s="322"/>
      <c r="N41" s="322"/>
      <c r="O41" s="322"/>
      <c r="P41" s="322"/>
      <c r="Q41" s="322"/>
      <c r="R41" s="322"/>
      <c r="S41" s="322"/>
      <c r="IM41" s="301"/>
      <c r="IN41" s="301"/>
      <c r="IO41" s="301"/>
      <c r="IP41" s="301"/>
      <c r="IQ41" s="301"/>
    </row>
    <row r="43" spans="1:251" s="336" customFormat="1">
      <c r="A43" s="322"/>
      <c r="F43" s="293"/>
      <c r="G43" s="293"/>
      <c r="H43" s="293"/>
      <c r="I43" s="293"/>
      <c r="J43" s="293"/>
      <c r="K43" s="293"/>
      <c r="L43" s="293"/>
      <c r="M43" s="293"/>
      <c r="N43" s="293"/>
      <c r="O43" s="293"/>
      <c r="P43" s="293"/>
      <c r="Q43" s="293"/>
      <c r="R43" s="293"/>
      <c r="S43" s="293"/>
      <c r="T43" s="293"/>
      <c r="U43" s="293"/>
      <c r="V43" s="293"/>
      <c r="W43" s="293"/>
      <c r="X43" s="293"/>
      <c r="Y43" s="293"/>
      <c r="Z43" s="293"/>
      <c r="AA43" s="293"/>
      <c r="AB43" s="293"/>
      <c r="AC43" s="293"/>
      <c r="AD43" s="293"/>
      <c r="AE43" s="293"/>
      <c r="AF43" s="293"/>
      <c r="AP43" s="293"/>
      <c r="AZ43" s="293"/>
      <c r="BJ43" s="293"/>
      <c r="BT43" s="293"/>
      <c r="BU43" s="293"/>
      <c r="CE43" s="293"/>
      <c r="CO43" s="293"/>
      <c r="CY43" s="293"/>
      <c r="CZ43" s="293"/>
      <c r="DJ43" s="293"/>
      <c r="DT43" s="293"/>
      <c r="ED43" s="293"/>
      <c r="EN43" s="293"/>
      <c r="EX43" s="293"/>
      <c r="FH43" s="293"/>
      <c r="FR43" s="293"/>
      <c r="GB43" s="293"/>
      <c r="GL43" s="293"/>
      <c r="GV43" s="293"/>
      <c r="HF43" s="293"/>
      <c r="HP43" s="293"/>
      <c r="HZ43" s="293"/>
      <c r="IM43" s="301"/>
      <c r="IN43" s="301"/>
      <c r="IO43" s="301"/>
      <c r="IP43" s="301"/>
      <c r="IQ43" s="301"/>
    </row>
    <row r="44" spans="1:251" s="336" customFormat="1">
      <c r="A44" s="322"/>
      <c r="IM44" s="301"/>
      <c r="IN44" s="301"/>
      <c r="IO44" s="301"/>
      <c r="IP44" s="301"/>
      <c r="IQ44" s="301"/>
    </row>
    <row r="45" spans="1:251" s="336" customFormat="1">
      <c r="A45" s="322"/>
      <c r="IM45" s="301"/>
      <c r="IN45" s="301"/>
      <c r="IO45" s="301"/>
      <c r="IP45" s="301"/>
      <c r="IQ45" s="301"/>
    </row>
    <row r="46" spans="1:251" s="336" customFormat="1">
      <c r="A46" s="322"/>
      <c r="IM46" s="301"/>
      <c r="IN46" s="301"/>
      <c r="IO46" s="301"/>
      <c r="IP46" s="301"/>
      <c r="IQ46" s="301"/>
    </row>
    <row r="47" spans="1:251" s="336" customFormat="1">
      <c r="A47" s="322"/>
      <c r="IM47" s="301"/>
      <c r="IN47" s="301"/>
      <c r="IO47" s="301"/>
      <c r="IP47" s="301"/>
      <c r="IQ47" s="301"/>
    </row>
    <row r="48" spans="1:251" s="336" customFormat="1">
      <c r="A48" s="322"/>
      <c r="IM48" s="301"/>
      <c r="IN48" s="301"/>
      <c r="IO48" s="301"/>
      <c r="IP48" s="301"/>
      <c r="IQ48" s="301"/>
    </row>
    <row r="49" spans="1:251" s="336" customFormat="1">
      <c r="A49" s="322"/>
      <c r="IM49" s="301"/>
      <c r="IN49" s="301"/>
      <c r="IO49" s="301"/>
      <c r="IP49" s="301"/>
      <c r="IQ49" s="301"/>
    </row>
    <row r="50" spans="1:251" s="336" customFormat="1">
      <c r="A50" s="322"/>
      <c r="IM50" s="301"/>
      <c r="IN50" s="301"/>
      <c r="IO50" s="301"/>
      <c r="IP50" s="301"/>
      <c r="IQ50" s="301"/>
    </row>
    <row r="51" spans="1:251" s="336" customFormat="1">
      <c r="A51" s="322"/>
      <c r="IM51" s="301"/>
      <c r="IN51" s="301"/>
      <c r="IO51" s="301"/>
      <c r="IP51" s="301"/>
      <c r="IQ51" s="301"/>
    </row>
    <row r="52" spans="1:251" s="336" customFormat="1">
      <c r="A52" s="322"/>
      <c r="IM52" s="301"/>
      <c r="IN52" s="301"/>
      <c r="IO52" s="301"/>
      <c r="IP52" s="301"/>
      <c r="IQ52" s="301"/>
    </row>
    <row r="53" spans="1:251" s="336" customFormat="1">
      <c r="A53" s="322"/>
      <c r="IM53" s="301"/>
      <c r="IN53" s="301"/>
      <c r="IO53" s="301"/>
      <c r="IP53" s="301"/>
      <c r="IQ53" s="301"/>
    </row>
    <row r="54" spans="1:251" s="336" customFormat="1">
      <c r="A54" s="322"/>
      <c r="IM54" s="301"/>
      <c r="IN54" s="301"/>
      <c r="IO54" s="301"/>
      <c r="IP54" s="301"/>
      <c r="IQ54" s="301"/>
    </row>
    <row r="55" spans="1:251" s="336" customFormat="1">
      <c r="A55" s="322"/>
      <c r="IM55" s="301"/>
      <c r="IN55" s="301"/>
      <c r="IO55" s="301"/>
      <c r="IP55" s="301"/>
      <c r="IQ55" s="301"/>
    </row>
    <row r="56" spans="1:251" s="336" customFormat="1">
      <c r="A56" s="322"/>
      <c r="IM56" s="301"/>
      <c r="IN56" s="301"/>
      <c r="IO56" s="301"/>
      <c r="IP56" s="301"/>
      <c r="IQ56" s="301"/>
    </row>
    <row r="57" spans="1:251" s="336" customFormat="1">
      <c r="A57" s="322"/>
      <c r="IM57" s="301"/>
      <c r="IN57" s="301"/>
      <c r="IO57" s="301"/>
      <c r="IP57" s="301"/>
      <c r="IQ57" s="301"/>
    </row>
    <row r="58" spans="1:251" s="336" customFormat="1">
      <c r="A58" s="322"/>
      <c r="IM58" s="301"/>
      <c r="IN58" s="301"/>
      <c r="IO58" s="301"/>
      <c r="IP58" s="301"/>
      <c r="IQ58" s="301"/>
    </row>
    <row r="59" spans="1:251" s="336" customFormat="1">
      <c r="A59" s="322"/>
      <c r="IM59" s="301"/>
      <c r="IN59" s="301"/>
      <c r="IO59" s="301"/>
      <c r="IP59" s="301"/>
      <c r="IQ59" s="301"/>
    </row>
  </sheetData>
  <sheetProtection selectLockedCells="1"/>
  <mergeCells count="55">
    <mergeCell ref="A25:K25"/>
    <mergeCell ref="IK14:IT14"/>
    <mergeCell ref="FS14:GB14"/>
    <mergeCell ref="GC14:GL14"/>
    <mergeCell ref="GM14:GV14"/>
    <mergeCell ref="GW14:HF14"/>
    <mergeCell ref="HG14:HP14"/>
    <mergeCell ref="HQ14:HZ14"/>
    <mergeCell ref="IA14:IJ14"/>
    <mergeCell ref="EE3:EN3"/>
    <mergeCell ref="EE14:EN14"/>
    <mergeCell ref="EO3:EX3"/>
    <mergeCell ref="EO14:EX14"/>
    <mergeCell ref="FI14:FR14"/>
    <mergeCell ref="EY14:FH14"/>
    <mergeCell ref="EY3:FH3"/>
    <mergeCell ref="DA3:DJ3"/>
    <mergeCell ref="DA14:DJ14"/>
    <mergeCell ref="DK3:DT3"/>
    <mergeCell ref="DK14:DT14"/>
    <mergeCell ref="DU3:ED3"/>
    <mergeCell ref="DU14:ED14"/>
    <mergeCell ref="BV3:CE3"/>
    <mergeCell ref="BV14:CE14"/>
    <mergeCell ref="CF3:CO3"/>
    <mergeCell ref="CF14:CO14"/>
    <mergeCell ref="CP3:CY3"/>
    <mergeCell ref="CP14:CY14"/>
    <mergeCell ref="AQ3:AZ3"/>
    <mergeCell ref="BA3:BJ3"/>
    <mergeCell ref="BA14:BJ14"/>
    <mergeCell ref="BK3:BT3"/>
    <mergeCell ref="BK14:BT14"/>
    <mergeCell ref="HQ3:HZ3"/>
    <mergeCell ref="IA3:IJ3"/>
    <mergeCell ref="IK3:IT3"/>
    <mergeCell ref="A13:IS13"/>
    <mergeCell ref="A14:A15"/>
    <mergeCell ref="B14:K14"/>
    <mergeCell ref="M14:V14"/>
    <mergeCell ref="W14:AF14"/>
    <mergeCell ref="AG14:AP14"/>
    <mergeCell ref="AQ14:AZ14"/>
    <mergeCell ref="FI3:FR3"/>
    <mergeCell ref="FS3:GB3"/>
    <mergeCell ref="GC3:GL3"/>
    <mergeCell ref="GM3:GV3"/>
    <mergeCell ref="GW3:HF3"/>
    <mergeCell ref="HG3:HP3"/>
    <mergeCell ref="AG3:AP3"/>
    <mergeCell ref="A24:K24"/>
    <mergeCell ref="A3:A4"/>
    <mergeCell ref="B3:K3"/>
    <mergeCell ref="M3:V3"/>
    <mergeCell ref="W3:AF3"/>
  </mergeCells>
  <printOptions horizontalCentered="1" verticalCentered="1"/>
  <pageMargins left="0.17" right="0.118110236220472" top="0.3" bottom="0.68" header="0.52" footer="0.31496062992126"/>
  <pageSetup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Z65"/>
  <sheetViews>
    <sheetView topLeftCell="B1" zoomScaleNormal="100" zoomScaleSheetLayoutView="50" workbookViewId="0">
      <selection activeCell="N29" sqref="N29"/>
    </sheetView>
  </sheetViews>
  <sheetFormatPr defaultColWidth="13.54296875" defaultRowHeight="21" customHeight="1"/>
  <cols>
    <col min="1" max="1" width="17.26953125" style="1636" customWidth="1"/>
    <col min="2" max="2" width="30" style="1725" customWidth="1"/>
    <col min="3" max="3" width="14.26953125" style="1726" bestFit="1" customWidth="1"/>
    <col min="4" max="4" width="14.26953125" style="1727" bestFit="1" customWidth="1"/>
    <col min="5" max="9" width="14.26953125" style="1636" bestFit="1" customWidth="1"/>
    <col min="10" max="11" width="14.26953125" style="1728" bestFit="1" customWidth="1"/>
    <col min="12" max="12" width="13.54296875" style="1636"/>
    <col min="13" max="13" width="14" style="1636" bestFit="1" customWidth="1"/>
    <col min="14" max="16384" width="13.54296875" style="1636"/>
  </cols>
  <sheetData>
    <row r="1" spans="1:26" ht="20.25" customHeight="1">
      <c r="A1" s="2159" t="s">
        <v>836</v>
      </c>
      <c r="B1" s="2159"/>
      <c r="C1" s="2159"/>
      <c r="D1" s="2159"/>
      <c r="E1" s="2159"/>
      <c r="F1" s="2159"/>
      <c r="G1" s="2159"/>
      <c r="H1" s="2159"/>
      <c r="I1" s="2159"/>
      <c r="J1" s="2159"/>
      <c r="K1" s="2159"/>
      <c r="L1" s="2159"/>
      <c r="M1" s="2159"/>
    </row>
    <row r="2" spans="1:26" ht="18.75" customHeight="1">
      <c r="A2" s="2160" t="s">
        <v>481</v>
      </c>
      <c r="B2" s="2160"/>
      <c r="C2" s="2160"/>
      <c r="D2" s="2160"/>
      <c r="E2" s="2160"/>
      <c r="F2" s="2160"/>
      <c r="G2" s="2160"/>
      <c r="H2" s="2160"/>
      <c r="I2" s="2160"/>
      <c r="J2" s="2160"/>
      <c r="K2" s="2160"/>
      <c r="L2" s="1635"/>
      <c r="M2" s="1635"/>
    </row>
    <row r="3" spans="1:26" ht="15" customHeight="1">
      <c r="A3" s="1637"/>
      <c r="B3" s="1637"/>
      <c r="C3" s="1637"/>
      <c r="D3" s="1637"/>
      <c r="E3" s="1637"/>
      <c r="F3" s="1637"/>
      <c r="G3" s="1637"/>
      <c r="H3" s="1637"/>
      <c r="I3" s="1637"/>
      <c r="J3" s="1638"/>
      <c r="L3" s="1635"/>
      <c r="M3" s="1639" t="s">
        <v>420</v>
      </c>
    </row>
    <row r="4" spans="1:26" s="1647" customFormat="1" ht="21.75" customHeight="1">
      <c r="A4" s="1640" t="s">
        <v>0</v>
      </c>
      <c r="B4" s="1641" t="s">
        <v>766</v>
      </c>
      <c r="C4" s="1642">
        <v>2014</v>
      </c>
      <c r="D4" s="1643">
        <v>2015</v>
      </c>
      <c r="E4" s="1644">
        <v>2016</v>
      </c>
      <c r="F4" s="1644">
        <v>2017</v>
      </c>
      <c r="G4" s="1644">
        <v>2018</v>
      </c>
      <c r="H4" s="1644">
        <v>2019</v>
      </c>
      <c r="I4" s="1644">
        <v>2020</v>
      </c>
      <c r="J4" s="1645">
        <v>2021</v>
      </c>
      <c r="K4" s="1645">
        <v>2022</v>
      </c>
      <c r="L4" s="1056">
        <v>2023</v>
      </c>
      <c r="M4" s="1646">
        <v>2024</v>
      </c>
    </row>
    <row r="5" spans="1:26" s="1656" customFormat="1" ht="12.65" customHeight="1">
      <c r="A5" s="2156" t="s">
        <v>767</v>
      </c>
      <c r="B5" s="2155" t="s">
        <v>768</v>
      </c>
      <c r="C5" s="1648">
        <v>518824.47426676855</v>
      </c>
      <c r="D5" s="1648">
        <v>623292.85</v>
      </c>
      <c r="E5" s="1649">
        <v>696565.69</v>
      </c>
      <c r="F5" s="1650">
        <v>792927.97</v>
      </c>
      <c r="G5" s="1651">
        <v>878610.24</v>
      </c>
      <c r="H5" s="1652">
        <v>978084.58</v>
      </c>
      <c r="I5" s="1652">
        <v>1110474.8700000001</v>
      </c>
      <c r="J5" s="1653">
        <v>1279452.93</v>
      </c>
      <c r="K5" s="1653">
        <v>1433809.0894400999</v>
      </c>
      <c r="L5" s="1654">
        <v>1621420.964891376</v>
      </c>
      <c r="M5" s="1655">
        <v>1806826.818830678</v>
      </c>
    </row>
    <row r="6" spans="1:26" s="1663" customFormat="1" ht="12.65" customHeight="1">
      <c r="A6" s="2157"/>
      <c r="B6" s="2143"/>
      <c r="C6" s="1657">
        <v>17.649780187263595</v>
      </c>
      <c r="D6" s="1657">
        <v>-20.14</v>
      </c>
      <c r="E6" s="1658">
        <v>-11.76</v>
      </c>
      <c r="F6" s="1659">
        <v>-13.8339113429489</v>
      </c>
      <c r="G6" s="1659">
        <v>-10.81</v>
      </c>
      <c r="H6" s="1660">
        <v>11.32</v>
      </c>
      <c r="I6" s="1660">
        <v>13.535668868228159</v>
      </c>
      <c r="J6" s="1661">
        <v>-15.22</v>
      </c>
      <c r="K6" s="1661">
        <v>12.064231189817987</v>
      </c>
      <c r="L6" s="1661">
        <v>13.08</v>
      </c>
      <c r="M6" s="1661">
        <v>11.43477591285018</v>
      </c>
      <c r="N6" s="1662"/>
    </row>
    <row r="7" spans="1:26" s="1656" customFormat="1" ht="15.75" customHeight="1">
      <c r="A7" s="2157"/>
      <c r="B7" s="2143" t="s">
        <v>769</v>
      </c>
      <c r="C7" s="1664">
        <v>255469.45483601539</v>
      </c>
      <c r="D7" s="1664">
        <v>328728.88</v>
      </c>
      <c r="E7" s="1665">
        <v>377438.20999999996</v>
      </c>
      <c r="F7" s="1666">
        <v>442415.82</v>
      </c>
      <c r="G7" s="1667">
        <v>502518.76</v>
      </c>
      <c r="H7" s="1652">
        <v>525454.25</v>
      </c>
      <c r="I7" s="1652">
        <v>586417.81999999995</v>
      </c>
      <c r="J7" s="1653">
        <v>628647.05000000005</v>
      </c>
      <c r="K7" s="1653">
        <v>638282.77036980004</v>
      </c>
      <c r="L7" s="1654">
        <v>667427.04919587506</v>
      </c>
      <c r="M7" s="1655">
        <v>747204.79839621903</v>
      </c>
    </row>
    <row r="8" spans="1:26" s="1663" customFormat="1" ht="12.65" customHeight="1">
      <c r="A8" s="2157"/>
      <c r="B8" s="2143"/>
      <c r="C8" s="1657">
        <v>19.123924708982653</v>
      </c>
      <c r="D8" s="1657">
        <v>28.676393117529251</v>
      </c>
      <c r="E8" s="1658">
        <v>-14.82</v>
      </c>
      <c r="F8" s="1659">
        <v>-17.215429778558999</v>
      </c>
      <c r="G8" s="1659">
        <v>-13.59</v>
      </c>
      <c r="H8" s="1660">
        <v>4.5599999999999996</v>
      </c>
      <c r="I8" s="1660">
        <v>11.602070018464966</v>
      </c>
      <c r="J8" s="1661">
        <v>-7.2</v>
      </c>
      <c r="K8" s="1661">
        <v>1.532771110561959</v>
      </c>
      <c r="L8" s="1661">
        <f>(L7-K7)/K7*100</f>
        <v>4.5660450475875738</v>
      </c>
      <c r="M8" s="1661">
        <v>11.953029068339568</v>
      </c>
    </row>
    <row r="9" spans="1:26" s="1656" customFormat="1" ht="15.75" customHeight="1">
      <c r="A9" s="2157"/>
      <c r="B9" s="2143" t="s">
        <v>770</v>
      </c>
      <c r="C9" s="1664">
        <v>155025.89731730652</v>
      </c>
      <c r="D9" s="1664">
        <v>174510.99</v>
      </c>
      <c r="E9" s="1665">
        <v>186111.54</v>
      </c>
      <c r="F9" s="1666">
        <v>200437.68</v>
      </c>
      <c r="G9" s="1667">
        <v>233327.15000000002</v>
      </c>
      <c r="H9" s="1652">
        <v>253187.33</v>
      </c>
      <c r="I9" s="1652">
        <v>275434.14</v>
      </c>
      <c r="J9" s="1653">
        <v>298038.53000000003</v>
      </c>
      <c r="K9" s="1653">
        <v>309561.36114990001</v>
      </c>
      <c r="L9" s="1654">
        <v>333942.97527805698</v>
      </c>
      <c r="M9" s="1655">
        <v>379865.87651385355</v>
      </c>
    </row>
    <row r="10" spans="1:26" s="1663" customFormat="1" ht="12.65" customHeight="1">
      <c r="A10" s="2157"/>
      <c r="B10" s="2143"/>
      <c r="C10" s="1657">
        <v>30.407179597281804</v>
      </c>
      <c r="D10" s="1657">
        <v>12.568927527515902</v>
      </c>
      <c r="E10" s="1658">
        <v>-6.65</v>
      </c>
      <c r="F10" s="1659">
        <v>-7.6976097237172896</v>
      </c>
      <c r="G10" s="1659">
        <v>-16.41</v>
      </c>
      <c r="H10" s="1660">
        <v>8.51</v>
      </c>
      <c r="I10" s="1660">
        <v>8.7866995556215333</v>
      </c>
      <c r="J10" s="1661">
        <v>-8.2100000000000009</v>
      </c>
      <c r="K10" s="1661">
        <v>3.8662219780442486</v>
      </c>
      <c r="L10" s="1661">
        <f>(L9-K9)/K9*100</f>
        <v>7.876181328828884</v>
      </c>
      <c r="M10" s="1661">
        <v>13.751719495689033</v>
      </c>
    </row>
    <row r="11" spans="1:26" s="1656" customFormat="1" ht="18.75" customHeight="1">
      <c r="A11" s="2157"/>
      <c r="B11" s="2143" t="s">
        <v>771</v>
      </c>
      <c r="C11" s="1664">
        <v>329787.31293632026</v>
      </c>
      <c r="D11" s="1664">
        <v>342583.28</v>
      </c>
      <c r="E11" s="1665">
        <v>404192.44</v>
      </c>
      <c r="F11" s="1666">
        <v>405477.32</v>
      </c>
      <c r="G11" s="1667">
        <v>450054.92</v>
      </c>
      <c r="H11" s="1652">
        <v>466588.35</v>
      </c>
      <c r="I11" s="1652">
        <v>508685.01</v>
      </c>
      <c r="J11" s="1653">
        <v>573226.65</v>
      </c>
      <c r="K11" s="1653">
        <v>657957.02860760002</v>
      </c>
      <c r="L11" s="1654">
        <v>754597.27170346642</v>
      </c>
      <c r="M11" s="1655">
        <v>889464.27499701316</v>
      </c>
    </row>
    <row r="12" spans="1:26" s="1663" customFormat="1" ht="12.65" customHeight="1">
      <c r="A12" s="2157"/>
      <c r="B12" s="2143"/>
      <c r="C12" s="1657">
        <v>11.192853029402681</v>
      </c>
      <c r="D12" s="1657">
        <v>3.8800665039987705</v>
      </c>
      <c r="E12" s="1658">
        <v>-17.98</v>
      </c>
      <c r="F12" s="1659">
        <v>-0.31788818217381698</v>
      </c>
      <c r="G12" s="1659">
        <v>-10.99</v>
      </c>
      <c r="H12" s="1660">
        <v>3.67</v>
      </c>
      <c r="I12" s="1660">
        <v>9.0222269801635715</v>
      </c>
      <c r="J12" s="1661" t="s">
        <v>772</v>
      </c>
      <c r="K12" s="1661">
        <v>14.781304848195701</v>
      </c>
      <c r="L12" s="1661">
        <v>14.6879262465485</v>
      </c>
      <c r="M12" s="1661">
        <v>17.872712816611578</v>
      </c>
    </row>
    <row r="13" spans="1:26" s="1656" customFormat="1" ht="18.75" customHeight="1">
      <c r="A13" s="2157"/>
      <c r="B13" s="2143" t="s">
        <v>773</v>
      </c>
      <c r="C13" s="1664">
        <v>29117.833004862263</v>
      </c>
      <c r="D13" s="1664">
        <v>26193.14</v>
      </c>
      <c r="E13" s="1665">
        <v>33145.06</v>
      </c>
      <c r="F13" s="1666">
        <v>66694.09</v>
      </c>
      <c r="G13" s="1667">
        <v>72969.460000000006</v>
      </c>
      <c r="H13" s="1652">
        <v>124140.54</v>
      </c>
      <c r="I13" s="1652">
        <v>138144.68</v>
      </c>
      <c r="J13" s="1653">
        <v>134918.53</v>
      </c>
      <c r="K13" s="1653">
        <v>155341.217439</v>
      </c>
      <c r="L13" s="1654">
        <v>140992.835323993</v>
      </c>
      <c r="M13" s="1655">
        <v>98421.150749038425</v>
      </c>
    </row>
    <row r="14" spans="1:26" s="1663" customFormat="1" ht="12.65" customHeight="1">
      <c r="A14" s="2157"/>
      <c r="B14" s="2143"/>
      <c r="C14" s="1657">
        <v>-40.677213731051111</v>
      </c>
      <c r="D14" s="1657">
        <v>-10.044336075331847</v>
      </c>
      <c r="E14" s="1658">
        <v>-26.54</v>
      </c>
      <c r="F14" s="1659">
        <v>-101.21879399222701</v>
      </c>
      <c r="G14" s="1659">
        <v>-9.41</v>
      </c>
      <c r="H14" s="1660">
        <v>70.13</v>
      </c>
      <c r="I14" s="1660">
        <v>11.280875691373664</v>
      </c>
      <c r="J14" s="1661" t="s">
        <v>774</v>
      </c>
      <c r="K14" s="1661">
        <v>15.137051551777203</v>
      </c>
      <c r="L14" s="1668">
        <v>-9.24</v>
      </c>
      <c r="M14" s="1661" t="s">
        <v>775</v>
      </c>
    </row>
    <row r="15" spans="1:26" s="1674" customFormat="1" ht="18.75" customHeight="1">
      <c r="A15" s="2157"/>
      <c r="B15" s="2144" t="s">
        <v>776</v>
      </c>
      <c r="C15" s="1669">
        <v>1288224.9723612729</v>
      </c>
      <c r="D15" s="1669">
        <v>1495309.14</v>
      </c>
      <c r="E15" s="1669">
        <v>1697452.9399999997</v>
      </c>
      <c r="F15" s="1670">
        <v>1907952.88</v>
      </c>
      <c r="G15" s="1669">
        <v>2137480.5299999998</v>
      </c>
      <c r="H15" s="1671">
        <v>2347455.0499999998</v>
      </c>
      <c r="I15" s="1671">
        <v>2619156.52</v>
      </c>
      <c r="J15" s="1671">
        <v>2914283.69</v>
      </c>
      <c r="K15" s="1671">
        <v>3194951.4670063998</v>
      </c>
      <c r="L15" s="1672">
        <v>3518381.0963927675</v>
      </c>
      <c r="M15" s="1673">
        <v>3921782.9194868021</v>
      </c>
      <c r="N15" s="1656"/>
      <c r="O15" s="1656"/>
      <c r="P15" s="1656"/>
      <c r="Q15" s="1656"/>
      <c r="R15" s="1656"/>
      <c r="S15" s="1656"/>
      <c r="T15" s="1656"/>
      <c r="U15" s="1656"/>
      <c r="V15" s="1656"/>
      <c r="W15" s="1656"/>
      <c r="X15" s="1656"/>
      <c r="Y15" s="1656"/>
      <c r="Z15" s="1656"/>
    </row>
    <row r="16" spans="1:26" s="1680" customFormat="1" ht="13">
      <c r="A16" s="2158"/>
      <c r="B16" s="2145"/>
      <c r="C16" s="1675">
        <v>15.020092856506972</v>
      </c>
      <c r="D16" s="1675">
        <v>16.075155511008973</v>
      </c>
      <c r="E16" s="1676">
        <v>-13.52</v>
      </c>
      <c r="F16" s="1677">
        <v>-12.400929359490799</v>
      </c>
      <c r="G16" s="1677">
        <v>-12.03</v>
      </c>
      <c r="H16" s="1678">
        <v>9.82</v>
      </c>
      <c r="I16" s="1678">
        <v>11.574299154311825</v>
      </c>
      <c r="J16" s="1679" t="s">
        <v>777</v>
      </c>
      <c r="K16" s="1679">
        <v>9.6307637437452076</v>
      </c>
      <c r="L16" s="1678">
        <f>(L15-K15)/K15*100</f>
        <v>10.123146868625653</v>
      </c>
      <c r="M16" s="1678">
        <v>11.465552253780118</v>
      </c>
      <c r="N16" s="1663"/>
      <c r="O16" s="1663"/>
      <c r="P16" s="1663"/>
      <c r="Q16" s="1663"/>
      <c r="R16" s="1663"/>
      <c r="S16" s="1663"/>
      <c r="T16" s="1663"/>
      <c r="U16" s="1663"/>
      <c r="V16" s="1663"/>
      <c r="W16" s="1663"/>
      <c r="X16" s="1663"/>
      <c r="Y16" s="1663"/>
      <c r="Z16" s="1663"/>
    </row>
    <row r="17" spans="1:19" ht="18" customHeight="1">
      <c r="A17" s="2156" t="s">
        <v>778</v>
      </c>
      <c r="B17" s="2155" t="s">
        <v>768</v>
      </c>
      <c r="C17" s="1648">
        <v>85826.059224663142</v>
      </c>
      <c r="D17" s="1648">
        <v>99662.23</v>
      </c>
      <c r="E17" s="1649">
        <v>134483.75</v>
      </c>
      <c r="F17" s="1650">
        <v>158285.89000000001</v>
      </c>
      <c r="G17" s="1651">
        <v>191012.53</v>
      </c>
      <c r="H17" s="1681">
        <v>237537.76</v>
      </c>
      <c r="I17" s="1681">
        <v>295279.03000000003</v>
      </c>
      <c r="J17" s="1665">
        <v>391814.86</v>
      </c>
      <c r="K17" s="1653">
        <v>461265.18674869998</v>
      </c>
      <c r="L17" s="1654">
        <v>560868.46420031704</v>
      </c>
      <c r="M17" s="1682">
        <v>630428.82845994597</v>
      </c>
    </row>
    <row r="18" spans="1:19" s="1684" customFormat="1" ht="12.65" customHeight="1">
      <c r="A18" s="2157"/>
      <c r="B18" s="2143"/>
      <c r="C18" s="1657">
        <v>20.560524101509209</v>
      </c>
      <c r="D18" s="1657">
        <v>16.121176831757484</v>
      </c>
      <c r="E18" s="1658">
        <v>-34.94</v>
      </c>
      <c r="F18" s="1659">
        <v>-17.698896706851201</v>
      </c>
      <c r="G18" s="1659">
        <v>-20.68</v>
      </c>
      <c r="H18" s="1660">
        <v>24.36</v>
      </c>
      <c r="I18" s="1660">
        <v>24.308248928507208</v>
      </c>
      <c r="J18" s="1683" t="s">
        <v>779</v>
      </c>
      <c r="K18" s="1660">
        <v>-17.7252916718626</v>
      </c>
      <c r="L18" s="1660">
        <v>21.593495523407345</v>
      </c>
      <c r="M18" s="1661">
        <v>12.402259834452929</v>
      </c>
    </row>
    <row r="19" spans="1:19" ht="17.25" customHeight="1">
      <c r="A19" s="2157"/>
      <c r="B19" s="2143" t="s">
        <v>769</v>
      </c>
      <c r="C19" s="1664">
        <v>78481.499629510203</v>
      </c>
      <c r="D19" s="1664">
        <v>101825.33</v>
      </c>
      <c r="E19" s="1665">
        <v>150767.43000000002</v>
      </c>
      <c r="F19" s="1666">
        <v>226014.22</v>
      </c>
      <c r="G19" s="1667">
        <v>289955.27999999997</v>
      </c>
      <c r="H19" s="1652">
        <v>342066.39</v>
      </c>
      <c r="I19" s="1652">
        <v>379428.51</v>
      </c>
      <c r="J19" s="1653">
        <v>415123.33</v>
      </c>
      <c r="K19" s="1653">
        <v>440817.15814030002</v>
      </c>
      <c r="L19" s="1654">
        <v>492987.69014812604</v>
      </c>
      <c r="M19" s="1682">
        <v>548305.32580110501</v>
      </c>
    </row>
    <row r="20" spans="1:19" s="1684" customFormat="1" ht="12.65" customHeight="1">
      <c r="A20" s="2157"/>
      <c r="B20" s="2143"/>
      <c r="C20" s="1657">
        <v>52.295702803705147</v>
      </c>
      <c r="D20" s="1657">
        <v>29.744373490172421</v>
      </c>
      <c r="E20" s="1658">
        <v>-48.06</v>
      </c>
      <c r="F20" s="1659">
        <v>-49.909181313231898</v>
      </c>
      <c r="G20" s="1659">
        <v>-28.29</v>
      </c>
      <c r="H20" s="1660">
        <v>17.97</v>
      </c>
      <c r="I20" s="1660">
        <v>10.922476189490581</v>
      </c>
      <c r="J20" s="1683" t="s">
        <v>780</v>
      </c>
      <c r="K20" s="1660">
        <v>6.1894445056364322</v>
      </c>
      <c r="L20" s="1660">
        <v>11.834959471160508</v>
      </c>
      <c r="M20" s="1661">
        <v>11.220895928731586</v>
      </c>
    </row>
    <row r="21" spans="1:19" ht="17.25" customHeight="1">
      <c r="A21" s="2157"/>
      <c r="B21" s="2143" t="s">
        <v>771</v>
      </c>
      <c r="C21" s="1664">
        <v>173271.87958092021</v>
      </c>
      <c r="D21" s="1664">
        <v>187985.02</v>
      </c>
      <c r="E21" s="1665">
        <v>178952.16999999998</v>
      </c>
      <c r="F21" s="1666">
        <v>182099.07</v>
      </c>
      <c r="G21" s="1667">
        <v>192670.83000000002</v>
      </c>
      <c r="H21" s="1652">
        <v>194658.22</v>
      </c>
      <c r="I21" s="1652">
        <v>223337.86</v>
      </c>
      <c r="J21" s="1653">
        <v>235921.86</v>
      </c>
      <c r="K21" s="1653">
        <v>263603.04252640001</v>
      </c>
      <c r="L21" s="1654">
        <v>282181.94610728801</v>
      </c>
      <c r="M21" s="1682">
        <v>295615.05749056616</v>
      </c>
    </row>
    <row r="22" spans="1:19" s="1684" customFormat="1" ht="12.65" customHeight="1">
      <c r="A22" s="2157"/>
      <c r="B22" s="2143"/>
      <c r="C22" s="1657">
        <v>8.5219699259445267</v>
      </c>
      <c r="D22" s="1657">
        <v>8.4913607762929288</v>
      </c>
      <c r="E22" s="1658" t="s">
        <v>781</v>
      </c>
      <c r="F22" s="1659">
        <v>-1.7585145796220401</v>
      </c>
      <c r="G22" s="1659">
        <v>-5.81</v>
      </c>
      <c r="H22" s="1660">
        <v>1.03</v>
      </c>
      <c r="I22" s="1660">
        <v>14.733331066111663</v>
      </c>
      <c r="J22" s="1683" t="s">
        <v>782</v>
      </c>
      <c r="K22" s="1660">
        <v>11.733199512075743</v>
      </c>
      <c r="L22" s="1660">
        <v>7.0480611311712416</v>
      </c>
      <c r="M22" s="1661">
        <v>4.7604432418829408</v>
      </c>
      <c r="N22" s="1636"/>
      <c r="O22" s="1636"/>
      <c r="P22" s="1636"/>
      <c r="Q22" s="1636"/>
      <c r="R22" s="1636"/>
      <c r="S22" s="1636"/>
    </row>
    <row r="23" spans="1:19" s="1687" customFormat="1" ht="18.75" customHeight="1">
      <c r="A23" s="2157"/>
      <c r="B23" s="2144" t="s">
        <v>783</v>
      </c>
      <c r="C23" s="1669">
        <v>337579.43843509356</v>
      </c>
      <c r="D23" s="1669">
        <v>389472.57</v>
      </c>
      <c r="E23" s="1669">
        <v>464203.35000000003</v>
      </c>
      <c r="F23" s="1670">
        <v>566399.18000000005</v>
      </c>
      <c r="G23" s="1669">
        <v>673638.64</v>
      </c>
      <c r="H23" s="1671">
        <v>774262.37</v>
      </c>
      <c r="I23" s="1671">
        <v>898045.4</v>
      </c>
      <c r="J23" s="1671">
        <v>1042860.05</v>
      </c>
      <c r="K23" s="1671">
        <v>1165685.3874154</v>
      </c>
      <c r="L23" s="1685">
        <v>1336038.1004557312</v>
      </c>
      <c r="M23" s="1686">
        <v>1474349.2117516173</v>
      </c>
      <c r="N23" s="1636"/>
      <c r="O23" s="1636"/>
      <c r="P23" s="1636"/>
      <c r="Q23" s="1636"/>
      <c r="R23" s="1636"/>
      <c r="S23" s="1636"/>
    </row>
    <row r="24" spans="1:19" s="1689" customFormat="1" ht="21.75" customHeight="1">
      <c r="A24" s="2158"/>
      <c r="B24" s="2145"/>
      <c r="C24" s="1675">
        <v>19.545067040142413</v>
      </c>
      <c r="D24" s="1675">
        <v>15.372127462936074</v>
      </c>
      <c r="E24" s="1676">
        <v>-19.190000000000001</v>
      </c>
      <c r="F24" s="1677">
        <v>-22.015315055352399</v>
      </c>
      <c r="G24" s="1677">
        <v>-18.93</v>
      </c>
      <c r="H24" s="1688">
        <v>14.94</v>
      </c>
      <c r="I24" s="1688">
        <v>15.987220197721868</v>
      </c>
      <c r="J24" s="1679" t="s">
        <v>784</v>
      </c>
      <c r="K24" s="1679">
        <v>11.777739248463881</v>
      </c>
      <c r="L24" s="1679">
        <v>14.613952862362234</v>
      </c>
      <c r="M24" s="1679">
        <v>10.35233286002153</v>
      </c>
      <c r="N24" s="1636"/>
      <c r="O24" s="1636"/>
      <c r="P24" s="1636"/>
      <c r="Q24" s="1636"/>
      <c r="R24" s="1636"/>
      <c r="S24" s="1636"/>
    </row>
    <row r="25" spans="1:19" ht="18" customHeight="1">
      <c r="A25" s="2152" t="s">
        <v>785</v>
      </c>
      <c r="B25" s="2155" t="s">
        <v>786</v>
      </c>
      <c r="C25" s="1648">
        <v>322455.98036682588</v>
      </c>
      <c r="D25" s="1648">
        <v>352371.43999999994</v>
      </c>
      <c r="E25" s="1649">
        <v>328974.12</v>
      </c>
      <c r="F25" s="1690">
        <v>361745.73</v>
      </c>
      <c r="G25" s="1648">
        <v>356607.7</v>
      </c>
      <c r="H25" s="1652">
        <v>378780.92</v>
      </c>
      <c r="I25" s="1652">
        <v>349192.72</v>
      </c>
      <c r="J25" s="1653">
        <v>475203.82</v>
      </c>
      <c r="K25" s="1653">
        <v>525204.65999999992</v>
      </c>
      <c r="L25" s="1654">
        <v>550523.43623791996</v>
      </c>
      <c r="M25" s="1682">
        <v>685216.93423515488</v>
      </c>
    </row>
    <row r="26" spans="1:19" s="1684" customFormat="1" ht="12.65" customHeight="1">
      <c r="A26" s="2153"/>
      <c r="B26" s="2143"/>
      <c r="C26" s="1657">
        <v>-0.8690810405545224</v>
      </c>
      <c r="D26" s="1657">
        <v>9.2773778297249248</v>
      </c>
      <c r="E26" s="1658" t="s">
        <v>787</v>
      </c>
      <c r="F26" s="1659">
        <v>-9.9617593019171107</v>
      </c>
      <c r="G26" s="1658" t="s">
        <v>788</v>
      </c>
      <c r="H26" s="1660">
        <v>6.22</v>
      </c>
      <c r="I26" s="1658" t="s">
        <v>789</v>
      </c>
      <c r="J26" s="1683" t="s">
        <v>790</v>
      </c>
      <c r="K26" s="1660">
        <v>10.52197770632397</v>
      </c>
      <c r="L26" s="1660">
        <v>4.8207447812668009</v>
      </c>
      <c r="M26" s="1661">
        <v>24.466442140534845</v>
      </c>
    </row>
    <row r="27" spans="1:19" ht="18" customHeight="1">
      <c r="A27" s="2153"/>
      <c r="B27" s="2143" t="s">
        <v>773</v>
      </c>
      <c r="C27" s="1664">
        <v>9205.1819084105464</v>
      </c>
      <c r="D27" s="1664">
        <v>10369.030000000001</v>
      </c>
      <c r="E27" s="1665">
        <v>11437.88</v>
      </c>
      <c r="F27" s="1691">
        <v>18095.310000000001</v>
      </c>
      <c r="G27" s="1664">
        <v>21333.339999999997</v>
      </c>
      <c r="H27" s="1652">
        <v>32644.5</v>
      </c>
      <c r="I27" s="1652">
        <v>23879.45</v>
      </c>
      <c r="J27" s="1653">
        <v>47625.9</v>
      </c>
      <c r="K27" s="1653">
        <v>66345.66</v>
      </c>
      <c r="L27" s="1654">
        <v>58471.512312044993</v>
      </c>
      <c r="M27" s="1682">
        <v>75500.435543787971</v>
      </c>
    </row>
    <row r="28" spans="1:19" s="1684" customFormat="1" ht="12.65" customHeight="1">
      <c r="A28" s="2153"/>
      <c r="B28" s="2143"/>
      <c r="C28" s="1657">
        <v>-46.556797694970555</v>
      </c>
      <c r="D28" s="1657">
        <v>12.643401327311905</v>
      </c>
      <c r="E28" s="1658">
        <v>-10.31</v>
      </c>
      <c r="F28" s="1659">
        <v>-58.205104442431697</v>
      </c>
      <c r="G28" s="1659">
        <v>-17.89</v>
      </c>
      <c r="H28" s="1660">
        <v>53.02</v>
      </c>
      <c r="I28" s="1661" t="s">
        <v>791</v>
      </c>
      <c r="J28" s="1683" t="s">
        <v>792</v>
      </c>
      <c r="K28" s="1660">
        <v>39.305839889639891</v>
      </c>
      <c r="L28" s="1692" t="s">
        <v>793</v>
      </c>
      <c r="M28" s="1661">
        <v>29.123452700974621</v>
      </c>
    </row>
    <row r="29" spans="1:19" s="1687" customFormat="1" ht="18.75" customHeight="1">
      <c r="A29" s="2153"/>
      <c r="B29" s="2144" t="s">
        <v>794</v>
      </c>
      <c r="C29" s="1693">
        <v>331661.16227523645</v>
      </c>
      <c r="D29" s="1693">
        <v>362740.47</v>
      </c>
      <c r="E29" s="1669">
        <v>340412.00000000006</v>
      </c>
      <c r="F29" s="1694">
        <v>379841.04</v>
      </c>
      <c r="G29" s="1693">
        <v>377941.04000000004</v>
      </c>
      <c r="H29" s="1695">
        <v>411425.42</v>
      </c>
      <c r="I29" s="1695">
        <v>373072.17</v>
      </c>
      <c r="J29" s="1695">
        <v>522829.72</v>
      </c>
      <c r="K29" s="1695">
        <v>591550.32000000007</v>
      </c>
      <c r="L29" s="1672">
        <v>608994.94854996481</v>
      </c>
      <c r="M29" s="1682">
        <v>760717.36977894313</v>
      </c>
      <c r="N29" s="1636"/>
      <c r="O29" s="1636"/>
      <c r="P29" s="1636"/>
      <c r="Q29" s="1636"/>
      <c r="R29" s="1636"/>
      <c r="S29" s="1636"/>
    </row>
    <row r="30" spans="1:19" s="1689" customFormat="1" ht="16.5" customHeight="1">
      <c r="A30" s="2154"/>
      <c r="B30" s="2145"/>
      <c r="C30" s="1675">
        <v>-3.1666558867260988</v>
      </c>
      <c r="D30" s="1675">
        <v>9.3708010644223894</v>
      </c>
      <c r="E30" s="1676" t="s">
        <v>795</v>
      </c>
      <c r="F30" s="1696">
        <v>-11.5827409139513</v>
      </c>
      <c r="G30" s="1697" t="s">
        <v>796</v>
      </c>
      <c r="H30" s="1678">
        <v>8.86</v>
      </c>
      <c r="I30" s="1698" t="s">
        <v>797</v>
      </c>
      <c r="J30" s="1698" t="s">
        <v>798</v>
      </c>
      <c r="K30" s="1698">
        <v>13.143973529278341</v>
      </c>
      <c r="L30" s="1698">
        <v>2.9489678156145298</v>
      </c>
      <c r="M30" s="1698">
        <v>24.913576309661298</v>
      </c>
      <c r="N30" s="1636"/>
      <c r="O30" s="1636"/>
      <c r="P30" s="1636"/>
      <c r="Q30" s="1636"/>
      <c r="R30" s="1636"/>
      <c r="S30" s="1636"/>
    </row>
    <row r="31" spans="1:19" s="1687" customFormat="1" ht="15" customHeight="1">
      <c r="A31" s="2135" t="s">
        <v>799</v>
      </c>
      <c r="B31" s="2135"/>
      <c r="C31" s="1699">
        <v>1957465.5730716027</v>
      </c>
      <c r="D31" s="1700">
        <v>2247522.1800000002</v>
      </c>
      <c r="E31" s="1699">
        <v>2502068.29</v>
      </c>
      <c r="F31" s="1701">
        <v>2854193.11</v>
      </c>
      <c r="G31" s="1702">
        <v>3189060.21</v>
      </c>
      <c r="H31" s="1702">
        <v>3533142.84</v>
      </c>
      <c r="I31" s="1702">
        <v>3890274.09</v>
      </c>
      <c r="J31" s="1702">
        <v>4479973.46</v>
      </c>
      <c r="K31" s="1702">
        <v>4952187.1744218003</v>
      </c>
      <c r="L31" s="1672">
        <v>5463414.1453984631</v>
      </c>
      <c r="M31" s="1672">
        <v>6156849.50101736</v>
      </c>
      <c r="N31" s="1636"/>
      <c r="O31" s="1636"/>
      <c r="P31" s="1636"/>
      <c r="Q31" s="1636"/>
      <c r="R31" s="1636"/>
      <c r="S31" s="1636"/>
    </row>
    <row r="32" spans="1:19" s="1684" customFormat="1" ht="15" customHeight="1">
      <c r="A32" s="2135"/>
      <c r="B32" s="2135"/>
      <c r="C32" s="1675">
        <v>12.182499467521993</v>
      </c>
      <c r="D32" s="1675">
        <v>14.817967729222826</v>
      </c>
      <c r="E32" s="1676">
        <v>-11.33</v>
      </c>
      <c r="F32" s="1677">
        <v>-14.073349692625699</v>
      </c>
      <c r="G32" s="1677">
        <v>-11.73</v>
      </c>
      <c r="H32" s="1677">
        <v>-10.79</v>
      </c>
      <c r="I32" s="1677">
        <v>-10.108033164037</v>
      </c>
      <c r="J32" s="1676" t="s">
        <v>800</v>
      </c>
      <c r="K32" s="1676">
        <v>10.540547140245801</v>
      </c>
      <c r="L32" s="1676">
        <v>-10.32</v>
      </c>
      <c r="M32" s="1676">
        <v>-12.69</v>
      </c>
      <c r="N32" s="1636"/>
      <c r="O32" s="1636"/>
      <c r="P32" s="1636"/>
      <c r="Q32" s="1636"/>
      <c r="R32" s="1636"/>
      <c r="S32" s="1636"/>
    </row>
    <row r="33" spans="1:13" ht="16.5" customHeight="1">
      <c r="A33" s="2136" t="s">
        <v>801</v>
      </c>
      <c r="B33" s="2136"/>
      <c r="C33" s="2137"/>
      <c r="D33" s="2137"/>
      <c r="E33" s="2137"/>
      <c r="F33" s="1703"/>
      <c r="G33" s="1703"/>
      <c r="H33" s="1703"/>
      <c r="I33" s="1635"/>
      <c r="J33" s="1638"/>
      <c r="K33" s="1638"/>
      <c r="L33" s="1635"/>
      <c r="M33" s="1704"/>
    </row>
    <row r="34" spans="1:13" ht="12.5">
      <c r="A34" s="1703"/>
      <c r="B34" s="1705"/>
      <c r="C34" s="1706"/>
      <c r="D34" s="1707"/>
      <c r="E34" s="1703"/>
      <c r="F34" s="1703"/>
      <c r="G34" s="1703"/>
      <c r="H34" s="1703"/>
      <c r="I34" s="1635"/>
      <c r="J34" s="1638"/>
      <c r="K34" s="1660"/>
      <c r="L34" s="1635"/>
      <c r="M34" s="1704"/>
    </row>
    <row r="35" spans="1:13" ht="23.25" customHeight="1">
      <c r="A35" s="2138" t="s">
        <v>802</v>
      </c>
      <c r="B35" s="2138"/>
      <c r="C35" s="2138"/>
      <c r="D35" s="2138"/>
      <c r="E35" s="2138"/>
      <c r="F35" s="2138"/>
      <c r="G35" s="2138"/>
      <c r="H35" s="2138"/>
      <c r="I35" s="2138"/>
      <c r="J35" s="2138"/>
      <c r="K35" s="2138"/>
      <c r="L35" s="1635"/>
      <c r="M35" s="1704"/>
    </row>
    <row r="36" spans="1:13" ht="14.25" customHeight="1">
      <c r="A36" s="2139" t="s">
        <v>481</v>
      </c>
      <c r="B36" s="2139"/>
      <c r="C36" s="2139"/>
      <c r="D36" s="2139"/>
      <c r="E36" s="2139"/>
      <c r="F36" s="2139"/>
      <c r="G36" s="2139"/>
      <c r="H36" s="2139"/>
      <c r="I36" s="2139"/>
      <c r="J36" s="2139"/>
      <c r="K36" s="2139"/>
      <c r="L36" s="1635"/>
      <c r="M36" s="1704"/>
    </row>
    <row r="37" spans="1:13" ht="12.5">
      <c r="A37" s="2140" t="s">
        <v>803</v>
      </c>
      <c r="B37" s="2140"/>
      <c r="C37" s="2140"/>
      <c r="D37" s="2140"/>
      <c r="E37" s="2140"/>
      <c r="F37" s="2140"/>
      <c r="G37" s="2140"/>
      <c r="H37" s="2140"/>
      <c r="I37" s="2140"/>
      <c r="J37" s="2140"/>
      <c r="K37" s="2140"/>
      <c r="L37" s="1635"/>
      <c r="M37" s="1704"/>
    </row>
    <row r="38" spans="1:13" ht="21" customHeight="1">
      <c r="A38" s="2141" t="s">
        <v>0</v>
      </c>
      <c r="B38" s="2142"/>
      <c r="C38" s="1642">
        <v>2014</v>
      </c>
      <c r="D38" s="1643">
        <v>2015</v>
      </c>
      <c r="E38" s="1644">
        <v>2016</v>
      </c>
      <c r="F38" s="1644">
        <v>2017</v>
      </c>
      <c r="G38" s="1644">
        <v>2018</v>
      </c>
      <c r="H38" s="1644">
        <v>2019</v>
      </c>
      <c r="I38" s="1644">
        <v>2020</v>
      </c>
      <c r="J38" s="1645">
        <v>2021</v>
      </c>
      <c r="K38" s="1645">
        <v>2022</v>
      </c>
      <c r="L38" s="1708">
        <v>2023</v>
      </c>
      <c r="M38" s="1646">
        <v>2024</v>
      </c>
    </row>
    <row r="39" spans="1:13" s="1656" customFormat="1" ht="13">
      <c r="A39" s="2146" t="s">
        <v>767</v>
      </c>
      <c r="B39" s="2147"/>
      <c r="C39" s="1709">
        <v>65.810862274314459</v>
      </c>
      <c r="D39" s="1659">
        <v>66.53</v>
      </c>
      <c r="E39" s="1368">
        <v>67.84</v>
      </c>
      <c r="F39" s="1710">
        <v>66.847364788151992</v>
      </c>
      <c r="G39" s="1711">
        <v>67.03</v>
      </c>
      <c r="H39" s="1654">
        <v>66.44</v>
      </c>
      <c r="I39" s="1654">
        <v>67.319999999999993</v>
      </c>
      <c r="J39" s="1712">
        <v>65.051360594444233</v>
      </c>
      <c r="K39" s="1712">
        <v>64.515967480155496</v>
      </c>
      <c r="L39" s="1713">
        <v>64.400000000000006</v>
      </c>
      <c r="M39" s="1655">
        <f>M15/$M$31*100</f>
        <v>63.697885076430161</v>
      </c>
    </row>
    <row r="40" spans="1:13" ht="13">
      <c r="A40" s="2148" t="s">
        <v>804</v>
      </c>
      <c r="B40" s="2149"/>
      <c r="C40" s="1709">
        <v>17.245740772103233</v>
      </c>
      <c r="D40" s="1659">
        <v>17.329999999999998</v>
      </c>
      <c r="E40" s="1368">
        <v>18.55</v>
      </c>
      <c r="F40" s="1367">
        <v>19.844458947628812</v>
      </c>
      <c r="G40" s="1714">
        <v>21.12</v>
      </c>
      <c r="H40" s="1654">
        <v>21.91</v>
      </c>
      <c r="I40" s="1654">
        <v>23.08</v>
      </c>
      <c r="J40" s="1712">
        <v>23.278264019001579</v>
      </c>
      <c r="K40" s="1712">
        <v>23.538799046938312</v>
      </c>
      <c r="L40" s="1715">
        <v>24.45</v>
      </c>
      <c r="M40" s="1682">
        <f>M23/$M$31*100</f>
        <v>23.946487753322462</v>
      </c>
    </row>
    <row r="41" spans="1:13" ht="13">
      <c r="A41" s="2150" t="s">
        <v>805</v>
      </c>
      <c r="B41" s="2151"/>
      <c r="C41" s="1709">
        <v>16.943396953582308</v>
      </c>
      <c r="D41" s="1659">
        <v>16.14</v>
      </c>
      <c r="E41" s="1716">
        <v>13.61</v>
      </c>
      <c r="F41" s="1391">
        <v>13.30817591385749</v>
      </c>
      <c r="G41" s="1714">
        <v>11.85</v>
      </c>
      <c r="H41" s="1654">
        <v>11.65</v>
      </c>
      <c r="I41" s="1654">
        <v>9.6</v>
      </c>
      <c r="J41" s="1712">
        <v>11.670375386554186</v>
      </c>
      <c r="K41" s="1712">
        <v>11.945233472906189</v>
      </c>
      <c r="L41" s="1717">
        <v>11.15</v>
      </c>
      <c r="M41" s="1682">
        <f>M29/$M$31*100</f>
        <v>12.355627170247411</v>
      </c>
    </row>
    <row r="42" spans="1:13" ht="13">
      <c r="A42" s="2133" t="s">
        <v>493</v>
      </c>
      <c r="B42" s="2134"/>
      <c r="C42" s="1718">
        <v>100</v>
      </c>
      <c r="D42" s="1719">
        <f>SUM(D39:D41)</f>
        <v>100</v>
      </c>
      <c r="E42" s="1720">
        <v>100</v>
      </c>
      <c r="F42" s="1721">
        <v>100</v>
      </c>
      <c r="G42" s="1722">
        <v>100</v>
      </c>
      <c r="H42" s="1723">
        <f>SUM(H39:H41)</f>
        <v>100</v>
      </c>
      <c r="I42" s="1723">
        <f>SUM(I39:I41)</f>
        <v>99.999999999999986</v>
      </c>
      <c r="J42" s="1723">
        <f>SUM(J39:J41)</f>
        <v>100</v>
      </c>
      <c r="K42" s="1723">
        <v>100</v>
      </c>
      <c r="L42" s="1723">
        <v>100</v>
      </c>
      <c r="M42" s="1724">
        <f>M31/$M$31*100</f>
        <v>100</v>
      </c>
    </row>
    <row r="43" spans="1:13" ht="21" customHeight="1">
      <c r="K43" s="1729"/>
    </row>
    <row r="44" spans="1:13" ht="21" customHeight="1">
      <c r="K44" s="1729"/>
    </row>
    <row r="45" spans="1:13" ht="21" customHeight="1">
      <c r="J45" s="1729"/>
      <c r="K45" s="1730"/>
    </row>
    <row r="46" spans="1:13" ht="21" customHeight="1">
      <c r="K46" s="1730"/>
    </row>
    <row r="61" spans="1:26" s="1728" customFormat="1" ht="21" customHeight="1">
      <c r="A61" s="1636"/>
      <c r="B61" s="1725"/>
      <c r="C61" s="1731"/>
      <c r="D61" s="1732"/>
      <c r="E61" s="1731"/>
      <c r="F61" s="1731"/>
      <c r="G61" s="1731"/>
      <c r="H61" s="1731"/>
      <c r="I61" s="1731"/>
      <c r="L61" s="1636"/>
      <c r="M61" s="1636"/>
      <c r="N61" s="1636"/>
      <c r="O61" s="1636"/>
      <c r="P61" s="1636"/>
      <c r="Q61" s="1636"/>
      <c r="R61" s="1636"/>
      <c r="S61" s="1636"/>
      <c r="T61" s="1636"/>
      <c r="U61" s="1636"/>
      <c r="V61" s="1636"/>
      <c r="W61" s="1636"/>
      <c r="X61" s="1636"/>
      <c r="Y61" s="1636"/>
      <c r="Z61" s="1636"/>
    </row>
    <row r="62" spans="1:26" s="1728" customFormat="1" ht="21" customHeight="1">
      <c r="A62" s="1636"/>
      <c r="B62" s="1725"/>
      <c r="C62" s="1733"/>
      <c r="D62" s="1734"/>
      <c r="E62" s="1088"/>
      <c r="F62" s="1088"/>
      <c r="G62" s="1088"/>
      <c r="H62" s="1088"/>
      <c r="I62" s="1656"/>
      <c r="L62" s="1636"/>
      <c r="M62" s="1636"/>
      <c r="N62" s="1636"/>
      <c r="O62" s="1636"/>
      <c r="P62" s="1636"/>
      <c r="Q62" s="1636"/>
      <c r="R62" s="1636"/>
      <c r="S62" s="1636"/>
      <c r="T62" s="1636"/>
      <c r="U62" s="1636"/>
      <c r="V62" s="1636"/>
      <c r="W62" s="1636"/>
      <c r="X62" s="1636"/>
      <c r="Y62" s="1636"/>
      <c r="Z62" s="1636"/>
    </row>
    <row r="63" spans="1:26" s="1728" customFormat="1" ht="21" customHeight="1">
      <c r="A63" s="1636"/>
      <c r="B63" s="1725"/>
      <c r="C63" s="1733"/>
      <c r="D63" s="1734"/>
      <c r="E63" s="1088"/>
      <c r="F63" s="1088"/>
      <c r="G63" s="1088"/>
      <c r="H63" s="1088"/>
      <c r="I63" s="1656"/>
      <c r="L63" s="1636"/>
      <c r="M63" s="1636"/>
      <c r="N63" s="1636"/>
      <c r="O63" s="1636"/>
      <c r="P63" s="1636"/>
      <c r="Q63" s="1636"/>
      <c r="R63" s="1636"/>
      <c r="S63" s="1636"/>
      <c r="T63" s="1636"/>
      <c r="U63" s="1636"/>
      <c r="V63" s="1636"/>
      <c r="W63" s="1636"/>
      <c r="X63" s="1636"/>
      <c r="Y63" s="1636"/>
      <c r="Z63" s="1636"/>
    </row>
    <row r="64" spans="1:26" s="1728" customFormat="1" ht="21" customHeight="1">
      <c r="A64" s="1636"/>
      <c r="B64" s="1725"/>
      <c r="C64" s="1733"/>
      <c r="D64" s="1734"/>
      <c r="E64" s="1088"/>
      <c r="F64" s="1088"/>
      <c r="G64" s="1088"/>
      <c r="H64" s="1088"/>
      <c r="I64" s="1656"/>
      <c r="L64" s="1636"/>
      <c r="M64" s="1636"/>
      <c r="N64" s="1636"/>
      <c r="O64" s="1636"/>
      <c r="P64" s="1636"/>
      <c r="Q64" s="1636"/>
      <c r="R64" s="1636"/>
      <c r="S64" s="1636"/>
      <c r="T64" s="1636"/>
      <c r="U64" s="1636"/>
      <c r="V64" s="1636"/>
      <c r="W64" s="1636"/>
      <c r="X64" s="1636"/>
      <c r="Y64" s="1636"/>
      <c r="Z64" s="1636"/>
    </row>
    <row r="65" spans="1:26" s="1728" customFormat="1" ht="21" customHeight="1">
      <c r="A65" s="1636"/>
      <c r="B65" s="1725"/>
      <c r="C65" s="1735"/>
      <c r="D65" s="1736"/>
      <c r="E65" s="1737"/>
      <c r="F65" s="1737"/>
      <c r="G65" s="1737"/>
      <c r="H65" s="1737"/>
      <c r="I65" s="1656"/>
      <c r="L65" s="1636"/>
      <c r="M65" s="1636"/>
      <c r="N65" s="1636"/>
      <c r="O65" s="1636"/>
      <c r="P65" s="1636"/>
      <c r="Q65" s="1636"/>
      <c r="R65" s="1636"/>
      <c r="S65" s="1636"/>
      <c r="T65" s="1636"/>
      <c r="U65" s="1636"/>
      <c r="V65" s="1636"/>
      <c r="W65" s="1636"/>
      <c r="X65" s="1636"/>
      <c r="Y65" s="1636"/>
      <c r="Z65" s="1636"/>
    </row>
  </sheetData>
  <mergeCells count="28">
    <mergeCell ref="A1:M1"/>
    <mergeCell ref="A2:K2"/>
    <mergeCell ref="A5:A16"/>
    <mergeCell ref="B5:B6"/>
    <mergeCell ref="B7:B8"/>
    <mergeCell ref="B9:B10"/>
    <mergeCell ref="B11:B12"/>
    <mergeCell ref="B13:B14"/>
    <mergeCell ref="B15:B16"/>
    <mergeCell ref="B21:B22"/>
    <mergeCell ref="B23:B24"/>
    <mergeCell ref="A39:B39"/>
    <mergeCell ref="A40:B40"/>
    <mergeCell ref="A41:B41"/>
    <mergeCell ref="A25:A30"/>
    <mergeCell ref="B25:B26"/>
    <mergeCell ref="B27:B28"/>
    <mergeCell ref="B29:B30"/>
    <mergeCell ref="A17:A24"/>
    <mergeCell ref="B17:B18"/>
    <mergeCell ref="B19:B20"/>
    <mergeCell ref="A42:B42"/>
    <mergeCell ref="A31:B32"/>
    <mergeCell ref="A33:E33"/>
    <mergeCell ref="A35:K35"/>
    <mergeCell ref="A36:K36"/>
    <mergeCell ref="A37:K37"/>
    <mergeCell ref="A38:B38"/>
  </mergeCells>
  <printOptions horizontalCentered="1" verticalCentered="1"/>
  <pageMargins left="0.36811023599999998" right="0.261811024" top="0.37" bottom="0.39370078740157499" header="0.31" footer="0.511811023622047"/>
  <pageSetup paperSize="9" scale="71"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F42"/>
  <sheetViews>
    <sheetView zoomScale="90" zoomScaleNormal="90" workbookViewId="0">
      <pane xSplit="2" ySplit="6" topLeftCell="AV37" activePane="bottomRight" state="frozen"/>
      <selection activeCell="A25" sqref="A25:A30"/>
      <selection pane="topRight" activeCell="A25" sqref="A25:A30"/>
      <selection pane="bottomLeft" activeCell="A25" sqref="A25:A30"/>
      <selection pane="bottomRight" activeCell="N27" sqref="N27"/>
    </sheetView>
  </sheetViews>
  <sheetFormatPr defaultColWidth="9.1796875" defaultRowHeight="12.5"/>
  <cols>
    <col min="1" max="1" width="6.26953125" style="1740" customWidth="1"/>
    <col min="2" max="2" width="21" style="1740" customWidth="1"/>
    <col min="3" max="3" width="13.453125" style="1740" bestFit="1" customWidth="1"/>
    <col min="4" max="4" width="14.54296875" style="1740" bestFit="1" customWidth="1"/>
    <col min="5" max="6" width="14.54296875" style="1740" customWidth="1"/>
    <col min="7" max="7" width="12.453125" style="1740" customWidth="1"/>
    <col min="8" max="10" width="12.81640625" style="1740" customWidth="1"/>
    <col min="11" max="11" width="12.7265625" style="1740" customWidth="1"/>
    <col min="12" max="14" width="12.81640625" style="1740" customWidth="1"/>
    <col min="15" max="15" width="12.453125" style="1740" customWidth="1"/>
    <col min="16" max="16" width="13" style="1740" bestFit="1" customWidth="1"/>
    <col min="17" max="18" width="13" style="1740" customWidth="1"/>
    <col min="19" max="20" width="12.7265625" style="1740" bestFit="1" customWidth="1"/>
    <col min="21" max="22" width="12.7265625" style="1740" customWidth="1"/>
    <col min="23" max="23" width="14.54296875" style="1740" bestFit="1" customWidth="1"/>
    <col min="24" max="24" width="15" style="1740" bestFit="1" customWidth="1"/>
    <col min="25" max="26" width="15" style="1740" customWidth="1"/>
    <col min="27" max="27" width="13.453125" style="1740" bestFit="1" customWidth="1"/>
    <col min="28" max="28" width="13.54296875" style="1740" bestFit="1" customWidth="1"/>
    <col min="29" max="30" width="13.54296875" style="1740" customWidth="1"/>
    <col min="31" max="32" width="13.54296875" style="1740" bestFit="1" customWidth="1"/>
    <col min="33" max="34" width="13.54296875" style="1740" customWidth="1"/>
    <col min="35" max="36" width="13" style="1740" bestFit="1" customWidth="1"/>
    <col min="37" max="38" width="13" style="1740" customWidth="1"/>
    <col min="39" max="39" width="14.54296875" style="1740" customWidth="1"/>
    <col min="40" max="40" width="14.1796875" style="1740" bestFit="1" customWidth="1"/>
    <col min="41" max="42" width="14.1796875" style="1740" customWidth="1"/>
    <col min="43" max="44" width="13.54296875" style="1740" bestFit="1" customWidth="1"/>
    <col min="45" max="46" width="13.54296875" style="1740" customWidth="1"/>
    <col min="47" max="48" width="13.453125" style="1740" bestFit="1" customWidth="1"/>
    <col min="49" max="50" width="13.453125" style="1740" customWidth="1"/>
    <col min="51" max="52" width="13.453125" style="1740" bestFit="1" customWidth="1"/>
    <col min="53" max="54" width="13.453125" style="1740" customWidth="1"/>
    <col min="55" max="55" width="14.1796875" style="1740" bestFit="1" customWidth="1"/>
    <col min="56" max="56" width="15" style="1740" bestFit="1" customWidth="1"/>
    <col min="57" max="58" width="14.81640625" style="1740" customWidth="1"/>
    <col min="59" max="16384" width="9.1796875" style="1740"/>
  </cols>
  <sheetData>
    <row r="1" spans="1:58" ht="22.5" customHeight="1">
      <c r="A1" s="1738" t="s">
        <v>837</v>
      </c>
      <c r="B1" s="1738"/>
      <c r="C1" s="1738"/>
      <c r="D1" s="1738"/>
      <c r="E1" s="1738"/>
      <c r="F1" s="1738"/>
      <c r="G1" s="1738"/>
      <c r="H1" s="1738"/>
      <c r="I1" s="1738"/>
      <c r="J1" s="1738"/>
      <c r="K1" s="1738"/>
      <c r="L1" s="1738"/>
      <c r="M1" s="1738"/>
      <c r="N1" s="1738"/>
      <c r="O1" s="1738"/>
      <c r="P1" s="1738"/>
      <c r="Q1" s="1738"/>
      <c r="R1" s="1738"/>
      <c r="S1" s="1738"/>
      <c r="T1" s="1738"/>
      <c r="U1" s="1738"/>
      <c r="V1" s="1738"/>
      <c r="W1" s="1738"/>
      <c r="X1" s="1738"/>
      <c r="Y1" s="1738"/>
      <c r="Z1" s="1738"/>
      <c r="AA1" s="1738"/>
      <c r="AB1" s="1738"/>
      <c r="AC1" s="1738"/>
      <c r="AD1" s="1738"/>
      <c r="AE1" s="1738"/>
      <c r="AF1" s="1738"/>
      <c r="AG1" s="1738"/>
      <c r="AH1" s="1738"/>
      <c r="AI1" s="1738"/>
      <c r="AJ1" s="1738"/>
      <c r="AK1" s="1738"/>
      <c r="AL1" s="1738"/>
      <c r="AM1" s="1738"/>
      <c r="AN1" s="1738"/>
      <c r="AO1" s="1738"/>
      <c r="AP1" s="1738"/>
      <c r="AQ1" s="1738"/>
      <c r="AR1" s="1738"/>
      <c r="AS1" s="1738"/>
      <c r="AT1" s="1738"/>
      <c r="AU1" s="1738"/>
      <c r="AV1" s="1738"/>
      <c r="AW1" s="1738"/>
      <c r="AX1" s="1738"/>
      <c r="AY1" s="1738"/>
      <c r="AZ1" s="1738"/>
      <c r="BA1" s="1738"/>
      <c r="BB1" s="1738"/>
      <c r="BC1" s="1738"/>
      <c r="BD1" s="1738"/>
      <c r="BE1" s="1739"/>
      <c r="BF1" s="1739"/>
    </row>
    <row r="2" spans="1:58" ht="18.75" customHeight="1">
      <c r="A2" s="1738" t="s">
        <v>806</v>
      </c>
      <c r="B2" s="1741"/>
      <c r="C2" s="1741"/>
      <c r="D2" s="1741"/>
      <c r="E2" s="1741"/>
      <c r="F2" s="1741"/>
      <c r="G2" s="1741"/>
      <c r="H2" s="1741"/>
      <c r="I2" s="1741"/>
      <c r="J2" s="1741"/>
      <c r="K2" s="1741"/>
      <c r="L2" s="1741"/>
      <c r="M2" s="1741"/>
      <c r="N2" s="1741"/>
      <c r="O2" s="1741"/>
      <c r="P2" s="1741"/>
      <c r="Q2" s="1741"/>
      <c r="R2" s="1741"/>
      <c r="S2" s="1741"/>
      <c r="T2" s="1741"/>
      <c r="U2" s="1741"/>
      <c r="V2" s="1741"/>
      <c r="W2" s="1741"/>
      <c r="X2" s="1741"/>
      <c r="Y2" s="1741"/>
      <c r="Z2" s="1741"/>
      <c r="AA2" s="1742"/>
      <c r="AB2" s="1742"/>
      <c r="AC2" s="1742"/>
      <c r="AD2" s="1742"/>
      <c r="AE2" s="1742"/>
      <c r="AF2" s="1742"/>
      <c r="AG2" s="1742"/>
      <c r="AH2" s="1742"/>
      <c r="AI2" s="1742"/>
      <c r="AJ2" s="1742"/>
      <c r="AK2" s="1742"/>
      <c r="AL2" s="1742"/>
      <c r="AM2" s="1742"/>
      <c r="AN2" s="1742"/>
      <c r="AO2" s="1742"/>
      <c r="AP2" s="1742"/>
      <c r="AQ2" s="1738"/>
      <c r="AR2" s="1738"/>
      <c r="AS2" s="1738"/>
      <c r="AT2" s="1738"/>
      <c r="AU2" s="1738"/>
      <c r="AV2" s="1738"/>
      <c r="AW2" s="1738"/>
      <c r="AX2" s="1738"/>
      <c r="AY2" s="1738"/>
      <c r="AZ2" s="1738"/>
      <c r="BA2" s="1738"/>
      <c r="BB2" s="1738"/>
      <c r="BC2" s="1738"/>
      <c r="BD2" s="1738"/>
      <c r="BE2" s="1739"/>
      <c r="BF2" s="1739"/>
    </row>
    <row r="3" spans="1:58">
      <c r="A3" s="2167" t="s">
        <v>807</v>
      </c>
      <c r="B3" s="2167"/>
      <c r="C3" s="2167"/>
      <c r="D3" s="2167"/>
      <c r="E3" s="2167"/>
      <c r="F3" s="2167"/>
      <c r="G3" s="2167"/>
      <c r="H3" s="2167"/>
      <c r="I3" s="2167"/>
      <c r="J3" s="2167"/>
      <c r="K3" s="2167"/>
      <c r="L3" s="2167"/>
      <c r="M3" s="2167"/>
      <c r="N3" s="2167"/>
      <c r="O3" s="2167"/>
      <c r="P3" s="2167"/>
      <c r="Q3" s="2167"/>
      <c r="R3" s="2167"/>
      <c r="S3" s="2167"/>
      <c r="T3" s="2167"/>
      <c r="U3" s="2167"/>
      <c r="V3" s="2167"/>
      <c r="W3" s="2167"/>
      <c r="X3" s="2167"/>
      <c r="Y3" s="2167"/>
      <c r="Z3" s="2167"/>
      <c r="AA3" s="2167"/>
      <c r="AB3" s="2167"/>
      <c r="AC3" s="2167"/>
      <c r="AD3" s="2167"/>
      <c r="AE3" s="2167"/>
      <c r="AF3" s="2167"/>
      <c r="AG3" s="2167"/>
      <c r="AH3" s="2167"/>
      <c r="AI3" s="2167"/>
      <c r="AJ3" s="2167"/>
      <c r="AK3" s="2167"/>
      <c r="AL3" s="2167"/>
      <c r="AM3" s="2167"/>
      <c r="AN3" s="2167"/>
      <c r="AO3" s="2167"/>
      <c r="AP3" s="2167"/>
      <c r="AQ3" s="2167"/>
      <c r="AR3" s="2167"/>
      <c r="AS3" s="2167"/>
      <c r="AT3" s="2167"/>
      <c r="AU3" s="2167"/>
      <c r="AV3" s="2167"/>
      <c r="AW3" s="2167"/>
      <c r="AX3" s="2167"/>
      <c r="AY3" s="2167"/>
      <c r="AZ3" s="2167"/>
      <c r="BA3" s="2167"/>
      <c r="BB3" s="2168"/>
      <c r="BC3" s="2168"/>
      <c r="BD3" s="2168"/>
      <c r="BE3" s="1739"/>
      <c r="BF3" s="1739"/>
    </row>
    <row r="4" spans="1:58" ht="15" customHeight="1">
      <c r="A4" s="2169" t="s">
        <v>1</v>
      </c>
      <c r="B4" s="2169" t="s">
        <v>2</v>
      </c>
      <c r="C4" s="2171" t="s">
        <v>767</v>
      </c>
      <c r="D4" s="2172"/>
      <c r="E4" s="2172"/>
      <c r="F4" s="2172"/>
      <c r="G4" s="2172"/>
      <c r="H4" s="2172"/>
      <c r="I4" s="2172"/>
      <c r="J4" s="2172"/>
      <c r="K4" s="2172"/>
      <c r="L4" s="2172"/>
      <c r="M4" s="2172"/>
      <c r="N4" s="2172"/>
      <c r="O4" s="2172"/>
      <c r="P4" s="2172"/>
      <c r="Q4" s="2172"/>
      <c r="R4" s="2172"/>
      <c r="S4" s="2172"/>
      <c r="T4" s="2172"/>
      <c r="U4" s="2172"/>
      <c r="V4" s="2172"/>
      <c r="W4" s="2172"/>
      <c r="X4" s="2172"/>
      <c r="Y4" s="2172"/>
      <c r="Z4" s="2173"/>
      <c r="AA4" s="2174" t="s">
        <v>808</v>
      </c>
      <c r="AB4" s="2175"/>
      <c r="AC4" s="2175"/>
      <c r="AD4" s="2175"/>
      <c r="AE4" s="2175"/>
      <c r="AF4" s="2175"/>
      <c r="AG4" s="2175"/>
      <c r="AH4" s="2175"/>
      <c r="AI4" s="2175"/>
      <c r="AJ4" s="2175"/>
      <c r="AK4" s="2175"/>
      <c r="AL4" s="2175"/>
      <c r="AM4" s="2175"/>
      <c r="AN4" s="2175"/>
      <c r="AO4" s="2175"/>
      <c r="AP4" s="2176"/>
      <c r="AQ4" s="2171" t="s">
        <v>809</v>
      </c>
      <c r="AR4" s="2172"/>
      <c r="AS4" s="2172"/>
      <c r="AT4" s="2172"/>
      <c r="AU4" s="2172"/>
      <c r="AV4" s="2172"/>
      <c r="AW4" s="2172"/>
      <c r="AX4" s="2172"/>
      <c r="AY4" s="2172"/>
      <c r="AZ4" s="2172"/>
      <c r="BA4" s="2172"/>
      <c r="BB4" s="2173"/>
      <c r="BC4" s="2177" t="s">
        <v>810</v>
      </c>
      <c r="BD4" s="2177"/>
      <c r="BE4" s="2177"/>
      <c r="BF4" s="2177"/>
    </row>
    <row r="5" spans="1:58" ht="44.25" customHeight="1">
      <c r="A5" s="2169"/>
      <c r="B5" s="2169"/>
      <c r="C5" s="2161" t="s">
        <v>811</v>
      </c>
      <c r="D5" s="2162"/>
      <c r="E5" s="2162"/>
      <c r="F5" s="2163"/>
      <c r="G5" s="2161" t="s">
        <v>812</v>
      </c>
      <c r="H5" s="2162"/>
      <c r="I5" s="2162"/>
      <c r="J5" s="2163"/>
      <c r="K5" s="2162" t="s">
        <v>813</v>
      </c>
      <c r="L5" s="2162"/>
      <c r="M5" s="2162"/>
      <c r="N5" s="2163"/>
      <c r="O5" s="2161" t="s">
        <v>771</v>
      </c>
      <c r="P5" s="2162"/>
      <c r="Q5" s="2162"/>
      <c r="R5" s="2163"/>
      <c r="S5" s="2164" t="s">
        <v>814</v>
      </c>
      <c r="T5" s="2165"/>
      <c r="U5" s="2165"/>
      <c r="V5" s="2166"/>
      <c r="W5" s="2161" t="s">
        <v>776</v>
      </c>
      <c r="X5" s="2162"/>
      <c r="Y5" s="2162"/>
      <c r="Z5" s="2163"/>
      <c r="AA5" s="2161" t="s">
        <v>811</v>
      </c>
      <c r="AB5" s="2162"/>
      <c r="AC5" s="2162"/>
      <c r="AD5" s="2163"/>
      <c r="AE5" s="2161" t="s">
        <v>815</v>
      </c>
      <c r="AF5" s="2162"/>
      <c r="AG5" s="2162"/>
      <c r="AH5" s="2163"/>
      <c r="AI5" s="2164" t="s">
        <v>771</v>
      </c>
      <c r="AJ5" s="2165"/>
      <c r="AK5" s="2165"/>
      <c r="AL5" s="2166"/>
      <c r="AM5" s="2178" t="s">
        <v>816</v>
      </c>
      <c r="AN5" s="2179"/>
      <c r="AO5" s="2179"/>
      <c r="AP5" s="2180"/>
      <c r="AQ5" s="2181" t="s">
        <v>771</v>
      </c>
      <c r="AR5" s="2182"/>
      <c r="AS5" s="2182"/>
      <c r="AT5" s="2183"/>
      <c r="AU5" s="2181" t="s">
        <v>814</v>
      </c>
      <c r="AV5" s="2182"/>
      <c r="AW5" s="2182"/>
      <c r="AX5" s="2183"/>
      <c r="AY5" s="2164" t="s">
        <v>794</v>
      </c>
      <c r="AZ5" s="2165"/>
      <c r="BA5" s="2165"/>
      <c r="BB5" s="2166"/>
      <c r="BC5" s="2177"/>
      <c r="BD5" s="2177"/>
      <c r="BE5" s="2177"/>
      <c r="BF5" s="2177"/>
    </row>
    <row r="6" spans="1:58" ht="17.25" customHeight="1">
      <c r="A6" s="2170"/>
      <c r="B6" s="2170"/>
      <c r="C6" s="1743">
        <v>2021</v>
      </c>
      <c r="D6" s="1743">
        <v>2022</v>
      </c>
      <c r="E6" s="1743">
        <v>2023</v>
      </c>
      <c r="F6" s="1744">
        <v>2024</v>
      </c>
      <c r="G6" s="1743">
        <v>2021</v>
      </c>
      <c r="H6" s="1743">
        <v>2022</v>
      </c>
      <c r="I6" s="1743">
        <v>2023</v>
      </c>
      <c r="J6" s="1744">
        <v>2024</v>
      </c>
      <c r="K6" s="1743">
        <v>2021</v>
      </c>
      <c r="L6" s="1743">
        <v>2022</v>
      </c>
      <c r="M6" s="1743">
        <v>2023</v>
      </c>
      <c r="N6" s="1744">
        <v>2024</v>
      </c>
      <c r="O6" s="1743">
        <v>2021</v>
      </c>
      <c r="P6" s="1743">
        <v>2022</v>
      </c>
      <c r="Q6" s="1743">
        <v>2023</v>
      </c>
      <c r="R6" s="1744">
        <v>2024</v>
      </c>
      <c r="S6" s="1743">
        <v>2021</v>
      </c>
      <c r="T6" s="1743">
        <v>2022</v>
      </c>
      <c r="U6" s="1743">
        <v>2023</v>
      </c>
      <c r="V6" s="1744">
        <v>2024</v>
      </c>
      <c r="W6" s="1743">
        <v>2021</v>
      </c>
      <c r="X6" s="1743">
        <v>2022</v>
      </c>
      <c r="Y6" s="1743">
        <v>2023</v>
      </c>
      <c r="Z6" s="1744">
        <v>2024</v>
      </c>
      <c r="AA6" s="1743">
        <v>2021</v>
      </c>
      <c r="AB6" s="1743">
        <v>2022</v>
      </c>
      <c r="AC6" s="1743">
        <v>2023</v>
      </c>
      <c r="AD6" s="1744">
        <v>2024</v>
      </c>
      <c r="AE6" s="1743">
        <v>2021</v>
      </c>
      <c r="AF6" s="1743">
        <v>2022</v>
      </c>
      <c r="AG6" s="1743">
        <v>2023</v>
      </c>
      <c r="AH6" s="1744">
        <v>2024</v>
      </c>
      <c r="AI6" s="1743">
        <v>2021</v>
      </c>
      <c r="AJ6" s="1743">
        <v>2022</v>
      </c>
      <c r="AK6" s="1743">
        <v>2023</v>
      </c>
      <c r="AL6" s="1744">
        <v>2024</v>
      </c>
      <c r="AM6" s="1743">
        <v>2021</v>
      </c>
      <c r="AN6" s="1743">
        <v>2022</v>
      </c>
      <c r="AO6" s="1743">
        <v>2023</v>
      </c>
      <c r="AP6" s="1744">
        <v>2024</v>
      </c>
      <c r="AQ6" s="1743">
        <v>2021</v>
      </c>
      <c r="AR6" s="1743">
        <v>2022</v>
      </c>
      <c r="AS6" s="1743">
        <v>2023</v>
      </c>
      <c r="AT6" s="1744">
        <v>2024</v>
      </c>
      <c r="AU6" s="1743">
        <v>2021</v>
      </c>
      <c r="AV6" s="1743">
        <v>2022</v>
      </c>
      <c r="AW6" s="1743">
        <v>2023</v>
      </c>
      <c r="AX6" s="1744">
        <v>2024</v>
      </c>
      <c r="AY6" s="1743">
        <v>2021</v>
      </c>
      <c r="AZ6" s="1743">
        <v>2022</v>
      </c>
      <c r="BA6" s="1745">
        <v>2023</v>
      </c>
      <c r="BB6" s="1744">
        <v>2024</v>
      </c>
      <c r="BC6" s="1746">
        <v>2021</v>
      </c>
      <c r="BD6" s="1747">
        <v>2022</v>
      </c>
      <c r="BE6" s="1748">
        <v>2023</v>
      </c>
      <c r="BF6" s="1744">
        <v>2024</v>
      </c>
    </row>
    <row r="7" spans="1:58" ht="15" customHeight="1">
      <c r="A7" s="1749"/>
      <c r="B7" s="1750" t="s">
        <v>7</v>
      </c>
      <c r="C7" s="1747"/>
      <c r="D7" s="1747"/>
      <c r="E7" s="1747"/>
      <c r="F7" s="1751"/>
      <c r="G7" s="1747"/>
      <c r="H7" s="1747"/>
      <c r="I7" s="1747"/>
      <c r="J7" s="1751"/>
      <c r="K7" s="1747"/>
      <c r="L7" s="1747"/>
      <c r="M7" s="1747"/>
      <c r="N7" s="1751"/>
      <c r="O7" s="1747"/>
      <c r="P7" s="1747"/>
      <c r="Q7" s="1747"/>
      <c r="R7" s="1751"/>
      <c r="S7" s="1747"/>
      <c r="T7" s="1747"/>
      <c r="U7" s="1747"/>
      <c r="V7" s="1751"/>
      <c r="W7" s="1747"/>
      <c r="X7" s="1747"/>
      <c r="Y7" s="1747"/>
      <c r="Z7" s="1747"/>
      <c r="AA7" s="1747"/>
      <c r="AB7" s="1747"/>
      <c r="AC7" s="1747"/>
      <c r="AD7" s="1751"/>
      <c r="AE7" s="1747"/>
      <c r="AF7" s="1747"/>
      <c r="AG7" s="1747"/>
      <c r="AH7" s="1751"/>
      <c r="AI7" s="1747"/>
      <c r="AJ7" s="1747"/>
      <c r="AK7" s="1747"/>
      <c r="AL7" s="1751"/>
      <c r="AM7" s="1747"/>
      <c r="AN7" s="1747"/>
      <c r="AO7" s="1747"/>
      <c r="AP7" s="1751"/>
      <c r="AQ7" s="1747"/>
      <c r="AR7" s="1747"/>
      <c r="AS7" s="1747"/>
      <c r="AT7" s="1751"/>
      <c r="AU7" s="1747"/>
      <c r="AV7" s="1747"/>
      <c r="AW7" s="1747"/>
      <c r="AX7" s="1751"/>
      <c r="AY7" s="1747"/>
      <c r="AZ7" s="1747"/>
      <c r="BA7" s="1747"/>
      <c r="BB7" s="1751"/>
      <c r="BC7" s="1746"/>
      <c r="BD7" s="1747"/>
      <c r="BE7" s="1752"/>
      <c r="BF7" s="1753"/>
    </row>
    <row r="8" spans="1:58" ht="15" customHeight="1">
      <c r="A8" s="1754">
        <v>1</v>
      </c>
      <c r="B8" s="1070" t="s">
        <v>104</v>
      </c>
      <c r="C8" s="1755">
        <v>1046698.84</v>
      </c>
      <c r="D8" s="1755">
        <v>1144537.1694401</v>
      </c>
      <c r="E8" s="1755">
        <v>1271063.5237612999</v>
      </c>
      <c r="F8" s="1756">
        <v>1377418</v>
      </c>
      <c r="G8" s="1755">
        <v>584210.93000000005</v>
      </c>
      <c r="H8" s="1755">
        <v>586336.47036979999</v>
      </c>
      <c r="I8" s="1755">
        <v>602679.06530010002</v>
      </c>
      <c r="J8" s="1756">
        <v>663690</v>
      </c>
      <c r="K8" s="1755">
        <v>213575.32</v>
      </c>
      <c r="L8" s="1755">
        <v>214463.1611499</v>
      </c>
      <c r="M8" s="1755">
        <v>215210.21832829999</v>
      </c>
      <c r="N8" s="1756">
        <v>243610</v>
      </c>
      <c r="O8" s="1755">
        <v>492342.96</v>
      </c>
      <c r="P8" s="1755">
        <v>557603.23860759998</v>
      </c>
      <c r="Q8" s="1755">
        <v>645442.41775729996</v>
      </c>
      <c r="R8" s="1756">
        <v>761159.76</v>
      </c>
      <c r="S8" s="1755">
        <v>123999.17</v>
      </c>
      <c r="T8" s="1755">
        <v>142978.497439</v>
      </c>
      <c r="U8" s="1755">
        <v>127204.88151779999</v>
      </c>
      <c r="V8" s="1756">
        <v>83637.03</v>
      </c>
      <c r="W8" s="1755">
        <v>2460827.2200000002</v>
      </c>
      <c r="X8" s="1755">
        <v>2645918.5370063996</v>
      </c>
      <c r="Y8" s="1755">
        <v>2861600.1066648001</v>
      </c>
      <c r="Z8" s="1755">
        <v>3129514.79</v>
      </c>
      <c r="AA8" s="1755">
        <v>338610.54</v>
      </c>
      <c r="AB8" s="1755">
        <v>392373.5767487</v>
      </c>
      <c r="AC8" s="1755">
        <v>473237.80855000002</v>
      </c>
      <c r="AD8" s="1756">
        <v>526422.68000000005</v>
      </c>
      <c r="AE8" s="1755">
        <v>388917.96</v>
      </c>
      <c r="AF8" s="1755">
        <v>405632.91814030003</v>
      </c>
      <c r="AG8" s="1755">
        <v>454229.43242750003</v>
      </c>
      <c r="AH8" s="1756">
        <v>495529.31999999995</v>
      </c>
      <c r="AI8" s="1755">
        <v>184700.38</v>
      </c>
      <c r="AJ8" s="1755">
        <v>211750.0925264</v>
      </c>
      <c r="AK8" s="1755">
        <v>228408.24484870001</v>
      </c>
      <c r="AL8" s="1756">
        <v>237073.12</v>
      </c>
      <c r="AM8" s="1755">
        <v>912228.88</v>
      </c>
      <c r="AN8" s="1755">
        <v>1009756.5874154</v>
      </c>
      <c r="AO8" s="1755">
        <v>1155875.4858262001</v>
      </c>
      <c r="AP8" s="1756">
        <v>1259025.1200000001</v>
      </c>
      <c r="AQ8" s="1755">
        <v>24083.17</v>
      </c>
      <c r="AR8" s="1755">
        <v>23101.279999999999</v>
      </c>
      <c r="AS8" s="1755">
        <v>25419.060307200001</v>
      </c>
      <c r="AT8" s="1756">
        <v>34435.96</v>
      </c>
      <c r="AU8" s="1755">
        <v>692.34</v>
      </c>
      <c r="AV8" s="1755">
        <v>698.56</v>
      </c>
      <c r="AW8" s="1755">
        <v>760.85877689999995</v>
      </c>
      <c r="AX8" s="1756">
        <v>603.76</v>
      </c>
      <c r="AY8" s="1755">
        <v>24775.51</v>
      </c>
      <c r="AZ8" s="1755">
        <v>23799.84</v>
      </c>
      <c r="BA8" s="1755">
        <v>26179.919084100002</v>
      </c>
      <c r="BB8" s="1756">
        <v>35039.72</v>
      </c>
      <c r="BC8" s="1757">
        <v>3397831.6100000003</v>
      </c>
      <c r="BD8" s="1758">
        <v>3679474.9644217994</v>
      </c>
      <c r="BE8" s="1759">
        <v>4043655.5115751</v>
      </c>
      <c r="BF8" s="1760">
        <v>4423579.63</v>
      </c>
    </row>
    <row r="9" spans="1:58" ht="15" customHeight="1">
      <c r="A9" s="1754"/>
      <c r="B9" s="1761" t="s">
        <v>12</v>
      </c>
      <c r="C9" s="1755"/>
      <c r="D9" s="1755"/>
      <c r="E9" s="1755"/>
      <c r="F9" s="1756"/>
      <c r="G9" s="1755"/>
      <c r="H9" s="1755"/>
      <c r="I9" s="1755"/>
      <c r="J9" s="1756"/>
      <c r="K9" s="1755"/>
      <c r="L9" s="1755"/>
      <c r="M9" s="1755"/>
      <c r="N9" s="1756"/>
      <c r="O9" s="1755"/>
      <c r="P9" s="1755"/>
      <c r="Q9" s="1755"/>
      <c r="R9" s="1756"/>
      <c r="S9" s="1755"/>
      <c r="T9" s="1755"/>
      <c r="U9" s="1755"/>
      <c r="V9" s="1756"/>
      <c r="W9" s="1755"/>
      <c r="X9" s="1755"/>
      <c r="Y9" s="1755"/>
      <c r="Z9" s="1755"/>
      <c r="AA9" s="1755"/>
      <c r="AB9" s="1755"/>
      <c r="AC9" s="1755"/>
      <c r="AD9" s="1756"/>
      <c r="AE9" s="1755"/>
      <c r="AF9" s="1755"/>
      <c r="AG9" s="1755"/>
      <c r="AH9" s="1756"/>
      <c r="AI9" s="1755"/>
      <c r="AJ9" s="1755"/>
      <c r="AK9" s="1755"/>
      <c r="AL9" s="1756"/>
      <c r="AM9" s="1755"/>
      <c r="AN9" s="1755"/>
      <c r="AO9" s="1755"/>
      <c r="AP9" s="1756"/>
      <c r="AQ9" s="1755"/>
      <c r="AR9" s="1755"/>
      <c r="AS9" s="1755"/>
      <c r="AT9" s="1756"/>
      <c r="AU9" s="1755"/>
      <c r="AV9" s="1755"/>
      <c r="AW9" s="1755"/>
      <c r="AX9" s="1756"/>
      <c r="AY9" s="1755"/>
      <c r="AZ9" s="1755"/>
      <c r="BA9" s="1755"/>
      <c r="BB9" s="1756"/>
      <c r="BC9" s="1757"/>
      <c r="BD9" s="1758"/>
      <c r="BE9" s="1762"/>
      <c r="BF9" s="1753"/>
    </row>
    <row r="10" spans="1:58" ht="15" customHeight="1">
      <c r="A10" s="1754">
        <v>2</v>
      </c>
      <c r="B10" s="1070" t="s">
        <v>343</v>
      </c>
      <c r="C10" s="1755"/>
      <c r="D10" s="1755"/>
      <c r="E10" s="1755"/>
      <c r="F10" s="1756">
        <v>84.450876699999995</v>
      </c>
      <c r="G10" s="1755"/>
      <c r="H10" s="1755"/>
      <c r="I10" s="1755"/>
      <c r="J10" s="1756">
        <v>0</v>
      </c>
      <c r="K10" s="1755"/>
      <c r="L10" s="1755"/>
      <c r="M10" s="1755"/>
      <c r="N10" s="1756">
        <v>35.004348899999997</v>
      </c>
      <c r="O10" s="1755"/>
      <c r="P10" s="1755"/>
      <c r="Q10" s="1755"/>
      <c r="R10" s="1756">
        <v>39.1233729</v>
      </c>
      <c r="S10" s="1755"/>
      <c r="T10" s="1755"/>
      <c r="U10" s="1755"/>
      <c r="V10" s="1756">
        <v>0.66909839999999998</v>
      </c>
      <c r="W10" s="1755"/>
      <c r="X10" s="1755"/>
      <c r="Y10" s="1755"/>
      <c r="Z10" s="1755">
        <v>159.24769689999999</v>
      </c>
      <c r="AA10" s="1755"/>
      <c r="AB10" s="1755"/>
      <c r="AC10" s="1755"/>
      <c r="AD10" s="1756">
        <v>0</v>
      </c>
      <c r="AE10" s="1755"/>
      <c r="AF10" s="1755"/>
      <c r="AG10" s="1755"/>
      <c r="AH10" s="1756">
        <v>0</v>
      </c>
      <c r="AI10" s="1755"/>
      <c r="AJ10" s="1755"/>
      <c r="AK10" s="1755"/>
      <c r="AL10" s="1756">
        <v>0</v>
      </c>
      <c r="AM10" s="1755"/>
      <c r="AN10" s="1755"/>
      <c r="AO10" s="1755"/>
      <c r="AP10" s="1756">
        <v>0</v>
      </c>
      <c r="AQ10" s="1755"/>
      <c r="AR10" s="1755"/>
      <c r="AS10" s="1755"/>
      <c r="AT10" s="1756">
        <v>0</v>
      </c>
      <c r="AU10" s="1755"/>
      <c r="AV10" s="1755"/>
      <c r="AW10" s="1755"/>
      <c r="AX10" s="1756">
        <v>0</v>
      </c>
      <c r="AY10" s="1755"/>
      <c r="AZ10" s="1755"/>
      <c r="BA10" s="1755"/>
      <c r="BB10" s="1756">
        <v>0</v>
      </c>
      <c r="BC10" s="1757"/>
      <c r="BD10" s="1758"/>
      <c r="BE10" s="1762"/>
      <c r="BF10" s="1753">
        <v>159.24769689999999</v>
      </c>
    </row>
    <row r="11" spans="1:58" ht="15" customHeight="1">
      <c r="A11" s="1754">
        <v>3</v>
      </c>
      <c r="B11" s="1070" t="s">
        <v>215</v>
      </c>
      <c r="C11" s="1755">
        <v>8320.6200000000008</v>
      </c>
      <c r="D11" s="1755">
        <v>11568.18</v>
      </c>
      <c r="E11" s="1755">
        <v>16059.276945</v>
      </c>
      <c r="F11" s="1756">
        <v>21758.799999999999</v>
      </c>
      <c r="G11" s="1755">
        <v>1120.04</v>
      </c>
      <c r="H11" s="1755">
        <v>1236.8800000000001</v>
      </c>
      <c r="I11" s="1755">
        <v>1669.2845477000001</v>
      </c>
      <c r="J11" s="1756">
        <v>1761.1700000000019</v>
      </c>
      <c r="K11" s="1755">
        <v>5361.46</v>
      </c>
      <c r="L11" s="1755">
        <v>6009</v>
      </c>
      <c r="M11" s="1755">
        <v>6953.5578384999999</v>
      </c>
      <c r="N11" s="1756">
        <v>7297.72</v>
      </c>
      <c r="O11" s="1755">
        <v>3028.21</v>
      </c>
      <c r="P11" s="1755">
        <v>3754.38</v>
      </c>
      <c r="Q11" s="1755">
        <v>4298.1174840000003</v>
      </c>
      <c r="R11" s="1756">
        <v>6021.17</v>
      </c>
      <c r="S11" s="1755">
        <v>404.34</v>
      </c>
      <c r="T11" s="1755">
        <v>348.08600000000001</v>
      </c>
      <c r="U11" s="1755">
        <v>575.67004959999997</v>
      </c>
      <c r="V11" s="1756">
        <v>629.70000000000005</v>
      </c>
      <c r="W11" s="1755">
        <v>18234.669999999998</v>
      </c>
      <c r="X11" s="1755">
        <v>22916.526000000002</v>
      </c>
      <c r="Y11" s="1755">
        <v>29555.906864799999</v>
      </c>
      <c r="Z11" s="1755">
        <v>37468.559999999998</v>
      </c>
      <c r="AA11" s="1755">
        <v>2151.85</v>
      </c>
      <c r="AB11" s="1755">
        <v>2811.32</v>
      </c>
      <c r="AC11" s="1755">
        <v>4438.3173172999996</v>
      </c>
      <c r="AD11" s="1756">
        <v>5138.37</v>
      </c>
      <c r="AE11" s="1755">
        <v>646.41999999999996</v>
      </c>
      <c r="AF11" s="1755">
        <v>678.37</v>
      </c>
      <c r="AG11" s="1755">
        <v>979.92305780000004</v>
      </c>
      <c r="AH11" s="1756">
        <v>1278.8100000000004</v>
      </c>
      <c r="AI11" s="1755">
        <v>3381.06</v>
      </c>
      <c r="AJ11" s="1755">
        <v>3990.22</v>
      </c>
      <c r="AK11" s="1755">
        <v>4405.4588700999993</v>
      </c>
      <c r="AL11" s="1756">
        <v>5871.65</v>
      </c>
      <c r="AM11" s="1755">
        <v>6179.33</v>
      </c>
      <c r="AN11" s="1755">
        <v>7479.91</v>
      </c>
      <c r="AO11" s="1755">
        <v>9823.6992451999977</v>
      </c>
      <c r="AP11" s="1756">
        <v>12288.83</v>
      </c>
      <c r="AQ11" s="1755">
        <v>26563.91</v>
      </c>
      <c r="AR11" s="1755">
        <v>28520.329999999998</v>
      </c>
      <c r="AS11" s="1755">
        <v>28965.0306986</v>
      </c>
      <c r="AT11" s="1756">
        <v>33388.17</v>
      </c>
      <c r="AU11" s="1755">
        <v>1403.42</v>
      </c>
      <c r="AV11" s="1755">
        <v>1639.86</v>
      </c>
      <c r="AW11" s="1755">
        <v>1542.382449</v>
      </c>
      <c r="AX11" s="1756">
        <v>2617.48</v>
      </c>
      <c r="AY11" s="1755">
        <v>27967.33</v>
      </c>
      <c r="AZ11" s="1755">
        <v>30160.19</v>
      </c>
      <c r="BA11" s="1755">
        <v>30507.4131476</v>
      </c>
      <c r="BB11" s="1756">
        <v>36005.65</v>
      </c>
      <c r="BC11" s="1757">
        <v>52381.33</v>
      </c>
      <c r="BD11" s="1758">
        <v>60556.626000000004</v>
      </c>
      <c r="BE11" s="1759">
        <v>69887.019257599997</v>
      </c>
      <c r="BF11" s="1760">
        <v>85763.040000000008</v>
      </c>
    </row>
    <row r="12" spans="1:58" ht="15" customHeight="1">
      <c r="A12" s="1754">
        <v>4</v>
      </c>
      <c r="B12" s="1070" t="s">
        <v>817</v>
      </c>
      <c r="C12" s="1755">
        <v>925.93</v>
      </c>
      <c r="D12" s="1755">
        <v>1190.08</v>
      </c>
      <c r="E12" s="1755">
        <v>1183.3098468000001</v>
      </c>
      <c r="F12" s="1756">
        <v>1136.6230906000001</v>
      </c>
      <c r="G12" s="1755">
        <v>219.96</v>
      </c>
      <c r="H12" s="1755">
        <v>384.54</v>
      </c>
      <c r="I12" s="1755">
        <v>498.6115878</v>
      </c>
      <c r="J12" s="1756">
        <v>663.22704920000001</v>
      </c>
      <c r="K12" s="1755">
        <v>587.92999999999995</v>
      </c>
      <c r="L12" s="1755">
        <v>626.5</v>
      </c>
      <c r="M12" s="1755">
        <v>670.91096519999996</v>
      </c>
      <c r="N12" s="1756">
        <v>674.35493220000001</v>
      </c>
      <c r="O12" s="1755">
        <v>345.24</v>
      </c>
      <c r="P12" s="1755">
        <v>412.6</v>
      </c>
      <c r="Q12" s="1755">
        <v>756.37875080000003</v>
      </c>
      <c r="R12" s="1756">
        <v>885.69476580000003</v>
      </c>
      <c r="S12" s="1755">
        <v>0</v>
      </c>
      <c r="T12" s="1755">
        <v>10.615</v>
      </c>
      <c r="U12" s="1755">
        <v>25.0204667</v>
      </c>
      <c r="V12" s="1756">
        <v>0</v>
      </c>
      <c r="W12" s="1755">
        <v>2079.06</v>
      </c>
      <c r="X12" s="1755">
        <v>2624.3349999999996</v>
      </c>
      <c r="Y12" s="1755">
        <v>3134.2316172999999</v>
      </c>
      <c r="Z12" s="1755">
        <v>3359.8998378000001</v>
      </c>
      <c r="AA12" s="1755">
        <v>6.66</v>
      </c>
      <c r="AB12" s="1755">
        <v>6.62</v>
      </c>
      <c r="AC12" s="1755">
        <v>4.1888759999999996</v>
      </c>
      <c r="AD12" s="1756">
        <v>4.1953956999999997</v>
      </c>
      <c r="AE12" s="1755">
        <v>0</v>
      </c>
      <c r="AF12" s="1755">
        <v>0</v>
      </c>
      <c r="AG12" s="1755">
        <v>0</v>
      </c>
      <c r="AH12" s="1756">
        <v>0</v>
      </c>
      <c r="AI12" s="1755">
        <v>0.68</v>
      </c>
      <c r="AJ12" s="1755">
        <v>0.74</v>
      </c>
      <c r="AK12" s="1755">
        <v>0.98457349999999999</v>
      </c>
      <c r="AL12" s="1756">
        <v>1.5045639</v>
      </c>
      <c r="AM12" s="1755">
        <v>7.34</v>
      </c>
      <c r="AN12" s="1755">
        <v>7.36</v>
      </c>
      <c r="AO12" s="1755">
        <v>5.1734494999999994</v>
      </c>
      <c r="AP12" s="1756">
        <v>5.6999595999999997</v>
      </c>
      <c r="AQ12" s="1755">
        <v>931.44</v>
      </c>
      <c r="AR12" s="1755">
        <v>938.53000000000009</v>
      </c>
      <c r="AS12" s="1755">
        <v>841.23714270000005</v>
      </c>
      <c r="AT12" s="1756">
        <v>987.33225170000003</v>
      </c>
      <c r="AU12" s="1755">
        <v>84.26</v>
      </c>
      <c r="AV12" s="1755">
        <v>108.17</v>
      </c>
      <c r="AW12" s="1755">
        <v>115.1812111</v>
      </c>
      <c r="AX12" s="1756">
        <v>71.723744699999997</v>
      </c>
      <c r="AY12" s="1755">
        <v>1015.7</v>
      </c>
      <c r="AZ12" s="1755">
        <v>1046.7</v>
      </c>
      <c r="BA12" s="1755">
        <v>956.41835380000009</v>
      </c>
      <c r="BB12" s="1756">
        <v>1059.0559963999999</v>
      </c>
      <c r="BC12" s="1757">
        <v>3102.1</v>
      </c>
      <c r="BD12" s="1758">
        <v>3678.3949999999995</v>
      </c>
      <c r="BE12" s="1759">
        <v>4095.8234206000002</v>
      </c>
      <c r="BF12" s="1760">
        <v>4424.6557938000005</v>
      </c>
    </row>
    <row r="13" spans="1:58" ht="15" customHeight="1">
      <c r="A13" s="1754">
        <v>5</v>
      </c>
      <c r="B13" s="1070" t="s">
        <v>302</v>
      </c>
      <c r="C13" s="1755">
        <v>2163.04</v>
      </c>
      <c r="D13" s="1755">
        <v>2926.96</v>
      </c>
      <c r="E13" s="1755">
        <v>3011.6576026500002</v>
      </c>
      <c r="F13" s="1756">
        <v>3086.0423213590002</v>
      </c>
      <c r="G13" s="1755">
        <v>2333.15</v>
      </c>
      <c r="H13" s="1755">
        <v>2585.94</v>
      </c>
      <c r="I13" s="1755">
        <v>3517.796229307</v>
      </c>
      <c r="J13" s="1756">
        <v>3852.7183986189998</v>
      </c>
      <c r="K13" s="1755">
        <v>1664.03</v>
      </c>
      <c r="L13" s="1755">
        <v>1682.6</v>
      </c>
      <c r="M13" s="1755">
        <v>1854.3304251510001</v>
      </c>
      <c r="N13" s="1756">
        <v>2025.121605237</v>
      </c>
      <c r="O13" s="1755">
        <v>1388.42</v>
      </c>
      <c r="P13" s="1755">
        <v>1404.48</v>
      </c>
      <c r="Q13" s="1755">
        <v>1345.39024966599</v>
      </c>
      <c r="R13" s="1756">
        <v>2063.2477197349899</v>
      </c>
      <c r="S13" s="1755">
        <v>41.96</v>
      </c>
      <c r="T13" s="1755">
        <v>82.710999999999999</v>
      </c>
      <c r="U13" s="1755">
        <v>77.950618593000002</v>
      </c>
      <c r="V13" s="1756">
        <v>38.961215218</v>
      </c>
      <c r="W13" s="1755">
        <v>7590.6</v>
      </c>
      <c r="X13" s="1755">
        <v>8682.6909999999989</v>
      </c>
      <c r="Y13" s="1755">
        <v>9807.1251253669907</v>
      </c>
      <c r="Z13" s="1755">
        <v>11066.09126016799</v>
      </c>
      <c r="AA13" s="1755">
        <v>154.88999999999999</v>
      </c>
      <c r="AB13" s="1755">
        <v>245.71</v>
      </c>
      <c r="AC13" s="1755">
        <v>327.018594517</v>
      </c>
      <c r="AD13" s="1756">
        <v>342.19719898</v>
      </c>
      <c r="AE13" s="1755">
        <v>164.19</v>
      </c>
      <c r="AF13" s="1755">
        <v>169.1</v>
      </c>
      <c r="AG13" s="1755">
        <v>226.809845626</v>
      </c>
      <c r="AH13" s="1756">
        <v>266.813547105</v>
      </c>
      <c r="AI13" s="1755">
        <v>291.79000000000002</v>
      </c>
      <c r="AJ13" s="1755">
        <v>273.37</v>
      </c>
      <c r="AK13" s="1755">
        <v>357.20057668799893</v>
      </c>
      <c r="AL13" s="1756">
        <v>487.27733119499896</v>
      </c>
      <c r="AM13" s="1755">
        <v>610.87</v>
      </c>
      <c r="AN13" s="1755">
        <v>688.18000000000006</v>
      </c>
      <c r="AO13" s="1755">
        <v>911.0290168309989</v>
      </c>
      <c r="AP13" s="1756">
        <v>1096.288077279999</v>
      </c>
      <c r="AQ13" s="1755">
        <v>3251.34</v>
      </c>
      <c r="AR13" s="1755">
        <v>3764.12</v>
      </c>
      <c r="AS13" s="1755">
        <v>3727.7885946770002</v>
      </c>
      <c r="AT13" s="1756">
        <v>4584.8181055549994</v>
      </c>
      <c r="AU13" s="1755">
        <v>270.39999999999998</v>
      </c>
      <c r="AV13" s="1755">
        <v>379.59</v>
      </c>
      <c r="AW13" s="1755">
        <v>236.02455048799999</v>
      </c>
      <c r="AX13" s="1756">
        <v>244.68997118799999</v>
      </c>
      <c r="AY13" s="1755">
        <v>3521.74</v>
      </c>
      <c r="AZ13" s="1755">
        <v>4143.71</v>
      </c>
      <c r="BA13" s="1755">
        <v>3963.8131451650002</v>
      </c>
      <c r="BB13" s="1756">
        <v>4829.508076742999</v>
      </c>
      <c r="BC13" s="1757">
        <v>11723.21</v>
      </c>
      <c r="BD13" s="1758">
        <v>13514.580999999998</v>
      </c>
      <c r="BE13" s="1759">
        <v>14681.96728736299</v>
      </c>
      <c r="BF13" s="1760">
        <v>16991.887414190987</v>
      </c>
    </row>
    <row r="14" spans="1:58" ht="15" customHeight="1">
      <c r="A14" s="1754">
        <v>6</v>
      </c>
      <c r="B14" s="1070" t="s">
        <v>303</v>
      </c>
      <c r="C14" s="1755">
        <v>4258.49</v>
      </c>
      <c r="D14" s="1755">
        <v>4829.87</v>
      </c>
      <c r="E14" s="1755">
        <v>5047.3829867000004</v>
      </c>
      <c r="F14" s="1756">
        <v>5318.7310805999996</v>
      </c>
      <c r="G14" s="1755">
        <v>1244.6500000000001</v>
      </c>
      <c r="H14" s="1755">
        <v>1345.61</v>
      </c>
      <c r="I14" s="1755">
        <v>1804.4758228999999</v>
      </c>
      <c r="J14" s="1756">
        <v>2323.4638558000001</v>
      </c>
      <c r="K14" s="1755">
        <v>1138.19</v>
      </c>
      <c r="L14" s="1755">
        <v>1184.5</v>
      </c>
      <c r="M14" s="1755">
        <v>1466.4401330999999</v>
      </c>
      <c r="N14" s="1756">
        <v>1678.1134195000002</v>
      </c>
      <c r="O14" s="1755">
        <v>228.72</v>
      </c>
      <c r="P14" s="1755">
        <v>170.56</v>
      </c>
      <c r="Q14" s="1755">
        <v>254.08201969999999</v>
      </c>
      <c r="R14" s="1756">
        <v>157.4225921</v>
      </c>
      <c r="S14" s="1755">
        <v>20.309999999999999</v>
      </c>
      <c r="T14" s="1755">
        <v>19.2</v>
      </c>
      <c r="U14" s="1755">
        <v>19.102444999999999</v>
      </c>
      <c r="V14" s="1756">
        <v>38.085843300000001</v>
      </c>
      <c r="W14" s="1755">
        <v>6890.36</v>
      </c>
      <c r="X14" s="1755">
        <v>7549.74</v>
      </c>
      <c r="Y14" s="1755">
        <v>8591.4834073999991</v>
      </c>
      <c r="Z14" s="1755">
        <v>9515.8167912999979</v>
      </c>
      <c r="AA14" s="1755">
        <v>204.58</v>
      </c>
      <c r="AB14" s="1755">
        <v>214.63</v>
      </c>
      <c r="AC14" s="1755">
        <v>217.0763632</v>
      </c>
      <c r="AD14" s="1756">
        <v>205.3536637</v>
      </c>
      <c r="AE14" s="1755">
        <v>20.84</v>
      </c>
      <c r="AF14" s="1755">
        <v>19.559999999999999</v>
      </c>
      <c r="AG14" s="1755">
        <v>13.8869664</v>
      </c>
      <c r="AH14" s="1756">
        <v>34.2169259</v>
      </c>
      <c r="AI14" s="1755">
        <v>45.05</v>
      </c>
      <c r="AJ14" s="1755">
        <v>44.92</v>
      </c>
      <c r="AK14" s="1755">
        <v>44.895546199999998</v>
      </c>
      <c r="AL14" s="1756">
        <v>43.049447699999995</v>
      </c>
      <c r="AM14" s="1755">
        <v>270.47000000000003</v>
      </c>
      <c r="AN14" s="1755">
        <v>279.11</v>
      </c>
      <c r="AO14" s="1755">
        <v>275.85887580000002</v>
      </c>
      <c r="AP14" s="1756">
        <v>282.62003729999998</v>
      </c>
      <c r="AQ14" s="1755">
        <v>3213.89</v>
      </c>
      <c r="AR14" s="1755">
        <v>3283.34</v>
      </c>
      <c r="AS14" s="1755">
        <v>3130.2354299999997</v>
      </c>
      <c r="AT14" s="1756">
        <v>3744.3698566999997</v>
      </c>
      <c r="AU14" s="1755">
        <v>399.81</v>
      </c>
      <c r="AV14" s="1755">
        <v>447.58</v>
      </c>
      <c r="AW14" s="1755">
        <v>344.83313029999999</v>
      </c>
      <c r="AX14" s="1756">
        <v>299.75408329999999</v>
      </c>
      <c r="AY14" s="1755">
        <v>3613.7</v>
      </c>
      <c r="AZ14" s="1755">
        <v>3730.92</v>
      </c>
      <c r="BA14" s="1755">
        <v>3475.0685602999997</v>
      </c>
      <c r="BB14" s="1756">
        <v>4044.1239399999995</v>
      </c>
      <c r="BC14" s="1757">
        <v>10774.529999999999</v>
      </c>
      <c r="BD14" s="1758">
        <v>11559.77</v>
      </c>
      <c r="BE14" s="1759">
        <v>12342.4108435</v>
      </c>
      <c r="BF14" s="1760">
        <v>13842.560768599997</v>
      </c>
    </row>
    <row r="15" spans="1:58" ht="15" customHeight="1">
      <c r="A15" s="1754">
        <v>7</v>
      </c>
      <c r="B15" s="1070" t="s">
        <v>304</v>
      </c>
      <c r="C15" s="1755">
        <v>16841.330000000002</v>
      </c>
      <c r="D15" s="1755">
        <v>20243.05</v>
      </c>
      <c r="E15" s="1755">
        <v>19325.611126100001</v>
      </c>
      <c r="F15" s="1756">
        <v>21379.3</v>
      </c>
      <c r="G15" s="1755">
        <v>2053.96</v>
      </c>
      <c r="H15" s="1755">
        <v>1954.17</v>
      </c>
      <c r="I15" s="1755">
        <v>4209.4979094</v>
      </c>
      <c r="J15" s="1756">
        <v>7197.8500000000022</v>
      </c>
      <c r="K15" s="1755">
        <v>5094.57</v>
      </c>
      <c r="L15" s="1755">
        <v>6042.2</v>
      </c>
      <c r="M15" s="1755">
        <v>6581.4082968000002</v>
      </c>
      <c r="N15" s="1756">
        <v>5572.7999999999993</v>
      </c>
      <c r="O15" s="1755">
        <v>8786.2000000000007</v>
      </c>
      <c r="P15" s="1755">
        <v>8272.84</v>
      </c>
      <c r="Q15" s="1755">
        <v>11376.0780287</v>
      </c>
      <c r="R15" s="1756">
        <v>13547</v>
      </c>
      <c r="S15" s="1755">
        <v>605.82000000000005</v>
      </c>
      <c r="T15" s="1755">
        <v>639.89800000000002</v>
      </c>
      <c r="U15" s="1755">
        <v>873.67035559999999</v>
      </c>
      <c r="V15" s="1756">
        <v>700.41520539999999</v>
      </c>
      <c r="W15" s="1755">
        <v>33381.879999999997</v>
      </c>
      <c r="X15" s="1755">
        <v>37152.158000000003</v>
      </c>
      <c r="Y15" s="1755">
        <v>42366.265716599999</v>
      </c>
      <c r="Z15" s="1755">
        <v>48397.365205399998</v>
      </c>
      <c r="AA15" s="1755">
        <v>5511.63</v>
      </c>
      <c r="AB15" s="1755">
        <v>6984.96</v>
      </c>
      <c r="AC15" s="1755">
        <v>7504.1724157999997</v>
      </c>
      <c r="AD15" s="1756">
        <v>7041.53</v>
      </c>
      <c r="AE15" s="1755">
        <v>1823.56</v>
      </c>
      <c r="AF15" s="1755">
        <v>2335.5100000000002</v>
      </c>
      <c r="AG15" s="1755">
        <v>1888.5101955</v>
      </c>
      <c r="AH15" s="1756">
        <v>3197.8900000000003</v>
      </c>
      <c r="AI15" s="1755">
        <v>2474.31</v>
      </c>
      <c r="AJ15" s="1755">
        <v>3747.03</v>
      </c>
      <c r="AK15" s="1755">
        <v>4051.0382282999999</v>
      </c>
      <c r="AL15" s="1756">
        <v>5479.54</v>
      </c>
      <c r="AM15" s="1755">
        <v>9809.5</v>
      </c>
      <c r="AN15" s="1755">
        <v>13067.500000000002</v>
      </c>
      <c r="AO15" s="1755">
        <v>13443.720839599999</v>
      </c>
      <c r="AP15" s="1756">
        <v>15718.96</v>
      </c>
      <c r="AQ15" s="1755">
        <v>26796.2</v>
      </c>
      <c r="AR15" s="1755">
        <v>30409.34</v>
      </c>
      <c r="AS15" s="1755">
        <v>30518.588600899999</v>
      </c>
      <c r="AT15" s="1756">
        <v>39814.129999999997</v>
      </c>
      <c r="AU15" s="1755">
        <v>1764.77</v>
      </c>
      <c r="AV15" s="1755">
        <v>2813.27</v>
      </c>
      <c r="AW15" s="1755">
        <v>3067.5807856000001</v>
      </c>
      <c r="AX15" s="1756">
        <v>3869.96</v>
      </c>
      <c r="AY15" s="1755">
        <v>28560.97</v>
      </c>
      <c r="AZ15" s="1755">
        <v>33222.61</v>
      </c>
      <c r="BA15" s="1755">
        <v>33586.169386499998</v>
      </c>
      <c r="BB15" s="1756">
        <v>43684.09</v>
      </c>
      <c r="BC15" s="1757">
        <v>71752.350000000006</v>
      </c>
      <c r="BD15" s="1758">
        <v>83442.268000000011</v>
      </c>
      <c r="BE15" s="1759">
        <v>89396.155942699988</v>
      </c>
      <c r="BF15" s="1760">
        <v>107800.4152054</v>
      </c>
    </row>
    <row r="16" spans="1:58" ht="15" customHeight="1">
      <c r="A16" s="1754">
        <v>8</v>
      </c>
      <c r="B16" s="1070" t="s">
        <v>818</v>
      </c>
      <c r="C16" s="1755">
        <v>2920.12</v>
      </c>
      <c r="D16" s="1755">
        <v>4076.31</v>
      </c>
      <c r="E16" s="1755">
        <v>5218.2848709999998</v>
      </c>
      <c r="F16" s="1756">
        <v>6187.6038975000001</v>
      </c>
      <c r="G16" s="1755">
        <v>944.43</v>
      </c>
      <c r="H16" s="1755">
        <v>1271.08</v>
      </c>
      <c r="I16" s="1755">
        <v>1818.3124756</v>
      </c>
      <c r="J16" s="1756">
        <v>1903.6098225000001</v>
      </c>
      <c r="K16" s="1755">
        <v>1314.55</v>
      </c>
      <c r="L16" s="1755">
        <v>1490.2</v>
      </c>
      <c r="M16" s="1755">
        <v>1936.9568721999999</v>
      </c>
      <c r="N16" s="1756">
        <v>2202.1883354000001</v>
      </c>
      <c r="O16" s="1755">
        <v>1915.95</v>
      </c>
      <c r="P16" s="1755">
        <v>1679.91</v>
      </c>
      <c r="Q16" s="1755">
        <v>1308.7440046004299</v>
      </c>
      <c r="R16" s="1756">
        <v>1882.0341078004301</v>
      </c>
      <c r="S16" s="1755">
        <v>324.89999999999998</v>
      </c>
      <c r="T16" s="1755">
        <v>283.93900000000002</v>
      </c>
      <c r="U16" s="1755">
        <v>265.31858870000002</v>
      </c>
      <c r="V16" s="1756">
        <v>194.6324328</v>
      </c>
      <c r="W16" s="1755">
        <v>7419.95</v>
      </c>
      <c r="X16" s="1755">
        <v>8801.4390000000003</v>
      </c>
      <c r="Y16" s="1755">
        <v>10547.61681210043</v>
      </c>
      <c r="Z16" s="1755">
        <v>12370.068596000428</v>
      </c>
      <c r="AA16" s="1755">
        <v>132.75</v>
      </c>
      <c r="AB16" s="1755">
        <v>166.35</v>
      </c>
      <c r="AC16" s="1755">
        <v>180.75917469999999</v>
      </c>
      <c r="AD16" s="1756">
        <v>266.09403359999999</v>
      </c>
      <c r="AE16" s="1755">
        <v>85.1</v>
      </c>
      <c r="AF16" s="1755">
        <v>79.14</v>
      </c>
      <c r="AG16" s="1755">
        <v>136.5417151</v>
      </c>
      <c r="AH16" s="1756">
        <v>129.12752230000001</v>
      </c>
      <c r="AI16" s="1755">
        <v>302.77</v>
      </c>
      <c r="AJ16" s="1755">
        <v>270</v>
      </c>
      <c r="AK16" s="1755">
        <v>307.19735979999996</v>
      </c>
      <c r="AL16" s="1756">
        <v>291.53902019999998</v>
      </c>
      <c r="AM16" s="1755">
        <v>520.62</v>
      </c>
      <c r="AN16" s="1755">
        <v>515.49</v>
      </c>
      <c r="AO16" s="1755">
        <v>624.49824960000001</v>
      </c>
      <c r="AP16" s="1756">
        <v>686.76057609999998</v>
      </c>
      <c r="AQ16" s="1755">
        <v>1238.17</v>
      </c>
      <c r="AR16" s="1755">
        <v>1465.9</v>
      </c>
      <c r="AS16" s="1755">
        <v>1584.7752547999999</v>
      </c>
      <c r="AT16" s="1756">
        <v>2088.8499780000002</v>
      </c>
      <c r="AU16" s="1755">
        <v>162.16999999999999</v>
      </c>
      <c r="AV16" s="1755">
        <v>245.63</v>
      </c>
      <c r="AW16" s="1755">
        <v>181.368627</v>
      </c>
      <c r="AX16" s="1756">
        <v>156.79499089999999</v>
      </c>
      <c r="AY16" s="1755">
        <v>1400.34</v>
      </c>
      <c r="AZ16" s="1755">
        <v>1711.5300000000002</v>
      </c>
      <c r="BA16" s="1755">
        <v>1766.1438817999999</v>
      </c>
      <c r="BB16" s="1756">
        <v>2245.6449689000001</v>
      </c>
      <c r="BC16" s="1757">
        <v>9340.91</v>
      </c>
      <c r="BD16" s="1758">
        <v>11028.459000000001</v>
      </c>
      <c r="BE16" s="1759">
        <v>12938.25894350043</v>
      </c>
      <c r="BF16" s="1760">
        <v>15302.474141000428</v>
      </c>
    </row>
    <row r="17" spans="1:58" ht="15" customHeight="1">
      <c r="A17" s="1754">
        <v>9</v>
      </c>
      <c r="B17" s="1070" t="s">
        <v>819</v>
      </c>
      <c r="C17" s="1755">
        <v>2497.0500000000002</v>
      </c>
      <c r="D17" s="1755">
        <v>3552.08</v>
      </c>
      <c r="E17" s="1755">
        <v>4363.0433585999999</v>
      </c>
      <c r="F17" s="1756">
        <v>5149.5600000000004</v>
      </c>
      <c r="G17" s="1755">
        <v>1245.8499999999999</v>
      </c>
      <c r="H17" s="1755">
        <v>2121.35</v>
      </c>
      <c r="I17" s="1755">
        <v>3232.4421877999998</v>
      </c>
      <c r="J17" s="1756">
        <v>4913.62</v>
      </c>
      <c r="K17" s="1755">
        <v>2042.2</v>
      </c>
      <c r="L17" s="1755">
        <v>1915.1</v>
      </c>
      <c r="M17" s="1755">
        <v>2486.7535632999998</v>
      </c>
      <c r="N17" s="1756">
        <v>2496.06</v>
      </c>
      <c r="O17" s="1755">
        <v>1261.8499999999999</v>
      </c>
      <c r="P17" s="1755">
        <v>1468.89</v>
      </c>
      <c r="Q17" s="1755">
        <v>1716.5010875999999</v>
      </c>
      <c r="R17" s="1756">
        <v>2755.79</v>
      </c>
      <c r="S17" s="1755">
        <v>103.47</v>
      </c>
      <c r="T17" s="1755">
        <v>101.816</v>
      </c>
      <c r="U17" s="1755">
        <v>141.7530932</v>
      </c>
      <c r="V17" s="1756">
        <v>32.46</v>
      </c>
      <c r="W17" s="1755">
        <v>7150.42</v>
      </c>
      <c r="X17" s="1755">
        <v>9159.2360000000008</v>
      </c>
      <c r="Y17" s="1755">
        <v>11940.493290500001</v>
      </c>
      <c r="Z17" s="1755">
        <v>15347.489999999998</v>
      </c>
      <c r="AA17" s="1755">
        <v>761.88</v>
      </c>
      <c r="AB17" s="1755">
        <v>1315.24</v>
      </c>
      <c r="AC17" s="1755">
        <v>1211.950619</v>
      </c>
      <c r="AD17" s="1756">
        <v>1347</v>
      </c>
      <c r="AE17" s="1755">
        <v>639.71</v>
      </c>
      <c r="AF17" s="1755">
        <v>959.59</v>
      </c>
      <c r="AG17" s="1755">
        <v>1283.1275427999999</v>
      </c>
      <c r="AH17" s="1756">
        <v>1531.71</v>
      </c>
      <c r="AI17" s="1755">
        <v>1607.05</v>
      </c>
      <c r="AJ17" s="1755">
        <v>1835.81</v>
      </c>
      <c r="AK17" s="1755">
        <v>2791.8538085</v>
      </c>
      <c r="AL17" s="1756">
        <v>3169.54</v>
      </c>
      <c r="AM17" s="1755">
        <v>3008.64</v>
      </c>
      <c r="AN17" s="1755">
        <v>4110.6399999999994</v>
      </c>
      <c r="AO17" s="1755">
        <v>5286.9319703000001</v>
      </c>
      <c r="AP17" s="1756">
        <v>6048.25</v>
      </c>
      <c r="AQ17" s="1755">
        <v>10591.23</v>
      </c>
      <c r="AR17" s="1755">
        <v>11375.679999999998</v>
      </c>
      <c r="AS17" s="1755">
        <v>11752.648212399999</v>
      </c>
      <c r="AT17" s="1756">
        <v>14611.13</v>
      </c>
      <c r="AU17" s="1755">
        <v>1118.5</v>
      </c>
      <c r="AV17" s="1755">
        <v>1622.51</v>
      </c>
      <c r="AW17" s="1755">
        <v>1186.8015290000001</v>
      </c>
      <c r="AX17" s="1756">
        <v>1306.46</v>
      </c>
      <c r="AY17" s="1755">
        <v>11709.73</v>
      </c>
      <c r="AZ17" s="1755">
        <v>12998.189999999999</v>
      </c>
      <c r="BA17" s="1755">
        <v>12939.4497414</v>
      </c>
      <c r="BB17" s="1756">
        <v>15917.59</v>
      </c>
      <c r="BC17" s="1757">
        <v>21868.79</v>
      </c>
      <c r="BD17" s="1758">
        <v>26268.065999999999</v>
      </c>
      <c r="BE17" s="1759">
        <v>30166.875002200002</v>
      </c>
      <c r="BF17" s="1760">
        <v>37313.33</v>
      </c>
    </row>
    <row r="18" spans="1:58" ht="15" customHeight="1">
      <c r="A18" s="1754">
        <v>10</v>
      </c>
      <c r="B18" s="1070" t="s">
        <v>345</v>
      </c>
      <c r="C18" s="1755"/>
      <c r="D18" s="1755"/>
      <c r="E18" s="1755"/>
      <c r="F18" s="1756">
        <v>80.682488399999997</v>
      </c>
      <c r="G18" s="1755"/>
      <c r="H18" s="1755"/>
      <c r="I18" s="1755"/>
      <c r="J18" s="1756">
        <v>9.9000600999999993</v>
      </c>
      <c r="K18" s="1755"/>
      <c r="L18" s="1755"/>
      <c r="M18" s="1755"/>
      <c r="N18" s="1756">
        <v>27.423578500000001</v>
      </c>
      <c r="O18" s="1755"/>
      <c r="P18" s="1755"/>
      <c r="Q18" s="1755"/>
      <c r="R18" s="1756">
        <v>23.361002899999999</v>
      </c>
      <c r="S18" s="1755"/>
      <c r="T18" s="1755"/>
      <c r="U18" s="1755"/>
      <c r="V18" s="1756">
        <v>7.8828277</v>
      </c>
      <c r="W18" s="1755"/>
      <c r="X18" s="1755"/>
      <c r="Y18" s="1755"/>
      <c r="Z18" s="1755">
        <v>149.24995760000002</v>
      </c>
      <c r="AA18" s="1755"/>
      <c r="AB18" s="1755"/>
      <c r="AC18" s="1755"/>
      <c r="AD18" s="1756">
        <v>31.950630799999999</v>
      </c>
      <c r="AE18" s="1755"/>
      <c r="AF18" s="1755"/>
      <c r="AG18" s="1755"/>
      <c r="AH18" s="1756">
        <v>0</v>
      </c>
      <c r="AI18" s="1755"/>
      <c r="AJ18" s="1755"/>
      <c r="AK18" s="1755"/>
      <c r="AL18" s="1756">
        <v>35.221912600000003</v>
      </c>
      <c r="AM18" s="1755"/>
      <c r="AN18" s="1755"/>
      <c r="AO18" s="1755"/>
      <c r="AP18" s="1756">
        <v>67.172543399999995</v>
      </c>
      <c r="AQ18" s="1755"/>
      <c r="AR18" s="1755"/>
      <c r="AS18" s="1755"/>
      <c r="AT18" s="1756">
        <v>0</v>
      </c>
      <c r="AU18" s="1755"/>
      <c r="AV18" s="1755"/>
      <c r="AW18" s="1755"/>
      <c r="AX18" s="1756">
        <v>0</v>
      </c>
      <c r="AY18" s="1755"/>
      <c r="AZ18" s="1755"/>
      <c r="BA18" s="1755"/>
      <c r="BB18" s="1756">
        <v>0</v>
      </c>
      <c r="BC18" s="1757"/>
      <c r="BD18" s="1758"/>
      <c r="BE18" s="1759"/>
      <c r="BF18" s="1760">
        <v>216.42250100000001</v>
      </c>
    </row>
    <row r="19" spans="1:58" ht="15" customHeight="1">
      <c r="A19" s="1754">
        <v>11</v>
      </c>
      <c r="B19" s="1070" t="s">
        <v>307</v>
      </c>
      <c r="C19" s="1755">
        <v>1536.76</v>
      </c>
      <c r="D19" s="1755">
        <v>2004.59</v>
      </c>
      <c r="E19" s="1755">
        <v>2384.2716267999999</v>
      </c>
      <c r="F19" s="1756">
        <v>2947.3402366</v>
      </c>
      <c r="G19" s="1755">
        <v>45.95</v>
      </c>
      <c r="H19" s="1755">
        <v>7.3</v>
      </c>
      <c r="I19" s="1755">
        <v>106.3943338</v>
      </c>
      <c r="J19" s="1756">
        <v>222.8117402</v>
      </c>
      <c r="K19" s="1755">
        <v>421.38</v>
      </c>
      <c r="L19" s="1755">
        <v>597.4</v>
      </c>
      <c r="M19" s="1755">
        <v>729.84109360000002</v>
      </c>
      <c r="N19" s="1756">
        <v>1039.8800000000001</v>
      </c>
      <c r="O19" s="1755">
        <v>482.17</v>
      </c>
      <c r="P19" s="1755">
        <v>580.77</v>
      </c>
      <c r="Q19" s="1755">
        <v>851.67070040000203</v>
      </c>
      <c r="R19" s="1756">
        <v>880.81</v>
      </c>
      <c r="S19" s="1755">
        <v>100.43</v>
      </c>
      <c r="T19" s="1755">
        <v>226.93700000000001</v>
      </c>
      <c r="U19" s="1755">
        <v>484.09917639999998</v>
      </c>
      <c r="V19" s="1756">
        <v>428.02845630000002</v>
      </c>
      <c r="W19" s="1755">
        <v>2586.69</v>
      </c>
      <c r="X19" s="1755">
        <v>3416.9969999999998</v>
      </c>
      <c r="Y19" s="1755">
        <v>4556.2769310000022</v>
      </c>
      <c r="Z19" s="1755">
        <v>5518.8704331000008</v>
      </c>
      <c r="AA19" s="1755">
        <v>171.84</v>
      </c>
      <c r="AB19" s="1755">
        <v>200.84</v>
      </c>
      <c r="AC19" s="1755">
        <v>211.63105569999999</v>
      </c>
      <c r="AD19" s="1756">
        <v>206.4159564</v>
      </c>
      <c r="AE19" s="1755">
        <v>7.9</v>
      </c>
      <c r="AF19" s="1755">
        <v>7.26</v>
      </c>
      <c r="AG19" s="1755">
        <v>6.0230693000000004</v>
      </c>
      <c r="AH19" s="1756">
        <v>6.02</v>
      </c>
      <c r="AI19" s="1755">
        <v>81.84</v>
      </c>
      <c r="AJ19" s="1755">
        <v>85.91</v>
      </c>
      <c r="AK19" s="1755">
        <v>60.779097000000007</v>
      </c>
      <c r="AL19" s="1756">
        <v>87.93</v>
      </c>
      <c r="AM19" s="1755">
        <v>261.58</v>
      </c>
      <c r="AN19" s="1755">
        <v>294.01</v>
      </c>
      <c r="AO19" s="1755">
        <v>278.433222</v>
      </c>
      <c r="AP19" s="1756">
        <v>300.36595640000002</v>
      </c>
      <c r="AQ19" s="1755">
        <v>1193.4100000000001</v>
      </c>
      <c r="AR19" s="1755">
        <v>1513.47</v>
      </c>
      <c r="AS19" s="1755">
        <v>1567.4199411</v>
      </c>
      <c r="AT19" s="1756">
        <v>1880.49</v>
      </c>
      <c r="AU19" s="1755">
        <v>155.38999999999999</v>
      </c>
      <c r="AV19" s="1755">
        <v>193.08</v>
      </c>
      <c r="AW19" s="1755">
        <v>178.57829190000001</v>
      </c>
      <c r="AX19" s="1756">
        <v>220.13</v>
      </c>
      <c r="AY19" s="1755">
        <v>1348.8</v>
      </c>
      <c r="AZ19" s="1755">
        <v>1706.55</v>
      </c>
      <c r="BA19" s="1755">
        <v>1745.998233</v>
      </c>
      <c r="BB19" s="1756">
        <v>2100.62</v>
      </c>
      <c r="BC19" s="1757">
        <v>4197.07</v>
      </c>
      <c r="BD19" s="1758">
        <v>5417.5569999999998</v>
      </c>
      <c r="BE19" s="1759">
        <v>6580.7083860000021</v>
      </c>
      <c r="BF19" s="1760">
        <v>7919.8563895000007</v>
      </c>
    </row>
    <row r="20" spans="1:58" ht="15" customHeight="1">
      <c r="A20" s="1754">
        <v>12</v>
      </c>
      <c r="B20" s="1070" t="s">
        <v>218</v>
      </c>
      <c r="C20" s="1755">
        <v>8505.92</v>
      </c>
      <c r="D20" s="1755">
        <v>9574.01</v>
      </c>
      <c r="E20" s="1755"/>
      <c r="F20" s="1755"/>
      <c r="G20" s="1755">
        <v>904.93</v>
      </c>
      <c r="H20" s="1755">
        <v>1100.04</v>
      </c>
      <c r="I20" s="1755"/>
      <c r="J20" s="1756"/>
      <c r="K20" s="1755">
        <v>2434.37</v>
      </c>
      <c r="L20" s="1755">
        <v>2534.5</v>
      </c>
      <c r="M20" s="1755"/>
      <c r="N20" s="1756"/>
      <c r="O20" s="1755">
        <v>1862.92</v>
      </c>
      <c r="P20" s="1755">
        <v>2493.75</v>
      </c>
      <c r="Q20" s="1755"/>
      <c r="R20" s="1756"/>
      <c r="S20" s="1755">
        <v>83.24</v>
      </c>
      <c r="T20" s="1755">
        <v>69.176000000000002</v>
      </c>
      <c r="U20" s="1755"/>
      <c r="W20" s="1755">
        <v>13791.38</v>
      </c>
      <c r="X20" s="1755">
        <v>15771.475999999999</v>
      </c>
      <c r="Y20" s="1755"/>
      <c r="Z20" s="1755"/>
      <c r="AA20" s="1755">
        <v>1392.23</v>
      </c>
      <c r="AB20" s="1755">
        <v>1460.74</v>
      </c>
      <c r="AC20" s="1755">
        <v>0</v>
      </c>
      <c r="AD20" s="1756"/>
      <c r="AE20" s="1755">
        <v>209.6</v>
      </c>
      <c r="AF20" s="1755">
        <v>210.81</v>
      </c>
      <c r="AG20" s="1755">
        <v>0</v>
      </c>
      <c r="AH20" s="1756"/>
      <c r="AI20" s="1755">
        <v>541.92999999999995</v>
      </c>
      <c r="AJ20" s="1755">
        <v>447.45</v>
      </c>
      <c r="AK20" s="1755">
        <v>0</v>
      </c>
      <c r="AL20" s="1756"/>
      <c r="AM20" s="1755">
        <v>2143.7600000000002</v>
      </c>
      <c r="AN20" s="1755">
        <v>2119</v>
      </c>
      <c r="AO20" s="1755">
        <v>0</v>
      </c>
      <c r="AP20" s="1756"/>
      <c r="AQ20" s="1755">
        <v>1949.33</v>
      </c>
      <c r="AR20" s="1755">
        <v>2096.77</v>
      </c>
      <c r="AS20" s="1755">
        <v>0</v>
      </c>
      <c r="AT20" s="1756"/>
      <c r="AU20" s="1755">
        <v>198.47</v>
      </c>
      <c r="AV20" s="1755">
        <v>215.27</v>
      </c>
      <c r="AW20" s="1755">
        <v>0</v>
      </c>
      <c r="AX20" s="1756"/>
      <c r="AY20" s="1755">
        <v>2147.8000000000002</v>
      </c>
      <c r="AZ20" s="1755">
        <v>2312.04</v>
      </c>
      <c r="BA20" s="1755">
        <v>0</v>
      </c>
      <c r="BB20" s="1756"/>
      <c r="BC20" s="1757">
        <v>18082.939999999999</v>
      </c>
      <c r="BD20" s="1758">
        <v>20202.516</v>
      </c>
      <c r="BE20" s="1762">
        <v>0</v>
      </c>
      <c r="BF20" s="1753"/>
    </row>
    <row r="21" spans="1:58" ht="15" customHeight="1">
      <c r="A21" s="1754">
        <v>13</v>
      </c>
      <c r="B21" s="1070" t="s">
        <v>308</v>
      </c>
      <c r="C21" s="1755">
        <v>2508.36</v>
      </c>
      <c r="D21" s="1755">
        <v>2978.61</v>
      </c>
      <c r="E21" s="1755">
        <v>3528.6060667000002</v>
      </c>
      <c r="F21" s="1756">
        <v>3900.67</v>
      </c>
      <c r="G21" s="1755">
        <v>198.56</v>
      </c>
      <c r="H21" s="1755">
        <v>197.6</v>
      </c>
      <c r="I21" s="1755">
        <v>392.8871231</v>
      </c>
      <c r="J21" s="1756">
        <v>383.57000000000016</v>
      </c>
      <c r="K21" s="1755">
        <v>587.29999999999995</v>
      </c>
      <c r="L21" s="1755">
        <v>688.7</v>
      </c>
      <c r="M21" s="1755">
        <v>918.23730279999995</v>
      </c>
      <c r="N21" s="1756">
        <v>1089.55</v>
      </c>
      <c r="O21" s="1755">
        <v>302.66000000000003</v>
      </c>
      <c r="P21" s="1755">
        <v>426.13</v>
      </c>
      <c r="Q21" s="1755">
        <v>420.507653</v>
      </c>
      <c r="R21" s="1756">
        <v>737.22</v>
      </c>
      <c r="S21" s="1755">
        <v>21.03</v>
      </c>
      <c r="T21" s="1755">
        <v>7.2380000000000004</v>
      </c>
      <c r="U21" s="1755">
        <v>2.2387298000000002</v>
      </c>
      <c r="V21" s="1756">
        <v>46.02</v>
      </c>
      <c r="W21" s="1755">
        <v>3617.91</v>
      </c>
      <c r="X21" s="1755">
        <v>4298.2780000000002</v>
      </c>
      <c r="Y21" s="1755">
        <v>5262.4768753999997</v>
      </c>
      <c r="Z21" s="1755">
        <v>6157.0300000000007</v>
      </c>
      <c r="AA21" s="1755">
        <v>193.34</v>
      </c>
      <c r="AB21" s="1755">
        <v>221.26</v>
      </c>
      <c r="AC21" s="1755">
        <v>270.0118885</v>
      </c>
      <c r="AD21" s="1756">
        <v>261.56642529999999</v>
      </c>
      <c r="AE21" s="1755">
        <v>214.05</v>
      </c>
      <c r="AF21" s="1755">
        <v>271.72000000000003</v>
      </c>
      <c r="AG21" s="1755">
        <v>288.48383209999997</v>
      </c>
      <c r="AH21" s="1756">
        <v>265.83757259999999</v>
      </c>
      <c r="AI21" s="1755">
        <v>480.12</v>
      </c>
      <c r="AJ21" s="1755">
        <v>485.11</v>
      </c>
      <c r="AK21" s="1755">
        <v>577.95143429999996</v>
      </c>
      <c r="AL21" s="1756">
        <v>553.21023179999997</v>
      </c>
      <c r="AM21" s="1755">
        <v>887.51</v>
      </c>
      <c r="AN21" s="1755">
        <v>978.09</v>
      </c>
      <c r="AO21" s="1755">
        <v>1136.4471549</v>
      </c>
      <c r="AP21" s="1756">
        <v>1080.6142296999999</v>
      </c>
      <c r="AQ21" s="1755">
        <v>625.74</v>
      </c>
      <c r="AR21" s="1755">
        <v>655.81</v>
      </c>
      <c r="AS21" s="1755">
        <v>626.87337109999999</v>
      </c>
      <c r="AT21" s="1756">
        <v>643.59</v>
      </c>
      <c r="AU21" s="1755">
        <v>55.21</v>
      </c>
      <c r="AV21" s="1755">
        <v>76.58</v>
      </c>
      <c r="AW21" s="1755">
        <v>65.890455099999997</v>
      </c>
      <c r="AX21" s="1756">
        <v>95.79</v>
      </c>
      <c r="AY21" s="1755">
        <v>680.95</v>
      </c>
      <c r="AZ21" s="1755">
        <v>732.39</v>
      </c>
      <c r="BA21" s="1755">
        <v>692.76382620000004</v>
      </c>
      <c r="BB21" s="1756">
        <v>739.38</v>
      </c>
      <c r="BC21" s="1757">
        <v>5186.37</v>
      </c>
      <c r="BD21" s="1758">
        <v>6008.7579999999998</v>
      </c>
      <c r="BE21" s="1759">
        <v>7091.6878564999997</v>
      </c>
      <c r="BF21" s="1760">
        <v>7977.0242297000004</v>
      </c>
    </row>
    <row r="22" spans="1:58" ht="15" customHeight="1">
      <c r="A22" s="1754">
        <v>14</v>
      </c>
      <c r="B22" s="1070" t="s">
        <v>355</v>
      </c>
      <c r="C22" s="1755"/>
      <c r="D22" s="1755"/>
      <c r="E22" s="1755"/>
      <c r="F22" s="1756">
        <v>148.00257751893801</v>
      </c>
      <c r="G22" s="1755"/>
      <c r="H22" s="1755"/>
      <c r="I22" s="1755"/>
      <c r="J22" s="1756">
        <v>0</v>
      </c>
      <c r="K22" s="1755"/>
      <c r="L22" s="1755"/>
      <c r="M22" s="1755"/>
      <c r="N22" s="1756">
        <v>52.882834816524898</v>
      </c>
      <c r="O22" s="1755"/>
      <c r="P22" s="1755"/>
      <c r="Q22" s="1755"/>
      <c r="R22" s="1756">
        <v>74.636639826719502</v>
      </c>
      <c r="S22" s="1755"/>
      <c r="T22" s="1755"/>
      <c r="U22" s="1755"/>
      <c r="V22" s="1756">
        <v>5.7444102204177696</v>
      </c>
      <c r="W22" s="1755"/>
      <c r="X22" s="1755"/>
      <c r="Y22" s="1755"/>
      <c r="Z22" s="1755">
        <v>281.2664623826002</v>
      </c>
      <c r="AA22" s="1755"/>
      <c r="AB22" s="1755"/>
      <c r="AC22" s="1755"/>
      <c r="AD22" s="1756">
        <v>67.253098050945795</v>
      </c>
      <c r="AE22" s="1755"/>
      <c r="AF22" s="1755"/>
      <c r="AG22" s="1755"/>
      <c r="AH22" s="1756">
        <v>0</v>
      </c>
      <c r="AI22" s="1755"/>
      <c r="AJ22" s="1755"/>
      <c r="AK22" s="1755"/>
      <c r="AL22" s="1756">
        <v>50.408936686147662</v>
      </c>
      <c r="AM22" s="1755"/>
      <c r="AN22" s="1755"/>
      <c r="AO22" s="1755"/>
      <c r="AP22" s="1756">
        <v>117.66203473709345</v>
      </c>
      <c r="AQ22" s="1755"/>
      <c r="AR22" s="1755"/>
      <c r="AS22" s="1755"/>
      <c r="AT22" s="1756">
        <v>0</v>
      </c>
      <c r="AU22" s="1755"/>
      <c r="AV22" s="1755"/>
      <c r="AW22" s="1755"/>
      <c r="AX22" s="1756">
        <v>0</v>
      </c>
      <c r="AY22" s="1755"/>
      <c r="AZ22" s="1755"/>
      <c r="BA22" s="1755"/>
      <c r="BB22" s="1756">
        <v>0</v>
      </c>
      <c r="BC22" s="1757"/>
      <c r="BD22" s="1758"/>
      <c r="BE22" s="1759"/>
      <c r="BF22" s="1760">
        <v>398.92849711969365</v>
      </c>
    </row>
    <row r="23" spans="1:58" ht="15" customHeight="1">
      <c r="A23" s="1754">
        <v>15</v>
      </c>
      <c r="B23" s="1070" t="s">
        <v>219</v>
      </c>
      <c r="C23" s="1755">
        <v>23796.33</v>
      </c>
      <c r="D23" s="1755">
        <v>32977.279999999999</v>
      </c>
      <c r="E23" s="1755">
        <v>58304.515091000001</v>
      </c>
      <c r="F23" s="1756">
        <v>75563.14</v>
      </c>
      <c r="G23" s="1755">
        <v>10074.629999999999</v>
      </c>
      <c r="H23" s="1755">
        <v>10076.620000000001</v>
      </c>
      <c r="I23" s="1755">
        <v>10888.0262688</v>
      </c>
      <c r="J23" s="1756">
        <v>15623.669999999998</v>
      </c>
      <c r="K23" s="1755">
        <v>10650.3</v>
      </c>
      <c r="L23" s="1755">
        <v>11557.2</v>
      </c>
      <c r="M23" s="1755">
        <v>19217.113157</v>
      </c>
      <c r="N23" s="1756">
        <v>23328.080000000002</v>
      </c>
      <c r="O23" s="1755">
        <v>12008.52</v>
      </c>
      <c r="P23" s="1755">
        <v>21110.35</v>
      </c>
      <c r="Q23" s="1755">
        <v>19729.437619100001</v>
      </c>
      <c r="R23" s="1756">
        <v>20608.32</v>
      </c>
      <c r="S23" s="1755">
        <v>1976.52</v>
      </c>
      <c r="T23" s="1755">
        <v>1785.82</v>
      </c>
      <c r="U23" s="1755">
        <v>2453.1750701000001</v>
      </c>
      <c r="V23" s="1756">
        <v>2304.0832690000002</v>
      </c>
      <c r="W23" s="1755">
        <v>58506.3</v>
      </c>
      <c r="X23" s="1755">
        <v>77507.270000000019</v>
      </c>
      <c r="Y23" s="1755">
        <v>110592.267206</v>
      </c>
      <c r="Z23" s="1755">
        <v>137427.29326899999</v>
      </c>
      <c r="AA23" s="1755">
        <v>14072.61</v>
      </c>
      <c r="AB23" s="1755">
        <v>18070.490000000002</v>
      </c>
      <c r="AC23" s="1755">
        <v>24155.594978500001</v>
      </c>
      <c r="AD23" s="1756">
        <v>27457.4302957</v>
      </c>
      <c r="AE23" s="1755">
        <v>7359.32</v>
      </c>
      <c r="AF23" s="1755">
        <v>10838.83</v>
      </c>
      <c r="AG23" s="1755">
        <v>10563.349083999999</v>
      </c>
      <c r="AH23" s="1756">
        <v>16315.629999999997</v>
      </c>
      <c r="AI23" s="1755">
        <v>17116.97</v>
      </c>
      <c r="AJ23" s="1755">
        <v>15013.85</v>
      </c>
      <c r="AK23" s="1755">
        <v>12481.678019700001</v>
      </c>
      <c r="AL23" s="1756">
        <v>10394.66</v>
      </c>
      <c r="AM23" s="1755">
        <v>38548.9</v>
      </c>
      <c r="AN23" s="1755">
        <v>43923.17</v>
      </c>
      <c r="AO23" s="1755">
        <v>47200.622082200003</v>
      </c>
      <c r="AP23" s="1756">
        <v>54167.720295699997</v>
      </c>
      <c r="AQ23" s="1755">
        <v>68016.509999999995</v>
      </c>
      <c r="AR23" s="1755">
        <v>71671.320000000007</v>
      </c>
      <c r="AS23" s="1755">
        <v>71368.107954900013</v>
      </c>
      <c r="AT23" s="1756">
        <v>86590.37</v>
      </c>
      <c r="AU23" s="1755">
        <v>6742.99</v>
      </c>
      <c r="AV23" s="1755">
        <v>8950.23</v>
      </c>
      <c r="AW23" s="1755">
        <v>7833.3579796000004</v>
      </c>
      <c r="AX23" s="1756">
        <v>8951.25</v>
      </c>
      <c r="AY23" s="1755">
        <v>74759.5</v>
      </c>
      <c r="AZ23" s="1755">
        <v>80621.55</v>
      </c>
      <c r="BA23" s="1755">
        <v>79201.465934500011</v>
      </c>
      <c r="BB23" s="1756">
        <v>95541.62</v>
      </c>
      <c r="BC23" s="1757">
        <v>171814.7</v>
      </c>
      <c r="BD23" s="1758">
        <v>202051.99000000002</v>
      </c>
      <c r="BE23" s="1759">
        <v>236994.35522270002</v>
      </c>
      <c r="BF23" s="1760">
        <v>287136.63356470002</v>
      </c>
    </row>
    <row r="24" spans="1:58" ht="15" customHeight="1">
      <c r="A24" s="1754">
        <v>16</v>
      </c>
      <c r="B24" s="1070" t="s">
        <v>324</v>
      </c>
      <c r="C24" s="1755">
        <v>36107.870000000003</v>
      </c>
      <c r="D24" s="1755">
        <v>41158.050000000003</v>
      </c>
      <c r="E24" s="1755">
        <v>49060.755654025998</v>
      </c>
      <c r="F24" s="1756">
        <v>59456.82</v>
      </c>
      <c r="G24" s="1755">
        <v>3069.99</v>
      </c>
      <c r="H24" s="1755">
        <v>4560.3</v>
      </c>
      <c r="I24" s="1755">
        <v>5863.6026675679996</v>
      </c>
      <c r="J24" s="1756">
        <v>6658.1400000000067</v>
      </c>
      <c r="K24" s="1755">
        <v>9837.89</v>
      </c>
      <c r="L24" s="1755">
        <v>11594.5</v>
      </c>
      <c r="M24" s="1755">
        <v>13823.732173706001</v>
      </c>
      <c r="N24" s="1756">
        <v>16485.93</v>
      </c>
      <c r="O24" s="1755">
        <v>10848.28</v>
      </c>
      <c r="P24" s="1755">
        <v>12658.01</v>
      </c>
      <c r="Q24" s="1755">
        <v>15047.0800538</v>
      </c>
      <c r="R24" s="1756">
        <v>17616.837040151</v>
      </c>
      <c r="S24" s="1755">
        <v>1865.35</v>
      </c>
      <c r="T24" s="1755">
        <v>2490.596</v>
      </c>
      <c r="U24" s="1755">
        <v>2197.0989285999999</v>
      </c>
      <c r="V24" s="1756">
        <v>1919.2523653999999</v>
      </c>
      <c r="W24" s="1755">
        <v>61729.38</v>
      </c>
      <c r="X24" s="1755">
        <v>72461.456000000006</v>
      </c>
      <c r="Y24" s="1755">
        <v>85992.2694777</v>
      </c>
      <c r="Z24" s="1755">
        <v>102136.97940555101</v>
      </c>
      <c r="AA24" s="1755">
        <v>5633.09</v>
      </c>
      <c r="AB24" s="1755">
        <v>8565.2900000000009</v>
      </c>
      <c r="AC24" s="1755">
        <v>10250.6704615</v>
      </c>
      <c r="AD24" s="1756">
        <v>11739.359178414999</v>
      </c>
      <c r="AE24" s="1755">
        <v>222.52</v>
      </c>
      <c r="AF24" s="1755">
        <v>731.26</v>
      </c>
      <c r="AG24" s="1755">
        <v>2127.401437</v>
      </c>
      <c r="AH24" s="1756">
        <v>2838.83</v>
      </c>
      <c r="AI24" s="1755">
        <v>3033.83</v>
      </c>
      <c r="AJ24" s="1755">
        <v>3317.34</v>
      </c>
      <c r="AK24" s="1755">
        <v>4014.0477123000001</v>
      </c>
      <c r="AL24" s="1756">
        <v>5262.7285731850006</v>
      </c>
      <c r="AM24" s="1755">
        <v>8889.44</v>
      </c>
      <c r="AN24" s="1755">
        <v>12613.890000000001</v>
      </c>
      <c r="AO24" s="1755">
        <v>16392.1196108</v>
      </c>
      <c r="AP24" s="1756">
        <v>19840.917751599998</v>
      </c>
      <c r="AQ24" s="1755">
        <v>121480.78</v>
      </c>
      <c r="AR24" s="1755">
        <v>126595.44000000002</v>
      </c>
      <c r="AS24" s="1755">
        <v>122498.9842025</v>
      </c>
      <c r="AT24" s="1756">
        <v>138033.18</v>
      </c>
      <c r="AU24" s="1755">
        <v>17068.37</v>
      </c>
      <c r="AV24" s="1755">
        <v>24270.86</v>
      </c>
      <c r="AW24" s="1755">
        <v>21559.072328400001</v>
      </c>
      <c r="AX24" s="1756">
        <v>26809.21</v>
      </c>
      <c r="AY24" s="1755">
        <v>138549.15</v>
      </c>
      <c r="AZ24" s="1755">
        <v>150866.30000000002</v>
      </c>
      <c r="BA24" s="1755">
        <v>144058.05653090001</v>
      </c>
      <c r="BB24" s="1756">
        <v>164842.38999999998</v>
      </c>
      <c r="BC24" s="1757">
        <v>209167.97</v>
      </c>
      <c r="BD24" s="1758">
        <v>235941.64600000004</v>
      </c>
      <c r="BE24" s="1759">
        <v>246442.44561940001</v>
      </c>
      <c r="BF24" s="1760">
        <v>286820.28715715103</v>
      </c>
    </row>
    <row r="25" spans="1:58" ht="15" customHeight="1">
      <c r="A25" s="1754">
        <v>17</v>
      </c>
      <c r="B25" s="1070" t="s">
        <v>309</v>
      </c>
      <c r="C25" s="1755">
        <v>1190.79</v>
      </c>
      <c r="D25" s="1755">
        <v>1713.08</v>
      </c>
      <c r="E25" s="1755">
        <v>2471.3729855000001</v>
      </c>
      <c r="F25" s="1756">
        <v>3982.3777558000002</v>
      </c>
      <c r="G25" s="1755">
        <v>1305.82</v>
      </c>
      <c r="H25" s="1755">
        <v>1814.32</v>
      </c>
      <c r="I25" s="1755">
        <v>2705.3289797000002</v>
      </c>
      <c r="J25" s="1756">
        <v>3380.8464361000001</v>
      </c>
      <c r="K25" s="1755">
        <v>659.62</v>
      </c>
      <c r="L25" s="1755">
        <v>899</v>
      </c>
      <c r="M25" s="1755">
        <v>1656.7106922999999</v>
      </c>
      <c r="N25" s="1756">
        <v>2064.8294976000002</v>
      </c>
      <c r="O25" s="1755">
        <v>739.38</v>
      </c>
      <c r="P25" s="1755">
        <v>888.82</v>
      </c>
      <c r="Q25" s="1755">
        <v>1144.5722817000001</v>
      </c>
      <c r="R25" s="1756">
        <v>1648.0916987000001</v>
      </c>
      <c r="S25" s="1755">
        <v>38.71</v>
      </c>
      <c r="T25" s="1755">
        <v>52.228000000000002</v>
      </c>
      <c r="U25" s="1755">
        <v>71.589056600000006</v>
      </c>
      <c r="V25" s="1756">
        <v>64.996165899999994</v>
      </c>
      <c r="W25" s="1755">
        <v>3934.32</v>
      </c>
      <c r="X25" s="1755">
        <v>5367.4479999999994</v>
      </c>
      <c r="Y25" s="1755">
        <v>8049.5739957999995</v>
      </c>
      <c r="Z25" s="1755">
        <v>11141.141554100001</v>
      </c>
      <c r="AA25" s="1755">
        <v>1934.71</v>
      </c>
      <c r="AB25" s="1755">
        <v>1587.56</v>
      </c>
      <c r="AC25" s="1755">
        <v>1771.5403137000001</v>
      </c>
      <c r="AD25" s="1756">
        <v>2070.3143685</v>
      </c>
      <c r="AE25" s="1755">
        <v>2384.8000000000002</v>
      </c>
      <c r="AF25" s="1755">
        <v>2285.6799999999998</v>
      </c>
      <c r="AG25" s="1755">
        <v>2258.1758838999999</v>
      </c>
      <c r="AH25" s="1756">
        <v>2217.5768988</v>
      </c>
      <c r="AI25" s="1755">
        <v>2770.44</v>
      </c>
      <c r="AJ25" s="1755">
        <v>2339.88</v>
      </c>
      <c r="AK25" s="1755">
        <v>1612.3025192</v>
      </c>
      <c r="AL25" s="1756">
        <v>1704.8764606</v>
      </c>
      <c r="AM25" s="1755">
        <v>7089.95</v>
      </c>
      <c r="AN25" s="1755">
        <v>6213.12</v>
      </c>
      <c r="AO25" s="1755">
        <v>5642.0187167999993</v>
      </c>
      <c r="AP25" s="1756">
        <v>5992.7677279</v>
      </c>
      <c r="AQ25" s="1755">
        <v>5250.04</v>
      </c>
      <c r="AR25" s="1755">
        <v>6150.02</v>
      </c>
      <c r="AS25" s="1755">
        <v>7119.6529685000005</v>
      </c>
      <c r="AT25" s="1756">
        <v>8629.2384566000001</v>
      </c>
      <c r="AU25" s="1755">
        <v>655.66</v>
      </c>
      <c r="AV25" s="1755">
        <v>1027.6600000000001</v>
      </c>
      <c r="AW25" s="1755">
        <v>619.15387989999999</v>
      </c>
      <c r="AX25" s="1756">
        <v>892.66851989999998</v>
      </c>
      <c r="AY25" s="1755">
        <v>5905.7</v>
      </c>
      <c r="AZ25" s="1755">
        <v>7177.68</v>
      </c>
      <c r="BA25" s="1755">
        <v>7738.8068484000005</v>
      </c>
      <c r="BB25" s="1756">
        <v>9521.9069765000004</v>
      </c>
      <c r="BC25" s="1757">
        <v>16929.97</v>
      </c>
      <c r="BD25" s="1758">
        <v>18758.248</v>
      </c>
      <c r="BE25" s="1759">
        <v>21430.399560999998</v>
      </c>
      <c r="BF25" s="1760">
        <v>26655.816258500003</v>
      </c>
    </row>
    <row r="26" spans="1:58" ht="15" customHeight="1">
      <c r="A26" s="1754">
        <v>18</v>
      </c>
      <c r="B26" s="1070" t="s">
        <v>310</v>
      </c>
      <c r="C26" s="1755">
        <v>17784.22</v>
      </c>
      <c r="D26" s="1755">
        <v>21569.43</v>
      </c>
      <c r="E26" s="1755">
        <v>24503.258034999999</v>
      </c>
      <c r="F26" s="1756">
        <v>29818.68</v>
      </c>
      <c r="G26" s="1755">
        <v>279.07</v>
      </c>
      <c r="H26" s="1755">
        <v>435.4</v>
      </c>
      <c r="I26" s="1755">
        <v>1653.2176030000001</v>
      </c>
      <c r="J26" s="1756">
        <v>2881.5499999999993</v>
      </c>
      <c r="K26" s="1755">
        <v>3885.83</v>
      </c>
      <c r="L26" s="1755">
        <v>4926.1000000000004</v>
      </c>
      <c r="M26" s="1755">
        <v>6543.8213528000006</v>
      </c>
      <c r="N26" s="1756">
        <v>7584.34</v>
      </c>
      <c r="O26" s="1755">
        <v>2548.81</v>
      </c>
      <c r="P26" s="1755">
        <v>2880.79</v>
      </c>
      <c r="Q26" s="1755">
        <v>4661.7221338999998</v>
      </c>
      <c r="R26" s="1756">
        <v>4698.4044919999997</v>
      </c>
      <c r="S26" s="1755">
        <v>494.82</v>
      </c>
      <c r="T26" s="1755">
        <v>654.86800000000005</v>
      </c>
      <c r="U26" s="1755">
        <v>738.9586984</v>
      </c>
      <c r="V26" s="1756">
        <v>1054.6345896</v>
      </c>
      <c r="W26" s="1755">
        <v>24992.75</v>
      </c>
      <c r="X26" s="1755">
        <v>30466.588</v>
      </c>
      <c r="Y26" s="1755">
        <v>38100.977823100002</v>
      </c>
      <c r="Z26" s="1755">
        <v>46037.6090816</v>
      </c>
      <c r="AA26" s="1755">
        <v>1358.36</v>
      </c>
      <c r="AB26" s="1755">
        <v>1430.93</v>
      </c>
      <c r="AC26" s="1755">
        <v>1958.8458255999999</v>
      </c>
      <c r="AD26" s="1756">
        <v>3002.84</v>
      </c>
      <c r="AE26" s="1755">
        <v>0.64</v>
      </c>
      <c r="AF26" s="1755">
        <v>13.33</v>
      </c>
      <c r="AG26" s="1755">
        <v>478.19661550000001</v>
      </c>
      <c r="AH26" s="1756">
        <v>716.69999999999982</v>
      </c>
      <c r="AI26" s="1755">
        <v>641.22</v>
      </c>
      <c r="AJ26" s="1755">
        <v>701.55</v>
      </c>
      <c r="AK26" s="1755">
        <v>683.28673860000004</v>
      </c>
      <c r="AL26" s="1756">
        <v>784.26450260000001</v>
      </c>
      <c r="AM26" s="1755">
        <v>2000.22</v>
      </c>
      <c r="AN26" s="1755">
        <v>2145.81</v>
      </c>
      <c r="AO26" s="1755">
        <v>3120.3291797000002</v>
      </c>
      <c r="AP26" s="1756">
        <v>4503.8045026</v>
      </c>
      <c r="AQ26" s="1755">
        <v>17234.7</v>
      </c>
      <c r="AR26" s="1755">
        <v>19695.259999999998</v>
      </c>
      <c r="AS26" s="1755">
        <v>20809.605422299999</v>
      </c>
      <c r="AT26" s="1756">
        <v>25752.400000000001</v>
      </c>
      <c r="AU26" s="1755">
        <v>2014.89</v>
      </c>
      <c r="AV26" s="1755">
        <v>2857.12</v>
      </c>
      <c r="AW26" s="1755">
        <v>1931.8297855000001</v>
      </c>
      <c r="AX26" s="1756">
        <v>2933.42</v>
      </c>
      <c r="AY26" s="1755">
        <v>19249.59</v>
      </c>
      <c r="AZ26" s="1755">
        <v>22552.379999999997</v>
      </c>
      <c r="BA26" s="1755">
        <v>22741.435207800001</v>
      </c>
      <c r="BB26" s="1756">
        <v>28685.82</v>
      </c>
      <c r="BC26" s="1757">
        <v>46242.559999999998</v>
      </c>
      <c r="BD26" s="1758">
        <v>55164.777999999998</v>
      </c>
      <c r="BE26" s="1759">
        <v>63962.742210600001</v>
      </c>
      <c r="BF26" s="1760">
        <v>79227.233584200003</v>
      </c>
    </row>
    <row r="27" spans="1:58" ht="15" customHeight="1">
      <c r="A27" s="1754">
        <v>19</v>
      </c>
      <c r="B27" s="1070" t="s">
        <v>113</v>
      </c>
      <c r="C27" s="1755">
        <v>32338.400000000001</v>
      </c>
      <c r="D27" s="1755">
        <v>37431.93</v>
      </c>
      <c r="E27" s="1755">
        <v>44935.224382599998</v>
      </c>
      <c r="F27" s="1756">
        <v>52802.12</v>
      </c>
      <c r="G27" s="1755">
        <v>6247.24</v>
      </c>
      <c r="H27" s="1755">
        <v>7012.29</v>
      </c>
      <c r="I27" s="1755">
        <v>7516.7171552</v>
      </c>
      <c r="J27" s="1756">
        <v>8549.3399999999965</v>
      </c>
      <c r="K27" s="1755">
        <v>9981.01</v>
      </c>
      <c r="L27" s="1755">
        <v>11411.4</v>
      </c>
      <c r="M27" s="1755">
        <v>13592.3622498</v>
      </c>
      <c r="N27" s="1756">
        <v>17056.560000000001</v>
      </c>
      <c r="O27" s="1755">
        <v>8614.44</v>
      </c>
      <c r="P27" s="1755">
        <v>12002.58</v>
      </c>
      <c r="Q27" s="1755">
        <v>13811.041666200001</v>
      </c>
      <c r="R27" s="1756">
        <v>14552.85</v>
      </c>
      <c r="S27" s="1755">
        <v>2011.55</v>
      </c>
      <c r="T27" s="1755">
        <v>2501.6460000000002</v>
      </c>
      <c r="U27" s="1755">
        <v>2315.7725820000001</v>
      </c>
      <c r="V27" s="1756">
        <v>3062.3358603000001</v>
      </c>
      <c r="W27" s="1755">
        <v>59192.639999999999</v>
      </c>
      <c r="X27" s="1755">
        <v>70359.84599999999</v>
      </c>
      <c r="Y27" s="1755">
        <v>82171.118035800013</v>
      </c>
      <c r="Z27" s="1755">
        <v>96023.205860300004</v>
      </c>
      <c r="AA27" s="1755">
        <v>731.06</v>
      </c>
      <c r="AB27" s="1755">
        <v>1075.9000000000001</v>
      </c>
      <c r="AC27" s="1755">
        <v>1871.4058101000001</v>
      </c>
      <c r="AD27" s="1756">
        <v>2867.7777184000001</v>
      </c>
      <c r="AE27" s="1755">
        <v>559.39</v>
      </c>
      <c r="AF27" s="1755">
        <v>656.56</v>
      </c>
      <c r="AG27" s="1755">
        <v>1106.3263586</v>
      </c>
      <c r="AH27" s="1756">
        <v>2622.9</v>
      </c>
      <c r="AI27" s="1755">
        <v>670.98</v>
      </c>
      <c r="AJ27" s="1755">
        <v>1255.8399999999999</v>
      </c>
      <c r="AK27" s="1755">
        <v>1680.5660210999999</v>
      </c>
      <c r="AL27" s="1756">
        <v>1734.6471513000001</v>
      </c>
      <c r="AM27" s="1755">
        <v>1961.43</v>
      </c>
      <c r="AN27" s="1755">
        <v>2988.3</v>
      </c>
      <c r="AO27" s="1755">
        <v>4658.2981897999998</v>
      </c>
      <c r="AP27" s="1756">
        <v>7225.3248696999999</v>
      </c>
      <c r="AQ27" s="1755">
        <v>25639.59</v>
      </c>
      <c r="AR27" s="1755">
        <v>29864.1</v>
      </c>
      <c r="AS27" s="1755">
        <v>32940.946275242997</v>
      </c>
      <c r="AT27" s="1756">
        <v>40147.39</v>
      </c>
      <c r="AU27" s="1755">
        <v>2734.03</v>
      </c>
      <c r="AV27" s="1755">
        <v>3579.08</v>
      </c>
      <c r="AW27" s="1755">
        <v>2309.2861794569999</v>
      </c>
      <c r="AX27" s="1756">
        <v>4031.88</v>
      </c>
      <c r="AY27" s="1755">
        <v>28373.62</v>
      </c>
      <c r="AZ27" s="1755">
        <v>33443.18</v>
      </c>
      <c r="BA27" s="1755">
        <v>35250.232454699995</v>
      </c>
      <c r="BB27" s="1756">
        <v>44179.27</v>
      </c>
      <c r="BC27" s="1757">
        <v>89527.69</v>
      </c>
      <c r="BD27" s="1758">
        <v>106791.326</v>
      </c>
      <c r="BE27" s="1759">
        <v>122079.64868030002</v>
      </c>
      <c r="BF27" s="1760">
        <v>147427.80073000002</v>
      </c>
    </row>
    <row r="28" spans="1:58" ht="15" customHeight="1">
      <c r="A28" s="1754">
        <v>20</v>
      </c>
      <c r="B28" s="1763" t="s">
        <v>820</v>
      </c>
      <c r="C28" s="1755">
        <v>8570.1</v>
      </c>
      <c r="D28" s="1755">
        <v>10608.38</v>
      </c>
      <c r="E28" s="1755">
        <v>12438.7190376</v>
      </c>
      <c r="F28" s="1756">
        <v>13773.52</v>
      </c>
      <c r="G28" s="1755">
        <v>2059.56</v>
      </c>
      <c r="H28" s="1755">
        <v>3511.39</v>
      </c>
      <c r="I28" s="1755">
        <v>5064.1939481999998</v>
      </c>
      <c r="J28" s="1756">
        <v>6335.23</v>
      </c>
      <c r="K28" s="1755">
        <v>5302.21</v>
      </c>
      <c r="L28" s="1755">
        <v>5863.6</v>
      </c>
      <c r="M28" s="1755">
        <v>7462.5013684999994</v>
      </c>
      <c r="N28" s="1756">
        <v>6948.4400000000005</v>
      </c>
      <c r="O28" s="1755">
        <v>3792.49</v>
      </c>
      <c r="P28" s="1755">
        <v>4278.54</v>
      </c>
      <c r="Q28" s="1755">
        <v>3798.3018146999998</v>
      </c>
      <c r="R28" s="1756">
        <v>6570.94</v>
      </c>
      <c r="S28" s="1755">
        <v>166.45</v>
      </c>
      <c r="T28" s="1755">
        <v>211.964</v>
      </c>
      <c r="U28" s="1755">
        <v>255.3223605</v>
      </c>
      <c r="V28" s="1756">
        <v>218.2</v>
      </c>
      <c r="W28" s="1755">
        <v>19890.810000000001</v>
      </c>
      <c r="X28" s="1755">
        <v>24473.874</v>
      </c>
      <c r="Y28" s="1755">
        <v>29019.038529500001</v>
      </c>
      <c r="Z28" s="1755">
        <v>33846.33</v>
      </c>
      <c r="AA28" s="1755">
        <v>783.84</v>
      </c>
      <c r="AB28" s="1755">
        <v>1015.4</v>
      </c>
      <c r="AC28" s="1755">
        <v>1512.4993218</v>
      </c>
      <c r="AD28" s="1756">
        <v>1684.5563744000001</v>
      </c>
      <c r="AE28" s="1755">
        <v>149.13999999999999</v>
      </c>
      <c r="AF28" s="1755">
        <v>237.82</v>
      </c>
      <c r="AG28" s="1755">
        <v>353.5488186</v>
      </c>
      <c r="AH28" s="1756">
        <v>546.54</v>
      </c>
      <c r="AI28" s="1755">
        <v>308.98</v>
      </c>
      <c r="AJ28" s="1755">
        <v>296.06</v>
      </c>
      <c r="AK28" s="1755">
        <v>341.03248059999999</v>
      </c>
      <c r="AL28" s="1756">
        <v>549.05952009999999</v>
      </c>
      <c r="AM28" s="1755">
        <v>1241.96</v>
      </c>
      <c r="AN28" s="1755">
        <v>1549.28</v>
      </c>
      <c r="AO28" s="1755">
        <v>2207.0806210000001</v>
      </c>
      <c r="AP28" s="1756">
        <v>2780.1558945000002</v>
      </c>
      <c r="AQ28" s="1755">
        <v>6137.1</v>
      </c>
      <c r="AR28" s="1755">
        <v>7056.7900000000009</v>
      </c>
      <c r="AS28" s="1755">
        <v>7925.2775331000003</v>
      </c>
      <c r="AT28" s="1756">
        <v>10354.129999999999</v>
      </c>
      <c r="AU28" s="1755">
        <v>825.37</v>
      </c>
      <c r="AV28" s="1755">
        <v>1024.31</v>
      </c>
      <c r="AW28" s="1755">
        <v>468.58891180000001</v>
      </c>
      <c r="AX28" s="1756">
        <v>439.44</v>
      </c>
      <c r="AY28" s="1755">
        <v>6962.47</v>
      </c>
      <c r="AZ28" s="1755">
        <v>8081.1</v>
      </c>
      <c r="BA28" s="1755">
        <v>8393.8664449000007</v>
      </c>
      <c r="BB28" s="1756">
        <v>10793.57</v>
      </c>
      <c r="BC28" s="1757">
        <v>28095.24</v>
      </c>
      <c r="BD28" s="1758">
        <v>34104.254000000001</v>
      </c>
      <c r="BE28" s="1759">
        <v>39619.985595400001</v>
      </c>
      <c r="BF28" s="1760">
        <v>47420.055894500001</v>
      </c>
    </row>
    <row r="29" spans="1:58" ht="15" customHeight="1">
      <c r="A29" s="1754">
        <v>21</v>
      </c>
      <c r="B29" s="1070" t="s">
        <v>222</v>
      </c>
      <c r="C29" s="1755">
        <v>2220.83</v>
      </c>
      <c r="D29" s="1755">
        <v>2595.64</v>
      </c>
      <c r="E29" s="1755">
        <v>2984.5197689000001</v>
      </c>
      <c r="F29" s="1756">
        <v>3400.0749836999998</v>
      </c>
      <c r="G29" s="1755">
        <v>148.68</v>
      </c>
      <c r="H29" s="1755">
        <v>244.07</v>
      </c>
      <c r="I29" s="1755">
        <v>476.68514479999999</v>
      </c>
      <c r="J29" s="1756">
        <v>793.96554519999995</v>
      </c>
      <c r="K29" s="1755">
        <v>1061.1099999999999</v>
      </c>
      <c r="L29" s="1755">
        <v>1056.9000000000001</v>
      </c>
      <c r="M29" s="1755">
        <v>1284.0327265999999</v>
      </c>
      <c r="N29" s="1756">
        <v>1234.1341443000001</v>
      </c>
      <c r="O29" s="1755">
        <v>543.08000000000004</v>
      </c>
      <c r="P29" s="1755">
        <v>691.12</v>
      </c>
      <c r="Q29" s="1755">
        <v>647.35139660000004</v>
      </c>
      <c r="R29" s="1756">
        <v>684.21823629999994</v>
      </c>
      <c r="S29" s="1755">
        <v>54.65</v>
      </c>
      <c r="T29" s="1755">
        <v>47.93</v>
      </c>
      <c r="U29" s="1755">
        <v>37.101385200000003</v>
      </c>
      <c r="V29" s="1756">
        <v>43.966633000000002</v>
      </c>
      <c r="W29" s="1755">
        <v>4028.35</v>
      </c>
      <c r="X29" s="1755">
        <v>4635.6600000000008</v>
      </c>
      <c r="Y29" s="1755">
        <v>5429.6904220999995</v>
      </c>
      <c r="Z29" s="1755">
        <v>6156.3595425000003</v>
      </c>
      <c r="AA29" s="1755">
        <v>548.57000000000005</v>
      </c>
      <c r="AB29" s="1755">
        <v>535.26</v>
      </c>
      <c r="AC29" s="1755">
        <v>600.90233230000001</v>
      </c>
      <c r="AD29" s="1756">
        <v>777.63792239999998</v>
      </c>
      <c r="AE29" s="1755">
        <v>52.95</v>
      </c>
      <c r="AF29" s="1755">
        <v>52.37</v>
      </c>
      <c r="AG29" s="1755">
        <v>129.66002030000001</v>
      </c>
      <c r="AH29" s="1756">
        <v>196.6389528</v>
      </c>
      <c r="AI29" s="1755">
        <v>567.47</v>
      </c>
      <c r="AJ29" s="1755">
        <v>531.67999999999995</v>
      </c>
      <c r="AK29" s="1755">
        <v>703.46268019999991</v>
      </c>
      <c r="AL29" s="1756">
        <v>934.15290540000001</v>
      </c>
      <c r="AM29" s="1755">
        <v>1168.99</v>
      </c>
      <c r="AN29" s="1755">
        <v>1119.31</v>
      </c>
      <c r="AO29" s="1755">
        <v>1434.0250328</v>
      </c>
      <c r="AP29" s="1756">
        <v>1908.4297806</v>
      </c>
      <c r="AQ29" s="1755">
        <v>372.87</v>
      </c>
      <c r="AR29" s="1755">
        <v>363.68</v>
      </c>
      <c r="AS29" s="1755">
        <v>333.85074080000004</v>
      </c>
      <c r="AT29" s="1756">
        <v>334.00370670000001</v>
      </c>
      <c r="AU29" s="1755">
        <v>33.799999999999997</v>
      </c>
      <c r="AV29" s="1755">
        <v>47.46</v>
      </c>
      <c r="AW29" s="1755">
        <v>25.125593599999998</v>
      </c>
      <c r="AX29" s="1756">
        <v>23.614481600000001</v>
      </c>
      <c r="AY29" s="1755">
        <v>406.67</v>
      </c>
      <c r="AZ29" s="1755">
        <v>411.14</v>
      </c>
      <c r="BA29" s="1755">
        <v>358.97633440000004</v>
      </c>
      <c r="BB29" s="1756">
        <v>357.61818829999999</v>
      </c>
      <c r="BC29" s="1757">
        <v>5604.01</v>
      </c>
      <c r="BD29" s="1758">
        <v>6166.1100000000006</v>
      </c>
      <c r="BE29" s="1759">
        <v>7222.6917893</v>
      </c>
      <c r="BF29" s="1760">
        <v>8422.4075114000007</v>
      </c>
    </row>
    <row r="30" spans="1:58" ht="15" customHeight="1">
      <c r="A30" s="1754">
        <v>22</v>
      </c>
      <c r="B30" s="1070" t="s">
        <v>312</v>
      </c>
      <c r="C30" s="1755">
        <v>9364.06</v>
      </c>
      <c r="D30" s="1755">
        <v>11219.37</v>
      </c>
      <c r="E30" s="1755">
        <v>13725.381009500001</v>
      </c>
      <c r="F30" s="1756">
        <v>15017.2740216</v>
      </c>
      <c r="G30" s="1755">
        <v>3374.13</v>
      </c>
      <c r="H30" s="1755">
        <v>3453.67</v>
      </c>
      <c r="I30" s="1755">
        <v>3663.8929573</v>
      </c>
      <c r="J30" s="1756">
        <v>4446.8854885000001</v>
      </c>
      <c r="K30" s="1755">
        <v>3514.71</v>
      </c>
      <c r="L30" s="1755">
        <v>3436</v>
      </c>
      <c r="M30" s="1755">
        <v>3906.4444917000001</v>
      </c>
      <c r="N30" s="1756">
        <v>4963.8038173999994</v>
      </c>
      <c r="O30" s="1755">
        <v>1414.97</v>
      </c>
      <c r="P30" s="1755">
        <v>1816.78</v>
      </c>
      <c r="Q30" s="1755">
        <v>1748.4826198000001</v>
      </c>
      <c r="R30" s="1756">
        <v>2047.6233288000001</v>
      </c>
      <c r="S30" s="1755">
        <v>255.72</v>
      </c>
      <c r="T30" s="1755">
        <v>232.45699999999999</v>
      </c>
      <c r="U30" s="1755">
        <v>125.7429796</v>
      </c>
      <c r="V30" s="1756">
        <v>102.9823765</v>
      </c>
      <c r="W30" s="1755">
        <v>17923.59</v>
      </c>
      <c r="X30" s="1755">
        <v>20158.276999999998</v>
      </c>
      <c r="Y30" s="1755">
        <v>23169.9440579</v>
      </c>
      <c r="Z30" s="1755">
        <v>26578.569032799998</v>
      </c>
      <c r="AA30" s="1755">
        <v>133.12</v>
      </c>
      <c r="AB30" s="1755">
        <v>173.72</v>
      </c>
      <c r="AC30" s="1755">
        <v>176.44745019999999</v>
      </c>
      <c r="AD30" s="1756">
        <v>191.63886489999999</v>
      </c>
      <c r="AE30" s="1755">
        <v>107.1</v>
      </c>
      <c r="AF30" s="1755">
        <v>105.2</v>
      </c>
      <c r="AG30" s="1755">
        <v>135.47964899999999</v>
      </c>
      <c r="AH30" s="1756">
        <v>148.65442150000001</v>
      </c>
      <c r="AI30" s="1755">
        <v>32.56</v>
      </c>
      <c r="AJ30" s="1755">
        <v>27.54</v>
      </c>
      <c r="AK30" s="1755">
        <v>29.851064999999998</v>
      </c>
      <c r="AL30" s="1756">
        <v>52.866649900000006</v>
      </c>
      <c r="AM30" s="1755">
        <v>272.77999999999997</v>
      </c>
      <c r="AN30" s="1755">
        <v>306.46000000000004</v>
      </c>
      <c r="AO30" s="1755">
        <v>341.77816419999999</v>
      </c>
      <c r="AP30" s="1756">
        <v>393.15993630000003</v>
      </c>
      <c r="AQ30" s="1755">
        <v>5712.81</v>
      </c>
      <c r="AR30" s="1755">
        <v>5984.68</v>
      </c>
      <c r="AS30" s="1755">
        <v>6347.5959568999997</v>
      </c>
      <c r="AT30" s="1756">
        <v>7378.3848736</v>
      </c>
      <c r="AU30" s="1755">
        <v>359.58</v>
      </c>
      <c r="AV30" s="1755">
        <v>914.21</v>
      </c>
      <c r="AW30" s="1755">
        <v>617.75820439999995</v>
      </c>
      <c r="AX30" s="1756">
        <v>694.49582869999995</v>
      </c>
      <c r="AY30" s="1755">
        <v>6072.39</v>
      </c>
      <c r="AZ30" s="1755">
        <v>6898.89</v>
      </c>
      <c r="BA30" s="1755">
        <v>6965.3541612999998</v>
      </c>
      <c r="BB30" s="1756">
        <v>8072.8807022999999</v>
      </c>
      <c r="BC30" s="1757">
        <v>24268.760000000002</v>
      </c>
      <c r="BD30" s="1758">
        <v>27363.627</v>
      </c>
      <c r="BE30" s="1759">
        <v>30477.076383400003</v>
      </c>
      <c r="BF30" s="1760">
        <v>35044.609671400001</v>
      </c>
    </row>
    <row r="31" spans="1:58" ht="15" customHeight="1">
      <c r="A31" s="1754">
        <v>23</v>
      </c>
      <c r="B31" s="1070" t="s">
        <v>821</v>
      </c>
      <c r="C31" s="1755">
        <v>485.98</v>
      </c>
      <c r="D31" s="1755">
        <v>558.82000000000005</v>
      </c>
      <c r="E31" s="1755">
        <v>671.59806179999998</v>
      </c>
      <c r="F31" s="1756">
        <v>0</v>
      </c>
      <c r="G31" s="1755">
        <v>257.52999999999997</v>
      </c>
      <c r="H31" s="1755">
        <v>252.21</v>
      </c>
      <c r="I31" s="1755">
        <v>196.94174079999999</v>
      </c>
      <c r="J31" s="1756">
        <v>0</v>
      </c>
      <c r="K31" s="1755">
        <v>507.01</v>
      </c>
      <c r="L31" s="1755">
        <v>465.8</v>
      </c>
      <c r="M31" s="1755">
        <v>449.67436849999996</v>
      </c>
      <c r="N31" s="1756">
        <v>0</v>
      </c>
      <c r="O31" s="1755">
        <v>104.78</v>
      </c>
      <c r="P31" s="1755">
        <v>117.69</v>
      </c>
      <c r="Q31" s="1755">
        <v>87.383403799999996</v>
      </c>
      <c r="R31" s="1756">
        <v>0</v>
      </c>
      <c r="S31" s="1755">
        <v>21.05</v>
      </c>
      <c r="T31" s="1755">
        <v>21.129000000000001</v>
      </c>
      <c r="U31" s="1755">
        <v>17.616235100000001</v>
      </c>
      <c r="V31" s="1756">
        <v>0</v>
      </c>
      <c r="W31" s="1755">
        <v>1376.35</v>
      </c>
      <c r="X31" s="1755">
        <v>1415.6490000000001</v>
      </c>
      <c r="Y31" s="1755">
        <v>1423.21381</v>
      </c>
      <c r="Z31" s="1755">
        <v>0</v>
      </c>
      <c r="AA31" s="1755">
        <v>2.0299999999999998</v>
      </c>
      <c r="AB31" s="1755">
        <v>3.53</v>
      </c>
      <c r="AC31" s="1755">
        <v>3.2304271999999998</v>
      </c>
      <c r="AD31" s="1756">
        <v>0</v>
      </c>
      <c r="AE31" s="1755">
        <v>0</v>
      </c>
      <c r="AF31" s="1755">
        <v>0</v>
      </c>
      <c r="AG31" s="1755">
        <v>0</v>
      </c>
      <c r="AH31" s="1756">
        <v>0</v>
      </c>
      <c r="AI31" s="1755">
        <v>0.1</v>
      </c>
      <c r="AJ31" s="1755">
        <v>0</v>
      </c>
      <c r="AK31" s="1755">
        <v>0</v>
      </c>
      <c r="AL31" s="1756">
        <v>0</v>
      </c>
      <c r="AM31" s="1755">
        <v>2.13</v>
      </c>
      <c r="AN31" s="1755">
        <v>3.53</v>
      </c>
      <c r="AO31" s="1755">
        <v>3.2304271999999998</v>
      </c>
      <c r="AP31" s="1756">
        <v>0</v>
      </c>
      <c r="AQ31" s="1755">
        <v>90.5</v>
      </c>
      <c r="AR31" s="1755">
        <v>63.74</v>
      </c>
      <c r="AS31" s="1755">
        <v>66.609525300000001</v>
      </c>
      <c r="AT31" s="1756">
        <v>0</v>
      </c>
      <c r="AU31" s="1755">
        <v>9.67</v>
      </c>
      <c r="AV31" s="1755">
        <v>22.6</v>
      </c>
      <c r="AW31" s="1755">
        <v>4.5868694999999997</v>
      </c>
      <c r="AX31" s="1756">
        <v>0</v>
      </c>
      <c r="AY31" s="1755">
        <v>100.17</v>
      </c>
      <c r="AZ31" s="1755">
        <v>86.34</v>
      </c>
      <c r="BA31" s="1755">
        <v>71.196394800000007</v>
      </c>
      <c r="BB31" s="1756">
        <v>0</v>
      </c>
      <c r="BC31" s="1757">
        <v>1478.6499999999999</v>
      </c>
      <c r="BD31" s="1758">
        <v>1505.5190000000002</v>
      </c>
      <c r="BE31" s="1759">
        <v>1497.6406319999999</v>
      </c>
      <c r="BF31" s="1760">
        <v>0</v>
      </c>
    </row>
    <row r="32" spans="1:58" ht="15" customHeight="1">
      <c r="A32" s="1754">
        <v>24</v>
      </c>
      <c r="B32" s="1070" t="s">
        <v>109</v>
      </c>
      <c r="C32" s="1755">
        <v>27774.37</v>
      </c>
      <c r="D32" s="1755">
        <v>35028.78</v>
      </c>
      <c r="E32" s="1755">
        <v>41780.244271099997</v>
      </c>
      <c r="F32" s="1756">
        <v>53870.239999999998</v>
      </c>
      <c r="G32" s="1755">
        <v>5248.22</v>
      </c>
      <c r="H32" s="1755">
        <v>5280.54</v>
      </c>
      <c r="I32" s="1755">
        <v>5643.2277180999999</v>
      </c>
      <c r="J32" s="1756">
        <v>5689.3700000000026</v>
      </c>
      <c r="K32" s="1755">
        <v>10093.379999999999</v>
      </c>
      <c r="L32" s="1755">
        <v>12657.9</v>
      </c>
      <c r="M32" s="1755">
        <v>15232.491998400001</v>
      </c>
      <c r="N32" s="1756">
        <v>17701.27</v>
      </c>
      <c r="O32" s="1755">
        <v>15162.28</v>
      </c>
      <c r="P32" s="1755">
        <v>17231.849999999999</v>
      </c>
      <c r="Q32" s="1755">
        <v>19077.325255600001</v>
      </c>
      <c r="R32" s="1756">
        <v>20949.77</v>
      </c>
      <c r="S32" s="1755">
        <v>1959.64</v>
      </c>
      <c r="T32" s="1755">
        <v>1886.7070000000001</v>
      </c>
      <c r="U32" s="1755">
        <v>2308.9682102000002</v>
      </c>
      <c r="V32" s="1756">
        <v>2489.1999999999998</v>
      </c>
      <c r="W32" s="1755">
        <v>60237.89</v>
      </c>
      <c r="X32" s="1755">
        <v>72085.777000000002</v>
      </c>
      <c r="Y32" s="1755">
        <v>84042.257453400001</v>
      </c>
      <c r="Z32" s="1755">
        <v>100699.85</v>
      </c>
      <c r="AA32" s="1755">
        <v>15255.5</v>
      </c>
      <c r="AB32" s="1755">
        <v>19611.28</v>
      </c>
      <c r="AC32" s="1755">
        <v>26620.132011400001</v>
      </c>
      <c r="AD32" s="1756">
        <v>33116.9129588</v>
      </c>
      <c r="AE32" s="1755">
        <v>10926.99</v>
      </c>
      <c r="AF32" s="1755">
        <v>14340.77</v>
      </c>
      <c r="AG32" s="1755">
        <v>14599.666777500001</v>
      </c>
      <c r="AH32" s="1756">
        <v>17636.849999999999</v>
      </c>
      <c r="AI32" s="1755">
        <v>15198.18</v>
      </c>
      <c r="AJ32" s="1755">
        <v>15386.29</v>
      </c>
      <c r="AK32" s="1755">
        <v>16896.059078600003</v>
      </c>
      <c r="AL32" s="1756">
        <v>17631.106118600001</v>
      </c>
      <c r="AM32" s="1755">
        <v>41380.67</v>
      </c>
      <c r="AN32" s="1755">
        <v>49338.340000000004</v>
      </c>
      <c r="AO32" s="1755">
        <v>58115.857867500003</v>
      </c>
      <c r="AP32" s="1756">
        <v>68384.869077399999</v>
      </c>
      <c r="AQ32" s="1755">
        <v>107484.78</v>
      </c>
      <c r="AR32" s="1755">
        <v>130725.34</v>
      </c>
      <c r="AS32" s="1755">
        <v>151231.09068619998</v>
      </c>
      <c r="AT32" s="1756">
        <v>200070.78</v>
      </c>
      <c r="AU32" s="1755">
        <v>8730.24</v>
      </c>
      <c r="AV32" s="1755">
        <v>11899.97</v>
      </c>
      <c r="AW32" s="1755">
        <v>12024.4498559</v>
      </c>
      <c r="AX32" s="1756">
        <v>15939.49</v>
      </c>
      <c r="AY32" s="1755">
        <v>116215.02</v>
      </c>
      <c r="AZ32" s="1755">
        <v>142625.31</v>
      </c>
      <c r="BA32" s="1755">
        <v>163255.54054209997</v>
      </c>
      <c r="BB32" s="1756">
        <v>216010.27</v>
      </c>
      <c r="BC32" s="1757">
        <v>217833.58000000002</v>
      </c>
      <c r="BD32" s="1758">
        <v>264049.42700000003</v>
      </c>
      <c r="BE32" s="1759">
        <v>305413.65586299996</v>
      </c>
      <c r="BF32" s="1760">
        <v>385094.98907739995</v>
      </c>
    </row>
    <row r="33" spans="1:58" ht="15" customHeight="1">
      <c r="A33" s="1754">
        <v>25</v>
      </c>
      <c r="B33" s="1070" t="s">
        <v>108</v>
      </c>
      <c r="C33" s="1755">
        <v>1736.8</v>
      </c>
      <c r="D33" s="1755">
        <v>2354.02</v>
      </c>
      <c r="E33" s="1755">
        <v>2634.5607925999998</v>
      </c>
      <c r="F33" s="1756">
        <v>3226.27</v>
      </c>
      <c r="G33" s="1755">
        <v>849.43</v>
      </c>
      <c r="H33" s="1755">
        <v>1758.74</v>
      </c>
      <c r="I33" s="1755">
        <v>2053.8414077000002</v>
      </c>
      <c r="J33" s="1756">
        <v>2428.35</v>
      </c>
      <c r="K33" s="1755">
        <v>1762.39</v>
      </c>
      <c r="L33" s="1755">
        <v>1450.8</v>
      </c>
      <c r="M33" s="1755">
        <v>2051.7322628000002</v>
      </c>
      <c r="N33" s="1756">
        <v>2061.5</v>
      </c>
      <c r="O33" s="1755">
        <v>695.49</v>
      </c>
      <c r="P33" s="1755">
        <v>848.54</v>
      </c>
      <c r="Q33" s="1755">
        <v>950.07712949999996</v>
      </c>
      <c r="R33" s="1756">
        <v>1783.27</v>
      </c>
      <c r="S33" s="1755">
        <v>103.34</v>
      </c>
      <c r="T33" s="1755">
        <v>96.173000000000002</v>
      </c>
      <c r="U33" s="1755">
        <v>58.304641099999998</v>
      </c>
      <c r="V33" s="1756">
        <v>72.69</v>
      </c>
      <c r="W33" s="1755">
        <v>5147.45</v>
      </c>
      <c r="X33" s="1755">
        <v>6508.2730000000001</v>
      </c>
      <c r="Y33" s="1755">
        <v>7748.5162337000002</v>
      </c>
      <c r="Z33" s="1755">
        <v>9572.08</v>
      </c>
      <c r="AA33" s="1755">
        <v>152.63</v>
      </c>
      <c r="AB33" s="1755">
        <v>182.61</v>
      </c>
      <c r="AC33" s="1755">
        <v>230.3515625</v>
      </c>
      <c r="AD33" s="1756">
        <v>253.08082859999999</v>
      </c>
      <c r="AE33" s="1755">
        <v>112.42</v>
      </c>
      <c r="AF33" s="1755">
        <v>192.91</v>
      </c>
      <c r="AG33" s="1755">
        <v>247.24600580000001</v>
      </c>
      <c r="AH33" s="1756">
        <v>358.26</v>
      </c>
      <c r="AI33" s="1755">
        <v>275.02999999999997</v>
      </c>
      <c r="AJ33" s="1755">
        <v>266.63</v>
      </c>
      <c r="AK33" s="1755">
        <v>321.7703621</v>
      </c>
      <c r="AL33" s="1756">
        <v>413.88</v>
      </c>
      <c r="AM33" s="1755">
        <v>540.08000000000004</v>
      </c>
      <c r="AN33" s="1755">
        <v>642.15</v>
      </c>
      <c r="AO33" s="1755">
        <v>799.36793039999998</v>
      </c>
      <c r="AP33" s="1756">
        <v>1025.2208286</v>
      </c>
      <c r="AQ33" s="1755">
        <v>470.99</v>
      </c>
      <c r="AR33" s="1755">
        <v>442.76</v>
      </c>
      <c r="AS33" s="1755">
        <v>406.47641280000005</v>
      </c>
      <c r="AT33" s="1756">
        <v>491.45590010000001</v>
      </c>
      <c r="AU33" s="1755">
        <v>29.25</v>
      </c>
      <c r="AV33" s="1755">
        <v>26.82</v>
      </c>
      <c r="AW33" s="1755">
        <v>22.350031000000001</v>
      </c>
      <c r="AX33" s="1756">
        <v>29.053662299999999</v>
      </c>
      <c r="AY33" s="1755">
        <v>500.24</v>
      </c>
      <c r="AZ33" s="1755">
        <v>469.58</v>
      </c>
      <c r="BA33" s="1755">
        <v>428.82644380000005</v>
      </c>
      <c r="BB33" s="1756">
        <v>520.50956240000005</v>
      </c>
      <c r="BC33" s="1757">
        <v>6187.77</v>
      </c>
      <c r="BD33" s="1758">
        <v>7620.0030000000006</v>
      </c>
      <c r="BE33" s="1759">
        <v>8976.7106079000005</v>
      </c>
      <c r="BF33" s="1760">
        <v>11117.810390999999</v>
      </c>
    </row>
    <row r="34" spans="1:58" ht="15" customHeight="1">
      <c r="A34" s="1754">
        <v>26</v>
      </c>
      <c r="B34" s="1070" t="s">
        <v>822</v>
      </c>
      <c r="C34" s="1755">
        <v>3215.34</v>
      </c>
      <c r="D34" s="1755">
        <v>4843.04</v>
      </c>
      <c r="E34" s="1755">
        <v>6052.1066962000004</v>
      </c>
      <c r="F34" s="1756">
        <v>6225.6155003000003</v>
      </c>
      <c r="G34" s="1755">
        <v>1097.42</v>
      </c>
      <c r="H34" s="1755">
        <v>1244.33</v>
      </c>
      <c r="I34" s="1755">
        <v>1684.4852309</v>
      </c>
      <c r="J34" s="1756">
        <v>3425.7500000000009</v>
      </c>
      <c r="K34" s="1755">
        <v>1895.78</v>
      </c>
      <c r="L34" s="1755">
        <v>1429.5</v>
      </c>
      <c r="M34" s="1755">
        <v>1878.4469505000002</v>
      </c>
      <c r="N34" s="1756">
        <v>2593.15</v>
      </c>
      <c r="O34" s="1755">
        <v>603.80999999999995</v>
      </c>
      <c r="P34" s="1755">
        <v>793.47</v>
      </c>
      <c r="Q34" s="1755">
        <v>1051.4646266</v>
      </c>
      <c r="R34" s="1756">
        <v>1193.3</v>
      </c>
      <c r="S34" s="1755">
        <v>4.79</v>
      </c>
      <c r="T34" s="1755">
        <v>76.5</v>
      </c>
      <c r="U34" s="1755">
        <v>94.0937579</v>
      </c>
      <c r="V34" s="1756">
        <v>165.16</v>
      </c>
      <c r="W34" s="1755">
        <v>6817.14</v>
      </c>
      <c r="X34" s="1755">
        <v>8386.84</v>
      </c>
      <c r="Y34" s="1755">
        <v>10760.5972621</v>
      </c>
      <c r="Z34" s="1755">
        <v>13602.975500300001</v>
      </c>
      <c r="AA34" s="1755">
        <v>847.25</v>
      </c>
      <c r="AB34" s="1755">
        <v>1305.01</v>
      </c>
      <c r="AC34" s="1755">
        <v>1447.4857204</v>
      </c>
      <c r="AD34" s="1756">
        <v>2183.8768472000002</v>
      </c>
      <c r="AE34" s="1755">
        <v>456.04</v>
      </c>
      <c r="AF34" s="1755">
        <v>935.94</v>
      </c>
      <c r="AG34" s="1755">
        <v>1873.6195256999999</v>
      </c>
      <c r="AH34" s="1756">
        <v>2417.46</v>
      </c>
      <c r="AI34" s="1755">
        <v>1029.93</v>
      </c>
      <c r="AJ34" s="1755">
        <v>1187.42</v>
      </c>
      <c r="AK34" s="1755">
        <v>1854.9664599</v>
      </c>
      <c r="AL34" s="1756">
        <v>2245.7373373999999</v>
      </c>
      <c r="AM34" s="1755">
        <v>2333.2199999999998</v>
      </c>
      <c r="AN34" s="1755">
        <v>3428.37</v>
      </c>
      <c r="AO34" s="1755">
        <v>5176.0717059999997</v>
      </c>
      <c r="AP34" s="1756">
        <v>6847.0741846000001</v>
      </c>
      <c r="AQ34" s="1755">
        <v>2396.15</v>
      </c>
      <c r="AR34" s="1755">
        <v>2454.83</v>
      </c>
      <c r="AS34" s="1755">
        <v>2540.3742173000001</v>
      </c>
      <c r="AT34" s="1756">
        <v>3407.9411061999999</v>
      </c>
      <c r="AU34" s="1755">
        <v>162.1</v>
      </c>
      <c r="AV34" s="1755">
        <v>244.59</v>
      </c>
      <c r="AW34" s="1755">
        <v>240.8182042</v>
      </c>
      <c r="AX34" s="1756">
        <v>135.56026120000001</v>
      </c>
      <c r="AY34" s="1755">
        <v>2558.25</v>
      </c>
      <c r="AZ34" s="1755">
        <v>2699.42</v>
      </c>
      <c r="BA34" s="1755">
        <v>2781.1924214999999</v>
      </c>
      <c r="BB34" s="1756">
        <v>3543.5013674000002</v>
      </c>
      <c r="BC34" s="1757">
        <v>11708.61</v>
      </c>
      <c r="BD34" s="1758">
        <v>14514.630000000001</v>
      </c>
      <c r="BE34" s="1759">
        <v>18717.861389599999</v>
      </c>
      <c r="BF34" s="1760">
        <v>23993.551052300001</v>
      </c>
    </row>
    <row r="35" spans="1:58" ht="15" customHeight="1">
      <c r="A35" s="1754">
        <v>27</v>
      </c>
      <c r="B35" s="1070" t="s">
        <v>328</v>
      </c>
      <c r="C35" s="1755">
        <v>17691.38</v>
      </c>
      <c r="D35" s="1755">
        <v>24270.36</v>
      </c>
      <c r="E35" s="1755">
        <v>30673.740913900001</v>
      </c>
      <c r="F35" s="1756">
        <v>41094.879999999997</v>
      </c>
      <c r="G35" s="1755">
        <v>112.92</v>
      </c>
      <c r="H35" s="1755">
        <v>97.91</v>
      </c>
      <c r="I35" s="1755">
        <v>88.1208563</v>
      </c>
      <c r="J35" s="1756">
        <v>69.760000000002037</v>
      </c>
      <c r="K35" s="1755">
        <v>4665.99</v>
      </c>
      <c r="L35" s="1755">
        <v>5578.8</v>
      </c>
      <c r="M35" s="1755">
        <v>8035.2566664999995</v>
      </c>
      <c r="N35" s="1756">
        <v>10042.74</v>
      </c>
      <c r="O35" s="1755">
        <v>4205.0200000000004</v>
      </c>
      <c r="P35" s="1755">
        <v>4370.9399999999996</v>
      </c>
      <c r="Q35" s="1755">
        <v>5073.1439664</v>
      </c>
      <c r="R35" s="1756">
        <v>6883.38</v>
      </c>
      <c r="S35" s="1755">
        <v>261.27</v>
      </c>
      <c r="T35" s="1755">
        <v>515.08600000000001</v>
      </c>
      <c r="U35" s="1755">
        <v>649.38637730000005</v>
      </c>
      <c r="V35" s="1740">
        <v>1164.02</v>
      </c>
      <c r="W35" s="1755">
        <v>26936.58</v>
      </c>
      <c r="X35" s="1755">
        <v>34833.096000000005</v>
      </c>
      <c r="Y35" s="1755">
        <v>44519.648780399999</v>
      </c>
      <c r="Z35" s="1755">
        <v>59254.779999999992</v>
      </c>
      <c r="AA35" s="1755">
        <v>1069.9000000000001</v>
      </c>
      <c r="AB35" s="1755">
        <v>1706.96</v>
      </c>
      <c r="AC35" s="1755">
        <v>2666.4231304</v>
      </c>
      <c r="AD35" s="1756">
        <v>3748.7967001000002</v>
      </c>
      <c r="AE35" s="1755">
        <v>62.69</v>
      </c>
      <c r="AF35" s="1755">
        <v>62.51</v>
      </c>
      <c r="AG35" s="1755">
        <v>62.281320100000002</v>
      </c>
      <c r="AH35" s="1756">
        <v>49.539960100000002</v>
      </c>
      <c r="AI35" s="1755">
        <v>369.19</v>
      </c>
      <c r="AJ35" s="1755">
        <v>348.31</v>
      </c>
      <c r="AK35" s="1755">
        <v>557.31862690000003</v>
      </c>
      <c r="AL35" s="1756">
        <v>763.08682739999995</v>
      </c>
      <c r="AM35" s="1755">
        <v>1501.78</v>
      </c>
      <c r="AN35" s="1755">
        <v>2117.7800000000002</v>
      </c>
      <c r="AO35" s="1755">
        <v>3286.0230774000001</v>
      </c>
      <c r="AP35" s="1756">
        <v>4561.4234876</v>
      </c>
      <c r="AQ35" s="1755">
        <v>14479.17</v>
      </c>
      <c r="AR35" s="1755">
        <v>17012.13</v>
      </c>
      <c r="AS35" s="1755">
        <v>18801.2067886</v>
      </c>
      <c r="AT35" s="1756">
        <v>27848.82</v>
      </c>
      <c r="AU35" s="1755">
        <v>1955.21</v>
      </c>
      <c r="AV35" s="1755">
        <v>3040.65</v>
      </c>
      <c r="AW35" s="1755">
        <v>3135.6346824000002</v>
      </c>
      <c r="AX35" s="1756">
        <v>5133.8100000000004</v>
      </c>
      <c r="AY35" s="1755">
        <v>16434.38</v>
      </c>
      <c r="AZ35" s="1755">
        <v>20052.780000000002</v>
      </c>
      <c r="BA35" s="1755">
        <v>21936.841471</v>
      </c>
      <c r="BB35" s="1756">
        <v>32982.629999999997</v>
      </c>
      <c r="BC35" s="1757">
        <v>44872.740000000005</v>
      </c>
      <c r="BD35" s="1758">
        <v>57003.656000000003</v>
      </c>
      <c r="BE35" s="1759">
        <v>69742.513328800007</v>
      </c>
      <c r="BF35" s="1760">
        <v>96798.833487599986</v>
      </c>
    </row>
    <row r="36" spans="1:58" ht="15" customHeight="1">
      <c r="A36" s="1764"/>
      <c r="B36" s="1765" t="s">
        <v>100</v>
      </c>
      <c r="C36" s="1758">
        <v>232754.09</v>
      </c>
      <c r="D36" s="1758">
        <v>289271.92</v>
      </c>
      <c r="E36" s="1758">
        <v>350357.44113007595</v>
      </c>
      <c r="F36" s="1766">
        <v>429408.81883067801</v>
      </c>
      <c r="G36" s="1758">
        <v>44436.119999999988</v>
      </c>
      <c r="H36" s="1758">
        <v>51946.3</v>
      </c>
      <c r="I36" s="1758">
        <v>64747.983895774996</v>
      </c>
      <c r="J36" s="1766">
        <v>83514.798396219034</v>
      </c>
      <c r="K36" s="1758">
        <v>84463.21</v>
      </c>
      <c r="L36" s="1758">
        <v>95098.2</v>
      </c>
      <c r="M36" s="1758">
        <v>118732.75694975699</v>
      </c>
      <c r="N36" s="1766">
        <v>136255.87651385352</v>
      </c>
      <c r="O36" s="1758">
        <v>80883.69</v>
      </c>
      <c r="P36" s="1758">
        <v>100353.79</v>
      </c>
      <c r="Q36" s="1758">
        <v>109154.85394616645</v>
      </c>
      <c r="R36" s="1766">
        <v>128304.51499701316</v>
      </c>
      <c r="S36" s="1758">
        <v>10919.359999999999</v>
      </c>
      <c r="T36" s="1758">
        <v>12362.720000000003</v>
      </c>
      <c r="U36" s="1758">
        <v>13787.953806192998</v>
      </c>
      <c r="V36" s="1767">
        <v>14784.12074903842</v>
      </c>
      <c r="W36" s="1758">
        <v>453456.47000000009</v>
      </c>
      <c r="X36" s="1758">
        <v>549032.92999999993</v>
      </c>
      <c r="Y36" s="1758">
        <v>656780.98972796742</v>
      </c>
      <c r="Z36" s="1758">
        <v>792268.1294868018</v>
      </c>
      <c r="AA36" s="1758">
        <v>53204.319999999992</v>
      </c>
      <c r="AB36" s="1758">
        <v>68891.61</v>
      </c>
      <c r="AC36" s="1758">
        <v>87630.655650317</v>
      </c>
      <c r="AD36" s="1766">
        <v>104006.14845994594</v>
      </c>
      <c r="AE36" s="1758">
        <v>26205.369999999995</v>
      </c>
      <c r="AF36" s="1758">
        <v>35184.240000000013</v>
      </c>
      <c r="AG36" s="1758">
        <v>38758.257720626003</v>
      </c>
      <c r="AH36" s="1766">
        <v>52776.005801105006</v>
      </c>
      <c r="AI36" s="1758">
        <v>51221.48</v>
      </c>
      <c r="AJ36" s="1758">
        <v>51852.95</v>
      </c>
      <c r="AK36" s="1758">
        <v>53773.701258588</v>
      </c>
      <c r="AL36" s="1766">
        <v>58541.937490566153</v>
      </c>
      <c r="AM36" s="1758">
        <v>130631.17000000001</v>
      </c>
      <c r="AN36" s="1758">
        <v>155928.79999999999</v>
      </c>
      <c r="AO36" s="1758">
        <v>180162.61462953099</v>
      </c>
      <c r="AP36" s="1766">
        <v>215324.09175161712</v>
      </c>
      <c r="AQ36" s="1758">
        <v>451120.64999999997</v>
      </c>
      <c r="AR36" s="1758">
        <v>502103.37999999995</v>
      </c>
      <c r="AS36" s="1758">
        <v>525104.37593071989</v>
      </c>
      <c r="AT36" s="1766">
        <v>650780.97423515492</v>
      </c>
      <c r="AU36" s="1758">
        <v>46933.56</v>
      </c>
      <c r="AV36" s="1758">
        <v>65647.100000000006</v>
      </c>
      <c r="AW36" s="1758">
        <v>57710.653535144993</v>
      </c>
      <c r="AX36" s="1766">
        <v>74896.675543787976</v>
      </c>
      <c r="AY36" s="1758">
        <v>498054.20999999996</v>
      </c>
      <c r="AZ36" s="1758">
        <v>567750.4800000001</v>
      </c>
      <c r="BA36" s="1758">
        <v>582815.02946586488</v>
      </c>
      <c r="BB36" s="1766">
        <v>725677.64977894316</v>
      </c>
      <c r="BC36" s="1757">
        <v>1082141.8500000001</v>
      </c>
      <c r="BD36" s="1758">
        <v>1272712.21</v>
      </c>
      <c r="BE36" s="1759">
        <v>1419758.6338233633</v>
      </c>
      <c r="BF36" s="1760">
        <v>1733269.8710173625</v>
      </c>
    </row>
    <row r="37" spans="1:58" ht="15" customHeight="1">
      <c r="A37" s="1768"/>
      <c r="B37" s="1769" t="s">
        <v>101</v>
      </c>
      <c r="C37" s="1770">
        <v>1279452.93</v>
      </c>
      <c r="D37" s="1770">
        <v>1433809.0894400999</v>
      </c>
      <c r="E37" s="1770">
        <v>1621420.964891376</v>
      </c>
      <c r="F37" s="1767">
        <v>1806826.818830678</v>
      </c>
      <c r="G37" s="1770">
        <v>628647.05000000005</v>
      </c>
      <c r="H37" s="1770">
        <v>638282.77036980004</v>
      </c>
      <c r="I37" s="1770">
        <v>667427.04919587506</v>
      </c>
      <c r="J37" s="1767">
        <v>747204.79839621903</v>
      </c>
      <c r="K37" s="1770">
        <v>298038.53000000003</v>
      </c>
      <c r="L37" s="1770">
        <v>309561.36114990001</v>
      </c>
      <c r="M37" s="1770">
        <v>333942.97527805698</v>
      </c>
      <c r="N37" s="1767">
        <v>379865.87651385355</v>
      </c>
      <c r="O37" s="1770">
        <v>573226.65</v>
      </c>
      <c r="P37" s="1770">
        <v>657957.02860760002</v>
      </c>
      <c r="Q37" s="1770">
        <v>754597.27170346642</v>
      </c>
      <c r="R37" s="1767">
        <v>889464.27499701316</v>
      </c>
      <c r="S37" s="1770">
        <v>134918.53</v>
      </c>
      <c r="T37" s="1770">
        <v>155341.217439</v>
      </c>
      <c r="U37" s="1770">
        <v>140992.835323993</v>
      </c>
      <c r="V37" s="1770">
        <v>98421.150749038425</v>
      </c>
      <c r="W37" s="1770">
        <v>2914283.6900000004</v>
      </c>
      <c r="X37" s="1770">
        <v>3194951.4670063998</v>
      </c>
      <c r="Y37" s="1770">
        <v>3518381.0963927675</v>
      </c>
      <c r="Z37" s="1770">
        <v>3921782.9194868021</v>
      </c>
      <c r="AA37" s="1770">
        <v>391814.86</v>
      </c>
      <c r="AB37" s="1770">
        <v>461265.18674869998</v>
      </c>
      <c r="AC37" s="1770">
        <v>560868.46420031704</v>
      </c>
      <c r="AD37" s="1767">
        <v>630428.82845994597</v>
      </c>
      <c r="AE37" s="1770">
        <v>415123.33</v>
      </c>
      <c r="AF37" s="1770">
        <v>440817.15814030002</v>
      </c>
      <c r="AG37" s="1770">
        <v>492987.69014812604</v>
      </c>
      <c r="AH37" s="1767">
        <v>548305.32580110501</v>
      </c>
      <c r="AI37" s="1770">
        <v>235921.86000000002</v>
      </c>
      <c r="AJ37" s="1770">
        <v>263603.04252640001</v>
      </c>
      <c r="AK37" s="1770">
        <v>282181.94610728801</v>
      </c>
      <c r="AL37" s="1767">
        <v>295615.05749056616</v>
      </c>
      <c r="AM37" s="1770">
        <v>1042860.05</v>
      </c>
      <c r="AN37" s="1770">
        <v>1165685.3874154</v>
      </c>
      <c r="AO37" s="1770">
        <v>1336038.1004557312</v>
      </c>
      <c r="AP37" s="1767">
        <v>1474349.2117516173</v>
      </c>
      <c r="AQ37" s="1770">
        <v>475203.81999999995</v>
      </c>
      <c r="AR37" s="1770">
        <v>525204.65999999992</v>
      </c>
      <c r="AS37" s="1770">
        <v>550523.43623791984</v>
      </c>
      <c r="AT37" s="1767">
        <v>685216.93423515488</v>
      </c>
      <c r="AU37" s="1770">
        <v>47625.899999999994</v>
      </c>
      <c r="AV37" s="1770">
        <v>66345.66</v>
      </c>
      <c r="AW37" s="1770">
        <v>58471.512312044993</v>
      </c>
      <c r="AX37" s="1767">
        <v>75500.435543787971</v>
      </c>
      <c r="AY37" s="1770">
        <v>522829.72</v>
      </c>
      <c r="AZ37" s="1770">
        <v>591550.32000000007</v>
      </c>
      <c r="BA37" s="1770">
        <v>608994.94854996481</v>
      </c>
      <c r="BB37" s="1767">
        <v>760717.36977894313</v>
      </c>
      <c r="BC37" s="1771">
        <v>4479973.4600000009</v>
      </c>
      <c r="BD37" s="1770">
        <v>4952187.1744218003</v>
      </c>
      <c r="BE37" s="1772">
        <v>5463414.1453984631</v>
      </c>
      <c r="BF37" s="1773">
        <v>6156849.5010173619</v>
      </c>
    </row>
    <row r="38" spans="1:58">
      <c r="D38" s="1774"/>
      <c r="E38" s="1774"/>
      <c r="F38" s="1774"/>
      <c r="K38" s="1774"/>
      <c r="AQ38" s="1774"/>
    </row>
    <row r="39" spans="1:58">
      <c r="C39" s="1774"/>
      <c r="D39" s="1774"/>
      <c r="E39" s="1774"/>
      <c r="F39" s="1774"/>
      <c r="P39" s="1774"/>
      <c r="Q39" s="1774"/>
      <c r="R39" s="1774"/>
      <c r="W39" s="1774"/>
      <c r="AF39" s="1774"/>
      <c r="AG39" s="1774"/>
      <c r="AH39" s="1774"/>
    </row>
    <row r="40" spans="1:58" ht="13">
      <c r="A40" s="1775" t="s">
        <v>823</v>
      </c>
      <c r="G40" s="1774"/>
      <c r="BD40" s="1776"/>
    </row>
    <row r="41" spans="1:58">
      <c r="A41" s="1740" t="s">
        <v>824</v>
      </c>
      <c r="G41" s="1774"/>
      <c r="AY41" s="1774"/>
      <c r="BD41" s="1774"/>
    </row>
    <row r="42" spans="1:58">
      <c r="A42" s="1997" t="s">
        <v>376</v>
      </c>
      <c r="B42" s="1997"/>
      <c r="C42" s="1997"/>
      <c r="D42" s="1997"/>
      <c r="E42" s="1997"/>
      <c r="F42" s="1997"/>
      <c r="G42" s="1997"/>
      <c r="H42" s="1997"/>
      <c r="I42" s="1997"/>
      <c r="J42" s="1997"/>
      <c r="K42" s="1997"/>
      <c r="L42" s="1997"/>
      <c r="M42" s="1997"/>
      <c r="N42" s="1997"/>
    </row>
  </sheetData>
  <mergeCells count="21">
    <mergeCell ref="A3:BD3"/>
    <mergeCell ref="A4:A6"/>
    <mergeCell ref="B4:B6"/>
    <mergeCell ref="C4:Z4"/>
    <mergeCell ref="AA4:AP4"/>
    <mergeCell ref="AQ4:BB4"/>
    <mergeCell ref="BC4:BF5"/>
    <mergeCell ref="C5:F5"/>
    <mergeCell ref="G5:J5"/>
    <mergeCell ref="K5:N5"/>
    <mergeCell ref="AM5:AP5"/>
    <mergeCell ref="AQ5:AT5"/>
    <mergeCell ref="AU5:AX5"/>
    <mergeCell ref="AY5:BB5"/>
    <mergeCell ref="O5:R5"/>
    <mergeCell ref="S5:V5"/>
    <mergeCell ref="W5:Z5"/>
    <mergeCell ref="AA5:AD5"/>
    <mergeCell ref="AE5:AH5"/>
    <mergeCell ref="AI5:AL5"/>
    <mergeCell ref="A42:N42"/>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73"/>
  <sheetViews>
    <sheetView workbookViewId="0">
      <selection activeCell="A36" sqref="A36:N36"/>
    </sheetView>
  </sheetViews>
  <sheetFormatPr defaultColWidth="9.1796875" defaultRowHeight="12.5"/>
  <cols>
    <col min="1" max="1" width="6.1796875" style="1092" customWidth="1"/>
    <col min="2" max="2" width="44.54296875" style="1092" bestFit="1" customWidth="1"/>
    <col min="3" max="11" width="10.453125" style="1052" bestFit="1" customWidth="1"/>
    <col min="12" max="12" width="10" style="1052" bestFit="1" customWidth="1"/>
    <col min="13" max="13" width="11.54296875" style="1051" bestFit="1" customWidth="1"/>
    <col min="14" max="16384" width="9.1796875" style="1052"/>
  </cols>
  <sheetData>
    <row r="1" spans="1:13" ht="15" customHeight="1">
      <c r="A1" s="2185" t="s">
        <v>838</v>
      </c>
      <c r="B1" s="2185"/>
      <c r="C1" s="2185"/>
      <c r="D1" s="2185"/>
      <c r="E1" s="2185"/>
      <c r="F1" s="2185"/>
      <c r="G1" s="2185"/>
      <c r="H1" s="2185"/>
      <c r="I1" s="2185"/>
      <c r="J1" s="2185"/>
      <c r="K1" s="2185"/>
      <c r="L1" s="2185"/>
      <c r="M1" s="2185"/>
    </row>
    <row r="2" spans="1:13" ht="15">
      <c r="A2" s="2160" t="s">
        <v>481</v>
      </c>
      <c r="B2" s="2160"/>
      <c r="C2" s="2160"/>
      <c r="D2" s="2160"/>
      <c r="E2" s="2160"/>
      <c r="F2" s="2160"/>
      <c r="G2" s="2160"/>
      <c r="H2" s="2160"/>
      <c r="I2" s="2160"/>
      <c r="J2" s="2160"/>
      <c r="K2" s="2160"/>
      <c r="L2" s="1050"/>
    </row>
    <row r="3" spans="1:13">
      <c r="A3" s="1053"/>
      <c r="B3" s="1053"/>
      <c r="C3" s="1054"/>
      <c r="D3" s="1054"/>
      <c r="E3" s="1054"/>
      <c r="F3" s="1054"/>
      <c r="G3" s="1054"/>
      <c r="H3" s="1054"/>
      <c r="I3" s="1054"/>
      <c r="J3" s="1050"/>
      <c r="K3" s="1050"/>
      <c r="M3" s="1055" t="s">
        <v>420</v>
      </c>
    </row>
    <row r="4" spans="1:13" ht="25.5" customHeight="1">
      <c r="A4" s="1056" t="s">
        <v>1</v>
      </c>
      <c r="B4" s="1056" t="s">
        <v>2</v>
      </c>
      <c r="C4" s="1057">
        <v>2014</v>
      </c>
      <c r="D4" s="1058">
        <v>2015</v>
      </c>
      <c r="E4" s="1058">
        <v>2016</v>
      </c>
      <c r="F4" s="1058">
        <v>2017</v>
      </c>
      <c r="G4" s="1056">
        <v>2018</v>
      </c>
      <c r="H4" s="1056">
        <v>2019</v>
      </c>
      <c r="I4" s="1056">
        <v>2020</v>
      </c>
      <c r="J4" s="1056">
        <v>2021</v>
      </c>
      <c r="K4" s="1056">
        <v>2022</v>
      </c>
      <c r="L4" s="1059">
        <v>2023</v>
      </c>
      <c r="M4" s="1060">
        <v>2024</v>
      </c>
    </row>
    <row r="5" spans="1:13" ht="13">
      <c r="A5" s="1061"/>
      <c r="B5" s="1061" t="s">
        <v>7</v>
      </c>
      <c r="C5" s="897"/>
      <c r="D5" s="896"/>
      <c r="E5" s="896"/>
      <c r="F5" s="896"/>
      <c r="G5" s="1062"/>
      <c r="H5" s="1062"/>
      <c r="I5" s="1062"/>
      <c r="J5" s="1062"/>
      <c r="K5" s="1062"/>
      <c r="L5" s="1063"/>
      <c r="M5" s="1936"/>
    </row>
    <row r="6" spans="1:13" s="1068" customFormat="1" ht="15" customHeight="1">
      <c r="A6" s="1064">
        <v>1</v>
      </c>
      <c r="B6" s="1065" t="s">
        <v>8</v>
      </c>
      <c r="C6" s="902">
        <v>100</v>
      </c>
      <c r="D6" s="1066">
        <v>100</v>
      </c>
      <c r="E6" s="1066">
        <v>100</v>
      </c>
      <c r="F6" s="904">
        <v>100</v>
      </c>
      <c r="G6" s="903">
        <v>100</v>
      </c>
      <c r="H6" s="903">
        <v>100</v>
      </c>
      <c r="I6" s="903">
        <v>100</v>
      </c>
      <c r="J6" s="903">
        <v>100</v>
      </c>
      <c r="K6" s="903">
        <v>6324.9976999999999</v>
      </c>
      <c r="L6" s="1067">
        <v>6325</v>
      </c>
      <c r="M6" s="1937">
        <v>6325</v>
      </c>
    </row>
    <row r="7" spans="1:13" s="1068" customFormat="1" ht="15" customHeight="1">
      <c r="A7" s="1064"/>
      <c r="B7" s="1069" t="s">
        <v>12</v>
      </c>
      <c r="C7" s="902"/>
      <c r="D7" s="1066"/>
      <c r="E7" s="1066"/>
      <c r="F7" s="904"/>
      <c r="G7" s="903"/>
      <c r="H7" s="903"/>
      <c r="I7" s="903"/>
      <c r="J7" s="903"/>
      <c r="K7" s="903"/>
      <c r="L7" s="1067"/>
      <c r="M7" s="1937"/>
    </row>
    <row r="8" spans="1:13" s="1068" customFormat="1" ht="15" customHeight="1">
      <c r="A8" s="1064">
        <v>2</v>
      </c>
      <c r="B8" s="1070" t="s">
        <v>343</v>
      </c>
      <c r="C8" s="902"/>
      <c r="D8" s="1066"/>
      <c r="E8" s="1066"/>
      <c r="F8" s="904"/>
      <c r="G8" s="903"/>
      <c r="H8" s="903"/>
      <c r="I8" s="903"/>
      <c r="J8" s="903"/>
      <c r="K8" s="903"/>
      <c r="L8" s="1067"/>
      <c r="M8" s="1937">
        <v>140.05000000000001</v>
      </c>
    </row>
    <row r="9" spans="1:13" ht="15" customHeight="1">
      <c r="A9" s="1071">
        <v>3</v>
      </c>
      <c r="B9" s="1072" t="s">
        <v>13</v>
      </c>
      <c r="C9" s="902">
        <v>1901.2080000000001</v>
      </c>
      <c r="D9" s="1066">
        <v>1901.21</v>
      </c>
      <c r="E9" s="1066">
        <v>1901.21</v>
      </c>
      <c r="F9" s="919">
        <v>1901.21</v>
      </c>
      <c r="G9" s="922">
        <v>1901.21</v>
      </c>
      <c r="H9" s="922">
        <v>1901.21</v>
      </c>
      <c r="I9" s="922">
        <v>1901.21</v>
      </c>
      <c r="J9" s="922">
        <v>1901.2080000000001</v>
      </c>
      <c r="K9" s="922">
        <v>1901.2080000000001</v>
      </c>
      <c r="L9" s="1073">
        <v>1938.23</v>
      </c>
      <c r="M9" s="1938">
        <v>1986.51</v>
      </c>
    </row>
    <row r="10" spans="1:13" ht="15" customHeight="1">
      <c r="A10" s="1071">
        <v>4</v>
      </c>
      <c r="B10" s="1072" t="s">
        <v>421</v>
      </c>
      <c r="C10" s="902">
        <v>1307</v>
      </c>
      <c r="D10" s="1066">
        <v>1310.5</v>
      </c>
      <c r="E10" s="1066">
        <v>1359.44</v>
      </c>
      <c r="F10" s="919">
        <v>1429.8514720000001</v>
      </c>
      <c r="G10" s="922">
        <v>1442.621472</v>
      </c>
      <c r="H10" s="922">
        <v>1463.111472</v>
      </c>
      <c r="I10" s="922">
        <v>1465.5989569999999</v>
      </c>
      <c r="J10" s="922">
        <v>1468.2520179999999</v>
      </c>
      <c r="K10" s="922">
        <v>1477.73</v>
      </c>
      <c r="L10" s="1073">
        <v>1477.73</v>
      </c>
      <c r="M10" s="1938">
        <v>1842.73</v>
      </c>
    </row>
    <row r="11" spans="1:13" s="1068" customFormat="1" ht="15" customHeight="1">
      <c r="A11" s="1064">
        <v>5</v>
      </c>
      <c r="B11" s="1072" t="s">
        <v>20</v>
      </c>
      <c r="C11" s="902">
        <v>800</v>
      </c>
      <c r="D11" s="1066">
        <v>799.78</v>
      </c>
      <c r="E11" s="1066">
        <v>799.89</v>
      </c>
      <c r="F11" s="904">
        <v>800</v>
      </c>
      <c r="G11" s="903">
        <v>800</v>
      </c>
      <c r="H11" s="903">
        <v>800</v>
      </c>
      <c r="I11" s="903">
        <v>800</v>
      </c>
      <c r="J11" s="903">
        <v>800</v>
      </c>
      <c r="K11" s="903">
        <v>800</v>
      </c>
      <c r="L11" s="1067">
        <v>800</v>
      </c>
      <c r="M11" s="1937">
        <v>800</v>
      </c>
    </row>
    <row r="12" spans="1:13" s="1068" customFormat="1" ht="15" customHeight="1">
      <c r="A12" s="1071">
        <v>6</v>
      </c>
      <c r="B12" s="1072" t="s">
        <v>24</v>
      </c>
      <c r="C12" s="902">
        <v>2004.9</v>
      </c>
      <c r="D12" s="1066">
        <v>2004.9</v>
      </c>
      <c r="E12" s="1066">
        <v>2004.9</v>
      </c>
      <c r="F12" s="904">
        <v>2004.9</v>
      </c>
      <c r="G12" s="903">
        <v>2004.9</v>
      </c>
      <c r="H12" s="903">
        <v>2004.9</v>
      </c>
      <c r="I12" s="903">
        <v>2004.9</v>
      </c>
      <c r="J12" s="903">
        <v>2004.8994600000001</v>
      </c>
      <c r="K12" s="903">
        <v>2004.9</v>
      </c>
      <c r="L12" s="1067">
        <v>2189.9</v>
      </c>
      <c r="M12" s="1937">
        <v>2189.9</v>
      </c>
    </row>
    <row r="13" spans="1:13" s="1068" customFormat="1" ht="15" customHeight="1">
      <c r="A13" s="1071">
        <v>7</v>
      </c>
      <c r="B13" s="1072" t="s">
        <v>28</v>
      </c>
      <c r="C13" s="902">
        <v>150.709</v>
      </c>
      <c r="D13" s="1066">
        <v>150.69999999999999</v>
      </c>
      <c r="E13" s="1066">
        <v>150.69999999999999</v>
      </c>
      <c r="F13" s="904">
        <v>150.69999999999999</v>
      </c>
      <c r="G13" s="903">
        <v>150.71</v>
      </c>
      <c r="H13" s="903">
        <v>150.71</v>
      </c>
      <c r="I13" s="903">
        <v>150.71</v>
      </c>
      <c r="J13" s="903">
        <v>150.71</v>
      </c>
      <c r="K13" s="903">
        <v>150.709</v>
      </c>
      <c r="L13" s="1067">
        <v>150.71</v>
      </c>
      <c r="M13" s="1937">
        <v>150.71</v>
      </c>
    </row>
    <row r="14" spans="1:13" s="1068" customFormat="1" ht="15" customHeight="1">
      <c r="A14" s="1064">
        <v>8</v>
      </c>
      <c r="B14" s="1072" t="s">
        <v>32</v>
      </c>
      <c r="C14" s="902">
        <v>1978.2009759999999</v>
      </c>
      <c r="D14" s="1066">
        <v>2115.7009760000001</v>
      </c>
      <c r="E14" s="1066">
        <v>2286.1999999999998</v>
      </c>
      <c r="F14" s="904">
        <v>2406.2009760000001</v>
      </c>
      <c r="G14" s="903">
        <v>2406.2009760000001</v>
      </c>
      <c r="H14" s="903">
        <v>2526.2009760000001</v>
      </c>
      <c r="I14" s="903">
        <v>2891.2008999999998</v>
      </c>
      <c r="J14" s="903">
        <v>3086.2009760000001</v>
      </c>
      <c r="K14" s="903">
        <v>3426.201</v>
      </c>
      <c r="L14" s="1067">
        <v>3706.2</v>
      </c>
      <c r="M14" s="1937">
        <v>3841.2</v>
      </c>
    </row>
    <row r="15" spans="1:13" s="1068" customFormat="1" ht="15" customHeight="1">
      <c r="A15" s="1071">
        <v>9</v>
      </c>
      <c r="B15" s="1072" t="s">
        <v>36</v>
      </c>
      <c r="C15" s="902">
        <v>950</v>
      </c>
      <c r="D15" s="1066">
        <v>950</v>
      </c>
      <c r="E15" s="1066">
        <v>950</v>
      </c>
      <c r="F15" s="904">
        <v>950</v>
      </c>
      <c r="G15" s="903">
        <v>950</v>
      </c>
      <c r="H15" s="903">
        <v>950</v>
      </c>
      <c r="I15" s="903">
        <v>950</v>
      </c>
      <c r="J15" s="903">
        <v>950</v>
      </c>
      <c r="K15" s="903">
        <v>950</v>
      </c>
      <c r="L15" s="1067">
        <v>950</v>
      </c>
      <c r="M15" s="1937">
        <v>950</v>
      </c>
    </row>
    <row r="16" spans="1:13" s="1068" customFormat="1" ht="15" customHeight="1">
      <c r="A16" s="1071">
        <v>10</v>
      </c>
      <c r="B16" s="1070" t="s">
        <v>345</v>
      </c>
      <c r="C16" s="902"/>
      <c r="D16" s="1066"/>
      <c r="E16" s="1066"/>
      <c r="F16" s="904"/>
      <c r="G16" s="903"/>
      <c r="H16" s="903"/>
      <c r="I16" s="903"/>
      <c r="J16" s="903"/>
      <c r="K16" s="903"/>
      <c r="L16" s="1067"/>
      <c r="M16" s="1937">
        <v>168</v>
      </c>
    </row>
    <row r="17" spans="1:13" s="1068" customFormat="1" ht="15" customHeight="1">
      <c r="A17" s="1064">
        <v>11</v>
      </c>
      <c r="B17" s="1072" t="s">
        <v>39</v>
      </c>
      <c r="C17" s="1074">
        <v>180.28649999999999</v>
      </c>
      <c r="D17" s="1066">
        <v>180.28649999999999</v>
      </c>
      <c r="E17" s="1066">
        <v>261.58999999999997</v>
      </c>
      <c r="F17" s="904">
        <v>261.59219999999999</v>
      </c>
      <c r="G17" s="903">
        <v>312.62220000000002</v>
      </c>
      <c r="H17" s="903">
        <v>312.62220000000002</v>
      </c>
      <c r="I17" s="903">
        <v>312.62090000000001</v>
      </c>
      <c r="J17" s="903">
        <v>312.62090000000001</v>
      </c>
      <c r="K17" s="903">
        <v>665.5521</v>
      </c>
      <c r="L17" s="1067">
        <v>915.55</v>
      </c>
      <c r="M17" s="1937">
        <v>915.55200000000002</v>
      </c>
    </row>
    <row r="18" spans="1:13" s="1068" customFormat="1" ht="15" customHeight="1">
      <c r="A18" s="1071">
        <v>12</v>
      </c>
      <c r="B18" s="1072" t="s">
        <v>180</v>
      </c>
      <c r="C18" s="902">
        <v>1600</v>
      </c>
      <c r="D18" s="1066">
        <v>1750</v>
      </c>
      <c r="E18" s="1066">
        <v>1750</v>
      </c>
      <c r="F18" s="904">
        <v>1750</v>
      </c>
      <c r="G18" s="903">
        <v>1750</v>
      </c>
      <c r="H18" s="903">
        <v>1850</v>
      </c>
      <c r="I18" s="903">
        <v>1850</v>
      </c>
      <c r="J18" s="903">
        <v>1850</v>
      </c>
      <c r="K18" s="903">
        <v>1850</v>
      </c>
      <c r="L18" s="1067"/>
      <c r="M18" s="1937"/>
    </row>
    <row r="19" spans="1:13" s="1068" customFormat="1" ht="15" customHeight="1">
      <c r="A19" s="1071">
        <v>13</v>
      </c>
      <c r="B19" s="1072" t="s">
        <v>43</v>
      </c>
      <c r="C19" s="902">
        <v>1452</v>
      </c>
      <c r="D19" s="1066">
        <v>1452</v>
      </c>
      <c r="E19" s="1066">
        <v>1452</v>
      </c>
      <c r="F19" s="904">
        <v>1507.45</v>
      </c>
      <c r="G19" s="903">
        <v>1737.8200000000002</v>
      </c>
      <c r="H19" s="903">
        <v>1842.8200000000002</v>
      </c>
      <c r="I19" s="903">
        <v>1935.8206</v>
      </c>
      <c r="J19" s="903">
        <v>1965.8209999999999</v>
      </c>
      <c r="K19" s="903">
        <v>2145.8209999999999</v>
      </c>
      <c r="L19" s="1067">
        <v>2445.8200000000002</v>
      </c>
      <c r="M19" s="1937">
        <v>2599.3200000000002</v>
      </c>
    </row>
    <row r="20" spans="1:13" s="1068" customFormat="1" ht="15" customHeight="1">
      <c r="A20" s="1064">
        <v>14</v>
      </c>
      <c r="B20" s="1070" t="s">
        <v>355</v>
      </c>
      <c r="C20" s="902"/>
      <c r="D20" s="1066"/>
      <c r="E20" s="1066"/>
      <c r="F20" s="904"/>
      <c r="G20" s="903"/>
      <c r="H20" s="903"/>
      <c r="I20" s="903"/>
      <c r="J20" s="903"/>
      <c r="K20" s="903"/>
      <c r="L20" s="1067"/>
      <c r="M20" s="1937">
        <v>121.19</v>
      </c>
    </row>
    <row r="21" spans="1:13" s="1068" customFormat="1" ht="15" customHeight="1">
      <c r="A21" s="1071">
        <v>15</v>
      </c>
      <c r="B21" s="1072" t="s">
        <v>46</v>
      </c>
      <c r="C21" s="902">
        <v>1994.8800960000001</v>
      </c>
      <c r="D21" s="1066">
        <v>1994.88</v>
      </c>
      <c r="E21" s="1066">
        <v>1995.29</v>
      </c>
      <c r="F21" s="904">
        <v>1998.48</v>
      </c>
      <c r="G21" s="903">
        <v>2011.74</v>
      </c>
      <c r="H21" s="903">
        <v>2017.38</v>
      </c>
      <c r="I21" s="903">
        <v>2018.7983999999999</v>
      </c>
      <c r="J21" s="903">
        <v>2020.94</v>
      </c>
      <c r="K21" s="903">
        <v>2112.6192000000001</v>
      </c>
      <c r="L21" s="1067">
        <v>2149.4</v>
      </c>
      <c r="M21" s="1937">
        <v>2150.94</v>
      </c>
    </row>
    <row r="22" spans="1:13" s="1068" customFormat="1" ht="15" customHeight="1">
      <c r="A22" s="1071">
        <v>16</v>
      </c>
      <c r="B22" s="1072" t="s">
        <v>49</v>
      </c>
      <c r="C22" s="902">
        <v>1429.2556870000001</v>
      </c>
      <c r="D22" s="1066">
        <v>1431.72</v>
      </c>
      <c r="E22" s="1066">
        <v>1432.3194000000001</v>
      </c>
      <c r="F22" s="904">
        <v>1435.35</v>
      </c>
      <c r="G22" s="903">
        <v>1435.35</v>
      </c>
      <c r="H22" s="903">
        <v>1435.78</v>
      </c>
      <c r="I22" s="903">
        <v>1435.8625910000001</v>
      </c>
      <c r="J22" s="903">
        <v>1435.9742309999999</v>
      </c>
      <c r="K22" s="903">
        <v>1437.306</v>
      </c>
      <c r="L22" s="1067">
        <v>1438.5714</v>
      </c>
      <c r="M22" s="1937">
        <v>1440.62</v>
      </c>
    </row>
    <row r="23" spans="1:13" s="1068" customFormat="1" ht="15" customHeight="1">
      <c r="A23" s="1064">
        <v>17</v>
      </c>
      <c r="B23" s="1072" t="s">
        <v>52</v>
      </c>
      <c r="C23" s="902">
        <v>475</v>
      </c>
      <c r="D23" s="1066">
        <v>475</v>
      </c>
      <c r="E23" s="1066">
        <v>625</v>
      </c>
      <c r="F23" s="904">
        <v>625</v>
      </c>
      <c r="G23" s="903">
        <v>625</v>
      </c>
      <c r="H23" s="903">
        <v>625</v>
      </c>
      <c r="I23" s="903">
        <v>635</v>
      </c>
      <c r="J23" s="903">
        <v>663.46</v>
      </c>
      <c r="K23" s="903">
        <v>663.46153900000002</v>
      </c>
      <c r="L23" s="1067">
        <v>754.37</v>
      </c>
      <c r="M23" s="1937">
        <v>754.37</v>
      </c>
    </row>
    <row r="24" spans="1:13" s="1068" customFormat="1" ht="15" customHeight="1">
      <c r="A24" s="1071">
        <v>18</v>
      </c>
      <c r="B24" s="1072" t="s">
        <v>56</v>
      </c>
      <c r="C24" s="902">
        <v>510.29024900000002</v>
      </c>
      <c r="D24" s="1066">
        <v>510.29020000000003</v>
      </c>
      <c r="E24" s="1066">
        <v>510.29020000000003</v>
      </c>
      <c r="F24" s="904">
        <v>510.29020000000003</v>
      </c>
      <c r="G24" s="903">
        <v>510.29020000000003</v>
      </c>
      <c r="H24" s="903">
        <v>510.29020000000003</v>
      </c>
      <c r="I24" s="903">
        <v>510.29020000000003</v>
      </c>
      <c r="J24" s="903">
        <v>510.29024900000002</v>
      </c>
      <c r="K24" s="903">
        <v>510.29024900000002</v>
      </c>
      <c r="L24" s="1067">
        <v>510.29</v>
      </c>
      <c r="M24" s="1937">
        <v>510.29</v>
      </c>
    </row>
    <row r="25" spans="1:13" s="1068" customFormat="1" ht="15" customHeight="1">
      <c r="A25" s="1071">
        <v>19</v>
      </c>
      <c r="B25" s="1072" t="s">
        <v>97</v>
      </c>
      <c r="C25" s="902">
        <v>1944.6912339999999</v>
      </c>
      <c r="D25" s="1066">
        <v>1918.8127999999999</v>
      </c>
      <c r="E25" s="1066">
        <v>1918.8127999999999</v>
      </c>
      <c r="F25" s="904">
        <v>1918.8127999999999</v>
      </c>
      <c r="G25" s="903">
        <v>1918.8127999999999</v>
      </c>
      <c r="H25" s="903">
        <v>1918.8127999999999</v>
      </c>
      <c r="I25" s="903">
        <v>1918.8127999999999</v>
      </c>
      <c r="J25" s="903">
        <v>1918.8127999999999</v>
      </c>
      <c r="K25" s="903">
        <v>1918.8127999999999</v>
      </c>
      <c r="L25" s="1067">
        <v>1918.81</v>
      </c>
      <c r="M25" s="1937">
        <v>1918.81</v>
      </c>
    </row>
    <row r="26" spans="1:13" s="1068" customFormat="1" ht="15" customHeight="1">
      <c r="A26" s="1064">
        <v>20</v>
      </c>
      <c r="B26" s="1072" t="s">
        <v>61</v>
      </c>
      <c r="C26" s="902">
        <v>2012.8842829999999</v>
      </c>
      <c r="D26" s="1066">
        <v>2012.8842999999999</v>
      </c>
      <c r="E26" s="1066">
        <v>2012.8842999999999</v>
      </c>
      <c r="F26" s="904">
        <v>2012.8842999999999</v>
      </c>
      <c r="G26" s="903">
        <v>2012.8842999999999</v>
      </c>
      <c r="H26" s="903">
        <v>2012.8842999999999</v>
      </c>
      <c r="I26" s="903">
        <v>2012.8842999999999</v>
      </c>
      <c r="J26" s="903">
        <v>2012.8842999999999</v>
      </c>
      <c r="K26" s="903">
        <v>2012.8842999999999</v>
      </c>
      <c r="L26" s="1067">
        <v>2012.88</v>
      </c>
      <c r="M26" s="1937">
        <v>2012.88</v>
      </c>
    </row>
    <row r="27" spans="1:13" s="1068" customFormat="1" ht="15" customHeight="1">
      <c r="A27" s="1071">
        <v>21</v>
      </c>
      <c r="B27" s="1072" t="s">
        <v>64</v>
      </c>
      <c r="C27" s="902">
        <v>340.37568299999998</v>
      </c>
      <c r="D27" s="1066">
        <v>374.06189999999998</v>
      </c>
      <c r="E27" s="1066">
        <v>374.06189999999998</v>
      </c>
      <c r="F27" s="904">
        <v>374.06189999999998</v>
      </c>
      <c r="G27" s="903">
        <v>374.06189999999998</v>
      </c>
      <c r="H27" s="903">
        <v>374.06189999999998</v>
      </c>
      <c r="I27" s="903">
        <v>374.06189999999998</v>
      </c>
      <c r="J27" s="903">
        <v>374.06189999999998</v>
      </c>
      <c r="K27" s="903">
        <v>374.06186700000001</v>
      </c>
      <c r="L27" s="1067">
        <v>374.06186700000001</v>
      </c>
      <c r="M27" s="1937">
        <v>374.06</v>
      </c>
    </row>
    <row r="28" spans="1:13" s="1068" customFormat="1" ht="15" customHeight="1">
      <c r="A28" s="1071">
        <v>22</v>
      </c>
      <c r="B28" s="1072" t="s">
        <v>98</v>
      </c>
      <c r="C28" s="902">
        <v>1196.3235</v>
      </c>
      <c r="D28" s="1066">
        <v>1196.3235</v>
      </c>
      <c r="E28" s="1066">
        <v>1196.3235</v>
      </c>
      <c r="F28" s="904">
        <v>1196.3235</v>
      </c>
      <c r="G28" s="903">
        <v>1196.3235</v>
      </c>
      <c r="H28" s="903">
        <v>1196.3235</v>
      </c>
      <c r="I28" s="903">
        <v>1196.3235</v>
      </c>
      <c r="J28" s="903">
        <v>1196.3235</v>
      </c>
      <c r="K28" s="903">
        <v>1196.3235</v>
      </c>
      <c r="L28" s="1067">
        <v>1196.32</v>
      </c>
      <c r="M28" s="1937">
        <v>1196.32</v>
      </c>
    </row>
    <row r="29" spans="1:13" s="1068" customFormat="1" ht="15" customHeight="1">
      <c r="A29" s="1064">
        <v>23</v>
      </c>
      <c r="B29" s="1072" t="s">
        <v>99</v>
      </c>
      <c r="C29" s="902">
        <v>232</v>
      </c>
      <c r="D29" s="1066">
        <v>232</v>
      </c>
      <c r="E29" s="1066">
        <v>232</v>
      </c>
      <c r="F29" s="904">
        <v>232</v>
      </c>
      <c r="G29" s="903">
        <v>232</v>
      </c>
      <c r="H29" s="903">
        <v>232</v>
      </c>
      <c r="I29" s="903">
        <v>232</v>
      </c>
      <c r="J29" s="903">
        <v>232</v>
      </c>
      <c r="K29" s="903">
        <v>232</v>
      </c>
      <c r="L29" s="1067">
        <v>232</v>
      </c>
      <c r="M29" s="1937">
        <v>232</v>
      </c>
    </row>
    <row r="30" spans="1:13" s="1068" customFormat="1" ht="15" customHeight="1">
      <c r="A30" s="1071">
        <v>24</v>
      </c>
      <c r="B30" s="1072" t="s">
        <v>72</v>
      </c>
      <c r="C30" s="902">
        <v>1000</v>
      </c>
      <c r="D30" s="1066">
        <v>1000</v>
      </c>
      <c r="E30" s="1066">
        <v>1000</v>
      </c>
      <c r="F30" s="904">
        <v>1000</v>
      </c>
      <c r="G30" s="903">
        <v>1000</v>
      </c>
      <c r="H30" s="903">
        <v>1000</v>
      </c>
      <c r="I30" s="903">
        <v>1000.0263</v>
      </c>
      <c r="J30" s="903">
        <v>1000.07</v>
      </c>
      <c r="K30" s="903">
        <v>1000.37</v>
      </c>
      <c r="L30" s="1067">
        <v>1000.89</v>
      </c>
      <c r="M30" s="1937">
        <v>1001.46</v>
      </c>
    </row>
    <row r="31" spans="1:13" s="1068" customFormat="1" ht="15" customHeight="1">
      <c r="A31" s="1071">
        <v>25</v>
      </c>
      <c r="B31" s="1072" t="s">
        <v>75</v>
      </c>
      <c r="C31" s="902">
        <v>175</v>
      </c>
      <c r="D31" s="1066">
        <v>175.0009</v>
      </c>
      <c r="E31" s="1066">
        <v>175.0487</v>
      </c>
      <c r="F31" s="904">
        <v>179.375</v>
      </c>
      <c r="G31" s="903">
        <v>179.375</v>
      </c>
      <c r="H31" s="903">
        <v>179.375</v>
      </c>
      <c r="I31" s="903">
        <v>179.375</v>
      </c>
      <c r="J31" s="903">
        <v>179.375</v>
      </c>
      <c r="K31" s="903">
        <v>179.375</v>
      </c>
      <c r="L31" s="1067">
        <v>177.84790000000001</v>
      </c>
      <c r="M31" s="1937">
        <v>179.17</v>
      </c>
    </row>
    <row r="32" spans="1:13" s="1068" customFormat="1" ht="15" customHeight="1">
      <c r="A32" s="1064">
        <v>26</v>
      </c>
      <c r="B32" s="1072" t="s">
        <v>79</v>
      </c>
      <c r="C32" s="902">
        <v>250</v>
      </c>
      <c r="D32" s="1066">
        <v>250</v>
      </c>
      <c r="E32" s="1066">
        <v>250</v>
      </c>
      <c r="F32" s="904">
        <v>258.95999999999998</v>
      </c>
      <c r="G32" s="903">
        <v>258.95999999999998</v>
      </c>
      <c r="H32" s="903">
        <v>258.95999999999998</v>
      </c>
      <c r="I32" s="903">
        <v>258.95999999999998</v>
      </c>
      <c r="J32" s="903">
        <v>258.95999999999998</v>
      </c>
      <c r="K32" s="903">
        <v>258.96414299999998</v>
      </c>
      <c r="L32" s="1067">
        <v>338.96</v>
      </c>
      <c r="M32" s="1937">
        <v>338.96414299999998</v>
      </c>
    </row>
    <row r="33" spans="1:14" s="1068" customFormat="1" ht="15" customHeight="1">
      <c r="A33" s="1071">
        <v>27</v>
      </c>
      <c r="B33" s="1072" t="s">
        <v>82</v>
      </c>
      <c r="C33" s="902">
        <v>1953.5</v>
      </c>
      <c r="D33" s="1066">
        <v>1953.5</v>
      </c>
      <c r="E33" s="1066">
        <v>1953.5</v>
      </c>
      <c r="F33" s="904">
        <v>1953.5</v>
      </c>
      <c r="G33" s="903">
        <v>1953.5</v>
      </c>
      <c r="H33" s="903">
        <v>1953.5</v>
      </c>
      <c r="I33" s="903">
        <v>1953.5</v>
      </c>
      <c r="J33" s="903">
        <v>1953.4993999999999</v>
      </c>
      <c r="K33" s="903">
        <v>1953.5</v>
      </c>
      <c r="L33" s="1067">
        <v>1953.5</v>
      </c>
      <c r="M33" s="1937">
        <v>2933.5</v>
      </c>
    </row>
    <row r="34" spans="1:14" s="1068" customFormat="1" ht="15" customHeight="1">
      <c r="A34" s="1075"/>
      <c r="B34" s="1075" t="s">
        <v>100</v>
      </c>
      <c r="C34" s="926">
        <v>25838.51</v>
      </c>
      <c r="D34" s="1076">
        <v>26139.551076</v>
      </c>
      <c r="E34" s="1076">
        <v>26591.460800000001</v>
      </c>
      <c r="F34" s="925">
        <v>26856.942347999997</v>
      </c>
      <c r="G34" s="913">
        <v>27164.382347999999</v>
      </c>
      <c r="H34" s="913">
        <v>27515.942347999997</v>
      </c>
      <c r="I34" s="913">
        <v>27987.956348000003</v>
      </c>
      <c r="J34" s="913">
        <v>28246.363734000002</v>
      </c>
      <c r="K34" s="913">
        <v>29222.089698000003</v>
      </c>
      <c r="L34" s="1077">
        <v>28632.041167000003</v>
      </c>
      <c r="M34" s="1939">
        <f>SUM(M8:M33)</f>
        <v>30748.546143</v>
      </c>
    </row>
    <row r="35" spans="1:14" s="1068" customFormat="1" ht="15" customHeight="1">
      <c r="A35" s="1078"/>
      <c r="B35" s="1078" t="s">
        <v>101</v>
      </c>
      <c r="C35" s="950">
        <v>25938.51</v>
      </c>
      <c r="D35" s="1079">
        <v>26239.551076</v>
      </c>
      <c r="E35" s="1079">
        <v>26691.460800000001</v>
      </c>
      <c r="F35" s="1080">
        <v>26956.942347999997</v>
      </c>
      <c r="G35" s="933">
        <v>27264.382347999999</v>
      </c>
      <c r="H35" s="933">
        <v>27615.942347999997</v>
      </c>
      <c r="I35" s="933">
        <v>28087.956348000003</v>
      </c>
      <c r="J35" s="933">
        <v>28346.363734000002</v>
      </c>
      <c r="K35" s="933">
        <v>35547.087398000003</v>
      </c>
      <c r="L35" s="1081">
        <v>34957.041167000003</v>
      </c>
      <c r="M35" s="1940">
        <f>M34+M6</f>
        <v>37073.546143</v>
      </c>
    </row>
    <row r="36" spans="1:14" s="1068" customFormat="1" ht="19.5" customHeight="1">
      <c r="A36" s="2184" t="s">
        <v>945</v>
      </c>
      <c r="B36" s="2184"/>
      <c r="C36" s="2184"/>
      <c r="D36" s="2184"/>
      <c r="E36" s="2184"/>
      <c r="F36" s="2184"/>
      <c r="G36" s="2184"/>
      <c r="H36" s="2184"/>
      <c r="I36" s="2184"/>
      <c r="J36" s="2184"/>
      <c r="K36" s="2184"/>
      <c r="L36" s="2184"/>
      <c r="M36" s="2184"/>
      <c r="N36" s="2184"/>
    </row>
    <row r="37" spans="1:14" s="1068" customFormat="1" ht="19.5" customHeight="1">
      <c r="A37" s="1082"/>
      <c r="B37" s="1082"/>
      <c r="I37" s="1084"/>
      <c r="M37" s="1083"/>
    </row>
    <row r="38" spans="1:14" s="1068" customFormat="1" ht="19.5" customHeight="1">
      <c r="A38" s="1082"/>
      <c r="B38" s="1082"/>
      <c r="M38" s="1083"/>
    </row>
    <row r="39" spans="1:14" s="1068" customFormat="1" ht="19.5" customHeight="1">
      <c r="A39" s="1082"/>
      <c r="B39" s="1082"/>
      <c r="M39" s="1083"/>
    </row>
    <row r="40" spans="1:14" s="1068" customFormat="1" ht="19.5" customHeight="1">
      <c r="A40" s="1082"/>
      <c r="B40" s="1082"/>
      <c r="M40" s="1083"/>
    </row>
    <row r="41" spans="1:14" s="1068" customFormat="1" ht="19.5" customHeight="1">
      <c r="A41" s="1082"/>
      <c r="B41" s="1082"/>
      <c r="M41" s="1083"/>
    </row>
    <row r="42" spans="1:14" s="1068" customFormat="1" ht="19.5" customHeight="1">
      <c r="A42" s="1082"/>
      <c r="B42" s="1082"/>
      <c r="M42" s="1083"/>
    </row>
    <row r="43" spans="1:14" s="1068" customFormat="1" ht="19.5" customHeight="1">
      <c r="A43" s="1082"/>
      <c r="B43" s="1082"/>
      <c r="M43" s="1083"/>
    </row>
    <row r="44" spans="1:14" s="1068" customFormat="1" ht="19.5" customHeight="1">
      <c r="A44" s="1082"/>
      <c r="B44" s="1082"/>
      <c r="M44" s="1083"/>
    </row>
    <row r="45" spans="1:14" s="1068" customFormat="1" ht="19.5" customHeight="1">
      <c r="A45" s="1082"/>
      <c r="B45" s="1082"/>
      <c r="M45" s="1083"/>
    </row>
    <row r="46" spans="1:14" s="1068" customFormat="1" ht="19.5" customHeight="1">
      <c r="A46" s="1082"/>
      <c r="B46" s="1082"/>
      <c r="M46" s="1083"/>
    </row>
    <row r="47" spans="1:14" s="1068" customFormat="1" ht="19.5" customHeight="1">
      <c r="A47" s="1082"/>
      <c r="B47" s="1082"/>
      <c r="M47" s="1083"/>
    </row>
    <row r="48" spans="1:14" s="1068" customFormat="1" ht="19.5" customHeight="1">
      <c r="A48" s="1085"/>
      <c r="B48" s="1085"/>
      <c r="C48" s="1086"/>
      <c r="D48" s="1086"/>
      <c r="E48" s="1086"/>
      <c r="M48" s="1083"/>
    </row>
    <row r="49" spans="1:13" s="1068" customFormat="1" ht="19.5" customHeight="1">
      <c r="A49" s="1087"/>
      <c r="B49" s="1087"/>
      <c r="C49" s="1088"/>
      <c r="D49" s="1088"/>
      <c r="E49" s="1088"/>
      <c r="M49" s="1083"/>
    </row>
    <row r="50" spans="1:13" s="1068" customFormat="1" ht="19.5" customHeight="1">
      <c r="A50" s="1087"/>
      <c r="B50" s="1087"/>
      <c r="C50" s="1089"/>
      <c r="D50" s="1089"/>
      <c r="E50" s="1088"/>
      <c r="M50" s="1083"/>
    </row>
    <row r="51" spans="1:13" s="1068" customFormat="1" ht="19.5" customHeight="1">
      <c r="A51" s="1087"/>
      <c r="B51" s="1087"/>
      <c r="C51" s="1089"/>
      <c r="D51" s="1089"/>
      <c r="E51" s="1089"/>
      <c r="M51" s="1083"/>
    </row>
    <row r="52" spans="1:13" s="1068" customFormat="1">
      <c r="A52" s="1087"/>
      <c r="B52" s="1087"/>
      <c r="C52" s="1088"/>
      <c r="D52" s="1088"/>
      <c r="E52" s="1088"/>
      <c r="M52" s="1083"/>
    </row>
    <row r="53" spans="1:13" s="1068" customFormat="1">
      <c r="A53" s="1087"/>
      <c r="B53" s="1087"/>
      <c r="C53" s="1089"/>
      <c r="D53" s="1089"/>
      <c r="E53" s="1089"/>
      <c r="M53" s="1083"/>
    </row>
    <row r="54" spans="1:13" s="1068" customFormat="1">
      <c r="A54" s="1087"/>
      <c r="B54" s="1087"/>
      <c r="C54" s="1088"/>
      <c r="D54" s="1088"/>
      <c r="E54" s="1088"/>
      <c r="M54" s="1083"/>
    </row>
    <row r="55" spans="1:13" s="1068" customFormat="1">
      <c r="A55" s="1087"/>
      <c r="B55" s="1087"/>
      <c r="C55" s="1088"/>
      <c r="D55" s="1088"/>
      <c r="E55" s="1088"/>
      <c r="M55" s="1083"/>
    </row>
    <row r="56" spans="1:13" s="1068" customFormat="1">
      <c r="A56" s="1087"/>
      <c r="B56" s="1087"/>
      <c r="C56" s="1088"/>
      <c r="D56" s="1088"/>
      <c r="E56" s="1088"/>
      <c r="M56" s="1083"/>
    </row>
    <row r="57" spans="1:13" s="1068" customFormat="1">
      <c r="A57" s="1087"/>
      <c r="B57" s="1087"/>
      <c r="C57" s="1089"/>
      <c r="D57" s="1089"/>
      <c r="E57" s="1089"/>
      <c r="M57" s="1083"/>
    </row>
    <row r="58" spans="1:13" s="1068" customFormat="1">
      <c r="A58" s="1087"/>
      <c r="B58" s="1087"/>
      <c r="C58" s="1089"/>
      <c r="D58" s="1089"/>
      <c r="E58" s="1089"/>
      <c r="M58" s="1083"/>
    </row>
    <row r="59" spans="1:13" s="1068" customFormat="1">
      <c r="A59" s="1087"/>
      <c r="B59" s="1087"/>
      <c r="C59" s="1088"/>
      <c r="D59" s="1088"/>
      <c r="E59" s="1088"/>
      <c r="M59" s="1083"/>
    </row>
    <row r="60" spans="1:13" s="1068" customFormat="1">
      <c r="A60" s="1087"/>
      <c r="B60" s="1087"/>
      <c r="C60" s="1089"/>
      <c r="D60" s="1089"/>
      <c r="E60" s="1089"/>
      <c r="M60" s="1083"/>
    </row>
    <row r="61" spans="1:13" s="1068" customFormat="1">
      <c r="A61" s="1087"/>
      <c r="B61" s="1087"/>
      <c r="C61" s="1088"/>
      <c r="D61" s="1088"/>
      <c r="E61" s="1088"/>
      <c r="M61" s="1083"/>
    </row>
    <row r="62" spans="1:13" s="1068" customFormat="1">
      <c r="A62" s="1087"/>
      <c r="B62" s="1087"/>
      <c r="C62" s="1089"/>
      <c r="D62" s="1089"/>
      <c r="E62" s="1089"/>
      <c r="M62" s="1083"/>
    </row>
    <row r="63" spans="1:13" s="1068" customFormat="1">
      <c r="A63" s="1087"/>
      <c r="B63" s="1087"/>
      <c r="C63" s="1089"/>
      <c r="D63" s="1089"/>
      <c r="E63" s="1089"/>
      <c r="M63" s="1083"/>
    </row>
    <row r="64" spans="1:13">
      <c r="A64" s="1087"/>
      <c r="B64" s="1087"/>
      <c r="C64" s="1089"/>
      <c r="D64" s="1089"/>
      <c r="E64" s="1089"/>
    </row>
    <row r="65" spans="1:5">
      <c r="A65" s="1087"/>
      <c r="B65" s="1087"/>
      <c r="C65" s="1089"/>
      <c r="D65" s="1089"/>
      <c r="E65" s="1089"/>
    </row>
    <row r="66" spans="1:5">
      <c r="A66" s="1087"/>
      <c r="B66" s="1087"/>
      <c r="C66" s="1089"/>
      <c r="D66" s="1088"/>
      <c r="E66" s="1088"/>
    </row>
    <row r="67" spans="1:5">
      <c r="A67" s="1087"/>
      <c r="B67" s="1087"/>
      <c r="C67" s="1089"/>
      <c r="D67" s="1089"/>
      <c r="E67" s="1089"/>
    </row>
    <row r="68" spans="1:5">
      <c r="A68" s="1087"/>
      <c r="B68" s="1087"/>
      <c r="C68" s="1088"/>
      <c r="D68" s="1088"/>
      <c r="E68" s="1088"/>
    </row>
    <row r="69" spans="1:5">
      <c r="A69" s="1087"/>
      <c r="B69" s="1087"/>
      <c r="C69" s="1088"/>
      <c r="D69" s="1088"/>
      <c r="E69" s="1088"/>
    </row>
    <row r="70" spans="1:5">
      <c r="A70" s="1087"/>
      <c r="B70" s="1087"/>
      <c r="C70" s="1089"/>
      <c r="D70" s="1089"/>
      <c r="E70" s="1089"/>
    </row>
    <row r="71" spans="1:5" ht="13">
      <c r="A71" s="1090"/>
      <c r="B71" s="1090"/>
      <c r="C71" s="1091"/>
      <c r="D71" s="1091"/>
      <c r="E71" s="1091"/>
    </row>
    <row r="72" spans="1:5">
      <c r="A72" s="1087"/>
      <c r="B72" s="1087"/>
      <c r="C72" s="1089"/>
      <c r="D72" s="1089"/>
      <c r="E72" s="1089"/>
    </row>
    <row r="73" spans="1:5" ht="13">
      <c r="A73" s="1090"/>
      <c r="B73" s="1090"/>
      <c r="C73" s="1091"/>
      <c r="D73" s="1091"/>
      <c r="E73" s="1091"/>
    </row>
  </sheetData>
  <mergeCells count="3">
    <mergeCell ref="A2:K2"/>
    <mergeCell ref="A36:N36"/>
    <mergeCell ref="A1:M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Z54"/>
  <sheetViews>
    <sheetView zoomScale="96" zoomScaleNormal="96" zoomScaleSheetLayoutView="80" workbookViewId="0">
      <selection activeCell="AO32" sqref="AO32"/>
    </sheetView>
  </sheetViews>
  <sheetFormatPr defaultColWidth="9.1796875" defaultRowHeight="13"/>
  <cols>
    <col min="1" max="1" width="5.7265625" style="1404" customWidth="1"/>
    <col min="2" max="2" width="36.1796875" style="1405" customWidth="1"/>
    <col min="3" max="32" width="8.7265625" style="1350" hidden="1" customWidth="1"/>
    <col min="33" max="33" width="11.7265625" style="1350" hidden="1" customWidth="1"/>
    <col min="34" max="34" width="10.54296875" style="1350" hidden="1" customWidth="1"/>
    <col min="35" max="35" width="8.7265625" style="1350" hidden="1" customWidth="1"/>
    <col min="36" max="36" width="9.1796875" style="1350"/>
    <col min="37" max="37" width="12" style="1350" customWidth="1"/>
    <col min="38" max="38" width="11.81640625" style="1350" customWidth="1"/>
    <col min="39" max="40" width="9.1796875" style="1350"/>
    <col min="41" max="41" width="12.81640625" style="1350" customWidth="1"/>
    <col min="42" max="42" width="13.26953125" style="1350" customWidth="1"/>
    <col min="43" max="16384" width="9.1796875" style="1350"/>
  </cols>
  <sheetData>
    <row r="1" spans="1:52" ht="19.5" customHeight="1">
      <c r="A1" s="1346" t="s">
        <v>839</v>
      </c>
      <c r="B1" s="1347"/>
      <c r="C1" s="1348"/>
      <c r="D1" s="1348"/>
      <c r="E1" s="1348"/>
      <c r="F1" s="1348"/>
      <c r="G1" s="1348"/>
      <c r="H1" s="1348"/>
      <c r="I1" s="1348"/>
      <c r="J1" s="1348"/>
      <c r="K1" s="1348"/>
      <c r="L1" s="1348"/>
      <c r="M1" s="1348"/>
      <c r="N1" s="1348"/>
      <c r="O1" s="1348"/>
      <c r="P1" s="1348"/>
      <c r="Q1" s="1348"/>
      <c r="R1" s="1348"/>
      <c r="S1" s="1348"/>
      <c r="T1" s="1348"/>
      <c r="U1" s="1348"/>
      <c r="V1" s="1348"/>
      <c r="W1" s="1348"/>
      <c r="X1" s="1349"/>
      <c r="Y1" s="1349"/>
      <c r="Z1" s="1349"/>
      <c r="AA1" s="1349"/>
      <c r="AB1" s="1349"/>
      <c r="AC1" s="1349"/>
      <c r="AD1" s="1349"/>
      <c r="AE1" s="1349"/>
      <c r="AF1" s="1349"/>
      <c r="AG1" s="1349"/>
      <c r="AH1" s="1349"/>
      <c r="AI1" s="1349"/>
      <c r="AJ1" s="1349"/>
      <c r="AK1" s="1349"/>
      <c r="AL1" s="1349"/>
      <c r="AM1" s="1349"/>
      <c r="AN1" s="1349"/>
      <c r="AO1" s="1349"/>
      <c r="AP1" s="1349"/>
      <c r="AQ1" s="1349"/>
      <c r="AR1" s="1349"/>
      <c r="AS1" s="1349"/>
      <c r="AT1" s="1349"/>
      <c r="AU1" s="1349"/>
      <c r="AV1" s="1349"/>
      <c r="AW1" s="1349"/>
      <c r="AX1" s="1349"/>
      <c r="AY1" s="1349"/>
      <c r="AZ1" s="1349"/>
    </row>
    <row r="2" spans="1:52" s="1354" customFormat="1" ht="15" customHeight="1">
      <c r="A2" s="1351" t="s">
        <v>702</v>
      </c>
      <c r="B2" s="1352"/>
      <c r="C2" s="1353"/>
      <c r="D2" s="1353"/>
      <c r="E2" s="1353"/>
      <c r="F2" s="1353"/>
      <c r="G2" s="1353"/>
      <c r="H2" s="1353"/>
      <c r="I2" s="1353"/>
      <c r="J2" s="1353"/>
      <c r="K2" s="1353"/>
      <c r="L2" s="1353"/>
      <c r="M2" s="1353"/>
      <c r="N2" s="1353"/>
      <c r="O2" s="1353"/>
      <c r="P2" s="1353"/>
      <c r="Q2" s="1353"/>
      <c r="R2" s="1353"/>
      <c r="S2" s="1353"/>
      <c r="T2" s="1353"/>
      <c r="U2" s="1353"/>
      <c r="V2" s="1353"/>
      <c r="W2" s="1353"/>
      <c r="X2" s="1352"/>
      <c r="Y2" s="1352"/>
      <c r="Z2" s="1352"/>
      <c r="AA2" s="1352"/>
      <c r="AB2" s="1352"/>
      <c r="AC2" s="1352"/>
      <c r="AD2" s="1352"/>
      <c r="AE2" s="1352"/>
      <c r="AF2" s="1352"/>
      <c r="AG2" s="1352"/>
      <c r="AH2" s="1352"/>
      <c r="AI2" s="1352"/>
      <c r="AJ2" s="1352"/>
      <c r="AK2" s="1352"/>
      <c r="AL2" s="1352"/>
      <c r="AM2" s="1352"/>
      <c r="AN2" s="1352"/>
      <c r="AO2" s="1352"/>
      <c r="AP2" s="1352"/>
      <c r="AQ2" s="1352"/>
      <c r="AR2" s="1352"/>
      <c r="AS2" s="1352"/>
      <c r="AT2" s="1352"/>
      <c r="AU2" s="1352"/>
      <c r="AV2" s="1352"/>
      <c r="AW2" s="1352"/>
      <c r="AX2" s="1352"/>
      <c r="AY2" s="1352"/>
      <c r="AZ2" s="1352"/>
    </row>
    <row r="3" spans="1:52" s="1364" customFormat="1" ht="33" customHeight="1">
      <c r="A3" s="1355" t="s">
        <v>1</v>
      </c>
      <c r="B3" s="1356" t="s">
        <v>2</v>
      </c>
      <c r="C3" s="1357" t="s">
        <v>703</v>
      </c>
      <c r="D3" s="1358" t="s">
        <v>704</v>
      </c>
      <c r="E3" s="1357" t="s">
        <v>705</v>
      </c>
      <c r="F3" s="1358" t="s">
        <v>706</v>
      </c>
      <c r="G3" s="1357" t="s">
        <v>707</v>
      </c>
      <c r="H3" s="1358" t="s">
        <v>708</v>
      </c>
      <c r="I3" s="1357" t="s">
        <v>709</v>
      </c>
      <c r="J3" s="1358" t="s">
        <v>710</v>
      </c>
      <c r="K3" s="1357" t="s">
        <v>711</v>
      </c>
      <c r="L3" s="1358" t="s">
        <v>712</v>
      </c>
      <c r="M3" s="1357" t="s">
        <v>713</v>
      </c>
      <c r="N3" s="1358" t="s">
        <v>714</v>
      </c>
      <c r="O3" s="1357" t="s">
        <v>715</v>
      </c>
      <c r="P3" s="1359" t="s">
        <v>716</v>
      </c>
      <c r="Q3" s="1359" t="s">
        <v>717</v>
      </c>
      <c r="R3" s="1359" t="s">
        <v>718</v>
      </c>
      <c r="S3" s="1357" t="s">
        <v>719</v>
      </c>
      <c r="T3" s="1359" t="s">
        <v>720</v>
      </c>
      <c r="U3" s="1359" t="s">
        <v>721</v>
      </c>
      <c r="V3" s="1359" t="s">
        <v>722</v>
      </c>
      <c r="W3" s="1357" t="s">
        <v>723</v>
      </c>
      <c r="X3" s="1360" t="s">
        <v>724</v>
      </c>
      <c r="Y3" s="1360" t="s">
        <v>725</v>
      </c>
      <c r="Z3" s="1360" t="s">
        <v>726</v>
      </c>
      <c r="AA3" s="1360" t="s">
        <v>727</v>
      </c>
      <c r="AB3" s="1360" t="s">
        <v>728</v>
      </c>
      <c r="AC3" s="1360" t="s">
        <v>729</v>
      </c>
      <c r="AD3" s="1360" t="s">
        <v>730</v>
      </c>
      <c r="AE3" s="1360" t="s">
        <v>731</v>
      </c>
      <c r="AF3" s="1360" t="s">
        <v>732</v>
      </c>
      <c r="AG3" s="1360" t="s">
        <v>733</v>
      </c>
      <c r="AH3" s="1360" t="s">
        <v>734</v>
      </c>
      <c r="AI3" s="1360" t="s">
        <v>735</v>
      </c>
      <c r="AJ3" s="1361" t="s">
        <v>736</v>
      </c>
      <c r="AK3" s="1361" t="s">
        <v>737</v>
      </c>
      <c r="AL3" s="1361" t="s">
        <v>738</v>
      </c>
      <c r="AM3" s="1361" t="s">
        <v>739</v>
      </c>
      <c r="AN3" s="1362" t="s">
        <v>740</v>
      </c>
      <c r="AO3" s="1362" t="s">
        <v>741</v>
      </c>
      <c r="AP3" s="1362" t="s">
        <v>742</v>
      </c>
      <c r="AQ3" s="1362" t="s">
        <v>743</v>
      </c>
      <c r="AR3" s="1363"/>
      <c r="AS3" s="1363"/>
      <c r="AT3" s="1363"/>
      <c r="AU3" s="1363"/>
      <c r="AV3" s="1363"/>
      <c r="AW3" s="1363"/>
      <c r="AX3" s="1363"/>
      <c r="AY3" s="1363"/>
      <c r="AZ3" s="1363"/>
    </row>
    <row r="4" spans="1:52" s="1354" customFormat="1" ht="20.25" customHeight="1">
      <c r="A4" s="789"/>
      <c r="B4" s="1365" t="s">
        <v>7</v>
      </c>
      <c r="C4" s="1366"/>
      <c r="D4" s="1367"/>
      <c r="E4" s="1367"/>
      <c r="F4" s="1367"/>
      <c r="G4" s="1367"/>
      <c r="H4" s="1368"/>
      <c r="I4" s="1368"/>
      <c r="J4" s="1368"/>
      <c r="K4" s="1368"/>
      <c r="L4" s="1367"/>
      <c r="M4" s="1367"/>
      <c r="N4" s="1367"/>
      <c r="O4" s="1367"/>
      <c r="P4" s="1368"/>
      <c r="Q4" s="1368"/>
      <c r="R4" s="1368"/>
      <c r="S4" s="1368"/>
      <c r="T4" s="1368"/>
      <c r="U4" s="1368"/>
      <c r="V4" s="1368"/>
      <c r="W4" s="1368"/>
      <c r="X4" s="1369"/>
      <c r="Y4" s="1369"/>
      <c r="Z4" s="1369"/>
      <c r="AA4" s="1369"/>
      <c r="AB4" s="1369"/>
      <c r="AC4" s="1369"/>
      <c r="AD4" s="1369"/>
      <c r="AE4" s="1369"/>
      <c r="AF4" s="1369"/>
      <c r="AG4" s="1369"/>
      <c r="AH4" s="1369"/>
      <c r="AI4" s="1369"/>
      <c r="AJ4" s="1352"/>
      <c r="AK4" s="1352"/>
      <c r="AL4" s="1352"/>
      <c r="AM4" s="1352"/>
      <c r="AN4" s="1370"/>
      <c r="AO4" s="1370"/>
      <c r="AP4" s="1370"/>
      <c r="AQ4" s="2365"/>
      <c r="AR4" s="1352"/>
      <c r="AS4" s="1352"/>
      <c r="AT4" s="1352"/>
      <c r="AU4" s="1352"/>
      <c r="AV4" s="1352"/>
      <c r="AW4" s="1352"/>
      <c r="AX4" s="1352"/>
      <c r="AY4" s="1352"/>
      <c r="AZ4" s="1352"/>
    </row>
    <row r="5" spans="1:52" s="1354" customFormat="1" ht="20.25" customHeight="1">
      <c r="A5" s="789">
        <v>1</v>
      </c>
      <c r="B5" s="789" t="s">
        <v>8</v>
      </c>
      <c r="C5" s="1028">
        <v>1.5428580233020328</v>
      </c>
      <c r="D5" s="1367">
        <v>1.52</v>
      </c>
      <c r="E5" s="1367">
        <v>1.53</v>
      </c>
      <c r="F5" s="1367">
        <v>1.51</v>
      </c>
      <c r="G5" s="1367">
        <v>1.55</v>
      </c>
      <c r="H5" s="1371">
        <v>1.518122255385804</v>
      </c>
      <c r="I5" s="1371">
        <v>1.56210327764266</v>
      </c>
      <c r="J5" s="1371">
        <v>1.5534000668173689</v>
      </c>
      <c r="K5" s="1371">
        <v>1.55</v>
      </c>
      <c r="L5" s="1367">
        <v>1.7330099633166001</v>
      </c>
      <c r="M5" s="1367">
        <v>1.51589594521197</v>
      </c>
      <c r="N5" s="1367">
        <v>1.51061744400634</v>
      </c>
      <c r="O5" s="1367">
        <v>1.58</v>
      </c>
      <c r="P5" s="1372">
        <v>1.5318000000000001</v>
      </c>
      <c r="Q5" s="1372">
        <v>1.5101</v>
      </c>
      <c r="R5" s="1372">
        <v>1.5116000000000001</v>
      </c>
      <c r="S5" s="1372">
        <v>1.5848</v>
      </c>
      <c r="T5" s="1372">
        <v>1.5178</v>
      </c>
      <c r="U5" s="1372">
        <v>1.5097</v>
      </c>
      <c r="V5" s="1372">
        <v>1.5019</v>
      </c>
      <c r="W5" s="1372">
        <v>1.6005</v>
      </c>
      <c r="X5" s="1369">
        <v>1.603</v>
      </c>
      <c r="Y5" s="1369">
        <v>1.554</v>
      </c>
      <c r="Z5" s="1369">
        <v>1.5174000000000001</v>
      </c>
      <c r="AA5" s="1369">
        <v>1.5457000000000001</v>
      </c>
      <c r="AB5" s="1369">
        <v>1.6</v>
      </c>
      <c r="AC5" s="1369">
        <v>1.65</v>
      </c>
      <c r="AD5" s="1369">
        <v>1.64</v>
      </c>
      <c r="AE5" s="1369">
        <v>1.76</v>
      </c>
      <c r="AF5" s="1369">
        <v>1.73</v>
      </c>
      <c r="AG5" s="1369">
        <v>1.83</v>
      </c>
      <c r="AH5" s="1369">
        <v>1.77</v>
      </c>
      <c r="AI5" s="1373">
        <v>1.85</v>
      </c>
      <c r="AJ5" s="1379">
        <v>1.89</v>
      </c>
      <c r="AK5" s="1379">
        <v>1.88</v>
      </c>
      <c r="AL5" s="1379">
        <v>1.85</v>
      </c>
      <c r="AM5" s="1379">
        <v>1.87</v>
      </c>
      <c r="AN5" s="1380">
        <v>1.8895101606013027</v>
      </c>
      <c r="AO5" s="1380">
        <v>1.8959836610219545</v>
      </c>
      <c r="AP5" s="1380">
        <v>1.9271677917392256</v>
      </c>
      <c r="AQ5" s="1381">
        <v>1.9759901172620735</v>
      </c>
      <c r="AR5" s="1352"/>
      <c r="AS5" s="1352"/>
      <c r="AT5" s="1352"/>
      <c r="AU5" s="1352"/>
      <c r="AV5" s="1352"/>
      <c r="AW5" s="1352"/>
      <c r="AX5" s="1352"/>
      <c r="AY5" s="1352"/>
      <c r="AZ5" s="1352"/>
    </row>
    <row r="6" spans="1:52" s="1354" customFormat="1" ht="20.25" customHeight="1">
      <c r="A6" s="789"/>
      <c r="B6" s="1365" t="s">
        <v>12</v>
      </c>
      <c r="C6" s="1028"/>
      <c r="D6" s="1367"/>
      <c r="E6" s="1368"/>
      <c r="F6" s="1367"/>
      <c r="G6" s="1367"/>
      <c r="H6" s="1371"/>
      <c r="I6" s="1371"/>
      <c r="J6" s="1371"/>
      <c r="K6" s="1371"/>
      <c r="L6" s="1367"/>
      <c r="M6" s="1367"/>
      <c r="N6" s="1367"/>
      <c r="O6" s="1367"/>
      <c r="P6" s="1372"/>
      <c r="Q6" s="1372"/>
      <c r="R6" s="1372"/>
      <c r="S6" s="1372"/>
      <c r="T6" s="1372"/>
      <c r="U6" s="1372"/>
      <c r="V6" s="1372"/>
      <c r="W6" s="1372"/>
      <c r="X6" s="1369"/>
      <c r="Y6" s="1369"/>
      <c r="Z6" s="1369"/>
      <c r="AA6" s="1369"/>
      <c r="AB6" s="1369"/>
      <c r="AC6" s="1369"/>
      <c r="AD6" s="1369"/>
      <c r="AE6" s="1369"/>
      <c r="AF6" s="1369"/>
      <c r="AG6" s="1369"/>
      <c r="AH6" s="1369"/>
      <c r="AI6" s="1373"/>
      <c r="AJ6" s="1374"/>
      <c r="AK6" s="1375"/>
      <c r="AL6" s="1375"/>
      <c r="AM6" s="1375"/>
      <c r="AN6" s="1376"/>
      <c r="AO6" s="1376"/>
      <c r="AP6" s="1376"/>
      <c r="AQ6" s="1377"/>
      <c r="AR6" s="1352"/>
      <c r="AS6" s="1352"/>
      <c r="AT6" s="1352"/>
      <c r="AU6" s="1352"/>
      <c r="AV6" s="1352"/>
      <c r="AW6" s="1352"/>
      <c r="AX6" s="1352"/>
      <c r="AY6" s="1352"/>
      <c r="AZ6" s="1352"/>
    </row>
    <row r="7" spans="1:52" s="1354" customFormat="1" ht="20.25" customHeight="1">
      <c r="A7" s="789">
        <v>2</v>
      </c>
      <c r="B7" s="1070" t="s">
        <v>343</v>
      </c>
      <c r="C7" s="1028"/>
      <c r="D7" s="1367"/>
      <c r="E7" s="1368"/>
      <c r="F7" s="1367"/>
      <c r="G7" s="1367"/>
      <c r="H7" s="1371"/>
      <c r="I7" s="1371"/>
      <c r="J7" s="1371"/>
      <c r="K7" s="1371"/>
      <c r="L7" s="1367"/>
      <c r="M7" s="1367"/>
      <c r="N7" s="1367"/>
      <c r="O7" s="1367"/>
      <c r="P7" s="1372"/>
      <c r="Q7" s="1372"/>
      <c r="R7" s="1372"/>
      <c r="S7" s="1372"/>
      <c r="T7" s="1372"/>
      <c r="U7" s="1372"/>
      <c r="V7" s="1372"/>
      <c r="W7" s="1372"/>
      <c r="X7" s="1369"/>
      <c r="Y7" s="1369"/>
      <c r="Z7" s="1369"/>
      <c r="AA7" s="1369"/>
      <c r="AB7" s="1369"/>
      <c r="AC7" s="1369"/>
      <c r="AD7" s="1369"/>
      <c r="AE7" s="1369"/>
      <c r="AF7" s="1369"/>
      <c r="AG7" s="1369"/>
      <c r="AH7" s="1369"/>
      <c r="AI7" s="1373"/>
      <c r="AJ7" s="1374"/>
      <c r="AK7" s="1375"/>
      <c r="AL7" s="1375"/>
      <c r="AM7" s="1375"/>
      <c r="AN7" s="1380">
        <v>2.76</v>
      </c>
      <c r="AO7" s="1380">
        <v>2.7385345611000003</v>
      </c>
      <c r="AP7" s="1380">
        <v>2.6738</v>
      </c>
      <c r="AQ7" s="1381">
        <v>2.3624892923599998</v>
      </c>
      <c r="AR7" s="1352"/>
      <c r="AS7" s="1352"/>
      <c r="AT7" s="1352"/>
      <c r="AU7" s="1352"/>
      <c r="AV7" s="1352"/>
      <c r="AW7" s="1352"/>
      <c r="AX7" s="1352"/>
      <c r="AY7" s="1352"/>
      <c r="AZ7" s="1352"/>
    </row>
    <row r="8" spans="1:52" s="1354" customFormat="1" ht="20.25" customHeight="1">
      <c r="A8" s="789">
        <v>3</v>
      </c>
      <c r="B8" s="789" t="s">
        <v>13</v>
      </c>
      <c r="C8" s="1028">
        <v>1.8643789374875896</v>
      </c>
      <c r="D8" s="1367">
        <v>2.08</v>
      </c>
      <c r="E8" s="1367">
        <v>2.13</v>
      </c>
      <c r="F8" s="1367">
        <v>2.23</v>
      </c>
      <c r="G8" s="1367">
        <v>2.0499999999999998</v>
      </c>
      <c r="H8" s="1371">
        <v>2.1441996647471813</v>
      </c>
      <c r="I8" s="1371">
        <v>2.1355860325804348</v>
      </c>
      <c r="J8" s="1371">
        <v>2.1146528516292129</v>
      </c>
      <c r="K8" s="1371">
        <v>2.11</v>
      </c>
      <c r="L8" s="1367">
        <v>2.12281562725672</v>
      </c>
      <c r="M8" s="1367">
        <v>2.0453613193943601</v>
      </c>
      <c r="N8" s="1367">
        <v>2.03424490092375</v>
      </c>
      <c r="O8" s="1367">
        <v>2</v>
      </c>
      <c r="P8" s="1372">
        <v>2.04</v>
      </c>
      <c r="Q8" s="1372">
        <v>2.02</v>
      </c>
      <c r="R8" s="1372">
        <v>2.09</v>
      </c>
      <c r="S8" s="1372">
        <v>2.14</v>
      </c>
      <c r="T8" s="1372">
        <v>2.12</v>
      </c>
      <c r="U8" s="1372">
        <v>2.04</v>
      </c>
      <c r="V8" s="1372">
        <v>2.04</v>
      </c>
      <c r="W8" s="1372">
        <v>1.98</v>
      </c>
      <c r="X8" s="1369">
        <v>1.96</v>
      </c>
      <c r="Y8" s="1369">
        <v>1.96</v>
      </c>
      <c r="Z8" s="1369">
        <v>1.91</v>
      </c>
      <c r="AA8" s="1369">
        <v>1.78</v>
      </c>
      <c r="AB8" s="1369">
        <v>1.83</v>
      </c>
      <c r="AC8" s="1369">
        <v>1.76</v>
      </c>
      <c r="AD8" s="1369">
        <v>1.7</v>
      </c>
      <c r="AE8" s="1369">
        <v>1.8</v>
      </c>
      <c r="AF8" s="1369">
        <v>1.82</v>
      </c>
      <c r="AG8" s="1369">
        <v>1.89</v>
      </c>
      <c r="AH8" s="1369">
        <v>1.94</v>
      </c>
      <c r="AI8" s="1373">
        <v>1.88</v>
      </c>
      <c r="AJ8" s="1378">
        <v>1.81</v>
      </c>
      <c r="AK8" s="1379">
        <v>1.73</v>
      </c>
      <c r="AL8" s="1379">
        <v>1.85</v>
      </c>
      <c r="AM8" s="1379">
        <v>1.73</v>
      </c>
      <c r="AN8" s="1380">
        <v>1.799101529225652</v>
      </c>
      <c r="AO8" s="1380">
        <v>1.8827825458150034</v>
      </c>
      <c r="AP8" s="1380">
        <v>1.9059951426492407</v>
      </c>
      <c r="AQ8" s="1381">
        <v>1.783612239515161</v>
      </c>
      <c r="AR8" s="1352"/>
      <c r="AS8" s="1352"/>
      <c r="AT8" s="1352"/>
      <c r="AU8" s="1352"/>
      <c r="AV8" s="1352"/>
      <c r="AW8" s="1352"/>
      <c r="AX8" s="1352"/>
      <c r="AY8" s="1352"/>
      <c r="AZ8" s="1352"/>
    </row>
    <row r="9" spans="1:52" s="1354" customFormat="1" ht="20.25" customHeight="1">
      <c r="A9" s="789">
        <v>4</v>
      </c>
      <c r="B9" s="789" t="s">
        <v>421</v>
      </c>
      <c r="C9" s="1028">
        <v>2.2764000000000002</v>
      </c>
      <c r="D9" s="1367">
        <v>1.95</v>
      </c>
      <c r="E9" s="1368">
        <v>1.94</v>
      </c>
      <c r="F9" s="1367">
        <v>1.61</v>
      </c>
      <c r="G9" s="1367">
        <v>2.0299999999999998</v>
      </c>
      <c r="H9" s="1371">
        <v>1.9741511780329308</v>
      </c>
      <c r="I9" s="1371">
        <v>2.2067238619735612</v>
      </c>
      <c r="J9" s="1371">
        <v>1.7026430460567967</v>
      </c>
      <c r="K9" s="1371">
        <v>2.2010681844607629</v>
      </c>
      <c r="L9" s="1367">
        <v>3.1395090824626202</v>
      </c>
      <c r="M9" s="1367">
        <v>2.78278897128417</v>
      </c>
      <c r="N9" s="1367">
        <v>2.2360763612242902</v>
      </c>
      <c r="O9" s="1367">
        <v>2.08</v>
      </c>
      <c r="P9" s="1372">
        <v>1.74</v>
      </c>
      <c r="Q9" s="1372">
        <v>1.69</v>
      </c>
      <c r="R9" s="1372">
        <v>2.06</v>
      </c>
      <c r="S9" s="1372">
        <v>2.3199999999999998</v>
      </c>
      <c r="T9" s="1372">
        <v>1.95</v>
      </c>
      <c r="U9" s="1372">
        <v>2.15</v>
      </c>
      <c r="V9" s="1372">
        <v>1.99</v>
      </c>
      <c r="W9" s="1372">
        <v>2.59</v>
      </c>
      <c r="X9" s="1369">
        <v>2.74</v>
      </c>
      <c r="Y9" s="1369">
        <v>2.4500000000000002</v>
      </c>
      <c r="Z9" s="1369">
        <v>2.04</v>
      </c>
      <c r="AA9" s="1369">
        <v>2.36</v>
      </c>
      <c r="AB9" s="1369">
        <v>2.34</v>
      </c>
      <c r="AC9" s="1369">
        <v>2.92</v>
      </c>
      <c r="AD9" s="1369">
        <v>2.68</v>
      </c>
      <c r="AE9" s="1369">
        <v>2.41</v>
      </c>
      <c r="AF9" s="1369">
        <v>2.74</v>
      </c>
      <c r="AG9" s="1369">
        <v>2.93</v>
      </c>
      <c r="AH9" s="1369">
        <v>2.89</v>
      </c>
      <c r="AI9" s="1373">
        <v>3.33</v>
      </c>
      <c r="AJ9" s="1378">
        <v>3.29</v>
      </c>
      <c r="AK9" s="1379">
        <v>3.23</v>
      </c>
      <c r="AL9" s="1379">
        <v>3.14</v>
      </c>
      <c r="AM9" s="1379">
        <v>2.75</v>
      </c>
      <c r="AN9" s="1380">
        <v>2.6729694076261072</v>
      </c>
      <c r="AO9" s="1380">
        <v>2.5410666831469007</v>
      </c>
      <c r="AP9" s="1380">
        <v>2.4715447154471546</v>
      </c>
      <c r="AQ9" s="1381">
        <v>2.4811664228610297</v>
      </c>
      <c r="AR9" s="1352"/>
      <c r="AS9" s="1352"/>
      <c r="AT9" s="1352"/>
      <c r="AU9" s="1352"/>
      <c r="AV9" s="1352"/>
      <c r="AW9" s="1352"/>
      <c r="AX9" s="1352"/>
      <c r="AY9" s="1352"/>
      <c r="AZ9" s="1352"/>
    </row>
    <row r="10" spans="1:52" s="1354" customFormat="1" ht="20.25" customHeight="1">
      <c r="A10" s="789">
        <v>5</v>
      </c>
      <c r="B10" s="789" t="s">
        <v>20</v>
      </c>
      <c r="C10" s="1028">
        <v>4.7200297207853152</v>
      </c>
      <c r="D10" s="1367">
        <v>4.76</v>
      </c>
      <c r="E10" s="1367">
        <v>5.53</v>
      </c>
      <c r="F10" s="1367">
        <v>6.03</v>
      </c>
      <c r="G10" s="1367">
        <v>5.07</v>
      </c>
      <c r="H10" s="1371">
        <v>5.129288798913552</v>
      </c>
      <c r="I10" s="1371">
        <v>4.8496644839909226</v>
      </c>
      <c r="J10" s="1371">
        <v>4.7983216444800654</v>
      </c>
      <c r="K10" s="1371">
        <v>4.0626143736149363</v>
      </c>
      <c r="L10" s="1367">
        <v>4.1516404574788703</v>
      </c>
      <c r="M10" s="1367">
        <v>3.8322706088145</v>
      </c>
      <c r="N10" s="1367">
        <v>3.6629974253175099</v>
      </c>
      <c r="O10" s="1367">
        <v>3.5222796089844599</v>
      </c>
      <c r="P10" s="1372">
        <v>3.55</v>
      </c>
      <c r="Q10" s="1372">
        <v>3.69</v>
      </c>
      <c r="R10" s="1372">
        <v>3.78</v>
      </c>
      <c r="S10" s="1372">
        <v>3.71</v>
      </c>
      <c r="T10" s="1372">
        <v>3.8281999999999998</v>
      </c>
      <c r="U10" s="1372">
        <v>3.8161999999999998</v>
      </c>
      <c r="V10" s="1372">
        <v>3.8490000000000002</v>
      </c>
      <c r="W10" s="1372">
        <v>3.3443000000000001</v>
      </c>
      <c r="X10" s="1369">
        <v>3.1985999999999999</v>
      </c>
      <c r="Y10" s="1369">
        <v>3.2197</v>
      </c>
      <c r="Z10" s="1369">
        <v>3.2879999999999998</v>
      </c>
      <c r="AA10" s="1369">
        <v>2.9803000000000002</v>
      </c>
      <c r="AB10" s="1369">
        <v>3.2873000000000001</v>
      </c>
      <c r="AC10" s="1369">
        <v>3.3212999999999999</v>
      </c>
      <c r="AD10" s="1369">
        <v>3.4843000000000002</v>
      </c>
      <c r="AE10" s="1369">
        <v>3.3956</v>
      </c>
      <c r="AF10" s="1369">
        <v>3.08</v>
      </c>
      <c r="AG10" s="1369">
        <v>3.03</v>
      </c>
      <c r="AH10" s="1369">
        <v>3.14</v>
      </c>
      <c r="AI10" s="1373">
        <v>3.12</v>
      </c>
      <c r="AJ10" s="1378">
        <v>3.2</v>
      </c>
      <c r="AK10" s="1379">
        <v>3.07</v>
      </c>
      <c r="AL10" s="1379">
        <v>3.17</v>
      </c>
      <c r="AM10" s="1379">
        <v>3.24</v>
      </c>
      <c r="AN10" s="1380">
        <v>3.2200376386687797</v>
      </c>
      <c r="AO10" s="1380">
        <v>3.2225968021575806</v>
      </c>
      <c r="AP10" s="1380">
        <v>3.1343141797961076</v>
      </c>
      <c r="AQ10" s="1381">
        <v>2.9741000965853512</v>
      </c>
      <c r="AR10" s="1352"/>
      <c r="AS10" s="1352"/>
      <c r="AT10" s="1352"/>
      <c r="AU10" s="1352"/>
      <c r="AV10" s="1352"/>
      <c r="AW10" s="1352"/>
      <c r="AX10" s="1352"/>
      <c r="AY10" s="1352"/>
      <c r="AZ10" s="1352"/>
    </row>
    <row r="11" spans="1:52" s="1354" customFormat="1" ht="20.25" customHeight="1">
      <c r="A11" s="789">
        <v>6</v>
      </c>
      <c r="B11" s="789" t="s">
        <v>24</v>
      </c>
      <c r="C11" s="1028">
        <v>4.1502849002849</v>
      </c>
      <c r="D11" s="1367">
        <v>4.09</v>
      </c>
      <c r="E11" s="1367">
        <v>4.04</v>
      </c>
      <c r="F11" s="1367">
        <v>3.74</v>
      </c>
      <c r="G11" s="1367">
        <v>3.8</v>
      </c>
      <c r="H11" s="1371">
        <v>3.9229435728292197</v>
      </c>
      <c r="I11" s="1371">
        <v>3.9285482049637341</v>
      </c>
      <c r="J11" s="1371">
        <v>3.8949370106918857</v>
      </c>
      <c r="K11" s="1371">
        <v>3.8375033337806479</v>
      </c>
      <c r="L11" s="1367">
        <v>3.8558879093771199</v>
      </c>
      <c r="M11" s="1367">
        <v>3.7600122921060302</v>
      </c>
      <c r="N11" s="1367">
        <v>3.6738421731683402</v>
      </c>
      <c r="O11" s="1367">
        <v>3.46</v>
      </c>
      <c r="P11" s="1372">
        <v>3.36</v>
      </c>
      <c r="Q11" s="1372">
        <v>3.09</v>
      </c>
      <c r="R11" s="1372">
        <v>3.03</v>
      </c>
      <c r="S11" s="1372">
        <v>2.94</v>
      </c>
      <c r="T11" s="1372">
        <v>2.92</v>
      </c>
      <c r="U11" s="1372">
        <v>2.89</v>
      </c>
      <c r="V11" s="1372">
        <v>2.95</v>
      </c>
      <c r="W11" s="1372">
        <v>2.99</v>
      </c>
      <c r="X11" s="1369">
        <v>3.07</v>
      </c>
      <c r="Y11" s="1369">
        <v>3.09</v>
      </c>
      <c r="Z11" s="1369">
        <v>3.01</v>
      </c>
      <c r="AA11" s="1369">
        <v>2.42</v>
      </c>
      <c r="AB11" s="1369">
        <v>2.48</v>
      </c>
      <c r="AC11" s="1369">
        <v>2.42</v>
      </c>
      <c r="AD11" s="1369">
        <v>2.5</v>
      </c>
      <c r="AE11" s="1369">
        <v>2.2400000000000002</v>
      </c>
      <c r="AF11" s="1369">
        <v>2.2200000000000002</v>
      </c>
      <c r="AG11" s="1369">
        <v>2.23</v>
      </c>
      <c r="AH11" s="1369">
        <v>2.3199999999999998</v>
      </c>
      <c r="AI11" s="1373">
        <v>1.82</v>
      </c>
      <c r="AJ11" s="1378">
        <v>1.87</v>
      </c>
      <c r="AK11" s="1379">
        <v>1.85</v>
      </c>
      <c r="AL11" s="1379">
        <v>1.86</v>
      </c>
      <c r="AM11" s="1379">
        <v>1.84</v>
      </c>
      <c r="AN11" s="1380">
        <v>1.8462253575041698</v>
      </c>
      <c r="AO11" s="1380">
        <v>1.8859880094034118</v>
      </c>
      <c r="AP11" s="1380">
        <v>1.880773936983787</v>
      </c>
      <c r="AQ11" s="1381">
        <v>1.8259743911433408</v>
      </c>
      <c r="AR11" s="1352"/>
      <c r="AS11" s="1352"/>
      <c r="AT11" s="1352"/>
      <c r="AU11" s="1352"/>
      <c r="AV11" s="1352"/>
      <c r="AW11" s="1352"/>
      <c r="AX11" s="1352"/>
      <c r="AY11" s="1352"/>
      <c r="AZ11" s="1352"/>
    </row>
    <row r="12" spans="1:52" s="1354" customFormat="1" ht="20.25" customHeight="1">
      <c r="A12" s="789">
        <v>7</v>
      </c>
      <c r="B12" s="789" t="s">
        <v>28</v>
      </c>
      <c r="C12" s="1028">
        <v>7.3353513235009986</v>
      </c>
      <c r="D12" s="1367">
        <v>7.86</v>
      </c>
      <c r="E12" s="1367">
        <v>8.0299999999999994</v>
      </c>
      <c r="F12" s="1367">
        <v>7.78</v>
      </c>
      <c r="G12" s="1367">
        <v>7.61</v>
      </c>
      <c r="H12" s="1371">
        <v>7.8720314794434882</v>
      </c>
      <c r="I12" s="1371">
        <v>8.0930137835856417</v>
      </c>
      <c r="J12" s="1371">
        <v>7.9719858285315945</v>
      </c>
      <c r="K12" s="1371">
        <v>7.93</v>
      </c>
      <c r="L12" s="1367">
        <v>8.0821409612284807</v>
      </c>
      <c r="M12" s="1367">
        <v>7.8438876173546399</v>
      </c>
      <c r="N12" s="1367">
        <v>7.7098568836559602</v>
      </c>
      <c r="O12" s="1367">
        <v>5.8204655289867597</v>
      </c>
      <c r="P12" s="1372">
        <v>5.99</v>
      </c>
      <c r="Q12" s="1372">
        <v>6.07</v>
      </c>
      <c r="R12" s="1372">
        <v>6.01</v>
      </c>
      <c r="S12" s="1372">
        <v>5.92</v>
      </c>
      <c r="T12" s="1372">
        <v>7.74</v>
      </c>
      <c r="U12" s="1372">
        <v>7.49</v>
      </c>
      <c r="V12" s="1372">
        <v>7.67</v>
      </c>
      <c r="W12" s="1372">
        <v>8.0399999999999991</v>
      </c>
      <c r="X12" s="1369">
        <v>7.9</v>
      </c>
      <c r="Y12" s="1369">
        <v>7.7</v>
      </c>
      <c r="Z12" s="1369">
        <v>7.56</v>
      </c>
      <c r="AA12" s="1369">
        <v>7.45</v>
      </c>
      <c r="AB12" s="1369">
        <v>7.6</v>
      </c>
      <c r="AC12" s="1369">
        <v>7.3</v>
      </c>
      <c r="AD12" s="1369">
        <v>7.08</v>
      </c>
      <c r="AE12" s="1369">
        <v>6.66</v>
      </c>
      <c r="AF12" s="1369">
        <v>6.48</v>
      </c>
      <c r="AG12" s="1369">
        <v>6.26</v>
      </c>
      <c r="AH12" s="1369">
        <v>6.04</v>
      </c>
      <c r="AI12" s="1373">
        <v>5.81</v>
      </c>
      <c r="AJ12" s="1378">
        <v>5.27</v>
      </c>
      <c r="AK12" s="1379">
        <v>5.32</v>
      </c>
      <c r="AL12" s="1379">
        <v>5.29</v>
      </c>
      <c r="AM12" s="1379">
        <v>5.16</v>
      </c>
      <c r="AN12" s="1380">
        <v>4.7464155938383996</v>
      </c>
      <c r="AO12" s="1380">
        <v>4.6635093129411764</v>
      </c>
      <c r="AP12" s="1380">
        <v>4.4629707295070942</v>
      </c>
      <c r="AQ12" s="1381">
        <v>4.3198945628841932</v>
      </c>
      <c r="AR12" s="1352"/>
      <c r="AS12" s="1352"/>
      <c r="AT12" s="1352"/>
      <c r="AU12" s="1352"/>
      <c r="AV12" s="1352"/>
      <c r="AW12" s="1352"/>
      <c r="AX12" s="1352"/>
      <c r="AY12" s="1352"/>
      <c r="AZ12" s="1352"/>
    </row>
    <row r="13" spans="1:52" s="1354" customFormat="1" ht="20.25" customHeight="1">
      <c r="A13" s="789">
        <v>8</v>
      </c>
      <c r="B13" s="789" t="s">
        <v>32</v>
      </c>
      <c r="C13" s="1028">
        <v>2.0896020176900594</v>
      </c>
      <c r="D13" s="1367">
        <v>2.0299999999999998</v>
      </c>
      <c r="E13" s="1367">
        <v>1.79</v>
      </c>
      <c r="F13" s="1367">
        <v>1.63</v>
      </c>
      <c r="G13" s="1367">
        <v>2.0699999999999998</v>
      </c>
      <c r="H13" s="1371">
        <v>2.0016600327949687</v>
      </c>
      <c r="I13" s="1371">
        <v>1.6157024409492673</v>
      </c>
      <c r="J13" s="1371">
        <v>1.6888603455259565</v>
      </c>
      <c r="K13" s="1371">
        <v>2.19</v>
      </c>
      <c r="L13" s="1367">
        <v>2.26886588348852</v>
      </c>
      <c r="M13" s="1367">
        <v>1.8225073772662099</v>
      </c>
      <c r="N13" s="1367">
        <v>1.5802667630698199</v>
      </c>
      <c r="O13" s="1367">
        <v>1.82</v>
      </c>
      <c r="P13" s="1372">
        <v>1.63</v>
      </c>
      <c r="Q13" s="1372">
        <v>2.0299999999999998</v>
      </c>
      <c r="R13" s="1372">
        <v>1.95</v>
      </c>
      <c r="S13" s="1372">
        <v>1.79</v>
      </c>
      <c r="T13" s="1372">
        <v>1.62</v>
      </c>
      <c r="U13" s="1372">
        <v>1.62</v>
      </c>
      <c r="V13" s="1372">
        <v>1.7</v>
      </c>
      <c r="W13" s="1372">
        <v>1.71</v>
      </c>
      <c r="X13" s="1369">
        <v>1.76</v>
      </c>
      <c r="Y13" s="1369">
        <v>1.92</v>
      </c>
      <c r="Z13" s="1369">
        <v>1.68</v>
      </c>
      <c r="AA13" s="1369">
        <v>1.86</v>
      </c>
      <c r="AB13" s="1369">
        <v>1.95</v>
      </c>
      <c r="AC13" s="1369">
        <v>1.76</v>
      </c>
      <c r="AD13" s="1369">
        <v>1.84</v>
      </c>
      <c r="AE13" s="1369">
        <v>1.78</v>
      </c>
      <c r="AF13" s="1369">
        <v>1.73</v>
      </c>
      <c r="AG13" s="1369">
        <v>1.88</v>
      </c>
      <c r="AH13" s="1369">
        <v>1.67</v>
      </c>
      <c r="AI13" s="1373">
        <v>1.62</v>
      </c>
      <c r="AJ13" s="1378">
        <v>1.64</v>
      </c>
      <c r="AK13" s="1379">
        <v>1.68</v>
      </c>
      <c r="AL13" s="1379">
        <v>1.61</v>
      </c>
      <c r="AM13" s="1379">
        <v>1.63</v>
      </c>
      <c r="AN13" s="1380">
        <v>1.7045322047805151</v>
      </c>
      <c r="AO13" s="1380">
        <v>1.6551695269987443</v>
      </c>
      <c r="AP13" s="1380">
        <v>1.6349332194913704</v>
      </c>
      <c r="AQ13" s="1381">
        <v>1.6226531404259414</v>
      </c>
      <c r="AR13" s="1352"/>
      <c r="AS13" s="1352"/>
      <c r="AT13" s="1352"/>
      <c r="AU13" s="1352"/>
      <c r="AV13" s="1352"/>
      <c r="AW13" s="1352"/>
      <c r="AX13" s="1352"/>
      <c r="AY13" s="1352"/>
      <c r="AZ13" s="1352"/>
    </row>
    <row r="14" spans="1:52" s="1354" customFormat="1" ht="20.25" customHeight="1">
      <c r="A14" s="789">
        <v>9</v>
      </c>
      <c r="B14" s="789" t="s">
        <v>96</v>
      </c>
      <c r="C14" s="1028">
        <v>3.5937417130734555</v>
      </c>
      <c r="D14" s="1367">
        <v>3.66</v>
      </c>
      <c r="E14" s="1367">
        <v>3.97</v>
      </c>
      <c r="F14" s="1367">
        <v>3.15</v>
      </c>
      <c r="G14" s="1367">
        <v>3.16</v>
      </c>
      <c r="H14" s="1371">
        <v>3.5326766393352833</v>
      </c>
      <c r="I14" s="1371">
        <v>3.8399538378750062</v>
      </c>
      <c r="J14" s="1371">
        <v>4.0446491007358567</v>
      </c>
      <c r="K14" s="1371">
        <v>4.1134822293759168</v>
      </c>
      <c r="L14" s="1367">
        <v>4.2211022495427004</v>
      </c>
      <c r="M14" s="1367">
        <v>4.2790895815212799</v>
      </c>
      <c r="N14" s="1367">
        <v>4.2619381845607496</v>
      </c>
      <c r="O14" s="1367">
        <v>4.0055795306736099</v>
      </c>
      <c r="P14" s="1372">
        <v>3.73</v>
      </c>
      <c r="Q14" s="1372">
        <v>3.85</v>
      </c>
      <c r="R14" s="1372">
        <v>3.79</v>
      </c>
      <c r="S14" s="1372">
        <v>3.82</v>
      </c>
      <c r="T14" s="1372">
        <v>3.7</v>
      </c>
      <c r="U14" s="1372">
        <v>3.72</v>
      </c>
      <c r="V14" s="1372">
        <v>3.73</v>
      </c>
      <c r="W14" s="1372">
        <v>3.93</v>
      </c>
      <c r="X14" s="1369">
        <v>3.91</v>
      </c>
      <c r="Y14" s="1369">
        <v>3.82</v>
      </c>
      <c r="Z14" s="1369">
        <v>3.75</v>
      </c>
      <c r="AA14" s="1369">
        <v>3.65</v>
      </c>
      <c r="AB14" s="1369">
        <v>3.49</v>
      </c>
      <c r="AC14" s="1369">
        <v>3.12</v>
      </c>
      <c r="AD14" s="1369">
        <v>2.89</v>
      </c>
      <c r="AE14" s="1369">
        <v>3.27</v>
      </c>
      <c r="AF14" s="1369">
        <v>2.88</v>
      </c>
      <c r="AG14" s="1369">
        <v>2.72</v>
      </c>
      <c r="AH14" s="1369">
        <v>2.74</v>
      </c>
      <c r="AI14" s="1373">
        <v>2.82</v>
      </c>
      <c r="AJ14" s="1378">
        <v>3.02</v>
      </c>
      <c r="AK14" s="1379">
        <v>2.9</v>
      </c>
      <c r="AL14" s="1379">
        <v>2.68</v>
      </c>
      <c r="AM14" s="1379">
        <v>2.52</v>
      </c>
      <c r="AN14" s="1380">
        <v>2.4371482412060304</v>
      </c>
      <c r="AO14" s="1380">
        <v>2.2936432246594376</v>
      </c>
      <c r="AP14" s="1380">
        <v>2.1985478328344974</v>
      </c>
      <c r="AQ14" s="1381">
        <v>2.1282517416118796</v>
      </c>
      <c r="AR14" s="1352"/>
      <c r="AS14" s="1352"/>
      <c r="AT14" s="1352"/>
      <c r="AU14" s="1352"/>
      <c r="AV14" s="1352"/>
      <c r="AW14" s="1352"/>
      <c r="AX14" s="1352"/>
      <c r="AY14" s="1352"/>
      <c r="AZ14" s="1352"/>
    </row>
    <row r="15" spans="1:52" s="1354" customFormat="1" ht="20.25" customHeight="1">
      <c r="A15" s="789">
        <v>10</v>
      </c>
      <c r="B15" s="1070" t="s">
        <v>345</v>
      </c>
      <c r="C15" s="1028"/>
      <c r="D15" s="1367"/>
      <c r="E15" s="1367"/>
      <c r="F15" s="1367"/>
      <c r="G15" s="1367"/>
      <c r="H15" s="1371"/>
      <c r="I15" s="1371"/>
      <c r="J15" s="1371"/>
      <c r="K15" s="1371"/>
      <c r="L15" s="1367"/>
      <c r="M15" s="1367"/>
      <c r="N15" s="1367"/>
      <c r="O15" s="1367"/>
      <c r="P15" s="1372"/>
      <c r="Q15" s="1372"/>
      <c r="R15" s="1372"/>
      <c r="S15" s="1372"/>
      <c r="T15" s="1372"/>
      <c r="U15" s="1372"/>
      <c r="V15" s="1372"/>
      <c r="W15" s="1372"/>
      <c r="X15" s="1369"/>
      <c r="Y15" s="1369"/>
      <c r="Z15" s="1369"/>
      <c r="AA15" s="1369"/>
      <c r="AB15" s="1369"/>
      <c r="AC15" s="1369"/>
      <c r="AD15" s="1369"/>
      <c r="AE15" s="1369"/>
      <c r="AF15" s="1369"/>
      <c r="AG15" s="1369"/>
      <c r="AH15" s="1369"/>
      <c r="AI15" s="1373"/>
      <c r="AJ15" s="1379"/>
      <c r="AK15" s="1379"/>
      <c r="AL15" s="1379"/>
      <c r="AM15" s="1379"/>
      <c r="AN15" s="1380">
        <v>3.2749999999999999</v>
      </c>
      <c r="AO15" s="1380">
        <v>3.2094586497200002</v>
      </c>
      <c r="AP15" s="1380">
        <v>3.3782000000000001</v>
      </c>
      <c r="AQ15" s="1381">
        <v>3.3538000000000001</v>
      </c>
      <c r="AR15" s="1352"/>
      <c r="AS15" s="1352"/>
      <c r="AT15" s="1352"/>
      <c r="AU15" s="1352"/>
      <c r="AV15" s="1352"/>
      <c r="AW15" s="1352"/>
      <c r="AX15" s="1352"/>
      <c r="AY15" s="1352"/>
      <c r="AZ15" s="1352"/>
    </row>
    <row r="16" spans="1:52" s="1354" customFormat="1" ht="20.25" customHeight="1">
      <c r="A16" s="789">
        <v>11</v>
      </c>
      <c r="B16" s="789" t="s">
        <v>39</v>
      </c>
      <c r="C16" s="1028">
        <v>2.1982360000000001</v>
      </c>
      <c r="D16" s="1367">
        <v>2.08</v>
      </c>
      <c r="E16" s="1367">
        <v>2.16</v>
      </c>
      <c r="F16" s="1367">
        <v>1.96</v>
      </c>
      <c r="G16" s="1367">
        <v>2.54</v>
      </c>
      <c r="H16" s="1371">
        <v>2.27</v>
      </c>
      <c r="I16" s="1371">
        <v>2.5751637427962799</v>
      </c>
      <c r="J16" s="1371">
        <v>2.4157275029313605</v>
      </c>
      <c r="K16" s="1371">
        <v>2.6359705344221598</v>
      </c>
      <c r="L16" s="1367">
        <v>2.5109850071771</v>
      </c>
      <c r="M16" s="1367">
        <v>2.1505244394527199</v>
      </c>
      <c r="N16" s="1367">
        <v>2.21783520125806</v>
      </c>
      <c r="O16" s="1367">
        <v>2.1979812496780999</v>
      </c>
      <c r="P16" s="1372">
        <v>2.2799999999999998</v>
      </c>
      <c r="Q16" s="1372">
        <v>2.2400000000000002</v>
      </c>
      <c r="R16" s="1372">
        <v>2.2200000000000002</v>
      </c>
      <c r="S16" s="1372">
        <v>2.19</v>
      </c>
      <c r="T16" s="1372">
        <v>2.222448977777709</v>
      </c>
      <c r="U16" s="1372">
        <v>2.4455913281336037</v>
      </c>
      <c r="V16" s="1372">
        <v>2.3717477414788042</v>
      </c>
      <c r="W16" s="1372">
        <v>2.2932110018657634</v>
      </c>
      <c r="X16" s="1369">
        <v>2.14</v>
      </c>
      <c r="Y16" s="1369">
        <v>2.11</v>
      </c>
      <c r="Z16" s="1369">
        <v>2.2400000000000002</v>
      </c>
      <c r="AA16" s="1369">
        <v>2.3199999999999998</v>
      </c>
      <c r="AB16" s="1369">
        <v>2.39</v>
      </c>
      <c r="AC16" s="1369">
        <v>2.16</v>
      </c>
      <c r="AD16" s="1369">
        <v>2.19</v>
      </c>
      <c r="AE16" s="1369">
        <v>2.15</v>
      </c>
      <c r="AF16" s="1369">
        <v>1.84</v>
      </c>
      <c r="AG16" s="1369">
        <v>2.06</v>
      </c>
      <c r="AH16" s="1369">
        <v>1.9</v>
      </c>
      <c r="AI16" s="1373">
        <v>2.11</v>
      </c>
      <c r="AJ16" s="1379">
        <v>2</v>
      </c>
      <c r="AK16" s="1379">
        <v>2.11</v>
      </c>
      <c r="AL16" s="1379">
        <v>2.19</v>
      </c>
      <c r="AM16" s="1379">
        <v>2.2000000000000002</v>
      </c>
      <c r="AN16" s="1380">
        <v>2.1620510008225939</v>
      </c>
      <c r="AO16" s="1380">
        <v>1.9482592300271859</v>
      </c>
      <c r="AP16" s="1380">
        <v>1.8748202047550555</v>
      </c>
      <c r="AQ16" s="1381">
        <v>1.7862044345722106</v>
      </c>
      <c r="AR16" s="1352"/>
      <c r="AS16" s="1352"/>
      <c r="AT16" s="1352"/>
      <c r="AU16" s="1352"/>
      <c r="AV16" s="1352"/>
      <c r="AW16" s="1352"/>
      <c r="AX16" s="1352"/>
      <c r="AY16" s="1352"/>
      <c r="AZ16" s="1352"/>
    </row>
    <row r="17" spans="1:52" s="1354" customFormat="1" ht="20.25" customHeight="1">
      <c r="A17" s="789">
        <v>12</v>
      </c>
      <c r="B17" s="789" t="s">
        <v>180</v>
      </c>
      <c r="C17" s="1028">
        <v>2.3867860839821775</v>
      </c>
      <c r="D17" s="1367">
        <v>2.2400000000000002</v>
      </c>
      <c r="E17" s="1367">
        <v>2.77</v>
      </c>
      <c r="F17" s="1367">
        <v>2.69</v>
      </c>
      <c r="G17" s="1367">
        <v>2.9</v>
      </c>
      <c r="H17" s="1371">
        <v>2.7414205871164334</v>
      </c>
      <c r="I17" s="1371">
        <v>2.5227538512103709</v>
      </c>
      <c r="J17" s="1371">
        <v>2.4170997416204116</v>
      </c>
      <c r="K17" s="1371">
        <v>2.6502830682877558</v>
      </c>
      <c r="L17" s="1367">
        <v>2.5196482693000202</v>
      </c>
      <c r="M17" s="1367">
        <v>2.4033461097857902</v>
      </c>
      <c r="N17" s="1367">
        <v>2.1889120722193498</v>
      </c>
      <c r="O17" s="1367">
        <v>2.52</v>
      </c>
      <c r="P17" s="1372">
        <v>2.27</v>
      </c>
      <c r="Q17" s="1372">
        <v>2.11</v>
      </c>
      <c r="R17" s="1372">
        <v>2.0099999999999998</v>
      </c>
      <c r="S17" s="1372">
        <v>2.0699999999999998</v>
      </c>
      <c r="T17" s="1372">
        <v>1.93</v>
      </c>
      <c r="U17" s="1372">
        <v>1.8</v>
      </c>
      <c r="V17" s="1372">
        <v>1.86</v>
      </c>
      <c r="W17" s="1372">
        <v>2.08</v>
      </c>
      <c r="X17" s="1369">
        <v>1.97</v>
      </c>
      <c r="Y17" s="1369">
        <v>1.9</v>
      </c>
      <c r="Z17" s="1369">
        <v>1.8</v>
      </c>
      <c r="AA17" s="1369">
        <v>2.1</v>
      </c>
      <c r="AB17" s="1369">
        <v>2.13</v>
      </c>
      <c r="AC17" s="1369">
        <v>2.16</v>
      </c>
      <c r="AD17" s="1369">
        <v>2.17</v>
      </c>
      <c r="AE17" s="1369">
        <v>2.2400000000000002</v>
      </c>
      <c r="AF17" s="1369">
        <v>2.19</v>
      </c>
      <c r="AG17" s="1369">
        <v>2.0699999999999998</v>
      </c>
      <c r="AH17" s="1369">
        <v>2.02</v>
      </c>
      <c r="AI17" s="1373">
        <v>2.17</v>
      </c>
      <c r="AJ17" s="1378">
        <v>2.11</v>
      </c>
      <c r="AK17" s="1379">
        <v>2.16</v>
      </c>
      <c r="AL17" s="1379" t="s">
        <v>744</v>
      </c>
      <c r="AM17" s="1379" t="s">
        <v>744</v>
      </c>
      <c r="AN17" s="1380"/>
      <c r="AO17" s="1380"/>
      <c r="AP17" s="1380"/>
      <c r="AQ17" s="1381"/>
      <c r="AR17" s="1352"/>
      <c r="AS17" s="1352"/>
      <c r="AT17" s="1352"/>
      <c r="AU17" s="1352"/>
      <c r="AV17" s="1352"/>
      <c r="AW17" s="1352"/>
      <c r="AX17" s="1352"/>
      <c r="AY17" s="1352"/>
      <c r="AZ17" s="1352"/>
    </row>
    <row r="18" spans="1:52" s="1354" customFormat="1" ht="20.25" customHeight="1">
      <c r="A18" s="789">
        <v>13</v>
      </c>
      <c r="B18" s="789" t="s">
        <v>43</v>
      </c>
      <c r="C18" s="1028">
        <v>3.1800569887677184</v>
      </c>
      <c r="D18" s="1367">
        <v>3.12</v>
      </c>
      <c r="E18" s="1367">
        <v>2.98</v>
      </c>
      <c r="F18" s="1367">
        <v>2.86</v>
      </c>
      <c r="G18" s="1367">
        <v>2.91</v>
      </c>
      <c r="H18" s="1371">
        <v>2.7324643199021246</v>
      </c>
      <c r="I18" s="1371">
        <v>2.5778116193342671</v>
      </c>
      <c r="J18" s="1371">
        <v>2.3461003314985289</v>
      </c>
      <c r="K18" s="1371">
        <v>2.0313156744351462</v>
      </c>
      <c r="L18" s="1367">
        <v>1.7092248718862</v>
      </c>
      <c r="M18" s="1367">
        <v>1.8054331027939401</v>
      </c>
      <c r="N18" s="1367">
        <v>1.7131581334339301</v>
      </c>
      <c r="O18" s="1367">
        <v>1.61</v>
      </c>
      <c r="P18" s="1372">
        <v>2.0299999999999998</v>
      </c>
      <c r="Q18" s="1372">
        <v>2.38</v>
      </c>
      <c r="R18" s="1372">
        <v>1.71</v>
      </c>
      <c r="S18" s="1372">
        <v>2.09</v>
      </c>
      <c r="T18" s="1372">
        <v>1.94</v>
      </c>
      <c r="U18" s="1372">
        <v>1.64</v>
      </c>
      <c r="V18" s="1372">
        <v>1.56</v>
      </c>
      <c r="W18" s="1372">
        <v>1.62</v>
      </c>
      <c r="X18" s="1369">
        <v>1.56</v>
      </c>
      <c r="Y18" s="1369">
        <v>1.54</v>
      </c>
      <c r="Z18" s="1369">
        <v>1.66</v>
      </c>
      <c r="AA18" s="1369">
        <v>1.59</v>
      </c>
      <c r="AB18" s="1369">
        <v>1.72</v>
      </c>
      <c r="AC18" s="1369">
        <v>1.56</v>
      </c>
      <c r="AD18" s="1369">
        <v>1.6</v>
      </c>
      <c r="AE18" s="1369">
        <v>2.0299999999999998</v>
      </c>
      <c r="AF18" s="1369">
        <v>1.84</v>
      </c>
      <c r="AG18" s="1369">
        <v>1.53</v>
      </c>
      <c r="AH18" s="1369">
        <v>1.5</v>
      </c>
      <c r="AI18" s="1373">
        <v>1.83</v>
      </c>
      <c r="AJ18" s="1378">
        <v>2.2799999999999998</v>
      </c>
      <c r="AK18" s="1379">
        <v>2.04</v>
      </c>
      <c r="AL18" s="1379">
        <v>2.06</v>
      </c>
      <c r="AM18" s="1379">
        <v>1.96</v>
      </c>
      <c r="AN18" s="1380">
        <v>2.3997628428259956</v>
      </c>
      <c r="AO18" s="1380">
        <v>2.2161876807639276</v>
      </c>
      <c r="AP18" s="1380">
        <v>2.0427495837254761</v>
      </c>
      <c r="AQ18" s="1381">
        <v>1.8281755762042196</v>
      </c>
      <c r="AR18" s="1352"/>
      <c r="AS18" s="1352"/>
      <c r="AT18" s="1352"/>
      <c r="AU18" s="1352"/>
      <c r="AV18" s="1352"/>
      <c r="AW18" s="1352"/>
      <c r="AX18" s="1352"/>
      <c r="AY18" s="1352"/>
      <c r="AZ18" s="1352"/>
    </row>
    <row r="19" spans="1:52" s="1354" customFormat="1" ht="20.25" customHeight="1">
      <c r="A19" s="789">
        <v>14</v>
      </c>
      <c r="B19" s="1382" t="s">
        <v>355</v>
      </c>
      <c r="C19" s="1028"/>
      <c r="D19" s="1367"/>
      <c r="E19" s="1367"/>
      <c r="F19" s="1367"/>
      <c r="G19" s="1367"/>
      <c r="H19" s="1371"/>
      <c r="I19" s="1371"/>
      <c r="J19" s="1371"/>
      <c r="K19" s="1371"/>
      <c r="L19" s="1367"/>
      <c r="M19" s="1367"/>
      <c r="N19" s="1367"/>
      <c r="O19" s="1367"/>
      <c r="P19" s="1372"/>
      <c r="Q19" s="1372"/>
      <c r="R19" s="1372"/>
      <c r="S19" s="1372"/>
      <c r="T19" s="1372"/>
      <c r="U19" s="1372"/>
      <c r="V19" s="1372"/>
      <c r="W19" s="1372"/>
      <c r="X19" s="1369"/>
      <c r="Y19" s="1369"/>
      <c r="Z19" s="1369"/>
      <c r="AA19" s="1369"/>
      <c r="AB19" s="1369"/>
      <c r="AC19" s="1369"/>
      <c r="AD19" s="1369"/>
      <c r="AE19" s="1369"/>
      <c r="AF19" s="1369"/>
      <c r="AG19" s="1369"/>
      <c r="AH19" s="1369"/>
      <c r="AI19" s="1373"/>
      <c r="AJ19" s="1378"/>
      <c r="AK19" s="1379"/>
      <c r="AL19" s="1379"/>
      <c r="AM19" s="1379"/>
      <c r="AN19" s="1380">
        <v>1.8231580000000003</v>
      </c>
      <c r="AO19" s="1380">
        <v>1.559075896</v>
      </c>
      <c r="AP19" s="1380">
        <v>2.4495353008315668</v>
      </c>
      <c r="AQ19" s="1381">
        <v>2.0738817412363897</v>
      </c>
      <c r="AR19" s="1352"/>
      <c r="AS19" s="1352"/>
      <c r="AT19" s="1352"/>
      <c r="AU19" s="1352"/>
      <c r="AV19" s="1352"/>
      <c r="AW19" s="1352"/>
      <c r="AX19" s="1352"/>
      <c r="AY19" s="1352"/>
      <c r="AZ19" s="1352"/>
    </row>
    <row r="20" spans="1:52" s="1354" customFormat="1" ht="20.25" customHeight="1">
      <c r="A20" s="789">
        <v>15</v>
      </c>
      <c r="B20" s="789" t="s">
        <v>46</v>
      </c>
      <c r="C20" s="1028">
        <v>1.9390097573226428</v>
      </c>
      <c r="D20" s="1367">
        <v>1.92</v>
      </c>
      <c r="E20" s="1367">
        <v>2.04</v>
      </c>
      <c r="F20" s="1367">
        <v>1.87</v>
      </c>
      <c r="G20" s="1367">
        <v>1.96</v>
      </c>
      <c r="H20" s="1371">
        <v>2.0814851300844084</v>
      </c>
      <c r="I20" s="1371">
        <v>2.0425679249563427</v>
      </c>
      <c r="J20" s="1371">
        <v>1.947008670427711</v>
      </c>
      <c r="K20" s="1371">
        <v>1.9836024137590358</v>
      </c>
      <c r="L20" s="1367">
        <v>2.0374658003544401</v>
      </c>
      <c r="M20" s="1367">
        <v>2.0864547415324401</v>
      </c>
      <c r="N20" s="1367">
        <v>1.94908937706269</v>
      </c>
      <c r="O20" s="1367">
        <v>1.9160343232847099</v>
      </c>
      <c r="P20" s="1372">
        <v>1.98</v>
      </c>
      <c r="Q20" s="1372">
        <v>2.0099999999999998</v>
      </c>
      <c r="R20" s="1372">
        <v>1.91</v>
      </c>
      <c r="S20" s="1372">
        <v>1.92</v>
      </c>
      <c r="T20" s="1372">
        <v>1.97</v>
      </c>
      <c r="U20" s="1372">
        <v>1.93</v>
      </c>
      <c r="V20" s="1372">
        <v>1.91</v>
      </c>
      <c r="W20" s="1372">
        <v>1.88</v>
      </c>
      <c r="X20" s="1369">
        <v>1.93</v>
      </c>
      <c r="Y20" s="1369">
        <v>1.92</v>
      </c>
      <c r="Z20" s="1369">
        <v>1.95</v>
      </c>
      <c r="AA20" s="1369">
        <v>1.84</v>
      </c>
      <c r="AB20" s="1369">
        <v>1.9</v>
      </c>
      <c r="AC20" s="1369">
        <v>2.0299999999999998</v>
      </c>
      <c r="AD20" s="1369">
        <v>2.02</v>
      </c>
      <c r="AE20" s="1369">
        <v>2.0099999999999998</v>
      </c>
      <c r="AF20" s="1369">
        <v>2.0299999999999998</v>
      </c>
      <c r="AG20" s="1369">
        <v>1.9</v>
      </c>
      <c r="AH20" s="1369">
        <v>1.9</v>
      </c>
      <c r="AI20" s="1373">
        <v>1.76</v>
      </c>
      <c r="AJ20" s="1378">
        <v>1.78</v>
      </c>
      <c r="AK20" s="1379">
        <v>2.1</v>
      </c>
      <c r="AL20" s="1379">
        <v>2.09</v>
      </c>
      <c r="AM20" s="1379">
        <v>2.0299999999999998</v>
      </c>
      <c r="AN20" s="1380">
        <v>1.9973248633930489</v>
      </c>
      <c r="AO20" s="1380">
        <v>1.9359687399406273</v>
      </c>
      <c r="AP20" s="1380">
        <v>1.8998387272023625</v>
      </c>
      <c r="AQ20" s="1381">
        <v>1.8655052219642032</v>
      </c>
      <c r="AR20" s="1352"/>
      <c r="AS20" s="1352"/>
      <c r="AT20" s="1352"/>
      <c r="AU20" s="1352"/>
      <c r="AV20" s="1352"/>
      <c r="AW20" s="1352"/>
      <c r="AX20" s="1352"/>
      <c r="AY20" s="1352"/>
      <c r="AZ20" s="1352"/>
    </row>
    <row r="21" spans="1:52" s="1354" customFormat="1" ht="20.25" customHeight="1">
      <c r="A21" s="789">
        <v>16</v>
      </c>
      <c r="B21" s="789" t="s">
        <v>49</v>
      </c>
      <c r="C21" s="1028">
        <v>3.7233153332158286</v>
      </c>
      <c r="D21" s="1367">
        <v>3.84</v>
      </c>
      <c r="E21" s="1367">
        <v>3.57</v>
      </c>
      <c r="F21" s="1367">
        <v>3.6960000000000002</v>
      </c>
      <c r="G21" s="1367">
        <v>3.37</v>
      </c>
      <c r="H21" s="1371">
        <v>3.404310096955907</v>
      </c>
      <c r="I21" s="1371">
        <v>3.2823751028830928</v>
      </c>
      <c r="J21" s="1371">
        <v>3.1969086329619194</v>
      </c>
      <c r="K21" s="1371">
        <v>3.2</v>
      </c>
      <c r="L21" s="1367">
        <v>3.20484165176719</v>
      </c>
      <c r="M21" s="1367">
        <v>3.0586732892835302</v>
      </c>
      <c r="N21" s="1367">
        <v>2.9432160824620501</v>
      </c>
      <c r="O21" s="1367">
        <v>2.80712640328399</v>
      </c>
      <c r="P21" s="1372">
        <v>2.89</v>
      </c>
      <c r="Q21" s="1372">
        <v>2.76</v>
      </c>
      <c r="R21" s="1372">
        <v>2.52</v>
      </c>
      <c r="S21" s="1372">
        <v>2.52</v>
      </c>
      <c r="T21" s="1372">
        <v>2.3456000000000001</v>
      </c>
      <c r="U21" s="1372">
        <v>2.3426</v>
      </c>
      <c r="V21" s="1372">
        <v>2.2433999999999998</v>
      </c>
      <c r="W21" s="1372">
        <v>2.149</v>
      </c>
      <c r="X21" s="1369">
        <v>2.1667999999999998</v>
      </c>
      <c r="Y21" s="1369">
        <v>2.1059999999999999</v>
      </c>
      <c r="Z21" s="1369">
        <v>2.0714999999999999</v>
      </c>
      <c r="AA21" s="1369">
        <v>1.9409000000000001</v>
      </c>
      <c r="AB21" s="1369">
        <v>2.0510000000000002</v>
      </c>
      <c r="AC21" s="1369">
        <v>2.0550000000000002</v>
      </c>
      <c r="AD21" s="1369">
        <v>2.2606999999999999</v>
      </c>
      <c r="AE21" s="1369">
        <v>2.1678999999999999</v>
      </c>
      <c r="AF21" s="1369">
        <v>1.94</v>
      </c>
      <c r="AG21" s="1369">
        <v>2</v>
      </c>
      <c r="AH21" s="1369">
        <v>2.02</v>
      </c>
      <c r="AI21" s="1373">
        <v>2.04</v>
      </c>
      <c r="AJ21" s="1378">
        <v>2.04</v>
      </c>
      <c r="AK21" s="1379">
        <v>2.0099999999999998</v>
      </c>
      <c r="AL21" s="1379">
        <v>2.12</v>
      </c>
      <c r="AM21" s="1379">
        <v>2.09</v>
      </c>
      <c r="AN21" s="1380">
        <v>2.0344496599515387</v>
      </c>
      <c r="AO21" s="1380">
        <v>1.994119795709375</v>
      </c>
      <c r="AP21" s="1380">
        <v>1.9648841795929692</v>
      </c>
      <c r="AQ21" s="1381">
        <v>1.9176049037679059</v>
      </c>
      <c r="AR21" s="1352"/>
      <c r="AS21" s="1352"/>
      <c r="AT21" s="1352"/>
      <c r="AU21" s="1352"/>
      <c r="AV21" s="1352"/>
      <c r="AW21" s="1352"/>
      <c r="AX21" s="1352"/>
      <c r="AY21" s="1352"/>
      <c r="AZ21" s="1352"/>
    </row>
    <row r="22" spans="1:52" s="1354" customFormat="1" ht="20.25" customHeight="1">
      <c r="A22" s="789">
        <v>17</v>
      </c>
      <c r="B22" s="789" t="s">
        <v>52</v>
      </c>
      <c r="C22" s="1028">
        <v>2.4728903913665321</v>
      </c>
      <c r="D22" s="1367">
        <v>2.3199999999999998</v>
      </c>
      <c r="E22" s="1367">
        <v>2.1800000000000002</v>
      </c>
      <c r="F22" s="1367">
        <v>2.12</v>
      </c>
      <c r="G22" s="1367">
        <v>2.0299999999999998</v>
      </c>
      <c r="H22" s="1371">
        <v>1.6329803094802895</v>
      </c>
      <c r="I22" s="1371">
        <v>1.5814101017413278</v>
      </c>
      <c r="J22" s="1371">
        <v>2.1648124877406727</v>
      </c>
      <c r="K22" s="1371">
        <v>2.1745011152124065</v>
      </c>
      <c r="L22" s="1367">
        <v>2.07668428957165</v>
      </c>
      <c r="M22" s="1367">
        <v>1.9058619748264001</v>
      </c>
      <c r="N22" s="1367">
        <v>1.85553489756456</v>
      </c>
      <c r="O22" s="1367">
        <v>1.84010525090382</v>
      </c>
      <c r="P22" s="1372">
        <v>1.83</v>
      </c>
      <c r="Q22" s="1372">
        <v>1.73</v>
      </c>
      <c r="R22" s="1372">
        <v>1.68</v>
      </c>
      <c r="S22" s="1372">
        <v>2.0699999999999998</v>
      </c>
      <c r="T22" s="1372">
        <v>1.97</v>
      </c>
      <c r="U22" s="1372">
        <v>1.73</v>
      </c>
      <c r="V22" s="1372">
        <v>1.68</v>
      </c>
      <c r="W22" s="1372">
        <v>1.74</v>
      </c>
      <c r="X22" s="1369">
        <v>1.79</v>
      </c>
      <c r="Y22" s="1369">
        <v>1.81</v>
      </c>
      <c r="Z22" s="1369">
        <v>1.82</v>
      </c>
      <c r="AA22" s="1369">
        <v>1.72</v>
      </c>
      <c r="AB22" s="1369">
        <v>1.802</v>
      </c>
      <c r="AC22" s="1369">
        <v>1.7809999999999999</v>
      </c>
      <c r="AD22" s="1369">
        <v>1.6719999999999999</v>
      </c>
      <c r="AE22" s="1369">
        <v>1.8129999999999999</v>
      </c>
      <c r="AF22" s="1369">
        <v>1.76</v>
      </c>
      <c r="AG22" s="1369">
        <v>1.6</v>
      </c>
      <c r="AH22" s="1369">
        <v>1.61</v>
      </c>
      <c r="AI22" s="1373">
        <v>1.65</v>
      </c>
      <c r="AJ22" s="1378">
        <v>1.66</v>
      </c>
      <c r="AK22" s="1379">
        <v>2.25</v>
      </c>
      <c r="AL22" s="1379">
        <v>2.2200000000000002</v>
      </c>
      <c r="AM22" s="1379">
        <v>2.1800000000000002</v>
      </c>
      <c r="AN22" s="1380">
        <v>2.2474427516301492</v>
      </c>
      <c r="AO22" s="1380">
        <v>2.1450559571320924</v>
      </c>
      <c r="AP22" s="1380">
        <v>2.117745163442295</v>
      </c>
      <c r="AQ22" s="1381">
        <v>2.0095838173645135</v>
      </c>
      <c r="AR22" s="1352"/>
      <c r="AS22" s="1352"/>
      <c r="AT22" s="1352"/>
      <c r="AU22" s="1352"/>
      <c r="AV22" s="1352"/>
      <c r="AW22" s="1352"/>
      <c r="AX22" s="1352"/>
      <c r="AY22" s="1352"/>
      <c r="AZ22" s="1352"/>
    </row>
    <row r="23" spans="1:52" s="1354" customFormat="1" ht="20.25" customHeight="1">
      <c r="A23" s="789">
        <v>18</v>
      </c>
      <c r="B23" s="789" t="s">
        <v>56</v>
      </c>
      <c r="C23" s="1028">
        <v>3.0197487996093644</v>
      </c>
      <c r="D23" s="1383">
        <v>3.06</v>
      </c>
      <c r="E23" s="1383">
        <v>2.98</v>
      </c>
      <c r="F23" s="1383">
        <v>3.01</v>
      </c>
      <c r="G23" s="1383">
        <v>3.13</v>
      </c>
      <c r="H23" s="1371">
        <v>3.2116217977479358</v>
      </c>
      <c r="I23" s="1371">
        <v>3.1603088465253619</v>
      </c>
      <c r="J23" s="1371">
        <v>3.1993814354700039</v>
      </c>
      <c r="K23" s="1371">
        <v>3.1052886517037019</v>
      </c>
      <c r="L23" s="1367">
        <v>3.1308578498038502</v>
      </c>
      <c r="M23" s="1367">
        <v>3.0438385770166301</v>
      </c>
      <c r="N23" s="1367">
        <v>3.0633725096765301</v>
      </c>
      <c r="O23" s="1367">
        <v>3.0024512556057199</v>
      </c>
      <c r="P23" s="1372">
        <v>3.04</v>
      </c>
      <c r="Q23" s="1372">
        <v>3.08</v>
      </c>
      <c r="R23" s="1372">
        <v>3.08</v>
      </c>
      <c r="S23" s="1372">
        <v>3.05</v>
      </c>
      <c r="T23" s="1372">
        <v>3.11</v>
      </c>
      <c r="U23" s="1372">
        <v>3.1</v>
      </c>
      <c r="V23" s="1372">
        <v>3.1</v>
      </c>
      <c r="W23" s="1372">
        <v>3.02</v>
      </c>
      <c r="X23" s="1369">
        <v>3.02</v>
      </c>
      <c r="Y23" s="1369">
        <v>3.06</v>
      </c>
      <c r="Z23" s="1369">
        <v>3.04</v>
      </c>
      <c r="AA23" s="1369">
        <v>2.9</v>
      </c>
      <c r="AB23" s="1369">
        <v>3</v>
      </c>
      <c r="AC23" s="1369">
        <v>3</v>
      </c>
      <c r="AD23" s="1369">
        <v>3.01</v>
      </c>
      <c r="AE23" s="1369">
        <v>2.9</v>
      </c>
      <c r="AF23" s="1369">
        <v>2.57</v>
      </c>
      <c r="AG23" s="1369">
        <v>2.61</v>
      </c>
      <c r="AH23" s="1369">
        <v>2.66</v>
      </c>
      <c r="AI23" s="1373">
        <v>2.73</v>
      </c>
      <c r="AJ23" s="1378">
        <v>2.72</v>
      </c>
      <c r="AK23" s="1379">
        <v>2.79</v>
      </c>
      <c r="AL23" s="1379">
        <v>2.88</v>
      </c>
      <c r="AM23" s="1379">
        <v>2.83</v>
      </c>
      <c r="AN23" s="1380">
        <v>2.6847575607526473</v>
      </c>
      <c r="AO23" s="1380">
        <v>2.6965889834368908</v>
      </c>
      <c r="AP23" s="1380">
        <v>2.6552597115338288</v>
      </c>
      <c r="AQ23" s="1381">
        <v>2.5602609424981049</v>
      </c>
      <c r="AR23" s="1352"/>
      <c r="AS23" s="1352"/>
      <c r="AT23" s="1352"/>
      <c r="AU23" s="1352"/>
      <c r="AV23" s="1352"/>
      <c r="AW23" s="1352"/>
      <c r="AX23" s="1352"/>
      <c r="AY23" s="1352"/>
      <c r="AZ23" s="1352"/>
    </row>
    <row r="24" spans="1:52" s="1354" customFormat="1" ht="20.25" customHeight="1">
      <c r="A24" s="789">
        <v>19</v>
      </c>
      <c r="B24" s="789" t="s">
        <v>97</v>
      </c>
      <c r="C24" s="1028">
        <v>4.8499999999999996</v>
      </c>
      <c r="D24" s="1367">
        <v>5</v>
      </c>
      <c r="E24" s="1367">
        <v>4.87</v>
      </c>
      <c r="F24" s="1367">
        <v>4.6900000000000004</v>
      </c>
      <c r="G24" s="1367">
        <v>4.25</v>
      </c>
      <c r="H24" s="1371">
        <v>4.2662290274310077</v>
      </c>
      <c r="I24" s="1371">
        <v>4.010168860455444</v>
      </c>
      <c r="J24" s="1371">
        <v>4.0207870234392535</v>
      </c>
      <c r="K24" s="1371">
        <v>3.4344206615339621</v>
      </c>
      <c r="L24" s="1367">
        <v>3.4685929434048099</v>
      </c>
      <c r="M24" s="1367">
        <v>3.4252519483875701</v>
      </c>
      <c r="N24" s="1367">
        <v>3.3001824924910301</v>
      </c>
      <c r="O24" s="1367">
        <v>3.09</v>
      </c>
      <c r="P24" s="1372">
        <v>2.95</v>
      </c>
      <c r="Q24" s="1372">
        <v>2.95</v>
      </c>
      <c r="R24" s="1372">
        <v>2.8</v>
      </c>
      <c r="S24" s="1372">
        <v>2.75</v>
      </c>
      <c r="T24" s="1372">
        <v>2.62</v>
      </c>
      <c r="U24" s="1372">
        <v>2.61</v>
      </c>
      <c r="V24" s="1372">
        <v>2.39</v>
      </c>
      <c r="W24" s="1372">
        <v>2.42</v>
      </c>
      <c r="X24" s="1369">
        <v>2.25</v>
      </c>
      <c r="Y24" s="1369">
        <v>2.2400000000000002</v>
      </c>
      <c r="Z24" s="1369">
        <v>2.2000000000000002</v>
      </c>
      <c r="AA24" s="1369">
        <v>2.0699999999999998</v>
      </c>
      <c r="AB24" s="1369">
        <v>2.12</v>
      </c>
      <c r="AC24" s="1369">
        <v>2.0699999999999998</v>
      </c>
      <c r="AD24" s="1369">
        <v>2.08</v>
      </c>
      <c r="AE24" s="1369">
        <v>2.02</v>
      </c>
      <c r="AF24" s="1369">
        <v>1.97</v>
      </c>
      <c r="AG24" s="1369">
        <v>2.11</v>
      </c>
      <c r="AH24" s="1369">
        <v>2.0699999999999998</v>
      </c>
      <c r="AI24" s="1373">
        <v>2.0099999999999998</v>
      </c>
      <c r="AJ24" s="1378">
        <v>1.96</v>
      </c>
      <c r="AK24" s="1379">
        <v>1.96</v>
      </c>
      <c r="AL24" s="1379">
        <v>2</v>
      </c>
      <c r="AM24" s="1379">
        <v>1.9</v>
      </c>
      <c r="AN24" s="1380">
        <v>1.8791860958033064</v>
      </c>
      <c r="AO24" s="1380">
        <v>1.8376914669755151</v>
      </c>
      <c r="AP24" s="1380">
        <v>1.7934025040909627</v>
      </c>
      <c r="AQ24" s="1381">
        <v>1.7168748183798468</v>
      </c>
      <c r="AR24" s="1352"/>
      <c r="AS24" s="1352"/>
      <c r="AT24" s="1352"/>
      <c r="AU24" s="1352"/>
      <c r="AV24" s="1352"/>
      <c r="AW24" s="1352"/>
      <c r="AX24" s="1352"/>
      <c r="AY24" s="1352"/>
      <c r="AZ24" s="1352"/>
    </row>
    <row r="25" spans="1:52" s="1354" customFormat="1" ht="20.25" customHeight="1">
      <c r="A25" s="789">
        <v>20</v>
      </c>
      <c r="B25" s="789" t="s">
        <v>61</v>
      </c>
      <c r="C25" s="1028">
        <v>2.2787863637783956</v>
      </c>
      <c r="D25" s="1367">
        <v>2.4300000000000002</v>
      </c>
      <c r="E25" s="1367">
        <v>2.48</v>
      </c>
      <c r="F25" s="1367">
        <v>2.4</v>
      </c>
      <c r="G25" s="1367">
        <v>2.19</v>
      </c>
      <c r="H25" s="1371">
        <v>2.1796391387384522</v>
      </c>
      <c r="I25" s="1371">
        <v>2.182740831771246</v>
      </c>
      <c r="J25" s="1371">
        <v>2.1828022946620202</v>
      </c>
      <c r="K25" s="1371">
        <v>2.1105384704936712</v>
      </c>
      <c r="L25" s="1367">
        <v>2.2088265390536002</v>
      </c>
      <c r="M25" s="1367">
        <v>2.10830382733204</v>
      </c>
      <c r="N25" s="1367">
        <v>2.14469192289959</v>
      </c>
      <c r="O25" s="1367">
        <v>2.0299999999999998</v>
      </c>
      <c r="P25" s="1372">
        <v>2.04</v>
      </c>
      <c r="Q25" s="1372">
        <v>2.09</v>
      </c>
      <c r="R25" s="1372">
        <v>2.06</v>
      </c>
      <c r="S25" s="1372">
        <v>2.02</v>
      </c>
      <c r="T25" s="1372">
        <v>2.02</v>
      </c>
      <c r="U25" s="1372">
        <v>2.0099999999999998</v>
      </c>
      <c r="V25" s="1372">
        <v>2</v>
      </c>
      <c r="W25" s="1372">
        <v>1.97</v>
      </c>
      <c r="X25" s="1369">
        <v>2.0099999999999998</v>
      </c>
      <c r="Y25" s="1369">
        <v>1.97</v>
      </c>
      <c r="Z25" s="1369">
        <v>1.97</v>
      </c>
      <c r="AA25" s="1369">
        <v>1.89</v>
      </c>
      <c r="AB25" s="1369">
        <v>2.04</v>
      </c>
      <c r="AC25" s="1369">
        <v>1.97</v>
      </c>
      <c r="AD25" s="1369">
        <v>1.94</v>
      </c>
      <c r="AE25" s="1369">
        <v>1.9</v>
      </c>
      <c r="AF25" s="1369">
        <v>1.8</v>
      </c>
      <c r="AG25" s="1369">
        <v>1.8</v>
      </c>
      <c r="AH25" s="1369">
        <v>1.8</v>
      </c>
      <c r="AI25" s="1373">
        <v>2.09</v>
      </c>
      <c r="AJ25" s="1378">
        <v>2.09</v>
      </c>
      <c r="AK25" s="1379">
        <v>1.98</v>
      </c>
      <c r="AL25" s="1379">
        <v>1.94</v>
      </c>
      <c r="AM25" s="1379">
        <v>1.86</v>
      </c>
      <c r="AN25" s="1380">
        <v>1.8145883883911023</v>
      </c>
      <c r="AO25" s="1380">
        <v>1.7441697169866524</v>
      </c>
      <c r="AP25" s="1380">
        <v>1.7013610586011343</v>
      </c>
      <c r="AQ25" s="1381">
        <v>1.7119592702044963</v>
      </c>
      <c r="AR25" s="1352"/>
      <c r="AS25" s="1352"/>
      <c r="AT25" s="1352"/>
      <c r="AU25" s="1352"/>
      <c r="AV25" s="1352"/>
      <c r="AW25" s="1352"/>
      <c r="AX25" s="1352"/>
      <c r="AY25" s="1352"/>
      <c r="AZ25" s="1352"/>
    </row>
    <row r="26" spans="1:52" s="1354" customFormat="1" ht="20.25" customHeight="1">
      <c r="A26" s="789">
        <v>21</v>
      </c>
      <c r="B26" s="1384" t="s">
        <v>64</v>
      </c>
      <c r="C26" s="1028">
        <v>5.3746</v>
      </c>
      <c r="D26" s="1367">
        <v>12.5</v>
      </c>
      <c r="E26" s="1367">
        <v>12.42</v>
      </c>
      <c r="F26" s="1367">
        <v>12.56</v>
      </c>
      <c r="G26" s="1367">
        <v>12.69</v>
      </c>
      <c r="H26" s="1371">
        <v>12.791890125240002</v>
      </c>
      <c r="I26" s="1371">
        <v>13.124813819982</v>
      </c>
      <c r="J26" s="1371">
        <v>12.148727757100701</v>
      </c>
      <c r="K26" s="1371">
        <v>10.311688906151891</v>
      </c>
      <c r="L26" s="1367">
        <v>10.1688511792754</v>
      </c>
      <c r="M26" s="1367">
        <v>8.9390610091145302</v>
      </c>
      <c r="N26" s="1367">
        <v>8.1521665110184998</v>
      </c>
      <c r="O26" s="1367">
        <v>7.6828190322858099</v>
      </c>
      <c r="P26" s="1372">
        <v>7.13</v>
      </c>
      <c r="Q26" s="1372">
        <v>6.76</v>
      </c>
      <c r="R26" s="1372">
        <v>6.11</v>
      </c>
      <c r="S26" s="1372">
        <v>5.52</v>
      </c>
      <c r="T26" s="1372">
        <v>5.33</v>
      </c>
      <c r="U26" s="1372">
        <v>4.91</v>
      </c>
      <c r="V26" s="1372">
        <v>4.8</v>
      </c>
      <c r="W26" s="1372">
        <v>4.5999999999999996</v>
      </c>
      <c r="X26" s="1369">
        <v>3.51</v>
      </c>
      <c r="Y26" s="1369">
        <v>3.38</v>
      </c>
      <c r="Z26" s="1369">
        <v>3.46</v>
      </c>
      <c r="AA26" s="1369">
        <v>3.5</v>
      </c>
      <c r="AB26" s="1369">
        <v>3.87</v>
      </c>
      <c r="AC26" s="1369">
        <v>4.2</v>
      </c>
      <c r="AD26" s="1369">
        <v>4.29</v>
      </c>
      <c r="AE26" s="1369">
        <v>4.42</v>
      </c>
      <c r="AF26" s="1369">
        <v>4.17</v>
      </c>
      <c r="AG26" s="1369">
        <v>3.9</v>
      </c>
      <c r="AH26" s="1369">
        <v>3.86</v>
      </c>
      <c r="AI26" s="1373">
        <v>4.04</v>
      </c>
      <c r="AJ26" s="1378">
        <v>4.26</v>
      </c>
      <c r="AK26" s="1379">
        <v>4.25</v>
      </c>
      <c r="AL26" s="1379">
        <v>4.2</v>
      </c>
      <c r="AM26" s="1379">
        <v>3.69</v>
      </c>
      <c r="AN26" s="1380">
        <v>3.4881112924976931</v>
      </c>
      <c r="AO26" s="1380">
        <v>3.0443126077157632</v>
      </c>
      <c r="AP26" s="1380">
        <v>2.824735491141301</v>
      </c>
      <c r="AQ26" s="1381">
        <v>2.6221526109303244</v>
      </c>
      <c r="AR26" s="1352"/>
      <c r="AS26" s="1352"/>
      <c r="AT26" s="1352"/>
      <c r="AU26" s="1352"/>
      <c r="AV26" s="1352"/>
      <c r="AW26" s="1352"/>
      <c r="AX26" s="1352"/>
      <c r="AY26" s="1352"/>
      <c r="AZ26" s="1352"/>
    </row>
    <row r="27" spans="1:52" s="1354" customFormat="1" ht="20.25" customHeight="1">
      <c r="A27" s="789">
        <v>22</v>
      </c>
      <c r="B27" s="789" t="s">
        <v>98</v>
      </c>
      <c r="C27" s="1028">
        <v>4.4199274384576173</v>
      </c>
      <c r="D27" s="1367">
        <v>4.28</v>
      </c>
      <c r="E27" s="1367">
        <v>4.1399999999999997</v>
      </c>
      <c r="F27" s="1367">
        <v>4.12</v>
      </c>
      <c r="G27" s="1367">
        <v>3.55</v>
      </c>
      <c r="H27" s="1371">
        <v>3.6538477823687052</v>
      </c>
      <c r="I27" s="1371">
        <v>3.6835553584773479</v>
      </c>
      <c r="J27" s="1371">
        <v>3.6200125973896089</v>
      </c>
      <c r="K27" s="1371">
        <v>3.0356113839150782</v>
      </c>
      <c r="L27" s="1367">
        <v>3.1074831018183402</v>
      </c>
      <c r="M27" s="1367">
        <v>3.1390667286893001</v>
      </c>
      <c r="N27" s="1367">
        <v>3.1304732830613999</v>
      </c>
      <c r="O27" s="1367">
        <v>2.72406089521259</v>
      </c>
      <c r="P27" s="1372">
        <v>2.72</v>
      </c>
      <c r="Q27" s="1372">
        <v>2.76</v>
      </c>
      <c r="R27" s="1372">
        <v>2.75</v>
      </c>
      <c r="S27" s="1372">
        <v>2.66</v>
      </c>
      <c r="T27" s="1372">
        <v>2.67</v>
      </c>
      <c r="U27" s="1372">
        <v>2.81</v>
      </c>
      <c r="V27" s="1372">
        <v>2.79</v>
      </c>
      <c r="W27" s="1372">
        <v>2.6</v>
      </c>
      <c r="X27" s="1369">
        <v>2.66</v>
      </c>
      <c r="Y27" s="1369">
        <v>2.62</v>
      </c>
      <c r="Z27" s="1369">
        <v>2.5499999999999998</v>
      </c>
      <c r="AA27" s="1369">
        <v>1.84</v>
      </c>
      <c r="AB27" s="1369">
        <v>2.0699999999999998</v>
      </c>
      <c r="AC27" s="1369">
        <v>2.14</v>
      </c>
      <c r="AD27" s="1369">
        <v>2.46</v>
      </c>
      <c r="AE27" s="1369">
        <v>2.4500000000000002</v>
      </c>
      <c r="AF27" s="1369">
        <v>2.35</v>
      </c>
      <c r="AG27" s="1369">
        <v>2.34</v>
      </c>
      <c r="AH27" s="1369">
        <v>2.2999999999999998</v>
      </c>
      <c r="AI27" s="1373">
        <v>2.35</v>
      </c>
      <c r="AJ27" s="1378">
        <v>2.34</v>
      </c>
      <c r="AK27" s="1379">
        <v>2.35</v>
      </c>
      <c r="AL27" s="1379">
        <v>2.33</v>
      </c>
      <c r="AM27" s="1379">
        <v>2.29</v>
      </c>
      <c r="AN27" s="1380">
        <v>2.234149985151503</v>
      </c>
      <c r="AO27" s="1380">
        <v>2.217692866976531</v>
      </c>
      <c r="AP27" s="1380">
        <v>2.1888493435705718</v>
      </c>
      <c r="AQ27" s="1381">
        <v>2.2722352196367779</v>
      </c>
      <c r="AR27" s="1352"/>
      <c r="AS27" s="1352"/>
      <c r="AT27" s="1352"/>
      <c r="AU27" s="1352"/>
      <c r="AV27" s="1352"/>
      <c r="AW27" s="1352"/>
      <c r="AX27" s="1352"/>
      <c r="AY27" s="1352"/>
      <c r="AZ27" s="1352"/>
    </row>
    <row r="28" spans="1:52" s="1354" customFormat="1" ht="20.25" customHeight="1">
      <c r="A28" s="789">
        <v>23</v>
      </c>
      <c r="B28" s="789" t="s">
        <v>99</v>
      </c>
      <c r="C28" s="1028">
        <v>6.840904000000001</v>
      </c>
      <c r="D28" s="1367">
        <v>6.2</v>
      </c>
      <c r="E28" s="1367">
        <v>6.91</v>
      </c>
      <c r="F28" s="1367">
        <v>5.65</v>
      </c>
      <c r="G28" s="1367">
        <v>7.55</v>
      </c>
      <c r="H28" s="1371">
        <v>8.15</v>
      </c>
      <c r="I28" s="1371">
        <v>8.0500000000000007</v>
      </c>
      <c r="J28" s="1371">
        <v>8.24</v>
      </c>
      <c r="K28" s="1371">
        <v>8.0399999999999991</v>
      </c>
      <c r="L28" s="1367">
        <v>8.1</v>
      </c>
      <c r="M28" s="1367">
        <v>8.19</v>
      </c>
      <c r="N28" s="1367">
        <v>8.1199999999999992</v>
      </c>
      <c r="O28" s="1367">
        <v>8.1999999999999993</v>
      </c>
      <c r="P28" s="1372">
        <v>7.8</v>
      </c>
      <c r="Q28" s="1372">
        <v>7.95</v>
      </c>
      <c r="R28" s="1372">
        <v>8.35</v>
      </c>
      <c r="S28" s="1372">
        <v>9.02</v>
      </c>
      <c r="T28" s="1372">
        <v>9.24</v>
      </c>
      <c r="U28" s="1372">
        <v>9.42</v>
      </c>
      <c r="V28" s="1372">
        <v>9.4700000000000006</v>
      </c>
      <c r="W28" s="1372">
        <v>8.44</v>
      </c>
      <c r="X28" s="1369">
        <v>8.19</v>
      </c>
      <c r="Y28" s="1369">
        <v>7.94</v>
      </c>
      <c r="Z28" s="1369">
        <v>8.0299999999999994</v>
      </c>
      <c r="AA28" s="1369">
        <v>9.1300000000000008</v>
      </c>
      <c r="AB28" s="1369">
        <v>9.33</v>
      </c>
      <c r="AC28" s="1369">
        <v>9</v>
      </c>
      <c r="AD28" s="1369">
        <v>8.85</v>
      </c>
      <c r="AE28" s="1369">
        <v>9.26</v>
      </c>
      <c r="AF28" s="1369">
        <v>9.58</v>
      </c>
      <c r="AG28" s="1369">
        <v>9.5299999999999994</v>
      </c>
      <c r="AH28" s="1369">
        <v>9.23</v>
      </c>
      <c r="AI28" s="1373">
        <v>6.75</v>
      </c>
      <c r="AJ28" s="1385" t="s">
        <v>745</v>
      </c>
      <c r="AK28" s="1386" t="s">
        <v>745</v>
      </c>
      <c r="AL28" s="1386" t="s">
        <v>745</v>
      </c>
      <c r="AM28" s="1386" t="s">
        <v>745</v>
      </c>
      <c r="AN28" s="1387"/>
      <c r="AO28" s="1387"/>
      <c r="AP28" s="1387"/>
      <c r="AQ28" s="1388"/>
      <c r="AR28" s="1352"/>
      <c r="AS28" s="1352"/>
      <c r="AT28" s="1352"/>
      <c r="AU28" s="1352"/>
      <c r="AV28" s="1352"/>
      <c r="AW28" s="1352"/>
      <c r="AX28" s="1352"/>
      <c r="AY28" s="1352"/>
      <c r="AZ28" s="1352"/>
    </row>
    <row r="29" spans="1:52" s="1354" customFormat="1" ht="20.25" customHeight="1">
      <c r="A29" s="789">
        <v>24</v>
      </c>
      <c r="B29" s="789" t="s">
        <v>72</v>
      </c>
      <c r="C29" s="1028">
        <v>2.2793905189124715</v>
      </c>
      <c r="D29" s="1367">
        <v>2.2799999999999998</v>
      </c>
      <c r="E29" s="1367">
        <v>2.35</v>
      </c>
      <c r="F29" s="1367">
        <v>2.27</v>
      </c>
      <c r="G29" s="1367">
        <v>2.16</v>
      </c>
      <c r="H29" s="1371">
        <v>2.0993615762274902</v>
      </c>
      <c r="I29" s="1371">
        <v>2.1481273780541303</v>
      </c>
      <c r="J29" s="1371">
        <v>2.1620876990960514</v>
      </c>
      <c r="K29" s="1371">
        <v>2.12</v>
      </c>
      <c r="L29" s="1367">
        <v>2.1793081383763901</v>
      </c>
      <c r="M29" s="1367">
        <v>2.13920212196911</v>
      </c>
      <c r="N29" s="1367">
        <v>2.0870305634631099</v>
      </c>
      <c r="O29" s="1367">
        <v>2.03846876367346</v>
      </c>
      <c r="P29" s="1372">
        <v>2.11</v>
      </c>
      <c r="Q29" s="1372">
        <v>2.09</v>
      </c>
      <c r="R29" s="1372">
        <v>2.06</v>
      </c>
      <c r="S29" s="1372">
        <v>2.06</v>
      </c>
      <c r="T29" s="1372">
        <v>2.14</v>
      </c>
      <c r="U29" s="1372">
        <v>2.21</v>
      </c>
      <c r="V29" s="1372">
        <v>2.23</v>
      </c>
      <c r="W29" s="1372">
        <v>2.13</v>
      </c>
      <c r="X29" s="1369">
        <v>2.17</v>
      </c>
      <c r="Y29" s="1369">
        <v>2.2000000000000002</v>
      </c>
      <c r="Z29" s="1369">
        <v>2.2999999999999998</v>
      </c>
      <c r="AA29" s="1369">
        <v>1.95</v>
      </c>
      <c r="AB29" s="1369">
        <v>2.39</v>
      </c>
      <c r="AC29" s="1369">
        <v>2.4500000000000002</v>
      </c>
      <c r="AD29" s="1369">
        <v>2.34</v>
      </c>
      <c r="AE29" s="1369">
        <v>2.15</v>
      </c>
      <c r="AF29" s="1369">
        <v>2.15</v>
      </c>
      <c r="AG29" s="1369">
        <v>2.12</v>
      </c>
      <c r="AH29" s="1369">
        <v>2.09</v>
      </c>
      <c r="AI29" s="1373">
        <v>2.0499999999999998</v>
      </c>
      <c r="AJ29" s="1378">
        <v>2.21</v>
      </c>
      <c r="AK29" s="1379">
        <v>2.19</v>
      </c>
      <c r="AL29" s="1379">
        <v>2.25</v>
      </c>
      <c r="AM29" s="1379">
        <v>2.15</v>
      </c>
      <c r="AN29" s="1380">
        <v>2.1498053281600331</v>
      </c>
      <c r="AO29" s="1380">
        <v>2.1190781611308718</v>
      </c>
      <c r="AP29" s="1380">
        <v>2.0862462388338807</v>
      </c>
      <c r="AQ29" s="1381">
        <v>1.9647496018260493</v>
      </c>
      <c r="AR29" s="1352"/>
      <c r="AS29" s="1352"/>
      <c r="AT29" s="1352"/>
      <c r="AU29" s="1352"/>
      <c r="AV29" s="1352"/>
      <c r="AW29" s="1352"/>
      <c r="AX29" s="1352"/>
      <c r="AY29" s="1352"/>
      <c r="AZ29" s="1352"/>
    </row>
    <row r="30" spans="1:52" s="1354" customFormat="1" ht="20.25" customHeight="1">
      <c r="A30" s="789">
        <v>25</v>
      </c>
      <c r="B30" s="789" t="s">
        <v>75</v>
      </c>
      <c r="C30" s="1028">
        <v>6.4145641648373886</v>
      </c>
      <c r="D30" s="1367">
        <v>6.59</v>
      </c>
      <c r="E30" s="1367">
        <v>5.0999999999999996</v>
      </c>
      <c r="F30" s="1367">
        <v>5.18</v>
      </c>
      <c r="G30" s="1367">
        <v>4.1500000000000004</v>
      </c>
      <c r="H30" s="1371">
        <v>3.405224456388499</v>
      </c>
      <c r="I30" s="1371">
        <v>3.2859505309808399</v>
      </c>
      <c r="J30" s="1371">
        <v>2.9771611718012587</v>
      </c>
      <c r="K30" s="1371">
        <v>2.4331397574107658</v>
      </c>
      <c r="L30" s="1367">
        <v>2.3408290313250899</v>
      </c>
      <c r="M30" s="1367">
        <v>2.3983558979969799</v>
      </c>
      <c r="N30" s="1367">
        <v>2.2977486639479401</v>
      </c>
      <c r="O30" s="1367">
        <v>2.0299999999999998</v>
      </c>
      <c r="P30" s="1372">
        <v>2.2000000000000002</v>
      </c>
      <c r="Q30" s="1372">
        <v>2.2999999999999998</v>
      </c>
      <c r="R30" s="1372">
        <v>2.11</v>
      </c>
      <c r="S30" s="1372">
        <v>2.0299999999999998</v>
      </c>
      <c r="T30" s="1372">
        <v>2.0099999999999998</v>
      </c>
      <c r="U30" s="1372">
        <v>2.0499999999999998</v>
      </c>
      <c r="V30" s="1372">
        <v>2.14</v>
      </c>
      <c r="W30" s="1372">
        <v>1.82</v>
      </c>
      <c r="X30" s="1369">
        <v>1.95</v>
      </c>
      <c r="Y30" s="1369">
        <v>1.93</v>
      </c>
      <c r="Z30" s="1369">
        <v>1.86</v>
      </c>
      <c r="AA30" s="1369">
        <v>1.78</v>
      </c>
      <c r="AB30" s="1369">
        <v>2.09</v>
      </c>
      <c r="AC30" s="1369">
        <v>2.1800000000000002</v>
      </c>
      <c r="AD30" s="1369">
        <v>1.95</v>
      </c>
      <c r="AE30" s="1369">
        <v>1.8</v>
      </c>
      <c r="AF30" s="1369">
        <v>2.38</v>
      </c>
      <c r="AG30" s="1369">
        <v>2.11</v>
      </c>
      <c r="AH30" s="1369">
        <v>2.06</v>
      </c>
      <c r="AI30" s="1373">
        <v>2.0499999999999998</v>
      </c>
      <c r="AJ30" s="1378">
        <v>2.1800000000000002</v>
      </c>
      <c r="AK30" s="1379">
        <v>2.1800000000000002</v>
      </c>
      <c r="AL30" s="1379">
        <v>2.0299999999999998</v>
      </c>
      <c r="AM30" s="1379">
        <v>2.1</v>
      </c>
      <c r="AN30" s="1380">
        <v>1.9751226692836115</v>
      </c>
      <c r="AO30" s="1380">
        <v>1.9220266149154421</v>
      </c>
      <c r="AP30" s="1380">
        <v>1.9496405992898589</v>
      </c>
      <c r="AQ30" s="1381">
        <v>2.0632754594375062</v>
      </c>
      <c r="AR30" s="1352"/>
      <c r="AS30" s="1352"/>
      <c r="AT30" s="1352"/>
      <c r="AU30" s="1352"/>
      <c r="AV30" s="1352"/>
      <c r="AW30" s="1352"/>
      <c r="AX30" s="1352"/>
      <c r="AY30" s="1352"/>
      <c r="AZ30" s="1352"/>
    </row>
    <row r="31" spans="1:52" s="1354" customFormat="1" ht="20.25" customHeight="1">
      <c r="A31" s="789">
        <v>26</v>
      </c>
      <c r="B31" s="789" t="s">
        <v>79</v>
      </c>
      <c r="C31" s="1028">
        <v>2.378975629904998</v>
      </c>
      <c r="D31" s="1367">
        <v>2.1800000000000002</v>
      </c>
      <c r="E31" s="1367">
        <v>2.31</v>
      </c>
      <c r="F31" s="1367">
        <v>2.2999999999999998</v>
      </c>
      <c r="G31" s="1367">
        <v>2.5099999999999998</v>
      </c>
      <c r="H31" s="1371">
        <v>1.7128407726369836</v>
      </c>
      <c r="I31" s="1371">
        <v>1.769467154241642</v>
      </c>
      <c r="J31" s="1371">
        <v>1.8896514517894307</v>
      </c>
      <c r="K31" s="1371">
        <v>1.8593775268719837</v>
      </c>
      <c r="L31" s="1367">
        <v>1.91739271557715</v>
      </c>
      <c r="M31" s="1367">
        <v>1.92517304327586</v>
      </c>
      <c r="N31" s="1367">
        <v>2.0487584719952099</v>
      </c>
      <c r="O31" s="1367">
        <v>2.7821991981199599</v>
      </c>
      <c r="P31" s="1372">
        <v>2.6</v>
      </c>
      <c r="Q31" s="1372">
        <v>2.6</v>
      </c>
      <c r="R31" s="1372">
        <v>2.65</v>
      </c>
      <c r="S31" s="1372">
        <v>2.78</v>
      </c>
      <c r="T31" s="1372">
        <v>2.78</v>
      </c>
      <c r="U31" s="1372">
        <v>2.74</v>
      </c>
      <c r="V31" s="1372">
        <v>2.9</v>
      </c>
      <c r="W31" s="1372">
        <v>2.5299999999999998</v>
      </c>
      <c r="X31" s="1369">
        <v>2.65</v>
      </c>
      <c r="Y31" s="1369">
        <v>2.6</v>
      </c>
      <c r="Z31" s="1369">
        <v>2.6</v>
      </c>
      <c r="AA31" s="1369">
        <v>2.4</v>
      </c>
      <c r="AB31" s="1369">
        <v>2.5299999999999998</v>
      </c>
      <c r="AC31" s="1369">
        <v>2.37</v>
      </c>
      <c r="AD31" s="1369">
        <v>2.27</v>
      </c>
      <c r="AE31" s="1369">
        <v>2.06</v>
      </c>
      <c r="AF31" s="1369">
        <v>2.06</v>
      </c>
      <c r="AG31" s="1369">
        <v>1.82</v>
      </c>
      <c r="AH31" s="1369">
        <v>1.86</v>
      </c>
      <c r="AI31" s="1373">
        <v>2</v>
      </c>
      <c r="AJ31" s="1378">
        <v>2.21</v>
      </c>
      <c r="AK31" s="1379">
        <v>2.09</v>
      </c>
      <c r="AL31" s="1379">
        <v>2.31</v>
      </c>
      <c r="AM31" s="1379">
        <v>2.2000000000000002</v>
      </c>
      <c r="AN31" s="1380">
        <v>2.1783421464213899</v>
      </c>
      <c r="AO31" s="1380">
        <v>2.0253439735828289</v>
      </c>
      <c r="AP31" s="1380">
        <v>2.0234895833333333</v>
      </c>
      <c r="AQ31" s="1381">
        <v>2.0257658904968885</v>
      </c>
      <c r="AR31" s="1352"/>
      <c r="AS31" s="1352"/>
      <c r="AT31" s="1352"/>
      <c r="AU31" s="1352"/>
      <c r="AV31" s="1352"/>
      <c r="AW31" s="1352"/>
      <c r="AX31" s="1352"/>
      <c r="AY31" s="1352"/>
      <c r="AZ31" s="1352"/>
    </row>
    <row r="32" spans="1:52" s="1354" customFormat="1" ht="20.25" customHeight="1">
      <c r="A32" s="789">
        <v>27</v>
      </c>
      <c r="B32" s="1389" t="s">
        <v>82</v>
      </c>
      <c r="C32" s="1390">
        <v>4.0924959538459866</v>
      </c>
      <c r="D32" s="1391">
        <v>4.33</v>
      </c>
      <c r="E32" s="1391">
        <v>4.58</v>
      </c>
      <c r="F32" s="1391">
        <v>4.4000000000000004</v>
      </c>
      <c r="G32" s="1391">
        <v>4.17</v>
      </c>
      <c r="H32" s="1392">
        <v>3.6206168247407069</v>
      </c>
      <c r="I32" s="1392">
        <v>3.6141744525127351</v>
      </c>
      <c r="J32" s="1392">
        <v>3.5326063293808176</v>
      </c>
      <c r="K32" s="1392">
        <v>3.4758051550799047</v>
      </c>
      <c r="L32" s="1391">
        <v>3.4009574736042398</v>
      </c>
      <c r="M32" s="1391">
        <v>3.2861420096881102</v>
      </c>
      <c r="N32" s="1391">
        <v>3.2181080501813701</v>
      </c>
      <c r="O32" s="1391">
        <v>3.1466669011203101</v>
      </c>
      <c r="P32" s="1393">
        <v>3.05</v>
      </c>
      <c r="Q32" s="1393">
        <v>2.98</v>
      </c>
      <c r="R32" s="1393">
        <v>2.95</v>
      </c>
      <c r="S32" s="1393">
        <v>2.93</v>
      </c>
      <c r="T32" s="1393">
        <v>2.91</v>
      </c>
      <c r="U32" s="1393">
        <v>2.68</v>
      </c>
      <c r="V32" s="1393">
        <v>2.59</v>
      </c>
      <c r="W32" s="1393">
        <v>2.68</v>
      </c>
      <c r="X32" s="1394">
        <v>2.2000000000000002</v>
      </c>
      <c r="Y32" s="1394">
        <v>2.04</v>
      </c>
      <c r="Z32" s="1394">
        <v>1.84</v>
      </c>
      <c r="AA32" s="1394">
        <v>2.35</v>
      </c>
      <c r="AB32" s="1394">
        <v>2.14</v>
      </c>
      <c r="AC32" s="1394">
        <v>1.98</v>
      </c>
      <c r="AD32" s="1394">
        <v>2.0499999999999998</v>
      </c>
      <c r="AE32" s="1394">
        <v>2.04</v>
      </c>
      <c r="AF32" s="1394">
        <v>1.95</v>
      </c>
      <c r="AG32" s="1394">
        <v>1.86</v>
      </c>
      <c r="AH32" s="1394">
        <v>1.79</v>
      </c>
      <c r="AI32" s="1395">
        <v>1.96</v>
      </c>
      <c r="AJ32" s="1396">
        <v>1.91</v>
      </c>
      <c r="AK32" s="1397">
        <v>1.79</v>
      </c>
      <c r="AL32" s="1397">
        <v>1.76</v>
      </c>
      <c r="AM32" s="1397">
        <v>1.86</v>
      </c>
      <c r="AN32" s="1398">
        <v>1.7804989157965707</v>
      </c>
      <c r="AO32" s="1398">
        <v>2.0525946871097593</v>
      </c>
      <c r="AP32" s="1398">
        <v>1.9475349141623328</v>
      </c>
      <c r="AQ32" s="1399">
        <v>1.7539807380360593</v>
      </c>
      <c r="AR32" s="1352"/>
      <c r="AS32" s="1352"/>
      <c r="AT32" s="1352"/>
      <c r="AU32" s="1352"/>
      <c r="AV32" s="1352"/>
      <c r="AW32" s="1352"/>
      <c r="AX32" s="1352"/>
      <c r="AY32" s="1352"/>
      <c r="AZ32" s="1352"/>
    </row>
    <row r="33" spans="1:52" s="1401" customFormat="1" ht="14.25" customHeight="1">
      <c r="A33" s="1400"/>
      <c r="B33" s="2186"/>
      <c r="C33" s="2186"/>
      <c r="D33" s="2186"/>
      <c r="E33" s="2186"/>
      <c r="F33" s="2186"/>
      <c r="G33" s="2186"/>
      <c r="H33" s="2186"/>
      <c r="I33" s="2186"/>
      <c r="J33" s="2186"/>
      <c r="K33" s="2186"/>
      <c r="L33" s="1400"/>
      <c r="M33" s="1400"/>
      <c r="N33" s="1400"/>
      <c r="O33" s="1400"/>
      <c r="P33" s="1400"/>
      <c r="Q33" s="1400"/>
      <c r="R33" s="1400"/>
      <c r="S33" s="1400"/>
      <c r="T33" s="1400"/>
      <c r="U33" s="1400"/>
      <c r="V33" s="1400"/>
      <c r="W33" s="1400"/>
      <c r="X33" s="1400"/>
      <c r="Y33" s="1400"/>
      <c r="Z33" s="1400"/>
      <c r="AA33" s="1400"/>
      <c r="AB33" s="1400"/>
      <c r="AC33" s="1400"/>
      <c r="AD33" s="1400"/>
      <c r="AE33" s="1400"/>
      <c r="AF33" s="1400"/>
      <c r="AG33" s="1400"/>
      <c r="AH33" s="1400"/>
      <c r="AI33" s="1400"/>
      <c r="AJ33" s="1400"/>
      <c r="AK33" s="1400"/>
      <c r="AL33" s="1400"/>
      <c r="AM33" s="1400"/>
      <c r="AN33" s="1400"/>
      <c r="AO33" s="1400"/>
      <c r="AP33" s="1400"/>
      <c r="AQ33" s="1400"/>
      <c r="AR33" s="1400"/>
      <c r="AS33" s="1400"/>
      <c r="AT33" s="1400"/>
      <c r="AU33" s="1400"/>
      <c r="AV33" s="1400"/>
      <c r="AW33" s="1400"/>
      <c r="AX33" s="1400"/>
      <c r="AY33" s="1400"/>
      <c r="AZ33" s="1400"/>
    </row>
    <row r="34" spans="1:52" s="1354" customFormat="1" ht="17">
      <c r="A34" s="1352" t="s">
        <v>262</v>
      </c>
      <c r="B34" s="1402" t="s">
        <v>918</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c r="Y34" s="1352"/>
      <c r="Z34" s="1352"/>
      <c r="AA34" s="1352"/>
      <c r="AB34" s="1352"/>
      <c r="AC34" s="1352"/>
      <c r="AD34" s="1352"/>
      <c r="AE34" s="1352"/>
      <c r="AF34" s="1352"/>
      <c r="AG34" s="1352"/>
      <c r="AH34" s="1352"/>
      <c r="AI34" s="1352"/>
      <c r="AJ34" s="1352"/>
      <c r="AK34" s="1352"/>
      <c r="AL34" s="1352"/>
      <c r="AM34" s="1352"/>
      <c r="AN34" s="1352"/>
      <c r="AO34" s="1352"/>
      <c r="AP34" s="1352"/>
      <c r="AQ34" s="1352"/>
      <c r="AR34" s="1352"/>
      <c r="AS34" s="1352"/>
      <c r="AT34" s="1352"/>
      <c r="AU34" s="1352"/>
      <c r="AV34" s="1352"/>
      <c r="AW34" s="1352"/>
      <c r="AX34" s="1352"/>
      <c r="AY34" s="1352"/>
      <c r="AZ34" s="1352"/>
    </row>
    <row r="35" spans="1:52" s="1354" customFormat="1" ht="18.5">
      <c r="A35" s="1352"/>
      <c r="B35" s="1402" t="s">
        <v>919</v>
      </c>
      <c r="C35" s="1352"/>
      <c r="D35" s="1352"/>
      <c r="E35" s="1352"/>
      <c r="F35" s="1352"/>
      <c r="G35" s="1352"/>
      <c r="H35" s="1352"/>
      <c r="I35" s="1352"/>
      <c r="J35" s="1352"/>
      <c r="K35" s="1352"/>
      <c r="L35" s="1352"/>
      <c r="M35" s="1352"/>
      <c r="N35" s="1352"/>
      <c r="O35" s="1352"/>
      <c r="P35" s="1352"/>
      <c r="Q35" s="1352"/>
      <c r="R35" s="1352"/>
      <c r="S35" s="1352"/>
      <c r="T35" s="1352"/>
      <c r="U35" s="1352"/>
      <c r="V35" s="1352"/>
      <c r="W35" s="1352"/>
      <c r="X35" s="1352"/>
      <c r="Y35" s="1352"/>
      <c r="Z35" s="1352"/>
      <c r="AA35" s="1352"/>
      <c r="AB35" s="1352"/>
      <c r="AC35" s="1352"/>
      <c r="AD35" s="1352"/>
      <c r="AE35" s="1352"/>
      <c r="AF35" s="1352"/>
      <c r="AG35" s="1352"/>
      <c r="AH35" s="1352"/>
      <c r="AI35" s="1352"/>
      <c r="AJ35" s="1352"/>
      <c r="AK35" s="1352"/>
      <c r="AL35" s="1352"/>
      <c r="AM35" s="1352"/>
      <c r="AN35" s="1352"/>
      <c r="AO35" s="1352"/>
      <c r="AP35" s="1352"/>
      <c r="AQ35" s="1352"/>
      <c r="AR35" s="1352"/>
      <c r="AS35" s="1352"/>
      <c r="AT35" s="1352"/>
      <c r="AU35" s="1352"/>
      <c r="AV35" s="1352"/>
      <c r="AW35" s="1352"/>
      <c r="AX35" s="1352"/>
      <c r="AY35" s="1352"/>
      <c r="AZ35" s="1352"/>
    </row>
    <row r="36" spans="1:52" s="1354" customFormat="1" ht="14.25" customHeight="1">
      <c r="B36" s="1403"/>
    </row>
    <row r="37" spans="1:52" ht="12.75" customHeight="1">
      <c r="A37" s="1354"/>
      <c r="B37" s="1403"/>
    </row>
    <row r="38" spans="1:52" ht="16.5" customHeight="1"/>
    <row r="39" spans="1:52" ht="16.5" customHeight="1"/>
    <row r="40" spans="1:52" ht="16.5" customHeight="1"/>
    <row r="41" spans="1:52" ht="16.5" customHeight="1"/>
    <row r="42" spans="1:52" ht="17.25" customHeight="1"/>
    <row r="43" spans="1:52" ht="18.75" customHeight="1"/>
    <row r="44" spans="1:52" ht="18.75" customHeight="1"/>
    <row r="46" spans="1:52" ht="21" customHeight="1"/>
    <row r="47" spans="1:52" ht="21" customHeight="1"/>
    <row r="48" spans="1:52" ht="20.25" customHeight="1"/>
    <row r="49" spans="1:1" ht="23.25" customHeight="1"/>
    <row r="50" spans="1:1" ht="18" customHeight="1"/>
    <row r="51" spans="1:1" ht="18.75" customHeight="1"/>
    <row r="52" spans="1:1" s="1405" customFormat="1" ht="23.25" customHeight="1">
      <c r="A52" s="1404"/>
    </row>
    <row r="53" spans="1:1" s="1405" customFormat="1" ht="16.5" customHeight="1">
      <c r="A53" s="1404"/>
    </row>
    <row r="54" spans="1:1" s="1405" customFormat="1" ht="14.25" customHeight="1">
      <c r="A54" s="1404"/>
    </row>
  </sheetData>
  <mergeCells count="1">
    <mergeCell ref="B33:K33"/>
  </mergeCells>
  <printOptions horizontalCentered="1" verticalCentered="1"/>
  <pageMargins left="0.15748031496062992" right="0.19685039370078741" top="0.15748031496062992" bottom="0.15748031496062992" header="0.15748031496062992" footer="0.15748031496062992"/>
  <pageSetup paperSize="9" scale="7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1"/>
  <sheetViews>
    <sheetView showGridLines="0" showZeros="0" zoomScale="110" zoomScaleNormal="110" zoomScaleSheetLayoutView="50" workbookViewId="0">
      <pane xSplit="1" ySplit="4" topLeftCell="CY58" activePane="bottomRight" state="frozen"/>
      <selection activeCell="A39" sqref="A39:XFD39"/>
      <selection pane="topRight" activeCell="A39" sqref="A39:XFD39"/>
      <selection pane="bottomLeft" activeCell="A39" sqref="A39:XFD39"/>
      <selection pane="bottomRight" activeCell="A60" sqref="A60:N60"/>
    </sheetView>
  </sheetViews>
  <sheetFormatPr defaultColWidth="9.1796875" defaultRowHeight="13"/>
  <cols>
    <col min="1" max="1" width="46.1796875" style="1094" customWidth="1"/>
    <col min="2" max="2" width="13.54296875" style="1094" bestFit="1" customWidth="1"/>
    <col min="3" max="3" width="17.54296875" style="1094" customWidth="1"/>
    <col min="4" max="4" width="12.453125" style="1094" bestFit="1" customWidth="1"/>
    <col min="5" max="5" width="12.81640625" style="1094" bestFit="1" customWidth="1"/>
    <col min="6" max="6" width="11.81640625" style="1094" bestFit="1" customWidth="1"/>
    <col min="7" max="7" width="10.26953125" style="1094" bestFit="1" customWidth="1"/>
    <col min="8" max="8" width="9.81640625" style="1094" bestFit="1" customWidth="1"/>
    <col min="9" max="10" width="10.26953125" style="1094" bestFit="1" customWidth="1"/>
    <col min="11" max="12" width="10.26953125" style="1094" customWidth="1"/>
    <col min="13" max="16" width="10.26953125" style="1094" bestFit="1" customWidth="1"/>
    <col min="17" max="17" width="7.54296875" style="1094" customWidth="1"/>
    <col min="18" max="18" width="8.26953125" style="1094" bestFit="1" customWidth="1"/>
    <col min="19" max="19" width="7.54296875" style="1094" customWidth="1"/>
    <col min="20" max="21" width="8.26953125" style="1094" customWidth="1"/>
    <col min="22" max="22" width="9.81640625" style="1094" bestFit="1" customWidth="1"/>
    <col min="23" max="27" width="11.81640625" style="1094" bestFit="1" customWidth="1"/>
    <col min="28" max="28" width="10.54296875" style="1094" customWidth="1"/>
    <col min="29" max="29" width="11.26953125" style="1094" customWidth="1"/>
    <col min="30" max="30" width="10.54296875" style="1094" customWidth="1"/>
    <col min="31" max="32" width="10.26953125" style="1094" customWidth="1"/>
    <col min="33" max="33" width="9.81640625" style="1094" bestFit="1" customWidth="1"/>
    <col min="34" max="34" width="12.453125" style="1094" bestFit="1" customWidth="1"/>
    <col min="35" max="37" width="11.81640625" style="1094" bestFit="1" customWidth="1"/>
    <col min="38" max="38" width="13.7265625" style="1094" customWidth="1"/>
    <col min="39" max="39" width="11.54296875" style="1094" customWidth="1"/>
    <col min="40" max="41" width="11.26953125" style="1094" customWidth="1"/>
    <col min="42" max="42" width="12" style="1094" customWidth="1"/>
    <col min="43" max="43" width="8.7265625" style="1094" customWidth="1"/>
    <col min="44" max="44" width="12.81640625" style="1094" bestFit="1" customWidth="1"/>
    <col min="45" max="45" width="12.453125" style="1094" bestFit="1" customWidth="1"/>
    <col min="46" max="47" width="12.81640625" style="1094" bestFit="1" customWidth="1"/>
    <col min="48" max="48" width="10.26953125" style="1094" bestFit="1" customWidth="1"/>
    <col min="49" max="49" width="12.453125" style="1094" customWidth="1"/>
    <col min="50" max="52" width="10.26953125" style="1094" bestFit="1" customWidth="1"/>
    <col min="53" max="53" width="10.26953125" style="1094" customWidth="1"/>
    <col min="54" max="57" width="11.81640625" style="1094" bestFit="1" customWidth="1"/>
    <col min="58" max="58" width="10.26953125" style="1094" customWidth="1"/>
    <col min="59" max="59" width="11.81640625" style="1094" customWidth="1"/>
    <col min="60" max="60" width="12" style="1094" customWidth="1"/>
    <col min="61" max="61" width="11.453125" style="1094" customWidth="1"/>
    <col min="62" max="62" width="11.7265625" style="1094" customWidth="1"/>
    <col min="63" max="63" width="9.81640625" style="1094" bestFit="1" customWidth="1"/>
    <col min="64" max="67" width="11.81640625" style="1094" bestFit="1" customWidth="1"/>
    <col min="68" max="68" width="11.7265625" style="1094" customWidth="1"/>
    <col min="69" max="69" width="14.26953125" style="1094" customWidth="1"/>
    <col min="70" max="72" width="12.1796875" style="1094" bestFit="1" customWidth="1"/>
    <col min="73" max="73" width="10.81640625" style="1094" bestFit="1" customWidth="1"/>
    <col min="74" max="74" width="26" style="1094" bestFit="1" customWidth="1"/>
    <col min="75" max="78" width="10.26953125" style="1094" bestFit="1" customWidth="1"/>
    <col min="79" max="79" width="9.54296875" style="1094" customWidth="1"/>
    <col min="80" max="81" width="11.7265625" style="1094" customWidth="1"/>
    <col min="82" max="82" width="12.7265625" style="1094" customWidth="1"/>
    <col min="83" max="83" width="10.7265625" style="1094" customWidth="1"/>
    <col min="84" max="84" width="9.81640625" style="1094" bestFit="1" customWidth="1"/>
    <col min="85" max="88" width="11.81640625" style="1094" bestFit="1" customWidth="1"/>
    <col min="89" max="89" width="12" style="1094" customWidth="1"/>
    <col min="90" max="90" width="14" style="1094" customWidth="1"/>
    <col min="91" max="91" width="13.54296875" style="1094" customWidth="1"/>
    <col min="92" max="92" width="11.81640625" style="1094" customWidth="1"/>
    <col min="93" max="93" width="8.26953125" style="1094" customWidth="1"/>
    <col min="94" max="94" width="11.81640625" style="1094" bestFit="1" customWidth="1"/>
    <col min="95" max="95" width="10.26953125" style="1094" bestFit="1" customWidth="1"/>
    <col min="96" max="97" width="11.81640625" style="1094" bestFit="1" customWidth="1"/>
    <col min="98" max="98" width="12.81640625" style="1094" customWidth="1"/>
    <col min="99" max="99" width="11.7265625" style="1094" customWidth="1"/>
    <col min="100" max="100" width="12.81640625" style="1094" customWidth="1"/>
    <col min="101" max="101" width="11.1796875" style="1094" customWidth="1"/>
    <col min="102" max="102" width="12" style="1094" customWidth="1"/>
    <col min="103" max="103" width="9.81640625" style="1094" bestFit="1" customWidth="1"/>
    <col min="104" max="104" width="17.26953125" style="1094" bestFit="1" customWidth="1"/>
    <col min="105" max="108" width="12.81640625" style="1094" bestFit="1" customWidth="1"/>
    <col min="109" max="109" width="10.26953125" style="1094" bestFit="1" customWidth="1"/>
    <col min="110" max="110" width="10.81640625" style="1094" bestFit="1" customWidth="1"/>
    <col min="111" max="113" width="10.26953125" style="1094" bestFit="1" customWidth="1"/>
    <col min="114" max="114" width="10.26953125" style="1094" customWidth="1"/>
    <col min="115" max="118" width="12.81640625" style="1094" bestFit="1" customWidth="1"/>
    <col min="119" max="119" width="10.26953125" style="1094" bestFit="1" customWidth="1"/>
    <col min="120" max="120" width="10.81640625" style="1094" bestFit="1" customWidth="1"/>
    <col min="121" max="123" width="10.26953125" style="1094" bestFit="1" customWidth="1"/>
    <col min="124" max="124" width="10.81640625" style="1094" bestFit="1" customWidth="1"/>
    <col min="125" max="128" width="11.81640625" style="1094" bestFit="1" customWidth="1"/>
    <col min="129" max="129" width="10.1796875" style="1094" customWidth="1"/>
    <col min="130" max="130" width="11.26953125" style="1094" customWidth="1"/>
    <col min="131" max="131" width="11" style="1094" customWidth="1"/>
    <col min="132" max="132" width="10" style="1094" customWidth="1"/>
    <col min="133" max="133" width="11.453125" style="1094" customWidth="1"/>
    <col min="134" max="134" width="8.7265625" style="1094" customWidth="1"/>
    <col min="135" max="138" width="11.81640625" style="1094" bestFit="1" customWidth="1"/>
    <col min="139" max="143" width="10.26953125" style="1094" bestFit="1" customWidth="1"/>
    <col min="144" max="144" width="10.26953125" style="1094" customWidth="1"/>
    <col min="145" max="148" width="14" style="1094" bestFit="1" customWidth="1"/>
    <col min="149" max="149" width="13.453125" style="1094" customWidth="1"/>
    <col min="150" max="150" width="13.1796875" style="1094" customWidth="1"/>
    <col min="151" max="151" width="14.81640625" style="1094" customWidth="1"/>
    <col min="152" max="152" width="14" style="1094" bestFit="1" customWidth="1"/>
    <col min="153" max="154" width="14" style="1094" customWidth="1"/>
    <col min="155" max="157" width="12.81640625" style="1094" bestFit="1" customWidth="1"/>
    <col min="158" max="163" width="10.26953125" style="1094" bestFit="1" customWidth="1"/>
    <col min="164" max="164" width="10.26953125" style="1094" customWidth="1"/>
    <col min="165" max="165" width="12.453125" style="1094" bestFit="1" customWidth="1"/>
    <col min="166" max="168" width="11.81640625" style="1094" bestFit="1" customWidth="1"/>
    <col min="169" max="169" width="10.81640625" style="1094" customWidth="1"/>
    <col min="170" max="170" width="11.81640625" style="1094" customWidth="1"/>
    <col min="171" max="171" width="12" style="1094" customWidth="1"/>
    <col min="172" max="173" width="10.26953125" style="1094" bestFit="1" customWidth="1"/>
    <col min="174" max="174" width="10.26953125" style="1094" customWidth="1"/>
    <col min="175" max="175" width="10.26953125" style="1094" bestFit="1" customWidth="1"/>
    <col min="176" max="178" width="11.81640625" style="1094" bestFit="1" customWidth="1"/>
    <col min="179" max="179" width="10.1796875" style="1094" customWidth="1"/>
    <col min="180" max="180" width="12.54296875" style="1094" customWidth="1"/>
    <col min="181" max="181" width="13.7265625" style="1094" customWidth="1"/>
    <col min="182" max="182" width="11.54296875" style="1094" customWidth="1"/>
    <col min="183" max="183" width="14.453125" style="1094" customWidth="1"/>
    <col min="184" max="184" width="8.7265625" style="1094" customWidth="1"/>
    <col min="185" max="188" width="11.81640625" style="1094" bestFit="1" customWidth="1"/>
    <col min="189" max="189" width="10.54296875" style="1094" customWidth="1"/>
    <col min="190" max="190" width="12.26953125" style="1094" customWidth="1"/>
    <col min="191" max="191" width="12.81640625" style="1094" customWidth="1"/>
    <col min="192" max="192" width="12.7265625" style="1094" customWidth="1"/>
    <col min="193" max="193" width="12.81640625" style="1094" customWidth="1"/>
    <col min="194" max="194" width="8.7265625" style="1094" customWidth="1"/>
    <col min="195" max="198" width="10.26953125" style="1094" bestFit="1" customWidth="1"/>
    <col min="199" max="201" width="7.54296875" style="1094" customWidth="1"/>
    <col min="202" max="204" width="8.26953125" style="1094" customWidth="1"/>
    <col min="205" max="208" width="12.81640625" style="1094" bestFit="1" customWidth="1"/>
    <col min="209" max="213" width="10.26953125" style="1094" bestFit="1" customWidth="1"/>
    <col min="214" max="214" width="10.26953125" style="1094" customWidth="1"/>
    <col min="215" max="215" width="10.26953125" style="1094" bestFit="1" customWidth="1"/>
    <col min="216" max="219" width="11.81640625" style="1094" bestFit="1" customWidth="1"/>
    <col min="220" max="220" width="10.81640625" style="1094" customWidth="1"/>
    <col min="221" max="221" width="12.54296875" style="1094" customWidth="1"/>
    <col min="222" max="222" width="13.54296875" style="1094" customWidth="1"/>
    <col min="223" max="223" width="10.81640625" style="1094" customWidth="1"/>
    <col min="224" max="224" width="14" style="1094" customWidth="1"/>
    <col min="225" max="225" width="8.7265625" style="1094" customWidth="1"/>
    <col min="226" max="229" width="11.81640625" style="1094" bestFit="1" customWidth="1"/>
    <col min="230" max="230" width="11.453125" style="1094" customWidth="1"/>
    <col min="231" max="231" width="13.81640625" style="1094" customWidth="1"/>
    <col min="232" max="232" width="10.81640625" style="1094" customWidth="1"/>
    <col min="233" max="233" width="11.453125" style="1094" customWidth="1"/>
    <col min="234" max="234" width="13.7265625" style="1094" customWidth="1"/>
    <col min="235" max="235" width="8.7265625" style="1094" customWidth="1"/>
    <col min="236" max="236" width="11.81640625" style="1094" bestFit="1" customWidth="1"/>
    <col min="237" max="237" width="12.453125" style="1094" bestFit="1" customWidth="1"/>
    <col min="238" max="239" width="14.7265625" style="1094" customWidth="1"/>
    <col min="240" max="240" width="16.26953125" style="1094" customWidth="1"/>
    <col min="241" max="241" width="14.7265625" style="1094" customWidth="1"/>
    <col min="242" max="243" width="13.54296875" style="1094" customWidth="1"/>
    <col min="244" max="244" width="14.26953125" style="1094" customWidth="1"/>
    <col min="245" max="245" width="10.26953125" style="1094" customWidth="1"/>
    <col min="246" max="246" width="17" style="1094" customWidth="1"/>
    <col min="247" max="247" width="16.26953125" style="1094" customWidth="1"/>
    <col min="248" max="248" width="18.1796875" style="1168" customWidth="1"/>
    <col min="249" max="249" width="15.81640625" style="1094" customWidth="1"/>
    <col min="250" max="250" width="17.453125" style="1094" customWidth="1"/>
    <col min="251" max="251" width="16.81640625" style="1094" customWidth="1"/>
    <col min="252" max="252" width="16.453125" style="1094" customWidth="1"/>
    <col min="253" max="254" width="17.26953125" style="1094" customWidth="1"/>
    <col min="255" max="255" width="13.26953125" style="1094" customWidth="1"/>
    <col min="256" max="16384" width="9.1796875" style="1094"/>
  </cols>
  <sheetData>
    <row r="1" spans="1:255">
      <c r="A1" s="981" t="s">
        <v>840</v>
      </c>
      <c r="B1" s="981"/>
      <c r="C1" s="981"/>
      <c r="D1" s="981"/>
      <c r="E1" s="981"/>
      <c r="F1" s="981"/>
      <c r="G1" s="981"/>
      <c r="H1" s="981"/>
      <c r="I1" s="981"/>
      <c r="J1" s="981"/>
      <c r="K1" s="981"/>
      <c r="L1" s="981"/>
      <c r="M1" s="981"/>
      <c r="N1" s="981"/>
      <c r="O1" s="981"/>
      <c r="P1" s="981"/>
      <c r="Q1" s="981"/>
      <c r="R1" s="981"/>
      <c r="S1" s="981"/>
      <c r="T1" s="981"/>
      <c r="U1" s="981"/>
      <c r="V1" s="981"/>
      <c r="W1" s="1093"/>
      <c r="X1" s="1093"/>
      <c r="Y1" s="1093"/>
      <c r="Z1" s="1093"/>
      <c r="AA1" s="1093"/>
      <c r="AB1" s="1093"/>
      <c r="AC1" s="1093"/>
      <c r="AD1" s="1093"/>
      <c r="AE1" s="981"/>
      <c r="AF1" s="981"/>
      <c r="AG1" s="981"/>
      <c r="AH1" s="981"/>
      <c r="AI1" s="981"/>
      <c r="AJ1" s="981"/>
      <c r="AK1" s="981"/>
      <c r="AL1" s="981"/>
      <c r="AM1" s="981"/>
      <c r="AN1" s="981"/>
      <c r="AO1" s="981"/>
      <c r="AP1" s="981"/>
      <c r="AQ1" s="981"/>
      <c r="AR1" s="981"/>
      <c r="AS1" s="981"/>
      <c r="AT1" s="981"/>
      <c r="AU1" s="981"/>
      <c r="AV1" s="981"/>
      <c r="AW1" s="981"/>
      <c r="AX1" s="981"/>
      <c r="AY1" s="981"/>
      <c r="AZ1" s="981"/>
      <c r="BA1" s="981"/>
      <c r="BB1" s="981"/>
      <c r="BC1" s="1093"/>
      <c r="BD1" s="1093"/>
      <c r="BE1" s="1093"/>
      <c r="BF1" s="1093"/>
      <c r="BG1" s="1093"/>
      <c r="BH1" s="1093"/>
      <c r="BI1" s="981"/>
      <c r="BJ1" s="981"/>
      <c r="BK1" s="981"/>
      <c r="BL1" s="1093"/>
      <c r="BM1" s="1093"/>
      <c r="BN1" s="1093"/>
      <c r="BO1" s="1093"/>
      <c r="BP1" s="1093"/>
      <c r="BQ1" s="1093"/>
      <c r="BR1" s="1093"/>
      <c r="BS1" s="981"/>
      <c r="BT1" s="981"/>
      <c r="BU1" s="981"/>
      <c r="BV1" s="981"/>
      <c r="BW1" s="1093"/>
      <c r="BX1" s="1093"/>
      <c r="BY1" s="1093"/>
      <c r="BZ1" s="1093"/>
      <c r="CA1" s="1093"/>
      <c r="CB1" s="1093"/>
      <c r="CC1" s="1093"/>
      <c r="CD1" s="981"/>
      <c r="CE1" s="981"/>
      <c r="CF1" s="981"/>
      <c r="CG1" s="1093"/>
      <c r="CH1" s="1093"/>
      <c r="CI1" s="1093"/>
      <c r="CJ1" s="1093"/>
      <c r="CK1" s="1093"/>
      <c r="CL1" s="1093"/>
      <c r="CM1" s="1093"/>
      <c r="CN1" s="981"/>
      <c r="CO1" s="981"/>
      <c r="CP1" s="1093"/>
      <c r="CQ1" s="1093"/>
      <c r="CR1" s="1093"/>
      <c r="CS1" s="1093"/>
      <c r="CT1" s="1093"/>
      <c r="CU1" s="1093"/>
      <c r="CV1" s="1093"/>
      <c r="CW1" s="981"/>
      <c r="CX1" s="981"/>
      <c r="CY1" s="981"/>
      <c r="CZ1" s="981"/>
      <c r="DA1" s="1093"/>
      <c r="DB1" s="1093"/>
      <c r="DC1" s="1093"/>
      <c r="DD1" s="1093"/>
      <c r="DE1" s="1093"/>
      <c r="DF1" s="1093"/>
      <c r="DG1" s="1093"/>
      <c r="DH1" s="981"/>
      <c r="DI1" s="981"/>
      <c r="DJ1" s="981"/>
      <c r="DK1" s="1093"/>
      <c r="DL1" s="1093"/>
      <c r="DM1" s="1093"/>
      <c r="DN1" s="1093"/>
      <c r="DO1" s="1093"/>
      <c r="DP1" s="1093"/>
      <c r="DQ1" s="1093"/>
      <c r="DR1" s="981"/>
      <c r="DS1" s="981"/>
      <c r="DT1" s="981"/>
      <c r="DU1" s="1093"/>
      <c r="DV1" s="1093"/>
      <c r="DW1" s="1093"/>
      <c r="DX1" s="1093"/>
      <c r="DY1" s="1093"/>
      <c r="DZ1" s="1093"/>
      <c r="EA1" s="1093"/>
      <c r="EB1" s="981"/>
      <c r="EC1" s="981"/>
      <c r="ED1" s="981"/>
      <c r="EE1" s="1093"/>
      <c r="EF1" s="1093"/>
      <c r="EG1" s="1093"/>
      <c r="EH1" s="1093"/>
      <c r="EI1" s="1093"/>
      <c r="EJ1" s="1093"/>
      <c r="EK1" s="1093"/>
      <c r="EL1" s="981"/>
      <c r="EM1" s="981"/>
      <c r="EN1" s="981"/>
      <c r="EO1" s="1093"/>
      <c r="EP1" s="1093"/>
      <c r="EQ1" s="1093"/>
      <c r="ER1" s="1093"/>
      <c r="ES1" s="1093"/>
      <c r="ET1" s="1093"/>
      <c r="EU1" s="1093"/>
      <c r="EV1" s="981"/>
      <c r="EW1" s="981"/>
      <c r="EX1" s="981"/>
      <c r="EY1" s="1093"/>
      <c r="EZ1" s="1093"/>
      <c r="FA1" s="1093"/>
      <c r="FB1" s="1093"/>
      <c r="FC1" s="1093"/>
      <c r="FD1" s="1093"/>
      <c r="FE1" s="1093"/>
      <c r="FF1" s="981"/>
      <c r="FG1" s="981"/>
      <c r="FH1" s="981"/>
      <c r="FI1" s="1093"/>
      <c r="FJ1" s="1093"/>
      <c r="FK1" s="1093"/>
      <c r="FL1" s="1093"/>
      <c r="FM1" s="1093"/>
      <c r="FN1" s="1093"/>
      <c r="FO1" s="1093"/>
      <c r="FP1" s="981"/>
      <c r="FQ1" s="981"/>
      <c r="FR1" s="981"/>
      <c r="FS1" s="1093"/>
      <c r="FT1" s="1093"/>
      <c r="FU1" s="1093"/>
      <c r="FV1" s="1093"/>
      <c r="FW1" s="1093"/>
      <c r="FX1" s="1093"/>
      <c r="FY1" s="1093"/>
      <c r="FZ1" s="981"/>
      <c r="GA1" s="981"/>
      <c r="GB1" s="981"/>
      <c r="GC1" s="1093"/>
      <c r="GD1" s="1093"/>
      <c r="GE1" s="1093"/>
      <c r="GF1" s="1093"/>
      <c r="GG1" s="1093"/>
      <c r="GH1" s="1093"/>
      <c r="GI1" s="1093"/>
      <c r="GJ1" s="981"/>
      <c r="GK1" s="981"/>
      <c r="GL1" s="981"/>
      <c r="GM1" s="1093"/>
      <c r="GN1" s="1093"/>
      <c r="GO1" s="1093"/>
      <c r="GP1" s="1093"/>
      <c r="GQ1" s="1093"/>
      <c r="GR1" s="1093"/>
      <c r="GS1" s="1093"/>
      <c r="GT1" s="981"/>
      <c r="GU1" s="981"/>
      <c r="GV1" s="981"/>
      <c r="GW1" s="1093"/>
      <c r="GX1" s="1093"/>
      <c r="GY1" s="1093"/>
      <c r="GZ1" s="1093"/>
      <c r="HA1" s="1093"/>
      <c r="HB1" s="1093"/>
      <c r="HC1" s="1093"/>
      <c r="HD1" s="981"/>
      <c r="HE1" s="981"/>
      <c r="HF1" s="981"/>
      <c r="HG1" s="1093"/>
      <c r="HH1" s="1093"/>
      <c r="HI1" s="1093"/>
      <c r="HJ1" s="1093"/>
      <c r="HK1" s="1093"/>
      <c r="HL1" s="1093"/>
      <c r="HM1" s="1093"/>
      <c r="HN1" s="1093"/>
      <c r="HO1" s="981"/>
      <c r="HP1" s="981"/>
      <c r="HQ1" s="981"/>
      <c r="HR1" s="1093"/>
      <c r="HS1" s="1093"/>
      <c r="HT1" s="1093"/>
      <c r="HU1" s="1093"/>
      <c r="HV1" s="1093"/>
      <c r="HW1" s="1093"/>
      <c r="HX1" s="1093"/>
      <c r="HY1" s="981"/>
      <c r="HZ1" s="981"/>
      <c r="IA1" s="981"/>
      <c r="IB1" s="1093"/>
      <c r="IC1" s="1093"/>
      <c r="ID1" s="1093"/>
      <c r="IE1" s="1093"/>
      <c r="IF1" s="1093"/>
      <c r="IG1" s="1093"/>
      <c r="IH1" s="1093"/>
      <c r="II1" s="981"/>
      <c r="IJ1" s="981"/>
      <c r="IK1" s="981"/>
      <c r="IL1" s="1093"/>
      <c r="IM1" s="1093"/>
      <c r="IN1" s="1093"/>
      <c r="IO1" s="1093"/>
      <c r="IS1" s="981"/>
    </row>
    <row r="2" spans="1:255" ht="12.5">
      <c r="A2" s="2190" t="s">
        <v>482</v>
      </c>
      <c r="B2" s="2190"/>
      <c r="C2" s="2190"/>
      <c r="D2" s="2190"/>
      <c r="E2" s="2190"/>
      <c r="F2" s="2190"/>
      <c r="G2" s="2190"/>
      <c r="H2" s="2190"/>
      <c r="I2" s="2190"/>
      <c r="J2" s="2190"/>
      <c r="K2" s="2190"/>
      <c r="L2" s="2190"/>
      <c r="M2" s="2190"/>
      <c r="N2" s="2190"/>
      <c r="O2" s="2190"/>
      <c r="P2" s="2190"/>
      <c r="Q2" s="2190"/>
      <c r="R2" s="2190"/>
      <c r="S2" s="2190"/>
      <c r="T2" s="2190"/>
      <c r="U2" s="2190"/>
      <c r="V2" s="2190"/>
      <c r="W2" s="2190"/>
      <c r="X2" s="2190"/>
      <c r="Y2" s="2190"/>
      <c r="Z2" s="2190"/>
      <c r="AA2" s="2190"/>
      <c r="AB2" s="2190"/>
      <c r="AC2" s="2190"/>
      <c r="AD2" s="2190"/>
      <c r="AE2" s="2190"/>
      <c r="AF2" s="2190"/>
      <c r="AG2" s="2190"/>
      <c r="AH2" s="2190"/>
      <c r="AI2" s="2190"/>
      <c r="AJ2" s="2190"/>
      <c r="AK2" s="2190"/>
      <c r="AL2" s="2190"/>
      <c r="AM2" s="2190"/>
      <c r="AN2" s="2190"/>
      <c r="AO2" s="2190"/>
      <c r="AP2" s="2190"/>
      <c r="AQ2" s="2190"/>
      <c r="AR2" s="2190"/>
      <c r="AS2" s="2190"/>
      <c r="AT2" s="2190"/>
      <c r="AU2" s="2190"/>
      <c r="AV2" s="2190"/>
      <c r="AW2" s="2190"/>
      <c r="AX2" s="2190"/>
      <c r="AY2" s="2190"/>
      <c r="AZ2" s="2190"/>
      <c r="BA2" s="2190"/>
      <c r="BB2" s="2190"/>
      <c r="BC2" s="2190"/>
      <c r="BD2" s="2190"/>
      <c r="BE2" s="2190"/>
      <c r="BF2" s="2190"/>
      <c r="BG2" s="2190"/>
      <c r="BH2" s="2190"/>
      <c r="BI2" s="2190"/>
      <c r="BJ2" s="2190"/>
      <c r="BK2" s="2190"/>
      <c r="BL2" s="2190"/>
      <c r="BM2" s="2190"/>
      <c r="BN2" s="2190"/>
      <c r="BO2" s="2190"/>
      <c r="BP2" s="2190"/>
      <c r="BQ2" s="2190"/>
      <c r="BR2" s="2190"/>
      <c r="BS2" s="2190"/>
      <c r="BT2" s="2190"/>
      <c r="BU2" s="2190"/>
      <c r="BV2" s="2190"/>
      <c r="BW2" s="2190"/>
      <c r="BX2" s="2190"/>
      <c r="BY2" s="2190"/>
      <c r="BZ2" s="2190"/>
      <c r="CA2" s="2190"/>
      <c r="CB2" s="2190"/>
      <c r="CC2" s="2190"/>
      <c r="CD2" s="2190"/>
      <c r="CE2" s="2190"/>
      <c r="CF2" s="2190"/>
      <c r="CG2" s="2190"/>
      <c r="CH2" s="2190"/>
      <c r="CI2" s="2190"/>
      <c r="CJ2" s="2190"/>
      <c r="CK2" s="2190"/>
      <c r="CL2" s="2190"/>
      <c r="CM2" s="2190"/>
      <c r="CN2" s="2190"/>
      <c r="CO2" s="2190"/>
      <c r="CP2" s="2190"/>
      <c r="CQ2" s="2190"/>
      <c r="CR2" s="2190"/>
      <c r="CS2" s="2190"/>
      <c r="CT2" s="2190"/>
      <c r="CU2" s="2190"/>
      <c r="CV2" s="2190"/>
      <c r="CW2" s="2190"/>
      <c r="CX2" s="2190"/>
      <c r="CY2" s="2190"/>
      <c r="CZ2" s="2190"/>
      <c r="DA2" s="2190"/>
      <c r="DB2" s="2190"/>
      <c r="DC2" s="2190"/>
      <c r="DD2" s="2190"/>
      <c r="DE2" s="2190"/>
      <c r="DF2" s="2190"/>
      <c r="DG2" s="2190"/>
      <c r="DH2" s="2190"/>
      <c r="DI2" s="2190"/>
      <c r="DJ2" s="2190"/>
      <c r="DK2" s="2190"/>
      <c r="DL2" s="2190"/>
      <c r="DM2" s="2190"/>
      <c r="DN2" s="2190"/>
      <c r="DO2" s="2190"/>
      <c r="DP2" s="2190"/>
      <c r="DQ2" s="2190"/>
      <c r="DR2" s="2190"/>
      <c r="DS2" s="2190"/>
      <c r="DT2" s="2190"/>
      <c r="DU2" s="2190"/>
      <c r="DV2" s="2190"/>
      <c r="DW2" s="2190"/>
      <c r="DX2" s="2190"/>
      <c r="DY2" s="2190"/>
      <c r="DZ2" s="2190"/>
      <c r="EA2" s="2190"/>
      <c r="EB2" s="2190"/>
      <c r="EC2" s="2190"/>
      <c r="ED2" s="2190"/>
      <c r="EE2" s="2190"/>
      <c r="EF2" s="2190"/>
      <c r="EG2" s="2190"/>
      <c r="EH2" s="2190"/>
      <c r="EI2" s="2190"/>
      <c r="EJ2" s="2190"/>
      <c r="EK2" s="2190"/>
      <c r="EL2" s="2190"/>
      <c r="EM2" s="2190"/>
      <c r="EN2" s="2190"/>
      <c r="EO2" s="2190"/>
      <c r="EP2" s="2190"/>
      <c r="EQ2" s="2190"/>
      <c r="ER2" s="2190"/>
      <c r="ES2" s="2190"/>
      <c r="ET2" s="2190"/>
      <c r="EU2" s="2190"/>
      <c r="EV2" s="2190"/>
      <c r="EW2" s="2190"/>
      <c r="EX2" s="2190"/>
      <c r="EY2" s="2190"/>
      <c r="EZ2" s="2190"/>
      <c r="FA2" s="2190"/>
      <c r="FB2" s="2190"/>
      <c r="FC2" s="2190"/>
      <c r="FD2" s="2190"/>
      <c r="FE2" s="2190"/>
      <c r="FF2" s="2190"/>
      <c r="FG2" s="2190"/>
      <c r="FH2" s="2190"/>
      <c r="FI2" s="2190"/>
      <c r="FJ2" s="2190"/>
      <c r="FK2" s="2190"/>
      <c r="FL2" s="2190"/>
      <c r="FM2" s="2190"/>
      <c r="FN2" s="2190"/>
      <c r="FO2" s="2190"/>
      <c r="FP2" s="2190"/>
      <c r="FQ2" s="2190"/>
      <c r="FR2" s="2190"/>
      <c r="FS2" s="2190"/>
      <c r="FT2" s="2190"/>
      <c r="FU2" s="2190"/>
      <c r="FV2" s="2190"/>
      <c r="FW2" s="2190"/>
      <c r="FX2" s="2190"/>
      <c r="FY2" s="2190"/>
      <c r="FZ2" s="2190"/>
      <c r="GA2" s="2190"/>
      <c r="GB2" s="2190"/>
      <c r="GC2" s="2190"/>
      <c r="GD2" s="2190"/>
      <c r="GE2" s="2190"/>
      <c r="GF2" s="2190"/>
      <c r="GG2" s="2190"/>
      <c r="GH2" s="2190"/>
      <c r="GI2" s="2190"/>
      <c r="GJ2" s="2190"/>
      <c r="GK2" s="2190"/>
      <c r="GL2" s="2190"/>
      <c r="GM2" s="2190"/>
      <c r="GN2" s="2190"/>
      <c r="GO2" s="2190"/>
      <c r="GP2" s="2190"/>
      <c r="GQ2" s="2190"/>
      <c r="GR2" s="2190"/>
      <c r="GS2" s="2190"/>
      <c r="GT2" s="2190"/>
      <c r="GU2" s="2190"/>
      <c r="GV2" s="2190"/>
      <c r="GW2" s="2190"/>
      <c r="GX2" s="2190"/>
      <c r="GY2" s="2190"/>
      <c r="GZ2" s="2190"/>
      <c r="HA2" s="2190"/>
      <c r="HB2" s="2190"/>
      <c r="HC2" s="2190"/>
      <c r="HD2" s="2190"/>
      <c r="HE2" s="2190"/>
      <c r="HF2" s="2190"/>
      <c r="HG2" s="2190"/>
      <c r="HH2" s="2190"/>
      <c r="HI2" s="2190"/>
      <c r="HJ2" s="2190"/>
      <c r="HK2" s="2190"/>
      <c r="HL2" s="2190"/>
      <c r="HM2" s="2190"/>
      <c r="HN2" s="2190"/>
      <c r="HO2" s="2190"/>
      <c r="HP2" s="2190"/>
      <c r="HQ2" s="2190"/>
      <c r="HR2" s="2190"/>
      <c r="HS2" s="2190"/>
      <c r="HT2" s="2190"/>
      <c r="HU2" s="2190"/>
      <c r="HV2" s="2190"/>
      <c r="HW2" s="2190"/>
      <c r="HX2" s="2190"/>
      <c r="HY2" s="2190"/>
      <c r="HZ2" s="2190"/>
      <c r="IA2" s="2190"/>
      <c r="IB2" s="2190"/>
      <c r="IC2" s="2190"/>
      <c r="ID2" s="2190"/>
      <c r="IE2" s="2190"/>
      <c r="IF2" s="2190"/>
      <c r="IG2" s="2190"/>
      <c r="IH2" s="2190"/>
      <c r="II2" s="2190"/>
      <c r="IJ2" s="2190"/>
      <c r="IK2" s="2190"/>
      <c r="IL2" s="2191"/>
      <c r="IM2" s="2191"/>
      <c r="IN2" s="2191"/>
      <c r="IO2" s="2191"/>
      <c r="IP2" s="2191"/>
      <c r="IQ2" s="2191"/>
      <c r="IR2" s="2191"/>
      <c r="IS2" s="2191"/>
      <c r="IT2" s="2191"/>
      <c r="IU2" s="2191"/>
    </row>
    <row r="3" spans="1:255" ht="12.75" customHeight="1">
      <c r="A3" s="2192" t="s">
        <v>0</v>
      </c>
      <c r="B3" s="1095" t="s">
        <v>483</v>
      </c>
      <c r="C3" s="2187" t="s">
        <v>230</v>
      </c>
      <c r="D3" s="2188"/>
      <c r="E3" s="2188"/>
      <c r="F3" s="2188"/>
      <c r="G3" s="2188"/>
      <c r="H3" s="2188"/>
      <c r="I3" s="2188"/>
      <c r="J3" s="2188"/>
      <c r="K3" s="2188"/>
      <c r="L3" s="2189"/>
      <c r="M3" s="2054" t="s">
        <v>484</v>
      </c>
      <c r="N3" s="2055"/>
      <c r="O3" s="2055"/>
      <c r="P3" s="2055"/>
      <c r="Q3" s="2055"/>
      <c r="R3" s="2055"/>
      <c r="S3" s="2055"/>
      <c r="T3" s="2055"/>
      <c r="U3" s="2055"/>
      <c r="V3" s="2056"/>
      <c r="W3" s="2187" t="s">
        <v>231</v>
      </c>
      <c r="X3" s="2188"/>
      <c r="Y3" s="2188"/>
      <c r="Z3" s="2188"/>
      <c r="AA3" s="2188"/>
      <c r="AB3" s="2188"/>
      <c r="AC3" s="2188"/>
      <c r="AD3" s="2188"/>
      <c r="AE3" s="2188"/>
      <c r="AF3" s="2188"/>
      <c r="AG3" s="2189"/>
      <c r="AH3" s="2187" t="s">
        <v>232</v>
      </c>
      <c r="AI3" s="2188"/>
      <c r="AJ3" s="2188"/>
      <c r="AK3" s="2188"/>
      <c r="AL3" s="2188"/>
      <c r="AM3" s="2188"/>
      <c r="AN3" s="2188"/>
      <c r="AO3" s="2188"/>
      <c r="AP3" s="2188"/>
      <c r="AQ3" s="2189"/>
      <c r="AR3" s="2187" t="s">
        <v>233</v>
      </c>
      <c r="AS3" s="2188"/>
      <c r="AT3" s="2188"/>
      <c r="AU3" s="2188"/>
      <c r="AV3" s="2188"/>
      <c r="AW3" s="2188"/>
      <c r="AX3" s="2188"/>
      <c r="AY3" s="2188"/>
      <c r="AZ3" s="2188"/>
      <c r="BA3" s="2189"/>
      <c r="BB3" s="2187" t="s">
        <v>234</v>
      </c>
      <c r="BC3" s="2188"/>
      <c r="BD3" s="2188"/>
      <c r="BE3" s="2188"/>
      <c r="BF3" s="2188"/>
      <c r="BG3" s="2188"/>
      <c r="BH3" s="2188"/>
      <c r="BI3" s="2188"/>
      <c r="BJ3" s="2188"/>
      <c r="BK3" s="2189"/>
      <c r="BL3" s="2193" t="s">
        <v>485</v>
      </c>
      <c r="BM3" s="2194"/>
      <c r="BN3" s="2194"/>
      <c r="BO3" s="2194"/>
      <c r="BP3" s="2194"/>
      <c r="BQ3" s="2194"/>
      <c r="BR3" s="2194"/>
      <c r="BS3" s="2194"/>
      <c r="BT3" s="2194"/>
      <c r="BU3" s="2195"/>
      <c r="BV3" s="1096" t="s">
        <v>486</v>
      </c>
      <c r="BW3" s="2054" t="s">
        <v>236</v>
      </c>
      <c r="BX3" s="2055"/>
      <c r="BY3" s="2055"/>
      <c r="BZ3" s="2055"/>
      <c r="CA3" s="2055"/>
      <c r="CB3" s="2055"/>
      <c r="CC3" s="2055"/>
      <c r="CD3" s="2055"/>
      <c r="CE3" s="2055"/>
      <c r="CF3" s="2056"/>
      <c r="CG3" s="2187" t="s">
        <v>487</v>
      </c>
      <c r="CH3" s="2188"/>
      <c r="CI3" s="2188"/>
      <c r="CJ3" s="2188"/>
      <c r="CK3" s="2188"/>
      <c r="CL3" s="2188"/>
      <c r="CM3" s="2188"/>
      <c r="CN3" s="2188"/>
      <c r="CO3" s="2188"/>
      <c r="CP3" s="2067" t="s">
        <v>488</v>
      </c>
      <c r="CQ3" s="2068"/>
      <c r="CR3" s="2068"/>
      <c r="CS3" s="2068"/>
      <c r="CT3" s="2068"/>
      <c r="CU3" s="2068"/>
      <c r="CV3" s="2068"/>
      <c r="CW3" s="2068"/>
      <c r="CX3" s="2068"/>
      <c r="CY3" s="2069"/>
      <c r="CZ3" s="1097" t="s">
        <v>489</v>
      </c>
      <c r="DA3" s="2187" t="s">
        <v>181</v>
      </c>
      <c r="DB3" s="2188"/>
      <c r="DC3" s="2188"/>
      <c r="DD3" s="2188"/>
      <c r="DE3" s="2188"/>
      <c r="DF3" s="2188"/>
      <c r="DG3" s="2188"/>
      <c r="DH3" s="2188"/>
      <c r="DI3" s="2188"/>
      <c r="DJ3" s="2189"/>
      <c r="DK3" s="2187" t="s">
        <v>238</v>
      </c>
      <c r="DL3" s="2188"/>
      <c r="DM3" s="2188"/>
      <c r="DN3" s="2188"/>
      <c r="DO3" s="2188"/>
      <c r="DP3" s="2188"/>
      <c r="DQ3" s="2188"/>
      <c r="DR3" s="2188"/>
      <c r="DS3" s="2188"/>
      <c r="DT3" s="2189"/>
      <c r="DU3" s="2187" t="s">
        <v>239</v>
      </c>
      <c r="DV3" s="2188"/>
      <c r="DW3" s="2188"/>
      <c r="DX3" s="2188"/>
      <c r="DY3" s="2188"/>
      <c r="DZ3" s="2188"/>
      <c r="EA3" s="2188"/>
      <c r="EB3" s="2188"/>
      <c r="EC3" s="2188"/>
      <c r="ED3" s="2189"/>
      <c r="EE3" s="2187" t="s">
        <v>240</v>
      </c>
      <c r="EF3" s="2188"/>
      <c r="EG3" s="2188"/>
      <c r="EH3" s="2188"/>
      <c r="EI3" s="2188"/>
      <c r="EJ3" s="2188"/>
      <c r="EK3" s="2188"/>
      <c r="EL3" s="2188"/>
      <c r="EM3" s="2188"/>
      <c r="EN3" s="2189"/>
      <c r="EO3" s="2187" t="s">
        <v>104</v>
      </c>
      <c r="EP3" s="2188"/>
      <c r="EQ3" s="2188"/>
      <c r="ER3" s="2188"/>
      <c r="ES3" s="2188"/>
      <c r="ET3" s="2188"/>
      <c r="EU3" s="2188"/>
      <c r="EV3" s="2188"/>
      <c r="EW3" s="2188"/>
      <c r="EX3" s="2189"/>
      <c r="EY3" s="2187" t="s">
        <v>241</v>
      </c>
      <c r="EZ3" s="2188"/>
      <c r="FA3" s="2188"/>
      <c r="FB3" s="2188"/>
      <c r="FC3" s="2188"/>
      <c r="FD3" s="2188"/>
      <c r="FE3" s="2188"/>
      <c r="FF3" s="2188"/>
      <c r="FG3" s="2188"/>
      <c r="FH3" s="2189"/>
      <c r="FI3" s="2187" t="s">
        <v>242</v>
      </c>
      <c r="FJ3" s="2188"/>
      <c r="FK3" s="2188"/>
      <c r="FL3" s="2188"/>
      <c r="FM3" s="2188"/>
      <c r="FN3" s="2188"/>
      <c r="FO3" s="2188"/>
      <c r="FP3" s="2188"/>
      <c r="FQ3" s="2188"/>
      <c r="FR3" s="2189"/>
      <c r="FS3" s="2187" t="s">
        <v>243</v>
      </c>
      <c r="FT3" s="2188"/>
      <c r="FU3" s="2188"/>
      <c r="FV3" s="2188"/>
      <c r="FW3" s="2188"/>
      <c r="FX3" s="2188"/>
      <c r="FY3" s="2188"/>
      <c r="FZ3" s="2188"/>
      <c r="GA3" s="2188"/>
      <c r="GB3" s="2189"/>
      <c r="GC3" s="1098"/>
      <c r="GD3" s="1098"/>
      <c r="GE3" s="1098"/>
      <c r="GF3" s="1098" t="s">
        <v>244</v>
      </c>
      <c r="GG3" s="1098"/>
      <c r="GH3" s="1098"/>
      <c r="GI3" s="1098"/>
      <c r="GJ3" s="1098"/>
      <c r="GK3" s="1098"/>
      <c r="GL3" s="1098"/>
      <c r="GM3" s="2187" t="s">
        <v>490</v>
      </c>
      <c r="GN3" s="2188"/>
      <c r="GO3" s="2188"/>
      <c r="GP3" s="2188"/>
      <c r="GQ3" s="2188"/>
      <c r="GR3" s="2188"/>
      <c r="GS3" s="2188"/>
      <c r="GT3" s="2188"/>
      <c r="GU3" s="2188"/>
      <c r="GV3" s="2189"/>
      <c r="GW3" s="2187" t="s">
        <v>183</v>
      </c>
      <c r="GX3" s="2188"/>
      <c r="GY3" s="2188"/>
      <c r="GZ3" s="2188"/>
      <c r="HA3" s="2188"/>
      <c r="HB3" s="2188"/>
      <c r="HC3" s="2188"/>
      <c r="HD3" s="2188"/>
      <c r="HE3" s="2188"/>
      <c r="HF3" s="2189"/>
      <c r="HG3" s="2187" t="s">
        <v>491</v>
      </c>
      <c r="HH3" s="2188"/>
      <c r="HI3" s="2188"/>
      <c r="HJ3" s="2188"/>
      <c r="HK3" s="2188"/>
      <c r="HL3" s="2188"/>
      <c r="HM3" s="2188"/>
      <c r="HN3" s="2188"/>
      <c r="HO3" s="2188"/>
      <c r="HP3" s="2188"/>
      <c r="HQ3" s="2189"/>
      <c r="HR3" s="2187" t="s">
        <v>492</v>
      </c>
      <c r="HS3" s="2188"/>
      <c r="HT3" s="2188"/>
      <c r="HU3" s="2188"/>
      <c r="HV3" s="2188"/>
      <c r="HW3" s="2188"/>
      <c r="HX3" s="2188"/>
      <c r="HY3" s="2188"/>
      <c r="HZ3" s="2188"/>
      <c r="IA3" s="2189"/>
      <c r="IB3" s="2187" t="s">
        <v>184</v>
      </c>
      <c r="IC3" s="2188"/>
      <c r="ID3" s="2188"/>
      <c r="IE3" s="2188"/>
      <c r="IF3" s="2188"/>
      <c r="IG3" s="2188"/>
      <c r="IH3" s="2188"/>
      <c r="II3" s="2188"/>
      <c r="IJ3" s="2188"/>
      <c r="IK3" s="2189"/>
      <c r="IL3" s="2187" t="s">
        <v>493</v>
      </c>
      <c r="IM3" s="2188"/>
      <c r="IN3" s="2188"/>
      <c r="IO3" s="2188"/>
      <c r="IP3" s="2188"/>
      <c r="IQ3" s="2188"/>
      <c r="IR3" s="2188"/>
      <c r="IS3" s="2188"/>
      <c r="IT3" s="2188"/>
      <c r="IU3" s="2188"/>
    </row>
    <row r="4" spans="1:255" s="1100" customFormat="1" ht="18.75" customHeight="1">
      <c r="A4" s="2192"/>
      <c r="B4" s="986" t="s">
        <v>320</v>
      </c>
      <c r="C4" s="985" t="s">
        <v>88</v>
      </c>
      <c r="D4" s="985" t="s">
        <v>89</v>
      </c>
      <c r="E4" s="985" t="s">
        <v>90</v>
      </c>
      <c r="F4" s="985" t="s">
        <v>91</v>
      </c>
      <c r="G4" s="985" t="s">
        <v>92</v>
      </c>
      <c r="H4" s="985" t="s">
        <v>93</v>
      </c>
      <c r="I4" s="985" t="s">
        <v>94</v>
      </c>
      <c r="J4" s="985" t="s">
        <v>95</v>
      </c>
      <c r="K4" s="985" t="s">
        <v>102</v>
      </c>
      <c r="L4" s="986" t="s">
        <v>320</v>
      </c>
      <c r="M4" s="985" t="s">
        <v>88</v>
      </c>
      <c r="N4" s="985" t="s">
        <v>89</v>
      </c>
      <c r="O4" s="985" t="s">
        <v>90</v>
      </c>
      <c r="P4" s="985" t="s">
        <v>91</v>
      </c>
      <c r="Q4" s="985" t="s">
        <v>92</v>
      </c>
      <c r="R4" s="985" t="s">
        <v>93</v>
      </c>
      <c r="S4" s="985" t="s">
        <v>94</v>
      </c>
      <c r="T4" s="985" t="s">
        <v>95</v>
      </c>
      <c r="U4" s="985" t="s">
        <v>102</v>
      </c>
      <c r="V4" s="986" t="s">
        <v>320</v>
      </c>
      <c r="W4" s="985" t="s">
        <v>87</v>
      </c>
      <c r="X4" s="985" t="s">
        <v>88</v>
      </c>
      <c r="Y4" s="985" t="s">
        <v>89</v>
      </c>
      <c r="Z4" s="985" t="s">
        <v>90</v>
      </c>
      <c r="AA4" s="985" t="s">
        <v>91</v>
      </c>
      <c r="AB4" s="985" t="s">
        <v>92</v>
      </c>
      <c r="AC4" s="985" t="s">
        <v>93</v>
      </c>
      <c r="AD4" s="985" t="s">
        <v>94</v>
      </c>
      <c r="AE4" s="985" t="s">
        <v>95</v>
      </c>
      <c r="AF4" s="985" t="s">
        <v>102</v>
      </c>
      <c r="AG4" s="986" t="s">
        <v>320</v>
      </c>
      <c r="AH4" s="985" t="s">
        <v>88</v>
      </c>
      <c r="AI4" s="985" t="s">
        <v>89</v>
      </c>
      <c r="AJ4" s="985" t="s">
        <v>90</v>
      </c>
      <c r="AK4" s="985" t="s">
        <v>91</v>
      </c>
      <c r="AL4" s="985" t="s">
        <v>92</v>
      </c>
      <c r="AM4" s="985" t="s">
        <v>93</v>
      </c>
      <c r="AN4" s="985" t="s">
        <v>94</v>
      </c>
      <c r="AO4" s="985" t="s">
        <v>95</v>
      </c>
      <c r="AP4" s="985" t="s">
        <v>102</v>
      </c>
      <c r="AQ4" s="986" t="s">
        <v>320</v>
      </c>
      <c r="AR4" s="985" t="s">
        <v>88</v>
      </c>
      <c r="AS4" s="985" t="s">
        <v>89</v>
      </c>
      <c r="AT4" s="985" t="s">
        <v>90</v>
      </c>
      <c r="AU4" s="985" t="s">
        <v>91</v>
      </c>
      <c r="AV4" s="985" t="s">
        <v>92</v>
      </c>
      <c r="AW4" s="985" t="s">
        <v>93</v>
      </c>
      <c r="AX4" s="985" t="s">
        <v>94</v>
      </c>
      <c r="AY4" s="985" t="s">
        <v>95</v>
      </c>
      <c r="AZ4" s="985" t="s">
        <v>102</v>
      </c>
      <c r="BA4" s="986" t="s">
        <v>320</v>
      </c>
      <c r="BB4" s="985" t="s">
        <v>88</v>
      </c>
      <c r="BC4" s="985" t="s">
        <v>89</v>
      </c>
      <c r="BD4" s="985" t="s">
        <v>90</v>
      </c>
      <c r="BE4" s="985" t="s">
        <v>91</v>
      </c>
      <c r="BF4" s="985" t="s">
        <v>92</v>
      </c>
      <c r="BG4" s="985" t="s">
        <v>93</v>
      </c>
      <c r="BH4" s="985" t="s">
        <v>94</v>
      </c>
      <c r="BI4" s="985" t="s">
        <v>95</v>
      </c>
      <c r="BJ4" s="985" t="s">
        <v>102</v>
      </c>
      <c r="BK4" s="986" t="s">
        <v>320</v>
      </c>
      <c r="BL4" s="985" t="s">
        <v>88</v>
      </c>
      <c r="BM4" s="985" t="s">
        <v>89</v>
      </c>
      <c r="BN4" s="985" t="s">
        <v>90</v>
      </c>
      <c r="BO4" s="985" t="s">
        <v>91</v>
      </c>
      <c r="BP4" s="985" t="s">
        <v>92</v>
      </c>
      <c r="BQ4" s="985" t="s">
        <v>93</v>
      </c>
      <c r="BR4" s="985" t="s">
        <v>94</v>
      </c>
      <c r="BS4" s="985" t="s">
        <v>95</v>
      </c>
      <c r="BT4" s="985" t="s">
        <v>102</v>
      </c>
      <c r="BU4" s="986" t="s">
        <v>320</v>
      </c>
      <c r="BV4" s="986" t="s">
        <v>320</v>
      </c>
      <c r="BW4" s="985" t="s">
        <v>88</v>
      </c>
      <c r="BX4" s="985" t="s">
        <v>89</v>
      </c>
      <c r="BY4" s="985" t="s">
        <v>90</v>
      </c>
      <c r="BZ4" s="985" t="s">
        <v>91</v>
      </c>
      <c r="CA4" s="985" t="s">
        <v>92</v>
      </c>
      <c r="CB4" s="985" t="s">
        <v>93</v>
      </c>
      <c r="CC4" s="985" t="s">
        <v>94</v>
      </c>
      <c r="CD4" s="985" t="s">
        <v>95</v>
      </c>
      <c r="CE4" s="985" t="s">
        <v>102</v>
      </c>
      <c r="CF4" s="986" t="s">
        <v>320</v>
      </c>
      <c r="CG4" s="985" t="s">
        <v>88</v>
      </c>
      <c r="CH4" s="985" t="s">
        <v>89</v>
      </c>
      <c r="CI4" s="985" t="s">
        <v>90</v>
      </c>
      <c r="CJ4" s="985" t="s">
        <v>91</v>
      </c>
      <c r="CK4" s="985" t="s">
        <v>92</v>
      </c>
      <c r="CL4" s="985" t="s">
        <v>93</v>
      </c>
      <c r="CM4" s="985" t="s">
        <v>94</v>
      </c>
      <c r="CN4" s="985" t="s">
        <v>95</v>
      </c>
      <c r="CO4" s="985" t="s">
        <v>102</v>
      </c>
      <c r="CP4" s="985" t="s">
        <v>88</v>
      </c>
      <c r="CQ4" s="985" t="s">
        <v>89</v>
      </c>
      <c r="CR4" s="985" t="s">
        <v>90</v>
      </c>
      <c r="CS4" s="985" t="s">
        <v>91</v>
      </c>
      <c r="CT4" s="985" t="s">
        <v>92</v>
      </c>
      <c r="CU4" s="985" t="s">
        <v>93</v>
      </c>
      <c r="CV4" s="985" t="s">
        <v>94</v>
      </c>
      <c r="CW4" s="985" t="s">
        <v>95</v>
      </c>
      <c r="CX4" s="985" t="s">
        <v>102</v>
      </c>
      <c r="CY4" s="986" t="s">
        <v>320</v>
      </c>
      <c r="CZ4" s="986" t="s">
        <v>320</v>
      </c>
      <c r="DA4" s="985" t="s">
        <v>88</v>
      </c>
      <c r="DB4" s="985" t="s">
        <v>89</v>
      </c>
      <c r="DC4" s="985" t="s">
        <v>90</v>
      </c>
      <c r="DD4" s="985" t="s">
        <v>91</v>
      </c>
      <c r="DE4" s="985" t="s">
        <v>92</v>
      </c>
      <c r="DF4" s="985" t="s">
        <v>93</v>
      </c>
      <c r="DG4" s="985" t="s">
        <v>94</v>
      </c>
      <c r="DH4" s="985" t="s">
        <v>95</v>
      </c>
      <c r="DI4" s="985" t="s">
        <v>102</v>
      </c>
      <c r="DJ4" s="986" t="s">
        <v>320</v>
      </c>
      <c r="DK4" s="985" t="s">
        <v>88</v>
      </c>
      <c r="DL4" s="985" t="s">
        <v>89</v>
      </c>
      <c r="DM4" s="985" t="s">
        <v>90</v>
      </c>
      <c r="DN4" s="985" t="s">
        <v>91</v>
      </c>
      <c r="DO4" s="985" t="s">
        <v>92</v>
      </c>
      <c r="DP4" s="985" t="s">
        <v>93</v>
      </c>
      <c r="DQ4" s="985" t="s">
        <v>94</v>
      </c>
      <c r="DR4" s="985" t="s">
        <v>95</v>
      </c>
      <c r="DS4" s="985" t="s">
        <v>102</v>
      </c>
      <c r="DT4" s="986" t="s">
        <v>320</v>
      </c>
      <c r="DU4" s="985" t="s">
        <v>88</v>
      </c>
      <c r="DV4" s="985" t="s">
        <v>89</v>
      </c>
      <c r="DW4" s="985" t="s">
        <v>90</v>
      </c>
      <c r="DX4" s="985" t="s">
        <v>91</v>
      </c>
      <c r="DY4" s="985" t="s">
        <v>92</v>
      </c>
      <c r="DZ4" s="985" t="s">
        <v>93</v>
      </c>
      <c r="EA4" s="985" t="s">
        <v>94</v>
      </c>
      <c r="EB4" s="985" t="s">
        <v>95</v>
      </c>
      <c r="EC4" s="985" t="s">
        <v>102</v>
      </c>
      <c r="ED4" s="986" t="s">
        <v>320</v>
      </c>
      <c r="EE4" s="985" t="s">
        <v>88</v>
      </c>
      <c r="EF4" s="985" t="s">
        <v>89</v>
      </c>
      <c r="EG4" s="985" t="s">
        <v>90</v>
      </c>
      <c r="EH4" s="985" t="s">
        <v>91</v>
      </c>
      <c r="EI4" s="985" t="s">
        <v>92</v>
      </c>
      <c r="EJ4" s="985" t="s">
        <v>93</v>
      </c>
      <c r="EK4" s="985" t="s">
        <v>94</v>
      </c>
      <c r="EL4" s="985" t="s">
        <v>95</v>
      </c>
      <c r="EM4" s="985" t="s">
        <v>102</v>
      </c>
      <c r="EN4" s="986" t="s">
        <v>320</v>
      </c>
      <c r="EO4" s="985" t="s">
        <v>88</v>
      </c>
      <c r="EP4" s="985" t="s">
        <v>89</v>
      </c>
      <c r="EQ4" s="985" t="s">
        <v>90</v>
      </c>
      <c r="ER4" s="985" t="s">
        <v>91</v>
      </c>
      <c r="ES4" s="985" t="s">
        <v>92</v>
      </c>
      <c r="ET4" s="985" t="s">
        <v>93</v>
      </c>
      <c r="EU4" s="985" t="s">
        <v>94</v>
      </c>
      <c r="EV4" s="985" t="s">
        <v>95</v>
      </c>
      <c r="EW4" s="985" t="s">
        <v>102</v>
      </c>
      <c r="EX4" s="986" t="s">
        <v>320</v>
      </c>
      <c r="EY4" s="985" t="s">
        <v>88</v>
      </c>
      <c r="EZ4" s="985" t="s">
        <v>89</v>
      </c>
      <c r="FA4" s="985" t="s">
        <v>90</v>
      </c>
      <c r="FB4" s="985" t="s">
        <v>91</v>
      </c>
      <c r="FC4" s="985" t="s">
        <v>92</v>
      </c>
      <c r="FD4" s="985" t="s">
        <v>93</v>
      </c>
      <c r="FE4" s="985" t="s">
        <v>94</v>
      </c>
      <c r="FF4" s="985" t="s">
        <v>95</v>
      </c>
      <c r="FG4" s="985" t="s">
        <v>102</v>
      </c>
      <c r="FH4" s="986" t="s">
        <v>320</v>
      </c>
      <c r="FI4" s="985" t="s">
        <v>88</v>
      </c>
      <c r="FJ4" s="985" t="s">
        <v>89</v>
      </c>
      <c r="FK4" s="985" t="s">
        <v>90</v>
      </c>
      <c r="FL4" s="985" t="s">
        <v>91</v>
      </c>
      <c r="FM4" s="985" t="s">
        <v>92</v>
      </c>
      <c r="FN4" s="985" t="s">
        <v>93</v>
      </c>
      <c r="FO4" s="985" t="s">
        <v>94</v>
      </c>
      <c r="FP4" s="985" t="s">
        <v>95</v>
      </c>
      <c r="FQ4" s="985" t="s">
        <v>102</v>
      </c>
      <c r="FR4" s="986" t="s">
        <v>320</v>
      </c>
      <c r="FS4" s="985" t="s">
        <v>88</v>
      </c>
      <c r="FT4" s="985" t="s">
        <v>89</v>
      </c>
      <c r="FU4" s="985" t="s">
        <v>90</v>
      </c>
      <c r="FV4" s="985" t="s">
        <v>91</v>
      </c>
      <c r="FW4" s="985" t="s">
        <v>92</v>
      </c>
      <c r="FX4" s="985" t="s">
        <v>93</v>
      </c>
      <c r="FY4" s="985" t="s">
        <v>94</v>
      </c>
      <c r="FZ4" s="985" t="s">
        <v>95</v>
      </c>
      <c r="GA4" s="985" t="s">
        <v>102</v>
      </c>
      <c r="GB4" s="986" t="s">
        <v>320</v>
      </c>
      <c r="GC4" s="985" t="s">
        <v>88</v>
      </c>
      <c r="GD4" s="985" t="s">
        <v>89</v>
      </c>
      <c r="GE4" s="985" t="s">
        <v>90</v>
      </c>
      <c r="GF4" s="985" t="s">
        <v>91</v>
      </c>
      <c r="GG4" s="985" t="s">
        <v>92</v>
      </c>
      <c r="GH4" s="985" t="s">
        <v>93</v>
      </c>
      <c r="GI4" s="985" t="s">
        <v>94</v>
      </c>
      <c r="GJ4" s="985" t="s">
        <v>95</v>
      </c>
      <c r="GK4" s="985" t="s">
        <v>102</v>
      </c>
      <c r="GL4" s="986" t="s">
        <v>320</v>
      </c>
      <c r="GM4" s="985" t="s">
        <v>88</v>
      </c>
      <c r="GN4" s="985" t="s">
        <v>89</v>
      </c>
      <c r="GO4" s="985" t="s">
        <v>90</v>
      </c>
      <c r="GP4" s="985" t="s">
        <v>91</v>
      </c>
      <c r="GQ4" s="985" t="s">
        <v>92</v>
      </c>
      <c r="GR4" s="985" t="s">
        <v>93</v>
      </c>
      <c r="GS4" s="985" t="s">
        <v>94</v>
      </c>
      <c r="GT4" s="985" t="s">
        <v>95</v>
      </c>
      <c r="GU4" s="985" t="s">
        <v>102</v>
      </c>
      <c r="GV4" s="986" t="s">
        <v>320</v>
      </c>
      <c r="GW4" s="985" t="s">
        <v>88</v>
      </c>
      <c r="GX4" s="985" t="s">
        <v>89</v>
      </c>
      <c r="GY4" s="985" t="s">
        <v>90</v>
      </c>
      <c r="GZ4" s="985" t="s">
        <v>91</v>
      </c>
      <c r="HA4" s="985" t="s">
        <v>92</v>
      </c>
      <c r="HB4" s="985" t="s">
        <v>93</v>
      </c>
      <c r="HC4" s="985" t="s">
        <v>94</v>
      </c>
      <c r="HD4" s="985" t="s">
        <v>95</v>
      </c>
      <c r="HE4" s="985" t="s">
        <v>102</v>
      </c>
      <c r="HF4" s="986" t="s">
        <v>320</v>
      </c>
      <c r="HG4" s="985" t="s">
        <v>87</v>
      </c>
      <c r="HH4" s="985" t="s">
        <v>88</v>
      </c>
      <c r="HI4" s="985" t="s">
        <v>89</v>
      </c>
      <c r="HJ4" s="985" t="s">
        <v>90</v>
      </c>
      <c r="HK4" s="985" t="s">
        <v>91</v>
      </c>
      <c r="HL4" s="985" t="s">
        <v>92</v>
      </c>
      <c r="HM4" s="985" t="s">
        <v>93</v>
      </c>
      <c r="HN4" s="985" t="s">
        <v>94</v>
      </c>
      <c r="HO4" s="985" t="s">
        <v>95</v>
      </c>
      <c r="HP4" s="985" t="s">
        <v>102</v>
      </c>
      <c r="HQ4" s="986" t="s">
        <v>320</v>
      </c>
      <c r="HR4" s="985" t="s">
        <v>88</v>
      </c>
      <c r="HS4" s="985" t="s">
        <v>89</v>
      </c>
      <c r="HT4" s="985" t="s">
        <v>90</v>
      </c>
      <c r="HU4" s="985" t="s">
        <v>91</v>
      </c>
      <c r="HV4" s="985" t="s">
        <v>92</v>
      </c>
      <c r="HW4" s="985" t="s">
        <v>93</v>
      </c>
      <c r="HX4" s="985" t="s">
        <v>94</v>
      </c>
      <c r="HY4" s="985" t="s">
        <v>95</v>
      </c>
      <c r="HZ4" s="985" t="s">
        <v>102</v>
      </c>
      <c r="IA4" s="986" t="s">
        <v>320</v>
      </c>
      <c r="IB4" s="985" t="s">
        <v>88</v>
      </c>
      <c r="IC4" s="985" t="s">
        <v>89</v>
      </c>
      <c r="ID4" s="985" t="s">
        <v>90</v>
      </c>
      <c r="IE4" s="985" t="s">
        <v>91</v>
      </c>
      <c r="IF4" s="985" t="s">
        <v>92</v>
      </c>
      <c r="IG4" s="985" t="s">
        <v>93</v>
      </c>
      <c r="IH4" s="985" t="s">
        <v>94</v>
      </c>
      <c r="II4" s="985" t="s">
        <v>95</v>
      </c>
      <c r="IJ4" s="985" t="s">
        <v>102</v>
      </c>
      <c r="IK4" s="986" t="s">
        <v>320</v>
      </c>
      <c r="IL4" s="985" t="s">
        <v>88</v>
      </c>
      <c r="IM4" s="1099" t="s">
        <v>89</v>
      </c>
      <c r="IN4" s="985" t="s">
        <v>90</v>
      </c>
      <c r="IO4" s="985" t="s">
        <v>91</v>
      </c>
      <c r="IP4" s="985" t="s">
        <v>92</v>
      </c>
      <c r="IQ4" s="985" t="s">
        <v>93</v>
      </c>
      <c r="IR4" s="985" t="s">
        <v>94</v>
      </c>
      <c r="IS4" s="985" t="s">
        <v>95</v>
      </c>
      <c r="IT4" s="985" t="s">
        <v>102</v>
      </c>
      <c r="IU4" s="986" t="s">
        <v>320</v>
      </c>
    </row>
    <row r="5" spans="1:255">
      <c r="A5" s="1101" t="s">
        <v>494</v>
      </c>
      <c r="B5" s="1102"/>
      <c r="C5" s="1103"/>
      <c r="D5" s="1103"/>
      <c r="E5" s="1103"/>
      <c r="F5" s="1103"/>
      <c r="G5" s="1103"/>
      <c r="H5" s="1103"/>
      <c r="I5" s="1103"/>
      <c r="J5" s="1103"/>
      <c r="K5" s="1103"/>
      <c r="L5" s="1104"/>
      <c r="M5" s="1105"/>
      <c r="N5" s="1105"/>
      <c r="O5" s="1105"/>
      <c r="P5" s="1105"/>
      <c r="Q5" s="1105"/>
      <c r="R5" s="1105"/>
      <c r="S5" s="1105"/>
      <c r="T5" s="1103"/>
      <c r="U5" s="1103"/>
      <c r="V5" s="1104"/>
      <c r="W5" s="1103"/>
      <c r="X5" s="1103"/>
      <c r="Y5" s="1103"/>
      <c r="Z5" s="1103"/>
      <c r="AA5" s="1103"/>
      <c r="AB5" s="1103"/>
      <c r="AC5" s="1103"/>
      <c r="AD5" s="1103"/>
      <c r="AE5" s="1103"/>
      <c r="AF5" s="1103"/>
      <c r="AG5" s="1104"/>
      <c r="AH5" s="1105"/>
      <c r="AI5" s="1105"/>
      <c r="AJ5" s="1105"/>
      <c r="AK5" s="1105"/>
      <c r="AL5" s="1105"/>
      <c r="AM5" s="1105"/>
      <c r="AN5" s="1105"/>
      <c r="AO5" s="1103"/>
      <c r="AP5" s="1103"/>
      <c r="AQ5" s="1104"/>
      <c r="AR5" s="1105"/>
      <c r="AS5" s="1105"/>
      <c r="AT5" s="1105"/>
      <c r="AU5" s="1105"/>
      <c r="AV5" s="1105"/>
      <c r="AW5" s="1105"/>
      <c r="AX5" s="1105"/>
      <c r="AY5" s="1103"/>
      <c r="AZ5" s="1103"/>
      <c r="BA5" s="1104"/>
      <c r="BB5" s="1101"/>
      <c r="BC5" s="1101"/>
      <c r="BD5" s="1101"/>
      <c r="BE5" s="1101"/>
      <c r="BF5" s="1101"/>
      <c r="BG5" s="1101"/>
      <c r="BH5" s="1101"/>
      <c r="BI5" s="1103"/>
      <c r="BJ5" s="1103"/>
      <c r="BK5" s="1104"/>
      <c r="BL5" s="1103"/>
      <c r="BM5" s="1103"/>
      <c r="BN5" s="1103"/>
      <c r="BO5" s="1103"/>
      <c r="BP5" s="1103"/>
      <c r="BQ5" s="1103"/>
      <c r="BR5" s="1103"/>
      <c r="BS5" s="1103"/>
      <c r="BT5" s="1103"/>
      <c r="BU5" s="1104"/>
      <c r="BV5" s="1104"/>
      <c r="BW5" s="1106"/>
      <c r="BX5" s="1106"/>
      <c r="BY5" s="1106"/>
      <c r="BZ5" s="1106"/>
      <c r="CA5" s="1106"/>
      <c r="CB5" s="1106"/>
      <c r="CC5" s="1106"/>
      <c r="CD5" s="1103"/>
      <c r="CE5" s="1103"/>
      <c r="CF5" s="1104"/>
      <c r="CG5" s="1103"/>
      <c r="CH5" s="1103"/>
      <c r="CI5" s="1103"/>
      <c r="CJ5" s="1103"/>
      <c r="CK5" s="1103"/>
      <c r="CL5" s="1103"/>
      <c r="CM5" s="1103"/>
      <c r="CN5" s="1103"/>
      <c r="CO5" s="1103"/>
      <c r="CP5" s="1105"/>
      <c r="CQ5" s="1105"/>
      <c r="CR5" s="1105"/>
      <c r="CS5" s="1105"/>
      <c r="CT5" s="1105"/>
      <c r="CU5" s="1105"/>
      <c r="CV5" s="1105"/>
      <c r="CW5" s="1103"/>
      <c r="CX5" s="1103"/>
      <c r="CY5" s="1104"/>
      <c r="CZ5" s="1104"/>
      <c r="DA5" s="1103"/>
      <c r="DB5" s="1103"/>
      <c r="DC5" s="1103"/>
      <c r="DD5" s="1103"/>
      <c r="DE5" s="1103"/>
      <c r="DF5" s="1103"/>
      <c r="DG5" s="1103"/>
      <c r="DH5" s="1103"/>
      <c r="DI5" s="1103"/>
      <c r="DJ5" s="1104"/>
      <c r="DK5" s="1103"/>
      <c r="DL5" s="1103"/>
      <c r="DM5" s="1103"/>
      <c r="DN5" s="1103"/>
      <c r="DO5" s="1103"/>
      <c r="DP5" s="1103"/>
      <c r="DQ5" s="1103"/>
      <c r="DR5" s="1103"/>
      <c r="DS5" s="1103"/>
      <c r="DT5" s="1104"/>
      <c r="DU5" s="1105"/>
      <c r="DV5" s="1105"/>
      <c r="DW5" s="1105"/>
      <c r="DX5" s="1105"/>
      <c r="DY5" s="1105"/>
      <c r="DZ5" s="1105"/>
      <c r="EA5" s="1105"/>
      <c r="EB5" s="1103"/>
      <c r="EC5" s="1103"/>
      <c r="ED5" s="1104"/>
      <c r="EE5" s="1105"/>
      <c r="EF5" s="1105"/>
      <c r="EG5" s="1105"/>
      <c r="EH5" s="1105"/>
      <c r="EI5" s="1105"/>
      <c r="EJ5" s="1105"/>
      <c r="EK5" s="1105"/>
      <c r="EL5" s="1103"/>
      <c r="EM5" s="1103"/>
      <c r="EN5" s="1104"/>
      <c r="EO5" s="1105"/>
      <c r="EP5" s="1105"/>
      <c r="EQ5" s="1105"/>
      <c r="ER5" s="1105"/>
      <c r="ES5" s="1105"/>
      <c r="ET5" s="1105"/>
      <c r="EU5" s="1105"/>
      <c r="EV5" s="1103"/>
      <c r="EW5" s="1103"/>
      <c r="EX5" s="1104"/>
      <c r="EY5" s="1105"/>
      <c r="EZ5" s="1105"/>
      <c r="FA5" s="1105"/>
      <c r="FB5" s="1105"/>
      <c r="FC5" s="1105"/>
      <c r="FD5" s="1105"/>
      <c r="FE5" s="1105"/>
      <c r="FF5" s="1103"/>
      <c r="FG5" s="1103"/>
      <c r="FH5" s="1104"/>
      <c r="FI5" s="1107"/>
      <c r="FJ5" s="1107"/>
      <c r="FK5" s="1107"/>
      <c r="FL5" s="1107"/>
      <c r="FM5" s="1107"/>
      <c r="FN5" s="1107"/>
      <c r="FO5" s="1107"/>
      <c r="FP5" s="1103"/>
      <c r="FQ5" s="1103"/>
      <c r="FR5" s="1104"/>
      <c r="FS5" s="1103"/>
      <c r="FT5" s="1103"/>
      <c r="FU5" s="1103"/>
      <c r="FV5" s="1103"/>
      <c r="FW5" s="1103"/>
      <c r="FX5" s="1103"/>
      <c r="FY5" s="1103"/>
      <c r="FZ5" s="1103"/>
      <c r="GA5" s="1103"/>
      <c r="GB5" s="1104"/>
      <c r="GC5" s="1105"/>
      <c r="GD5" s="1105"/>
      <c r="GE5" s="1105"/>
      <c r="GF5" s="1105"/>
      <c r="GG5" s="1105"/>
      <c r="GH5" s="1105"/>
      <c r="GI5" s="1105"/>
      <c r="GJ5" s="1103"/>
      <c r="GK5" s="1103"/>
      <c r="GL5" s="1104"/>
      <c r="GM5" s="1105"/>
      <c r="GN5" s="1105"/>
      <c r="GO5" s="1105"/>
      <c r="GP5" s="1105"/>
      <c r="GQ5" s="1105"/>
      <c r="GR5" s="1105"/>
      <c r="GS5" s="1105"/>
      <c r="GT5" s="1103"/>
      <c r="GU5" s="1103"/>
      <c r="GV5" s="1104"/>
      <c r="GW5" s="1105"/>
      <c r="GX5" s="1105"/>
      <c r="GY5" s="1105"/>
      <c r="GZ5" s="1105"/>
      <c r="HA5" s="1105"/>
      <c r="HB5" s="1105"/>
      <c r="HC5" s="1105"/>
      <c r="HD5" s="1103"/>
      <c r="HE5" s="1103"/>
      <c r="HF5" s="1104"/>
      <c r="HG5" s="1105"/>
      <c r="HH5" s="1103"/>
      <c r="HI5" s="1103"/>
      <c r="HJ5" s="1103"/>
      <c r="HK5" s="1103"/>
      <c r="HL5" s="1103"/>
      <c r="HM5" s="1103"/>
      <c r="HN5" s="1103"/>
      <c r="HO5" s="1103"/>
      <c r="HP5" s="1103"/>
      <c r="HQ5" s="1104"/>
      <c r="HR5" s="1105"/>
      <c r="HS5" s="1105"/>
      <c r="HT5" s="1105"/>
      <c r="HU5" s="1105"/>
      <c r="HV5" s="1105"/>
      <c r="HW5" s="1105"/>
      <c r="HX5" s="1105"/>
      <c r="HY5" s="1103"/>
      <c r="HZ5" s="1103"/>
      <c r="IA5" s="1104"/>
      <c r="IB5" s="1105"/>
      <c r="IC5" s="1105"/>
      <c r="ID5" s="1105"/>
      <c r="IE5" s="1105"/>
      <c r="IF5" s="1105"/>
      <c r="IG5" s="1105"/>
      <c r="IH5" s="1105"/>
      <c r="II5" s="1103"/>
      <c r="IJ5" s="1108"/>
      <c r="IK5" s="1109"/>
      <c r="IL5" s="1110"/>
      <c r="IM5" s="1110"/>
      <c r="IN5" s="1111"/>
      <c r="IO5" s="1110"/>
      <c r="IP5" s="1110"/>
      <c r="IQ5" s="1112"/>
      <c r="IR5" s="1113"/>
      <c r="IS5" s="1103"/>
      <c r="IT5" s="1114"/>
      <c r="IU5" s="1115"/>
    </row>
    <row r="6" spans="1:255" ht="12.5">
      <c r="A6" s="1116" t="s">
        <v>495</v>
      </c>
      <c r="B6" s="1117">
        <v>3651.9222276</v>
      </c>
      <c r="C6" s="1118">
        <v>523322.46</v>
      </c>
      <c r="D6" s="1118">
        <v>557971.25</v>
      </c>
      <c r="E6" s="1118">
        <v>572395.51</v>
      </c>
      <c r="F6" s="1118">
        <v>590300.32999999996</v>
      </c>
      <c r="G6" s="1118">
        <v>751126.12</v>
      </c>
      <c r="H6" s="1118">
        <v>800997.4</v>
      </c>
      <c r="I6" s="1118">
        <v>977522.42</v>
      </c>
      <c r="J6" s="1118">
        <v>1214023</v>
      </c>
      <c r="K6" s="1118">
        <v>1506968.54</v>
      </c>
      <c r="L6" s="1119">
        <v>1726011.78</v>
      </c>
      <c r="M6" s="1118">
        <v>55919.96</v>
      </c>
      <c r="N6" s="1118">
        <v>50160.254229999999</v>
      </c>
      <c r="O6" s="1118">
        <v>45071.914879999997</v>
      </c>
      <c r="P6" s="1118">
        <v>53120.67</v>
      </c>
      <c r="Q6" s="1118">
        <v>56888.19</v>
      </c>
      <c r="R6" s="1118">
        <v>57573.67</v>
      </c>
      <c r="S6" s="1118">
        <v>52607.157119999996</v>
      </c>
      <c r="T6" s="1118">
        <v>41646.22</v>
      </c>
      <c r="U6" s="1118">
        <v>36994.800000000003</v>
      </c>
      <c r="V6" s="1119">
        <v>43091.24</v>
      </c>
      <c r="W6" s="1120">
        <v>82624.679999999993</v>
      </c>
      <c r="X6" s="1118">
        <v>106962.2</v>
      </c>
      <c r="Y6" s="1118">
        <v>123966.57067</v>
      </c>
      <c r="Z6" s="1118">
        <v>156518.63081999999</v>
      </c>
      <c r="AA6" s="1118">
        <v>178324.07</v>
      </c>
      <c r="AB6" s="1118">
        <v>193251.67</v>
      </c>
      <c r="AC6" s="1118">
        <v>184251.45</v>
      </c>
      <c r="AD6" s="1118">
        <v>195863.74</v>
      </c>
      <c r="AE6" s="1118">
        <v>220730.09792999999</v>
      </c>
      <c r="AF6" s="1118">
        <v>228899.69</v>
      </c>
      <c r="AG6" s="1119">
        <v>269736.79732000001</v>
      </c>
      <c r="AH6" s="1118">
        <v>179625.13</v>
      </c>
      <c r="AI6" s="1118">
        <v>149314.63185999999</v>
      </c>
      <c r="AJ6" s="1118">
        <v>133650.63157</v>
      </c>
      <c r="AK6" s="1118">
        <v>134421.63</v>
      </c>
      <c r="AL6" s="1118">
        <v>126493.72</v>
      </c>
      <c r="AM6" s="1118">
        <v>119363.74</v>
      </c>
      <c r="AN6" s="1118">
        <v>116525.5</v>
      </c>
      <c r="AO6" s="1118">
        <v>126814</v>
      </c>
      <c r="AP6" s="1118">
        <v>131745.29</v>
      </c>
      <c r="AQ6" s="1119">
        <v>134685.91938000001</v>
      </c>
      <c r="AR6" s="1118">
        <v>601729.93999999994</v>
      </c>
      <c r="AS6" s="1118">
        <v>589731.21200000006</v>
      </c>
      <c r="AT6" s="1118">
        <v>618332.15587999998</v>
      </c>
      <c r="AU6" s="1118">
        <v>757837.46</v>
      </c>
      <c r="AV6" s="1118">
        <v>885716.27</v>
      </c>
      <c r="AW6" s="1118">
        <v>975252.77</v>
      </c>
      <c r="AX6" s="1118">
        <v>1202484.1399999999</v>
      </c>
      <c r="AY6" s="1118">
        <v>1612705.38</v>
      </c>
      <c r="AZ6" s="1118">
        <v>1946143</v>
      </c>
      <c r="BA6" s="1119">
        <v>2304304.4700000002</v>
      </c>
      <c r="BB6" s="1118">
        <v>105331.7</v>
      </c>
      <c r="BC6" s="1118">
        <v>120833.41034</v>
      </c>
      <c r="BD6" s="1118">
        <v>139650.20186</v>
      </c>
      <c r="BE6" s="1118">
        <v>168439.14</v>
      </c>
      <c r="BF6" s="1118">
        <v>207550.2</v>
      </c>
      <c r="BG6" s="1118">
        <v>218725.86</v>
      </c>
      <c r="BH6" s="1118">
        <v>228082.16</v>
      </c>
      <c r="BI6" s="1118">
        <v>260155.63</v>
      </c>
      <c r="BJ6" s="1118">
        <v>292057.89</v>
      </c>
      <c r="BK6" s="1119">
        <v>290830.26</v>
      </c>
      <c r="BL6" s="1118">
        <v>165701.56</v>
      </c>
      <c r="BM6" s="1118">
        <v>205996.14048</v>
      </c>
      <c r="BN6" s="1118">
        <v>229470.53111000001</v>
      </c>
      <c r="BO6" s="1118">
        <v>278105.69</v>
      </c>
      <c r="BP6" s="1118">
        <v>349074.48</v>
      </c>
      <c r="BQ6" s="1118">
        <v>394282.25</v>
      </c>
      <c r="BR6" s="1118">
        <v>511602.97</v>
      </c>
      <c r="BS6" s="1118">
        <v>588992.27</v>
      </c>
      <c r="BT6" s="1118">
        <v>719738.32</v>
      </c>
      <c r="BU6" s="1119">
        <v>712870.11</v>
      </c>
      <c r="BV6" s="1119">
        <v>9699.7800000000007</v>
      </c>
      <c r="BW6" s="1118">
        <v>19308.22</v>
      </c>
      <c r="BX6" s="1118">
        <v>31006.597404299999</v>
      </c>
      <c r="BY6" s="1118">
        <v>44133.311263399999</v>
      </c>
      <c r="BZ6" s="1118">
        <v>63825.96</v>
      </c>
      <c r="CA6" s="1118">
        <v>91931.1</v>
      </c>
      <c r="CB6" s="1118">
        <v>104848.47</v>
      </c>
      <c r="CC6" s="1118">
        <v>124823.84</v>
      </c>
      <c r="CD6" s="1118">
        <v>146420.41</v>
      </c>
      <c r="CE6" s="1118">
        <v>169047.09</v>
      </c>
      <c r="CF6" s="1119">
        <v>193209.1</v>
      </c>
      <c r="CG6" s="1118">
        <v>202747.51999999999</v>
      </c>
      <c r="CH6" s="1118">
        <v>204699.15734000001</v>
      </c>
      <c r="CI6" s="1118">
        <v>240857.94735999999</v>
      </c>
      <c r="CJ6" s="1118">
        <v>253188.66</v>
      </c>
      <c r="CK6" s="1118">
        <v>288619.7</v>
      </c>
      <c r="CL6" s="1118">
        <v>321958.56</v>
      </c>
      <c r="CM6" s="1118">
        <v>332474.95</v>
      </c>
      <c r="CN6" s="1118">
        <v>376796.4</v>
      </c>
      <c r="CO6" s="1121" t="s">
        <v>103</v>
      </c>
      <c r="CP6" s="1118">
        <v>60424.62</v>
      </c>
      <c r="CQ6" s="1118">
        <v>59249.938536599999</v>
      </c>
      <c r="CR6" s="1118">
        <v>73984.718915200006</v>
      </c>
      <c r="CS6" s="1118">
        <v>99229.33</v>
      </c>
      <c r="CT6" s="1118">
        <v>124316.47</v>
      </c>
      <c r="CU6" s="1118">
        <v>148024.73000000001</v>
      </c>
      <c r="CV6" s="1118">
        <v>132219.44</v>
      </c>
      <c r="CW6" s="1118">
        <v>143353.63</v>
      </c>
      <c r="CX6" s="1118">
        <v>175801.42</v>
      </c>
      <c r="CY6" s="1119">
        <v>181053.79</v>
      </c>
      <c r="CZ6" s="1119">
        <v>42635.87</v>
      </c>
      <c r="DA6" s="1118">
        <v>1482989.77</v>
      </c>
      <c r="DB6" s="1118">
        <v>1631297.77018</v>
      </c>
      <c r="DC6" s="1118">
        <v>1944548.5813899999</v>
      </c>
      <c r="DD6" s="1118">
        <v>2356441.33</v>
      </c>
      <c r="DE6" s="1118">
        <v>2918602.41</v>
      </c>
      <c r="DF6" s="1118">
        <v>3270689.38</v>
      </c>
      <c r="DG6" s="1118">
        <v>3858349.33</v>
      </c>
      <c r="DH6" s="1118">
        <v>4596282.78</v>
      </c>
      <c r="DI6" s="1118">
        <v>5753342.4500000002</v>
      </c>
      <c r="DJ6" s="1119">
        <v>6307648.0999999996</v>
      </c>
      <c r="DK6" s="1118">
        <v>1530661.75</v>
      </c>
      <c r="DL6" s="1118">
        <v>1916439.1012200001</v>
      </c>
      <c r="DM6" s="1118">
        <v>2235400.2086100001</v>
      </c>
      <c r="DN6" s="1118">
        <v>2706876.92</v>
      </c>
      <c r="DO6" s="1118">
        <v>3092977.42</v>
      </c>
      <c r="DP6" s="1118">
        <v>3343070.38</v>
      </c>
      <c r="DQ6" s="1118">
        <v>3573282.45</v>
      </c>
      <c r="DR6" s="1118">
        <v>3745799.35</v>
      </c>
      <c r="DS6" s="1118">
        <v>3993278.08</v>
      </c>
      <c r="DT6" s="1119">
        <v>4323564.37</v>
      </c>
      <c r="DU6" s="1118">
        <v>203410.73980000001</v>
      </c>
      <c r="DV6" s="1118">
        <v>196739.99542180001</v>
      </c>
      <c r="DW6" s="1118">
        <v>226517.46671770001</v>
      </c>
      <c r="DX6" s="1118">
        <v>230900.95869999999</v>
      </c>
      <c r="DY6" s="1118">
        <v>321255.21919999999</v>
      </c>
      <c r="DZ6" s="1118">
        <v>336043.64289999998</v>
      </c>
      <c r="EA6" s="1118">
        <v>405550.22</v>
      </c>
      <c r="EB6" s="1118">
        <v>518656.44</v>
      </c>
      <c r="EC6" s="1118">
        <v>607453.41390000004</v>
      </c>
      <c r="ED6" s="1119">
        <v>697382.53449999995</v>
      </c>
      <c r="EE6" s="1118">
        <v>303805.49</v>
      </c>
      <c r="EF6" s="1118">
        <v>397168.19339999999</v>
      </c>
      <c r="EG6" s="1118">
        <v>513954.81274999998</v>
      </c>
      <c r="EH6" s="1118">
        <v>659867.22</v>
      </c>
      <c r="EI6" s="1118">
        <v>816829.03</v>
      </c>
      <c r="EJ6" s="1118">
        <v>1034007.86</v>
      </c>
      <c r="EK6" s="1118">
        <v>1110022.1100000001</v>
      </c>
      <c r="EL6" s="1118">
        <v>1301511</v>
      </c>
      <c r="EM6" s="1118">
        <v>1532045.91</v>
      </c>
      <c r="EN6" s="1119">
        <v>1770838.26</v>
      </c>
      <c r="EO6" s="1118">
        <v>23966765.140000001</v>
      </c>
      <c r="EP6" s="1118">
        <v>26644420.559999999</v>
      </c>
      <c r="EQ6" s="1118">
        <v>30048735.980000004</v>
      </c>
      <c r="ER6" s="1118">
        <v>31822320.559999999</v>
      </c>
      <c r="ES6" s="1118">
        <v>33750507.109999999</v>
      </c>
      <c r="ET6" s="1118">
        <v>37938959.899999999</v>
      </c>
      <c r="EU6" s="1118">
        <v>40328655.479999997</v>
      </c>
      <c r="EV6" s="1118">
        <v>42802497.149999999</v>
      </c>
      <c r="EW6" s="1118">
        <v>47466813.630000003</v>
      </c>
      <c r="EX6" s="1119">
        <v>47575192</v>
      </c>
      <c r="EY6" s="1118">
        <v>817161.7</v>
      </c>
      <c r="EZ6" s="1118">
        <v>921616.41602</v>
      </c>
      <c r="FA6" s="1118">
        <v>1078040.2302600001</v>
      </c>
      <c r="FB6" s="1118">
        <v>1250089.2</v>
      </c>
      <c r="FC6" s="1118">
        <v>1457522.92</v>
      </c>
      <c r="FD6" s="1118">
        <v>1618364.7</v>
      </c>
      <c r="FE6" s="1118">
        <v>1901789.91</v>
      </c>
      <c r="FF6" s="1118">
        <v>2241416.9</v>
      </c>
      <c r="FG6" s="1118">
        <v>2534191.19</v>
      </c>
      <c r="FH6" s="1119">
        <v>2952897.44</v>
      </c>
      <c r="FI6" s="1118">
        <v>246118.58</v>
      </c>
      <c r="FJ6" s="1118">
        <v>282783.4547</v>
      </c>
      <c r="FK6" s="1118">
        <v>323607.99601</v>
      </c>
      <c r="FL6" s="1118">
        <v>395351.08</v>
      </c>
      <c r="FM6" s="1118">
        <v>477719.66</v>
      </c>
      <c r="FN6" s="1118">
        <v>550695.52</v>
      </c>
      <c r="FO6" s="1118">
        <v>603281.87</v>
      </c>
      <c r="FP6" s="1118">
        <v>734826</v>
      </c>
      <c r="FQ6" s="1118">
        <v>878520.56</v>
      </c>
      <c r="FR6" s="1119">
        <v>973228.06</v>
      </c>
      <c r="FS6" s="1118">
        <v>73509.66</v>
      </c>
      <c r="FT6" s="1118">
        <v>92020.962159999995</v>
      </c>
      <c r="FU6" s="1118">
        <v>114210.2727</v>
      </c>
      <c r="FV6" s="1118">
        <v>184445.91</v>
      </c>
      <c r="FW6" s="1118">
        <v>181686.03</v>
      </c>
      <c r="FX6" s="1118">
        <v>122806.23</v>
      </c>
      <c r="FY6" s="1118">
        <v>99360.044999999998</v>
      </c>
      <c r="FZ6" s="1118">
        <v>109877.51</v>
      </c>
      <c r="GA6" s="1118">
        <v>149539.22</v>
      </c>
      <c r="GB6" s="1119">
        <v>191937.95</v>
      </c>
      <c r="GC6" s="1118">
        <v>462108.15999999997</v>
      </c>
      <c r="GD6" s="1118">
        <v>439811.74411999999</v>
      </c>
      <c r="GE6" s="1118">
        <v>402682.1324</v>
      </c>
      <c r="GF6" s="1118">
        <v>406937.07</v>
      </c>
      <c r="GG6" s="1118">
        <v>435792.68</v>
      </c>
      <c r="GH6" s="1118">
        <v>444093.94</v>
      </c>
      <c r="GI6" s="1118">
        <v>473645.05</v>
      </c>
      <c r="GJ6" s="1118">
        <v>503657</v>
      </c>
      <c r="GK6" s="1118">
        <v>512209.91999999998</v>
      </c>
      <c r="GL6" s="1119">
        <v>553689.77</v>
      </c>
      <c r="GM6" s="1118">
        <v>16685.79</v>
      </c>
      <c r="GN6" s="1118">
        <v>15705.42</v>
      </c>
      <c r="GO6" s="1118">
        <v>15394.06</v>
      </c>
      <c r="GP6" s="1118">
        <v>11202.57</v>
      </c>
      <c r="GQ6" s="1118">
        <v>10070.89</v>
      </c>
      <c r="GR6" s="1118">
        <v>8743.1299999999992</v>
      </c>
      <c r="GS6" s="1118">
        <v>7320</v>
      </c>
      <c r="GT6" s="1118">
        <v>6144</v>
      </c>
      <c r="GU6" s="1118">
        <v>4419.2188462000004</v>
      </c>
      <c r="GV6" s="1119"/>
      <c r="GW6" s="1118">
        <v>1286711.02</v>
      </c>
      <c r="GX6" s="1118">
        <v>1582536.48602</v>
      </c>
      <c r="GY6" s="1118">
        <v>2101513.49957</v>
      </c>
      <c r="GZ6" s="1118">
        <v>2535418.9500000002</v>
      </c>
      <c r="HA6" s="1118">
        <v>3298942.13</v>
      </c>
      <c r="HB6" s="1118">
        <v>4063472.88</v>
      </c>
      <c r="HC6" s="1118">
        <v>5025416.8099999996</v>
      </c>
      <c r="HD6" s="1118">
        <v>5875963.6933899997</v>
      </c>
      <c r="HE6" s="1118">
        <v>6731560.4646399999</v>
      </c>
      <c r="HF6" s="1119">
        <v>8143063.8576999996</v>
      </c>
      <c r="HG6" s="1120">
        <v>59423.68</v>
      </c>
      <c r="HH6" s="1118">
        <v>73465.62</v>
      </c>
      <c r="HI6" s="1118">
        <v>102210.93611</v>
      </c>
      <c r="HJ6" s="1118">
        <v>120793.79816999999</v>
      </c>
      <c r="HK6" s="1118">
        <v>149703.66</v>
      </c>
      <c r="HL6" s="1118">
        <v>169946.23999999999</v>
      </c>
      <c r="HM6" s="1118">
        <v>172905.46</v>
      </c>
      <c r="HN6" s="1118">
        <v>201853.32</v>
      </c>
      <c r="HO6" s="1118">
        <v>234960.28</v>
      </c>
      <c r="HP6" s="1118">
        <v>254639.79049000001</v>
      </c>
      <c r="HQ6" s="1119">
        <v>350753.78</v>
      </c>
      <c r="HR6" s="1118">
        <v>113467.98</v>
      </c>
      <c r="HS6" s="1118">
        <v>130747.05</v>
      </c>
      <c r="HT6" s="1118">
        <v>151088.25</v>
      </c>
      <c r="HU6" s="1118">
        <v>178300.66</v>
      </c>
      <c r="HV6" s="1118">
        <v>199407.44</v>
      </c>
      <c r="HW6" s="1118">
        <v>231035.91</v>
      </c>
      <c r="HX6" s="1118">
        <v>299862.05</v>
      </c>
      <c r="HY6" s="1118">
        <v>413680.24</v>
      </c>
      <c r="HZ6" s="1118">
        <v>574636.51</v>
      </c>
      <c r="IA6" s="1119">
        <v>671786.64</v>
      </c>
      <c r="IB6" s="1118">
        <v>212265.8</v>
      </c>
      <c r="IC6" s="1118">
        <v>247896.02</v>
      </c>
      <c r="ID6" s="1118">
        <v>317108.36</v>
      </c>
      <c r="IE6" s="1118">
        <v>416295.01</v>
      </c>
      <c r="IF6" s="1118">
        <v>606976.36</v>
      </c>
      <c r="IG6" s="1118">
        <v>830850.79</v>
      </c>
      <c r="IH6" s="1118">
        <v>1110508.57</v>
      </c>
      <c r="II6" s="1118">
        <v>1444502.68</v>
      </c>
      <c r="IJ6" s="1118">
        <v>2050350.15</v>
      </c>
      <c r="IK6" s="1119">
        <v>2569182.48</v>
      </c>
      <c r="IL6" s="1122">
        <v>32810200.509799998</v>
      </c>
      <c r="IM6" s="1122">
        <v>36694323.272212699</v>
      </c>
      <c r="IN6" s="1122">
        <v>41847661.202236302</v>
      </c>
      <c r="IO6" s="1118">
        <v>45880944.038699992</v>
      </c>
      <c r="IP6" s="1118">
        <v>50813203.459200002</v>
      </c>
      <c r="IQ6" s="1123">
        <v>57291018.622900002</v>
      </c>
      <c r="IR6" s="1123">
        <v>62873103.532119989</v>
      </c>
      <c r="IS6" s="1118">
        <v>69261412.061319992</v>
      </c>
      <c r="IT6" s="1124">
        <v>78250396.547876224</v>
      </c>
      <c r="IU6" s="1115">
        <f>B6+L6+V6+AG6+AQ6+BA6+BK6+BU6+BV6+CF6+CY6+CZ6+DJ6+DT6+ED6+EN6+EX6+FH6+FR6+GB6+GL6+GV6+HF6+HQ6+IA6+IK6</f>
        <v>82992946.281127617</v>
      </c>
    </row>
    <row r="7" spans="1:255" ht="12.5">
      <c r="A7" s="1116" t="s">
        <v>496</v>
      </c>
      <c r="B7" s="1117">
        <v>-8.5538965999999999</v>
      </c>
      <c r="C7" s="1118">
        <v>-16485.830000000002</v>
      </c>
      <c r="D7" s="1118">
        <v>-16797.73</v>
      </c>
      <c r="E7" s="1118">
        <v>-19040.75</v>
      </c>
      <c r="F7" s="1118">
        <v>-18155.009999999998</v>
      </c>
      <c r="G7" s="1118">
        <v>-22563.58</v>
      </c>
      <c r="H7" s="1118">
        <v>-25217.15</v>
      </c>
      <c r="I7" s="1118">
        <v>-29294.43</v>
      </c>
      <c r="J7" s="1118">
        <v>-49878</v>
      </c>
      <c r="K7" s="1118">
        <v>-53023.19</v>
      </c>
      <c r="L7" s="1119">
        <v>-53593.85</v>
      </c>
      <c r="M7" s="1118">
        <v>-2654.43</v>
      </c>
      <c r="N7" s="1118">
        <v>-3028.6975900000002</v>
      </c>
      <c r="O7" s="1118">
        <v>-3483.9365400000002</v>
      </c>
      <c r="P7" s="1118">
        <v>-4097.7700000000004</v>
      </c>
      <c r="Q7" s="1118">
        <v>-5081.93</v>
      </c>
      <c r="R7" s="1118">
        <v>-6160.14</v>
      </c>
      <c r="S7" s="1118">
        <v>-7142.10311</v>
      </c>
      <c r="T7" s="1118">
        <v>-7654.52</v>
      </c>
      <c r="U7" s="1118">
        <v>-6914.26</v>
      </c>
      <c r="V7" s="1119">
        <v>-7508.77</v>
      </c>
      <c r="W7" s="1120">
        <v>-853.16</v>
      </c>
      <c r="X7" s="1118">
        <v>-891.02</v>
      </c>
      <c r="Y7" s="1118">
        <v>-884.14765999999997</v>
      </c>
      <c r="Z7" s="1118">
        <v>-1122.2624800000001</v>
      </c>
      <c r="AA7" s="1118">
        <v>-1106.6199999999999</v>
      </c>
      <c r="AB7" s="1118">
        <v>-1403.12</v>
      </c>
      <c r="AC7" s="1118">
        <v>-1614.79</v>
      </c>
      <c r="AD7" s="1118">
        <v>-1725.39</v>
      </c>
      <c r="AE7" s="1118">
        <v>-2201.6619900000001</v>
      </c>
      <c r="AF7" s="1118">
        <v>-2752</v>
      </c>
      <c r="AG7" s="1119">
        <v>-3791.53548</v>
      </c>
      <c r="AH7" s="1118">
        <v>-5386.88</v>
      </c>
      <c r="AI7" s="1118">
        <v>-5296.4329600000001</v>
      </c>
      <c r="AJ7" s="1118">
        <v>-5413.1997499999998</v>
      </c>
      <c r="AK7" s="1118">
        <v>-5290.33</v>
      </c>
      <c r="AL7" s="1118">
        <v>-5499.92</v>
      </c>
      <c r="AM7" s="1118">
        <v>-5858.98</v>
      </c>
      <c r="AN7" s="1118">
        <v>-6512.36</v>
      </c>
      <c r="AO7" s="1118">
        <v>-7020</v>
      </c>
      <c r="AP7" s="1118">
        <v>-6960.49</v>
      </c>
      <c r="AQ7" s="1119">
        <v>-7997.1256299999995</v>
      </c>
      <c r="AR7" s="1118">
        <v>-6927.42</v>
      </c>
      <c r="AS7" s="1118">
        <v>-6559.5990199999997</v>
      </c>
      <c r="AT7" s="1118">
        <v>-6122.27988</v>
      </c>
      <c r="AU7" s="1118">
        <v>-6106.81</v>
      </c>
      <c r="AV7" s="1118">
        <v>-5318.37</v>
      </c>
      <c r="AW7" s="1118">
        <v>-7403.42</v>
      </c>
      <c r="AX7" s="1118">
        <v>-9882.4699999999993</v>
      </c>
      <c r="AY7" s="1118">
        <v>-20215.099999999999</v>
      </c>
      <c r="AZ7" s="1118">
        <v>-34603.050000000003</v>
      </c>
      <c r="BA7" s="1119">
        <v>-37975.08</v>
      </c>
      <c r="BB7" s="1118">
        <v>-1528.44</v>
      </c>
      <c r="BC7" s="1118">
        <v>-1889.2742900000001</v>
      </c>
      <c r="BD7" s="1118">
        <v>-2203.4630200000001</v>
      </c>
      <c r="BE7" s="1118">
        <v>-2469.33</v>
      </c>
      <c r="BF7" s="1118">
        <v>-2843.02</v>
      </c>
      <c r="BG7" s="1118">
        <v>-3042.7</v>
      </c>
      <c r="BH7" s="1118">
        <v>-3245.15</v>
      </c>
      <c r="BI7" s="1118">
        <v>-4034.12</v>
      </c>
      <c r="BJ7" s="1118">
        <v>-4981.6000000000004</v>
      </c>
      <c r="BK7" s="1119">
        <v>-5643.23</v>
      </c>
      <c r="BL7" s="1118">
        <v>-1475.44</v>
      </c>
      <c r="BM7" s="1118">
        <v>-1467.07302</v>
      </c>
      <c r="BN7" s="1118">
        <v>-1470.5942399999999</v>
      </c>
      <c r="BO7" s="1118">
        <v>-2874.95</v>
      </c>
      <c r="BP7" s="1118">
        <v>-4038.06</v>
      </c>
      <c r="BQ7" s="1118">
        <v>-5405.19</v>
      </c>
      <c r="BR7" s="1118">
        <v>-8961.6299999999992</v>
      </c>
      <c r="BS7" s="1118">
        <v>-6586.62</v>
      </c>
      <c r="BT7" s="1118">
        <v>-16766.16</v>
      </c>
      <c r="BU7" s="1119">
        <v>-19606.22</v>
      </c>
      <c r="BV7" s="1119"/>
      <c r="BW7" s="1118">
        <v>-650.76</v>
      </c>
      <c r="BX7" s="1118">
        <v>-988.53276140000003</v>
      </c>
      <c r="BY7" s="1118">
        <v>-1544.1160712000001</v>
      </c>
      <c r="BZ7" s="1118">
        <v>-1936.78</v>
      </c>
      <c r="CA7" s="1118">
        <v>-3022.58</v>
      </c>
      <c r="CB7" s="1118">
        <v>-4460.38</v>
      </c>
      <c r="CC7" s="1118">
        <v>-3583.28</v>
      </c>
      <c r="CD7" s="1118">
        <v>-3316.98</v>
      </c>
      <c r="CE7" s="1118">
        <v>-3608.91</v>
      </c>
      <c r="CF7" s="1119">
        <v>-3806</v>
      </c>
      <c r="CG7" s="1118">
        <v>-1326.86</v>
      </c>
      <c r="CH7" s="1118">
        <v>-3075.0736700000002</v>
      </c>
      <c r="CI7" s="1118">
        <v>-4956.2177700000002</v>
      </c>
      <c r="CJ7" s="1118">
        <v>-7423.13</v>
      </c>
      <c r="CK7" s="1118">
        <v>-7464.26</v>
      </c>
      <c r="CL7" s="1118">
        <v>-7448.55</v>
      </c>
      <c r="CM7" s="1118">
        <v>-7576.69</v>
      </c>
      <c r="CN7" s="1118">
        <v>-15233.36</v>
      </c>
      <c r="CO7" s="1121" t="s">
        <v>103</v>
      </c>
      <c r="CP7" s="1118">
        <v>-1641.88</v>
      </c>
      <c r="CQ7" s="1118">
        <v>-2321.5441171000002</v>
      </c>
      <c r="CR7" s="1118">
        <v>-3197.4292919999998</v>
      </c>
      <c r="CS7" s="1118">
        <v>-3477.6</v>
      </c>
      <c r="CT7" s="1118">
        <v>-4356.99</v>
      </c>
      <c r="CU7" s="1118">
        <v>-5139.37</v>
      </c>
      <c r="CV7" s="1118">
        <v>-4584.92</v>
      </c>
      <c r="CW7" s="1118">
        <v>-5726.63</v>
      </c>
      <c r="CX7" s="1118">
        <v>-9020.36</v>
      </c>
      <c r="CY7" s="1119">
        <v>-9534.41</v>
      </c>
      <c r="CZ7" s="1119">
        <v>-17947.54</v>
      </c>
      <c r="DA7" s="1118">
        <v>-6744.62</v>
      </c>
      <c r="DB7" s="1118">
        <v>-13419.802900000001</v>
      </c>
      <c r="DC7" s="1118">
        <v>-17062.144840000001</v>
      </c>
      <c r="DD7" s="1118">
        <v>-19344.68</v>
      </c>
      <c r="DE7" s="1118">
        <v>-26201.62</v>
      </c>
      <c r="DF7" s="1118">
        <v>-48329.31</v>
      </c>
      <c r="DG7" s="1118">
        <v>-46119.519999999997</v>
      </c>
      <c r="DH7" s="1118">
        <v>-56636.56</v>
      </c>
      <c r="DI7" s="1118">
        <v>-76941.17</v>
      </c>
      <c r="DJ7" s="1119">
        <v>-111726.06</v>
      </c>
      <c r="DK7" s="1118">
        <v>-14617.1</v>
      </c>
      <c r="DL7" s="1118">
        <v>-16569.383570000002</v>
      </c>
      <c r="DM7" s="1118">
        <v>-19875.44339</v>
      </c>
      <c r="DN7" s="1118">
        <v>-25809.17</v>
      </c>
      <c r="DO7" s="1118">
        <v>-35148.76</v>
      </c>
      <c r="DP7" s="1118">
        <v>-55175.3</v>
      </c>
      <c r="DQ7" s="1118">
        <v>-75951.08</v>
      </c>
      <c r="DR7" s="1118">
        <v>-113679.15</v>
      </c>
      <c r="DS7" s="1118">
        <v>-137609.12</v>
      </c>
      <c r="DT7" s="1119">
        <v>-147597.1</v>
      </c>
      <c r="DU7" s="1118">
        <v>-1153.7723000000001</v>
      </c>
      <c r="DV7" s="1118">
        <v>-3031.7621540999999</v>
      </c>
      <c r="DW7" s="1118">
        <v>-4543.7572650000002</v>
      </c>
      <c r="DX7" s="1118">
        <v>-5128.8202000000001</v>
      </c>
      <c r="DY7" s="1118">
        <v>-5479.5451000000003</v>
      </c>
      <c r="DZ7" s="1118">
        <v>-11514.019</v>
      </c>
      <c r="EA7" s="1118">
        <v>-15456.16</v>
      </c>
      <c r="EB7" s="1118">
        <v>-20135.91</v>
      </c>
      <c r="EC7" s="1118">
        <v>-10089.442999999999</v>
      </c>
      <c r="ED7" s="1119">
        <v>-10088.9769</v>
      </c>
      <c r="EE7" s="1118">
        <v>-5726.34</v>
      </c>
      <c r="EF7" s="1118">
        <v>-5839.6159399999997</v>
      </c>
      <c r="EG7" s="1118">
        <v>-7208.9740400000001</v>
      </c>
      <c r="EH7" s="1118">
        <v>-8720.57</v>
      </c>
      <c r="EI7" s="1118">
        <v>-11764.3</v>
      </c>
      <c r="EJ7" s="1118">
        <v>-14232.9</v>
      </c>
      <c r="EK7" s="1118">
        <v>-19871.509999999998</v>
      </c>
      <c r="EL7" s="1118">
        <v>-23748</v>
      </c>
      <c r="EM7" s="1118">
        <v>-30201.13</v>
      </c>
      <c r="EN7" s="1119">
        <v>-36530.11</v>
      </c>
      <c r="EO7" s="1118">
        <v>-18487.97</v>
      </c>
      <c r="EP7" s="1118">
        <v>-21882.199999999997</v>
      </c>
      <c r="EQ7" s="1118">
        <v>-29067.579999999998</v>
      </c>
      <c r="ER7" s="1118">
        <v>-37221.69</v>
      </c>
      <c r="ES7" s="1118">
        <v>-31967.46</v>
      </c>
      <c r="ET7" s="1118">
        <v>-32704.19</v>
      </c>
      <c r="EU7" s="1118">
        <v>-44221.05</v>
      </c>
      <c r="EV7" s="1118">
        <v>-60575.94</v>
      </c>
      <c r="EW7" s="1118">
        <v>-66352.58</v>
      </c>
      <c r="EX7" s="1119">
        <v>-68234</v>
      </c>
      <c r="EY7" s="1118">
        <v>-6646.85</v>
      </c>
      <c r="EZ7" s="1118">
        <v>-7723.7604899999997</v>
      </c>
      <c r="FA7" s="1118">
        <v>-10016.282440000001</v>
      </c>
      <c r="FB7" s="1118">
        <v>-12134.41</v>
      </c>
      <c r="FC7" s="1118">
        <v>-15685.07</v>
      </c>
      <c r="FD7" s="1118">
        <v>-20488.07</v>
      </c>
      <c r="FE7" s="1118">
        <v>-27886.62</v>
      </c>
      <c r="FF7" s="1118">
        <v>-42719.4</v>
      </c>
      <c r="FG7" s="1118">
        <v>-46008.45</v>
      </c>
      <c r="FH7" s="1119">
        <v>-54428.41</v>
      </c>
      <c r="FI7" s="1118">
        <v>-9564.1299999999992</v>
      </c>
      <c r="FJ7" s="1118">
        <v>-10060.54514</v>
      </c>
      <c r="FK7" s="1118">
        <v>-9717.4247200000009</v>
      </c>
      <c r="FL7" s="1118">
        <v>-9299.5499999999993</v>
      </c>
      <c r="FM7" s="1118">
        <v>-11855.73</v>
      </c>
      <c r="FN7" s="1118">
        <v>-15885.69</v>
      </c>
      <c r="FO7" s="1118">
        <v>-21919.52</v>
      </c>
      <c r="FP7" s="1118">
        <v>-38779</v>
      </c>
      <c r="FQ7" s="1118">
        <v>-45126.7</v>
      </c>
      <c r="FR7" s="1119">
        <v>-42325.67</v>
      </c>
      <c r="FS7" s="1118">
        <v>-1885.28</v>
      </c>
      <c r="FT7" s="1118">
        <v>-3209.9153999999999</v>
      </c>
      <c r="FU7" s="1118">
        <v>-5258.71245</v>
      </c>
      <c r="FV7" s="1118">
        <v>-9868.7099999999991</v>
      </c>
      <c r="FW7" s="1118">
        <v>-12549.08</v>
      </c>
      <c r="FX7" s="1118">
        <v>-10075.540000000001</v>
      </c>
      <c r="FY7" s="1118">
        <v>-5859.65</v>
      </c>
      <c r="FZ7" s="1118">
        <v>-4597.4399999999996</v>
      </c>
      <c r="GA7" s="1118">
        <v>-4492.4799999999996</v>
      </c>
      <c r="GB7" s="1119">
        <v>-7378.34</v>
      </c>
      <c r="GC7" s="1118">
        <v>-2941.47</v>
      </c>
      <c r="GD7" s="1118">
        <v>-2747.6943299999998</v>
      </c>
      <c r="GE7" s="1118">
        <v>-2756.5577600000001</v>
      </c>
      <c r="GF7" s="1118">
        <v>-2768.36</v>
      </c>
      <c r="GG7" s="1118">
        <v>-2225.77</v>
      </c>
      <c r="GH7" s="1118">
        <v>-2263.39</v>
      </c>
      <c r="GI7" s="1118">
        <v>-2435.41</v>
      </c>
      <c r="GJ7" s="1118">
        <v>-3684</v>
      </c>
      <c r="GK7" s="1118">
        <v>-3548.42</v>
      </c>
      <c r="GL7" s="1119">
        <v>-4173.83</v>
      </c>
      <c r="GM7" s="1118">
        <v>-9.98</v>
      </c>
      <c r="GN7" s="1118">
        <v>-8.25</v>
      </c>
      <c r="GO7" s="1118">
        <v>-8.06</v>
      </c>
      <c r="GP7" s="1118">
        <v>-7.75</v>
      </c>
      <c r="GQ7" s="1118">
        <v>-6.43</v>
      </c>
      <c r="GR7" s="1118">
        <v>-5.08</v>
      </c>
      <c r="GS7" s="1118">
        <v>-4.8</v>
      </c>
      <c r="GT7" s="1118">
        <v>-4</v>
      </c>
      <c r="GU7" s="1118">
        <v>-3.6579166000000001</v>
      </c>
      <c r="GV7" s="1119"/>
      <c r="GW7" s="1118">
        <v>-8711.0300000000007</v>
      </c>
      <c r="GX7" s="1118">
        <v>-15991.381649999999</v>
      </c>
      <c r="GY7" s="1118">
        <v>-16268.18807</v>
      </c>
      <c r="GZ7" s="1118">
        <v>-19412.240000000002</v>
      </c>
      <c r="HA7" s="1118">
        <v>-9906.99</v>
      </c>
      <c r="HB7" s="1118">
        <v>-31071.73</v>
      </c>
      <c r="HC7" s="1118">
        <v>-48588.91</v>
      </c>
      <c r="HD7" s="1118">
        <v>-32734.517970000001</v>
      </c>
      <c r="HE7" s="1118">
        <v>-73460.627999999997</v>
      </c>
      <c r="HF7" s="1119">
        <v>-84353.723819999999</v>
      </c>
      <c r="HG7" s="1120">
        <v>-303.52</v>
      </c>
      <c r="HH7" s="1118">
        <v>-185.36</v>
      </c>
      <c r="HI7" s="1118">
        <v>-223.76231999999999</v>
      </c>
      <c r="HJ7" s="1118">
        <v>-283.42973999999998</v>
      </c>
      <c r="HK7" s="1118">
        <v>-318.27999999999997</v>
      </c>
      <c r="HL7" s="1118">
        <v>-470.78</v>
      </c>
      <c r="HM7" s="1118">
        <v>-530.87</v>
      </c>
      <c r="HN7" s="1118">
        <v>-542.30999999999995</v>
      </c>
      <c r="HO7" s="1118">
        <v>-945.77</v>
      </c>
      <c r="HP7" s="1118">
        <v>-753.56267000000003</v>
      </c>
      <c r="HQ7" s="1119">
        <v>-824.35</v>
      </c>
      <c r="HR7" s="1118">
        <v>-417.04</v>
      </c>
      <c r="HS7" s="1118">
        <v>-2981</v>
      </c>
      <c r="HT7" s="1118">
        <v>-3107.37</v>
      </c>
      <c r="HU7" s="1118">
        <v>-3501.99</v>
      </c>
      <c r="HV7" s="1118">
        <v>-3757.56</v>
      </c>
      <c r="HW7" s="1118">
        <v>-5767.97</v>
      </c>
      <c r="HX7" s="1118">
        <v>-11169.42</v>
      </c>
      <c r="HY7" s="1118">
        <v>-22062.09</v>
      </c>
      <c r="HZ7" s="1118">
        <v>-25418.94</v>
      </c>
      <c r="IA7" s="1119">
        <v>-28301.65</v>
      </c>
      <c r="IB7" s="1118">
        <v>-1620.46</v>
      </c>
      <c r="IC7" s="1118">
        <v>-4316.51</v>
      </c>
      <c r="ID7" s="1118">
        <v>-5581.19</v>
      </c>
      <c r="IE7" s="1118">
        <v>-6918.04</v>
      </c>
      <c r="IF7" s="1118">
        <v>-11353.03</v>
      </c>
      <c r="IG7" s="1118">
        <v>-20313.7</v>
      </c>
      <c r="IH7" s="1118">
        <v>-32583.040000000001</v>
      </c>
      <c r="II7" s="1118">
        <v>-37427.72</v>
      </c>
      <c r="IJ7" s="1118">
        <v>-52818.38</v>
      </c>
      <c r="IK7" s="1119">
        <v>-62573.9</v>
      </c>
      <c r="IL7" s="1122">
        <v>-117680.36230000001</v>
      </c>
      <c r="IM7" s="1122">
        <v>-150313.68898260003</v>
      </c>
      <c r="IN7" s="1122">
        <v>-179309.36375819999</v>
      </c>
      <c r="IO7" s="1118">
        <v>-213392.59019999995</v>
      </c>
      <c r="IP7" s="1118">
        <v>-239963.95509999996</v>
      </c>
      <c r="IQ7" s="1123">
        <v>-340108.429</v>
      </c>
      <c r="IR7" s="1123">
        <v>-435117.42311000003</v>
      </c>
      <c r="IS7" s="1118">
        <v>-579596.48995999992</v>
      </c>
      <c r="IT7" s="1124">
        <v>-711454.68158660003</v>
      </c>
      <c r="IU7" s="1115">
        <f t="shared" ref="IU7:IU29" si="0">B7+L7+V7+AG7+AQ7+BA7+BK7+BU7+BV7+CF7+CY7+CZ7+DJ7+DT7+ED7+EN7+EX7+FH7+FR7+GB7+GL7+GV7+HF7+HQ7+IA7+IK7</f>
        <v>-825948.4357266</v>
      </c>
    </row>
    <row r="8" spans="1:255" ht="12.5">
      <c r="A8" s="1125" t="s">
        <v>497</v>
      </c>
      <c r="B8" s="1126"/>
      <c r="C8" s="1118"/>
      <c r="D8" s="1118"/>
      <c r="E8" s="1118"/>
      <c r="F8" s="1118"/>
      <c r="G8" s="1118"/>
      <c r="H8" s="1118"/>
      <c r="I8" s="1118"/>
      <c r="J8" s="1118"/>
      <c r="K8" s="1118"/>
      <c r="L8" s="1119"/>
      <c r="M8" s="1118"/>
      <c r="N8" s="1118"/>
      <c r="O8" s="1118"/>
      <c r="P8" s="1118"/>
      <c r="Q8" s="1118"/>
      <c r="R8" s="1118"/>
      <c r="S8" s="1118"/>
      <c r="T8" s="1118"/>
      <c r="U8" s="1118"/>
      <c r="V8" s="1119"/>
      <c r="W8" s="1120" t="s">
        <v>185</v>
      </c>
      <c r="X8" s="1118"/>
      <c r="Y8" s="1118"/>
      <c r="Z8" s="1118"/>
      <c r="AA8" s="1118"/>
      <c r="AB8" s="1118"/>
      <c r="AC8" s="1118"/>
      <c r="AD8" s="1118"/>
      <c r="AE8" s="1118"/>
      <c r="AF8" s="1118"/>
      <c r="AG8" s="1119"/>
      <c r="AH8" s="1118"/>
      <c r="AI8" s="1118"/>
      <c r="AJ8" s="1118"/>
      <c r="AK8" s="1118"/>
      <c r="AL8" s="1118"/>
      <c r="AM8" s="1118"/>
      <c r="AN8" s="1118"/>
      <c r="AO8" s="1118"/>
      <c r="AP8" s="1118"/>
      <c r="AQ8" s="1119"/>
      <c r="AR8" s="1118"/>
      <c r="AS8" s="1118"/>
      <c r="AT8" s="1118"/>
      <c r="AU8" s="1118"/>
      <c r="AV8" s="1118"/>
      <c r="AW8" s="1118"/>
      <c r="AX8" s="1118"/>
      <c r="AY8" s="1118"/>
      <c r="AZ8" s="1118"/>
      <c r="BA8" s="1119"/>
      <c r="BB8" s="1118"/>
      <c r="BC8" s="1118"/>
      <c r="BD8" s="1118"/>
      <c r="BE8" s="1118"/>
      <c r="BF8" s="1118"/>
      <c r="BG8" s="1118"/>
      <c r="BH8" s="1118"/>
      <c r="BI8" s="1118"/>
      <c r="BJ8" s="1118"/>
      <c r="BK8" s="1119"/>
      <c r="BL8" s="1118"/>
      <c r="BM8" s="1118"/>
      <c r="BN8" s="1118"/>
      <c r="BO8" s="1118"/>
      <c r="BP8" s="1118"/>
      <c r="BQ8" s="1118"/>
      <c r="BR8" s="1118"/>
      <c r="BS8" s="1118"/>
      <c r="BT8" s="1118"/>
      <c r="BU8" s="1119"/>
      <c r="BV8" s="1119"/>
      <c r="BW8" s="1118"/>
      <c r="BX8" s="1118"/>
      <c r="BY8" s="1118"/>
      <c r="BZ8" s="1118"/>
      <c r="CA8" s="1118"/>
      <c r="CB8" s="1118"/>
      <c r="CC8" s="1118"/>
      <c r="CD8" s="1118"/>
      <c r="CE8" s="1118"/>
      <c r="CF8" s="1119"/>
      <c r="CG8" s="1118"/>
      <c r="CH8" s="1118"/>
      <c r="CI8" s="1118"/>
      <c r="CJ8" s="1118"/>
      <c r="CK8" s="1118"/>
      <c r="CL8" s="1118"/>
      <c r="CM8" s="1118"/>
      <c r="CN8" s="1118"/>
      <c r="CO8" s="1121"/>
      <c r="CP8" s="1118"/>
      <c r="CQ8" s="1118"/>
      <c r="CR8" s="1118"/>
      <c r="CS8" s="1118"/>
      <c r="CT8" s="1118"/>
      <c r="CU8" s="1118"/>
      <c r="CV8" s="1118"/>
      <c r="CW8" s="1118"/>
      <c r="CX8" s="1118"/>
      <c r="CY8" s="1119"/>
      <c r="CZ8" s="1119">
        <v>6615.78</v>
      </c>
      <c r="DA8" s="1118"/>
      <c r="DB8" s="1118"/>
      <c r="DC8" s="1118"/>
      <c r="DD8" s="1118"/>
      <c r="DE8" s="1118"/>
      <c r="DF8" s="1118"/>
      <c r="DG8" s="1118"/>
      <c r="DH8" s="1118"/>
      <c r="DI8" s="1118"/>
      <c r="DJ8" s="1119"/>
      <c r="DK8" s="1118"/>
      <c r="DL8" s="1118"/>
      <c r="DM8" s="1118"/>
      <c r="DN8" s="1118"/>
      <c r="DO8" s="1118"/>
      <c r="DP8" s="1118"/>
      <c r="DQ8" s="1118">
        <v>5.84</v>
      </c>
      <c r="DR8" s="1118">
        <v>6.34</v>
      </c>
      <c r="DS8" s="1118">
        <v>284.49</v>
      </c>
      <c r="DT8" s="1119"/>
      <c r="DU8" s="1118"/>
      <c r="DV8" s="1118"/>
      <c r="DW8" s="1118"/>
      <c r="DX8" s="1118"/>
      <c r="DY8" s="1118"/>
      <c r="DZ8" s="1118"/>
      <c r="EA8" s="1118"/>
      <c r="EB8" s="1118"/>
      <c r="EC8" s="1118"/>
      <c r="ED8" s="1119"/>
      <c r="EE8" s="1118"/>
      <c r="EF8" s="1118"/>
      <c r="EG8" s="1118"/>
      <c r="EH8" s="1118"/>
      <c r="EI8" s="1118"/>
      <c r="EJ8" s="1118"/>
      <c r="EK8" s="1118"/>
      <c r="EL8" s="1118"/>
      <c r="EM8" s="1118"/>
      <c r="EN8" s="1119"/>
      <c r="EO8" s="1118"/>
      <c r="EP8" s="1118"/>
      <c r="EQ8" s="1118"/>
      <c r="ER8" s="1118"/>
      <c r="ES8" s="1118"/>
      <c r="ET8" s="1118"/>
      <c r="EU8" s="1118"/>
      <c r="EV8" s="1118"/>
      <c r="EW8" s="1118"/>
      <c r="EX8" s="1119"/>
      <c r="EY8" s="1118"/>
      <c r="EZ8" s="1118"/>
      <c r="FA8" s="1118"/>
      <c r="FB8" s="1118"/>
      <c r="FC8" s="1118"/>
      <c r="FD8" s="1118"/>
      <c r="FE8" s="1118"/>
      <c r="FF8" s="1118"/>
      <c r="FG8" s="1118"/>
      <c r="FH8" s="1119"/>
      <c r="FI8" s="1118"/>
      <c r="FJ8" s="1118"/>
      <c r="FK8" s="1118"/>
      <c r="FL8" s="1118"/>
      <c r="FM8" s="1118"/>
      <c r="FN8" s="1118"/>
      <c r="FO8" s="1118"/>
      <c r="FP8" s="1118"/>
      <c r="FQ8" s="1118"/>
      <c r="FR8" s="1119"/>
      <c r="FS8" s="1118"/>
      <c r="FT8" s="1118"/>
      <c r="FU8" s="1118"/>
      <c r="FV8" s="1118"/>
      <c r="FW8" s="1118"/>
      <c r="FX8" s="1118"/>
      <c r="FY8" s="1118"/>
      <c r="FZ8" s="1118"/>
      <c r="GA8" s="1118"/>
      <c r="GB8" s="1119"/>
      <c r="GC8" s="1118"/>
      <c r="GD8" s="1118"/>
      <c r="GE8" s="1118"/>
      <c r="GF8" s="1118"/>
      <c r="GG8" s="1118"/>
      <c r="GH8" s="1118"/>
      <c r="GI8" s="1118"/>
      <c r="GJ8" s="1118"/>
      <c r="GK8" s="1118"/>
      <c r="GL8" s="1119"/>
      <c r="GM8" s="1118"/>
      <c r="GN8" s="1118"/>
      <c r="GO8" s="1118"/>
      <c r="GP8" s="1118"/>
      <c r="GQ8" s="1118"/>
      <c r="GR8" s="1118"/>
      <c r="GS8" s="1118"/>
      <c r="GT8" s="1118"/>
      <c r="GU8" s="1118"/>
      <c r="GV8" s="1119"/>
      <c r="GW8" s="1118"/>
      <c r="GX8" s="1118"/>
      <c r="GY8" s="1118"/>
      <c r="GZ8" s="1118"/>
      <c r="HA8" s="1118"/>
      <c r="HB8" s="1118"/>
      <c r="HC8" s="1118"/>
      <c r="HD8" s="1118"/>
      <c r="HE8" s="1118"/>
      <c r="HF8" s="1119"/>
      <c r="HG8" s="1120" t="s">
        <v>185</v>
      </c>
      <c r="HH8" s="1118"/>
      <c r="HI8" s="1118"/>
      <c r="HJ8" s="1118"/>
      <c r="HK8" s="1118"/>
      <c r="HL8" s="1118"/>
      <c r="HM8" s="1118"/>
      <c r="HN8" s="1118"/>
      <c r="HO8" s="1118"/>
      <c r="HP8" s="1118"/>
      <c r="HQ8" s="1119"/>
      <c r="HR8" s="1118"/>
      <c r="HS8" s="1118"/>
      <c r="HT8" s="1118"/>
      <c r="HU8" s="1118"/>
      <c r="HV8" s="1118"/>
      <c r="HW8" s="1118"/>
      <c r="HX8" s="1118"/>
      <c r="HY8" s="1118"/>
      <c r="HZ8" s="1118"/>
      <c r="IA8" s="1119"/>
      <c r="IB8" s="1118"/>
      <c r="IC8" s="1118"/>
      <c r="ID8" s="1118"/>
      <c r="IE8" s="1118"/>
      <c r="IF8" s="1118"/>
      <c r="IG8" s="1118"/>
      <c r="IH8" s="1118"/>
      <c r="II8" s="1118"/>
      <c r="IJ8" s="1118"/>
      <c r="IK8" s="1119"/>
      <c r="IL8" s="1122">
        <v>0</v>
      </c>
      <c r="IM8" s="1122"/>
      <c r="IN8" s="1122">
        <v>0</v>
      </c>
      <c r="IO8" s="1118"/>
      <c r="IP8" s="1118"/>
      <c r="IQ8" s="1123"/>
      <c r="IR8" s="1123">
        <v>5.84</v>
      </c>
      <c r="IS8" s="1118">
        <v>6.34</v>
      </c>
      <c r="IT8" s="1124">
        <v>284.49</v>
      </c>
      <c r="IU8" s="1115">
        <f t="shared" si="0"/>
        <v>6615.78</v>
      </c>
    </row>
    <row r="9" spans="1:255" ht="12.5">
      <c r="A9" s="1125" t="s">
        <v>498</v>
      </c>
      <c r="B9" s="1126"/>
      <c r="C9" s="1118"/>
      <c r="D9" s="1118"/>
      <c r="E9" s="1118"/>
      <c r="F9" s="1118"/>
      <c r="G9" s="1118"/>
      <c r="H9" s="1118"/>
      <c r="I9" s="1118"/>
      <c r="J9" s="1118"/>
      <c r="K9" s="1118"/>
      <c r="L9" s="1119"/>
      <c r="M9" s="1118"/>
      <c r="N9" s="1118"/>
      <c r="O9" s="1118"/>
      <c r="P9" s="1118"/>
      <c r="Q9" s="1118"/>
      <c r="R9" s="1118"/>
      <c r="S9" s="1118"/>
      <c r="T9" s="1118"/>
      <c r="U9" s="1118"/>
      <c r="V9" s="1119"/>
      <c r="W9" s="1120"/>
      <c r="X9" s="1118"/>
      <c r="Y9" s="1118"/>
      <c r="Z9" s="1118"/>
      <c r="AA9" s="1118"/>
      <c r="AB9" s="1118"/>
      <c r="AC9" s="1118"/>
      <c r="AD9" s="1118"/>
      <c r="AE9" s="1118"/>
      <c r="AF9" s="1118"/>
      <c r="AG9" s="1119"/>
      <c r="AH9" s="1118"/>
      <c r="AI9" s="1118"/>
      <c r="AJ9" s="1118"/>
      <c r="AK9" s="1118"/>
      <c r="AL9" s="1118"/>
      <c r="AM9" s="1118"/>
      <c r="AN9" s="1118"/>
      <c r="AO9" s="1118"/>
      <c r="AP9" s="1118"/>
      <c r="AQ9" s="1119"/>
      <c r="AR9" s="1118"/>
      <c r="AS9" s="1118"/>
      <c r="AT9" s="1118"/>
      <c r="AU9" s="1118"/>
      <c r="AV9" s="1118"/>
      <c r="AW9" s="1118"/>
      <c r="AX9" s="1118"/>
      <c r="AY9" s="1118"/>
      <c r="AZ9" s="1118"/>
      <c r="BA9" s="1119"/>
      <c r="BB9" s="1118"/>
      <c r="BC9" s="1118"/>
      <c r="BD9" s="1118"/>
      <c r="BE9" s="1118"/>
      <c r="BF9" s="1118"/>
      <c r="BG9" s="1118"/>
      <c r="BH9" s="1118"/>
      <c r="BI9" s="1118"/>
      <c r="BJ9" s="1118"/>
      <c r="BK9" s="1119"/>
      <c r="BL9" s="1118"/>
      <c r="BM9" s="1118"/>
      <c r="BN9" s="1118"/>
      <c r="BO9" s="1118"/>
      <c r="BP9" s="1118"/>
      <c r="BQ9" s="1118"/>
      <c r="BR9" s="1118"/>
      <c r="BS9" s="1118"/>
      <c r="BT9" s="1118"/>
      <c r="BU9" s="1119"/>
      <c r="BV9" s="1119"/>
      <c r="BW9" s="1118"/>
      <c r="BX9" s="1118"/>
      <c r="BY9" s="1118"/>
      <c r="BZ9" s="1118"/>
      <c r="CA9" s="1118"/>
      <c r="CB9" s="1118"/>
      <c r="CC9" s="1118"/>
      <c r="CD9" s="1118"/>
      <c r="CE9" s="1118"/>
      <c r="CF9" s="1119"/>
      <c r="CG9" s="1118"/>
      <c r="CH9" s="1118"/>
      <c r="CI9" s="1118"/>
      <c r="CJ9" s="1118"/>
      <c r="CK9" s="1118"/>
      <c r="CL9" s="1118"/>
      <c r="CM9" s="1118"/>
      <c r="CN9" s="1118"/>
      <c r="CO9" s="1121"/>
      <c r="CP9" s="1118"/>
      <c r="CQ9" s="1118"/>
      <c r="CR9" s="1118"/>
      <c r="CS9" s="1118"/>
      <c r="CT9" s="1118"/>
      <c r="CU9" s="1118"/>
      <c r="CV9" s="1118"/>
      <c r="CW9" s="1118"/>
      <c r="CX9" s="1118"/>
      <c r="CY9" s="1119"/>
      <c r="CZ9" s="1119"/>
      <c r="DA9" s="1118"/>
      <c r="DB9" s="1118"/>
      <c r="DC9" s="1118"/>
      <c r="DD9" s="1118"/>
      <c r="DE9" s="1118"/>
      <c r="DF9" s="1118"/>
      <c r="DG9" s="1118"/>
      <c r="DH9" s="1118"/>
      <c r="DI9" s="1118"/>
      <c r="DJ9" s="1119"/>
      <c r="DK9" s="1118"/>
      <c r="DL9" s="1118"/>
      <c r="DM9" s="1118"/>
      <c r="DN9" s="1118"/>
      <c r="DO9" s="1118"/>
      <c r="DP9" s="1118"/>
      <c r="DQ9" s="1118"/>
      <c r="DR9" s="1118"/>
      <c r="DS9" s="1118"/>
      <c r="DT9" s="1119"/>
      <c r="DU9" s="1118"/>
      <c r="DV9" s="1118"/>
      <c r="DW9" s="1118"/>
      <c r="DX9" s="1118"/>
      <c r="DY9" s="1118"/>
      <c r="DZ9" s="1118"/>
      <c r="EA9" s="1118"/>
      <c r="EB9" s="1118"/>
      <c r="EC9" s="1118"/>
      <c r="ED9" s="1119"/>
      <c r="EE9" s="1118"/>
      <c r="EF9" s="1118"/>
      <c r="EG9" s="1118"/>
      <c r="EH9" s="1118"/>
      <c r="EI9" s="1118"/>
      <c r="EJ9" s="1118"/>
      <c r="EK9" s="1118"/>
      <c r="EL9" s="1118"/>
      <c r="EM9" s="1118"/>
      <c r="EN9" s="1119"/>
      <c r="EO9" s="1118"/>
      <c r="EP9" s="1118"/>
      <c r="EQ9" s="1118"/>
      <c r="ER9" s="1118"/>
      <c r="ES9" s="1118"/>
      <c r="ET9" s="1118"/>
      <c r="EU9" s="1118"/>
      <c r="EV9" s="1118"/>
      <c r="EW9" s="1118"/>
      <c r="EX9" s="1119"/>
      <c r="EY9" s="1118"/>
      <c r="EZ9" s="1118"/>
      <c r="FA9" s="1118"/>
      <c r="FB9" s="1118"/>
      <c r="FC9" s="1118"/>
      <c r="FD9" s="1118"/>
      <c r="FE9" s="1118"/>
      <c r="FF9" s="1118"/>
      <c r="FG9" s="1118"/>
      <c r="FH9" s="1119"/>
      <c r="FI9" s="1118"/>
      <c r="FJ9" s="1118"/>
      <c r="FK9" s="1118"/>
      <c r="FL9" s="1118"/>
      <c r="FM9" s="1118"/>
      <c r="FN9" s="1118"/>
      <c r="FO9" s="1118"/>
      <c r="FP9" s="1118"/>
      <c r="FQ9" s="1118"/>
      <c r="FR9" s="1119"/>
      <c r="FS9" s="1118"/>
      <c r="FT9" s="1118"/>
      <c r="FU9" s="1118"/>
      <c r="FV9" s="1118"/>
      <c r="FW9" s="1118"/>
      <c r="FX9" s="1118"/>
      <c r="FY9" s="1118"/>
      <c r="FZ9" s="1118"/>
      <c r="GA9" s="1118"/>
      <c r="GB9" s="1119"/>
      <c r="GC9" s="1118"/>
      <c r="GD9" s="1118"/>
      <c r="GE9" s="1118"/>
      <c r="GF9" s="1118"/>
      <c r="GG9" s="1118"/>
      <c r="GH9" s="1118"/>
      <c r="GI9" s="1118"/>
      <c r="GJ9" s="1118"/>
      <c r="GK9" s="1118"/>
      <c r="GL9" s="1119"/>
      <c r="GM9" s="1118"/>
      <c r="GN9" s="1118"/>
      <c r="GO9" s="1118"/>
      <c r="GP9" s="1118"/>
      <c r="GQ9" s="1118"/>
      <c r="GR9" s="1118"/>
      <c r="GS9" s="1118"/>
      <c r="GT9" s="1118"/>
      <c r="GU9" s="1118"/>
      <c r="GV9" s="1119"/>
      <c r="GW9" s="1118"/>
      <c r="GX9" s="1118"/>
      <c r="GY9" s="1118"/>
      <c r="GZ9" s="1118"/>
      <c r="HA9" s="1118"/>
      <c r="HB9" s="1118"/>
      <c r="HC9" s="1118"/>
      <c r="HD9" s="1118"/>
      <c r="HE9" s="1118"/>
      <c r="HF9" s="1119"/>
      <c r="HG9" s="1120"/>
      <c r="HH9" s="1118"/>
      <c r="HI9" s="1118"/>
      <c r="HJ9" s="1118"/>
      <c r="HK9" s="1118"/>
      <c r="HL9" s="1118"/>
      <c r="HM9" s="1118"/>
      <c r="HN9" s="1118"/>
      <c r="HO9" s="1118"/>
      <c r="HP9" s="1118"/>
      <c r="HQ9" s="1119"/>
      <c r="HR9" s="1118"/>
      <c r="HS9" s="1118"/>
      <c r="HT9" s="1118"/>
      <c r="HU9" s="1118"/>
      <c r="HV9" s="1118"/>
      <c r="HW9" s="1118"/>
      <c r="HX9" s="1118"/>
      <c r="HY9" s="1118"/>
      <c r="HZ9" s="1118"/>
      <c r="IA9" s="1119"/>
      <c r="IB9" s="1118"/>
      <c r="IC9" s="1118"/>
      <c r="ID9" s="1118"/>
      <c r="IE9" s="1118"/>
      <c r="IF9" s="1118"/>
      <c r="IG9" s="1118"/>
      <c r="IH9" s="1118"/>
      <c r="II9" s="1118"/>
      <c r="IJ9" s="1118"/>
      <c r="IK9" s="1119"/>
      <c r="IL9" s="1122"/>
      <c r="IM9" s="1122"/>
      <c r="IN9" s="1122"/>
      <c r="IO9" s="1118"/>
      <c r="IP9" s="1118"/>
      <c r="IQ9" s="1123"/>
      <c r="IR9" s="1123"/>
      <c r="IS9" s="1118">
        <v>0</v>
      </c>
      <c r="IT9" s="1124"/>
      <c r="IU9" s="1115">
        <f t="shared" si="0"/>
        <v>0</v>
      </c>
    </row>
    <row r="10" spans="1:255" ht="12.5">
      <c r="A10" s="1116" t="s">
        <v>499</v>
      </c>
      <c r="B10" s="1117">
        <v>41.302047399999999</v>
      </c>
      <c r="C10" s="1118">
        <v>135218.64000000001</v>
      </c>
      <c r="D10" s="1118">
        <v>161089.31</v>
      </c>
      <c r="E10" s="1118">
        <v>178470.65672920001</v>
      </c>
      <c r="F10" s="1118">
        <v>190663.82</v>
      </c>
      <c r="G10" s="1118">
        <v>213440.18</v>
      </c>
      <c r="H10" s="1118">
        <v>236704.58</v>
      </c>
      <c r="I10" s="1118">
        <v>259125.6</v>
      </c>
      <c r="J10" s="1118">
        <v>283848</v>
      </c>
      <c r="K10" s="1118">
        <v>358660.6</v>
      </c>
      <c r="L10" s="1119">
        <v>436641.65</v>
      </c>
      <c r="M10" s="1118">
        <v>5093.72</v>
      </c>
      <c r="N10" s="1118">
        <v>6472.8334299999997</v>
      </c>
      <c r="O10" s="1118">
        <v>8087.3038200000001</v>
      </c>
      <c r="P10" s="1118">
        <v>9759.7099999999991</v>
      </c>
      <c r="Q10" s="1118">
        <v>11460.45</v>
      </c>
      <c r="R10" s="1118">
        <v>13940.65</v>
      </c>
      <c r="S10" s="1118">
        <v>14437.680979999999</v>
      </c>
      <c r="T10" s="1118">
        <v>16449.939999999999</v>
      </c>
      <c r="U10" s="1118">
        <v>18860.71</v>
      </c>
      <c r="V10" s="1119">
        <v>22212.080000000002</v>
      </c>
      <c r="W10" s="1120">
        <v>17710.650000000001</v>
      </c>
      <c r="X10" s="1118">
        <v>22042.080000000002</v>
      </c>
      <c r="Y10" s="1118">
        <v>26212.693230000001</v>
      </c>
      <c r="Z10" s="1118">
        <v>31446.719809999999</v>
      </c>
      <c r="AA10" s="1118">
        <v>39621.57</v>
      </c>
      <c r="AB10" s="1118">
        <v>48541.9</v>
      </c>
      <c r="AC10" s="1118">
        <v>56718.85</v>
      </c>
      <c r="AD10" s="1118">
        <v>63435.83</v>
      </c>
      <c r="AE10" s="1118">
        <v>72422.295870000002</v>
      </c>
      <c r="AF10" s="1118">
        <v>81562</v>
      </c>
      <c r="AG10" s="1119">
        <v>90863.023499999996</v>
      </c>
      <c r="AH10" s="1118">
        <v>43503.09</v>
      </c>
      <c r="AI10" s="1118">
        <v>47859.305039999999</v>
      </c>
      <c r="AJ10" s="1118">
        <v>48281.224690000003</v>
      </c>
      <c r="AK10" s="1118">
        <v>50407.82</v>
      </c>
      <c r="AL10" s="1118">
        <v>54428.05</v>
      </c>
      <c r="AM10" s="1118">
        <v>56768.83</v>
      </c>
      <c r="AN10" s="1118">
        <v>57948.82</v>
      </c>
      <c r="AO10" s="1118">
        <v>65673</v>
      </c>
      <c r="AP10" s="1118">
        <v>72442.5</v>
      </c>
      <c r="AQ10" s="1119">
        <v>81145.875950000001</v>
      </c>
      <c r="AR10" s="1118">
        <v>152192.85999999999</v>
      </c>
      <c r="AS10" s="1118">
        <v>177419.82845999999</v>
      </c>
      <c r="AT10" s="1118">
        <v>194080.10492000001</v>
      </c>
      <c r="AU10" s="1118">
        <v>206609.41</v>
      </c>
      <c r="AV10" s="1118">
        <v>226694.97</v>
      </c>
      <c r="AW10" s="1118">
        <v>241004.23</v>
      </c>
      <c r="AX10" s="1118">
        <v>264379.04194999998</v>
      </c>
      <c r="AY10" s="1118">
        <v>299064.34999999998</v>
      </c>
      <c r="AZ10" s="1118">
        <v>335159.12</v>
      </c>
      <c r="BA10" s="1119">
        <v>396315.61</v>
      </c>
      <c r="BB10" s="1118">
        <v>10371.459999999999</v>
      </c>
      <c r="BC10" s="1118">
        <v>13532.367029999999</v>
      </c>
      <c r="BD10" s="1118">
        <v>17800.66851</v>
      </c>
      <c r="BE10" s="1118">
        <v>23614.62</v>
      </c>
      <c r="BF10" s="1118">
        <v>31890.85</v>
      </c>
      <c r="BG10" s="1118">
        <v>41552.85</v>
      </c>
      <c r="BH10" s="1118">
        <v>50787.59</v>
      </c>
      <c r="BI10" s="1118">
        <v>59502.32</v>
      </c>
      <c r="BJ10" s="1118">
        <v>73602.289999999994</v>
      </c>
      <c r="BK10" s="1119">
        <v>86983.85</v>
      </c>
      <c r="BL10" s="1118">
        <v>39106.199999999997</v>
      </c>
      <c r="BM10" s="1118">
        <v>41021.239809999999</v>
      </c>
      <c r="BN10" s="1118">
        <v>46369.629699999998</v>
      </c>
      <c r="BO10" s="1118">
        <v>51576.33</v>
      </c>
      <c r="BP10" s="1118">
        <v>60026.31</v>
      </c>
      <c r="BQ10" s="1118">
        <v>72691.600000000006</v>
      </c>
      <c r="BR10" s="1118">
        <v>86236.72</v>
      </c>
      <c r="BS10" s="1118">
        <v>109619.59</v>
      </c>
      <c r="BT10" s="1118">
        <v>136855.66</v>
      </c>
      <c r="BU10" s="1119">
        <v>173754.41</v>
      </c>
      <c r="BV10" s="1119">
        <v>100.23</v>
      </c>
      <c r="BW10" s="1118">
        <v>1106.4000000000001</v>
      </c>
      <c r="BX10" s="1118">
        <v>2264.85</v>
      </c>
      <c r="BY10" s="1118">
        <v>4291.88</v>
      </c>
      <c r="BZ10" s="1118">
        <v>6845.96</v>
      </c>
      <c r="CA10" s="1118">
        <v>10302.85</v>
      </c>
      <c r="CB10" s="1118">
        <v>15577.97</v>
      </c>
      <c r="CC10" s="1118">
        <v>22215.64</v>
      </c>
      <c r="CD10" s="1118">
        <v>26515.78</v>
      </c>
      <c r="CE10" s="1118">
        <v>35136.379999999997</v>
      </c>
      <c r="CF10" s="1119">
        <v>42334.33</v>
      </c>
      <c r="CG10" s="1118">
        <v>50221.74</v>
      </c>
      <c r="CH10" s="1118">
        <v>56198.252849999997</v>
      </c>
      <c r="CI10" s="1118">
        <v>63407.268530000001</v>
      </c>
      <c r="CJ10" s="1118">
        <v>69565.47</v>
      </c>
      <c r="CK10" s="1118">
        <v>81451.34</v>
      </c>
      <c r="CL10" s="1118">
        <v>94984.01</v>
      </c>
      <c r="CM10" s="1118">
        <v>106960.12</v>
      </c>
      <c r="CN10" s="1118">
        <v>115013.84</v>
      </c>
      <c r="CO10" s="1121" t="s">
        <v>103</v>
      </c>
      <c r="CP10" s="1118">
        <v>15599.42</v>
      </c>
      <c r="CQ10" s="1118">
        <v>17437.3745514</v>
      </c>
      <c r="CR10" s="1118">
        <v>18153.296423299998</v>
      </c>
      <c r="CS10" s="1118">
        <v>19940.77</v>
      </c>
      <c r="CT10" s="1118">
        <v>22857.07</v>
      </c>
      <c r="CU10" s="1118">
        <v>27166.95</v>
      </c>
      <c r="CV10" s="1118">
        <v>30151.54</v>
      </c>
      <c r="CW10" s="1118">
        <v>37074.21</v>
      </c>
      <c r="CX10" s="1118">
        <v>43864.480000000003</v>
      </c>
      <c r="CY10" s="1119">
        <v>49680.53</v>
      </c>
      <c r="CZ10" s="1119">
        <v>219.05</v>
      </c>
      <c r="DA10" s="1118">
        <v>286067.78999999998</v>
      </c>
      <c r="DB10" s="1118">
        <v>347252.22453000001</v>
      </c>
      <c r="DC10" s="1118">
        <v>406761.30397000001</v>
      </c>
      <c r="DD10" s="1118">
        <v>473539.12</v>
      </c>
      <c r="DE10" s="1118">
        <v>567916.75</v>
      </c>
      <c r="DF10" s="1118">
        <v>684531.66</v>
      </c>
      <c r="DG10" s="1118">
        <v>786115.35</v>
      </c>
      <c r="DH10" s="1118">
        <v>945928.9</v>
      </c>
      <c r="DI10" s="1118">
        <v>1284466.2</v>
      </c>
      <c r="DJ10" s="1119">
        <v>1581152</v>
      </c>
      <c r="DK10" s="1118">
        <v>354027.18</v>
      </c>
      <c r="DL10" s="1118">
        <v>381690.27</v>
      </c>
      <c r="DM10" s="1118">
        <v>419291.63988999999</v>
      </c>
      <c r="DN10" s="1118">
        <v>481317.47</v>
      </c>
      <c r="DO10" s="1118">
        <v>524383.42000000004</v>
      </c>
      <c r="DP10" s="1118">
        <v>607688.24</v>
      </c>
      <c r="DQ10" s="1118">
        <v>672300.73</v>
      </c>
      <c r="DR10" s="1118">
        <v>788362.21</v>
      </c>
      <c r="DS10" s="1118">
        <v>872834.86</v>
      </c>
      <c r="DT10" s="1119">
        <v>1020193.52</v>
      </c>
      <c r="DU10" s="1118">
        <v>41008.971599999997</v>
      </c>
      <c r="DV10" s="1118">
        <v>47644.902296599997</v>
      </c>
      <c r="DW10" s="1118">
        <v>56249.9691466</v>
      </c>
      <c r="DX10" s="1118">
        <v>66649.407000000007</v>
      </c>
      <c r="DY10" s="1118">
        <v>74228.917700000005</v>
      </c>
      <c r="DZ10" s="1118">
        <v>82944.935800000007</v>
      </c>
      <c r="EA10" s="1118">
        <v>87830.58</v>
      </c>
      <c r="EB10" s="1118">
        <v>92409.16</v>
      </c>
      <c r="EC10" s="1118">
        <v>99463.399600000004</v>
      </c>
      <c r="ED10" s="1119">
        <v>119093.60769999999</v>
      </c>
      <c r="EE10" s="1118">
        <v>65922.12</v>
      </c>
      <c r="EF10" s="1118">
        <v>76881.58</v>
      </c>
      <c r="EG10" s="1118">
        <v>92139.8</v>
      </c>
      <c r="EH10" s="1118">
        <v>108876.39</v>
      </c>
      <c r="EI10" s="1118">
        <v>136364.76999999999</v>
      </c>
      <c r="EJ10" s="1118">
        <v>174295.23</v>
      </c>
      <c r="EK10" s="1118">
        <v>205250.53</v>
      </c>
      <c r="EL10" s="1118">
        <v>231170</v>
      </c>
      <c r="EM10" s="1118">
        <v>289383.39</v>
      </c>
      <c r="EN10" s="1119">
        <v>362242.2</v>
      </c>
      <c r="EO10" s="1118">
        <v>13548309.280000001</v>
      </c>
      <c r="EP10" s="1118">
        <v>15133826.739999998</v>
      </c>
      <c r="EQ10" s="1118">
        <v>16401496.65</v>
      </c>
      <c r="ER10" s="1118">
        <v>18209599.300000001</v>
      </c>
      <c r="ES10" s="1118">
        <v>19789360.43</v>
      </c>
      <c r="ET10" s="1118">
        <v>21579107.370000001</v>
      </c>
      <c r="EU10" s="1118">
        <v>23446140.73</v>
      </c>
      <c r="EV10" s="1118">
        <v>25260799.359999999</v>
      </c>
      <c r="EW10" s="1118">
        <v>27368495.52</v>
      </c>
      <c r="EX10" s="1119">
        <v>29632199</v>
      </c>
      <c r="EY10" s="1118">
        <v>141385.62</v>
      </c>
      <c r="EZ10" s="1118">
        <v>179404.72098000001</v>
      </c>
      <c r="FA10" s="1118">
        <v>221990.63772999999</v>
      </c>
      <c r="FB10" s="1118">
        <v>266155.92</v>
      </c>
      <c r="FC10" s="1118">
        <v>320647.93</v>
      </c>
      <c r="FD10" s="1118">
        <v>391255.21</v>
      </c>
      <c r="FE10" s="1118">
        <v>443666.25</v>
      </c>
      <c r="FF10" s="1118">
        <v>520787.47</v>
      </c>
      <c r="FG10" s="1118">
        <v>618853.78</v>
      </c>
      <c r="FH10" s="1119">
        <v>732534.67</v>
      </c>
      <c r="FI10" s="1118">
        <v>62615.79</v>
      </c>
      <c r="FJ10" s="1118">
        <v>71933.943520000001</v>
      </c>
      <c r="FK10" s="1118">
        <v>81086.229040000006</v>
      </c>
      <c r="FL10" s="1118">
        <v>95808.66</v>
      </c>
      <c r="FM10" s="1118">
        <v>113520.21</v>
      </c>
      <c r="FN10" s="1118">
        <v>128379.62</v>
      </c>
      <c r="FO10" s="1118">
        <v>150495.21</v>
      </c>
      <c r="FP10" s="1118">
        <v>177161</v>
      </c>
      <c r="FQ10" s="1118">
        <v>208610.43</v>
      </c>
      <c r="FR10" s="1119">
        <v>249491.15</v>
      </c>
      <c r="FS10" s="1118">
        <v>4242.08</v>
      </c>
      <c r="FT10" s="1118">
        <v>7776.5548600000002</v>
      </c>
      <c r="FU10" s="1118">
        <v>11595.83</v>
      </c>
      <c r="FV10" s="1118">
        <v>16796.68</v>
      </c>
      <c r="FW10" s="1118">
        <v>23430.46</v>
      </c>
      <c r="FX10" s="1118">
        <v>28056.69</v>
      </c>
      <c r="FY10" s="1118">
        <v>31417.5</v>
      </c>
      <c r="FZ10" s="1118">
        <v>35152.22</v>
      </c>
      <c r="GA10" s="1118">
        <v>40498.57</v>
      </c>
      <c r="GB10" s="1119">
        <v>46727.13</v>
      </c>
      <c r="GC10" s="1118">
        <v>72247.11</v>
      </c>
      <c r="GD10" s="1118">
        <v>66727.469169999997</v>
      </c>
      <c r="GE10" s="1118">
        <v>71390.289059999996</v>
      </c>
      <c r="GF10" s="1118">
        <v>84294.56</v>
      </c>
      <c r="GG10" s="1118">
        <v>105173.22</v>
      </c>
      <c r="GH10" s="1118">
        <v>116225.32</v>
      </c>
      <c r="GI10" s="1118">
        <v>127811.45</v>
      </c>
      <c r="GJ10" s="1118">
        <v>145978</v>
      </c>
      <c r="GK10" s="1118">
        <v>162956.47</v>
      </c>
      <c r="GL10" s="1119">
        <v>184112.9</v>
      </c>
      <c r="GM10" s="1127">
        <v>5915.68</v>
      </c>
      <c r="GN10" s="1127">
        <v>6486.94</v>
      </c>
      <c r="GO10" s="1127">
        <v>6764.38</v>
      </c>
      <c r="GP10" s="1127">
        <v>7497.93</v>
      </c>
      <c r="GQ10" s="1127">
        <v>8188.64</v>
      </c>
      <c r="GR10" s="1127">
        <v>7866.61</v>
      </c>
      <c r="GS10" s="1127">
        <v>8431.48</v>
      </c>
      <c r="GT10" s="1118">
        <v>8671</v>
      </c>
      <c r="GU10" s="1118">
        <v>9202.8337233999991</v>
      </c>
      <c r="GV10" s="1119"/>
      <c r="GW10" s="1118">
        <v>332620.19</v>
      </c>
      <c r="GX10" s="1118">
        <v>416110.44094</v>
      </c>
      <c r="GY10" s="1118">
        <v>511146.66959</v>
      </c>
      <c r="GZ10" s="1118">
        <v>611569.79</v>
      </c>
      <c r="HA10" s="1118">
        <v>729158.98</v>
      </c>
      <c r="HB10" s="1118">
        <v>891809.89</v>
      </c>
      <c r="HC10" s="1118">
        <v>974482.65</v>
      </c>
      <c r="HD10" s="1118">
        <v>1118459.19606</v>
      </c>
      <c r="HE10" s="1118">
        <v>1351013.8067600001</v>
      </c>
      <c r="HF10" s="1119">
        <v>1593457.6295</v>
      </c>
      <c r="HG10" s="1120">
        <v>9805.7099999999991</v>
      </c>
      <c r="HH10" s="1118">
        <v>10871.49</v>
      </c>
      <c r="HI10" s="1118">
        <v>12812.12342</v>
      </c>
      <c r="HJ10" s="1118">
        <v>14839.064249999999</v>
      </c>
      <c r="HK10" s="1118">
        <v>17970.25</v>
      </c>
      <c r="HL10" s="1118">
        <v>21700.65</v>
      </c>
      <c r="HM10" s="1118">
        <v>27437.07</v>
      </c>
      <c r="HN10" s="1118">
        <v>33782.01</v>
      </c>
      <c r="HO10" s="1118">
        <v>40279.26</v>
      </c>
      <c r="HP10" s="1118">
        <v>49413.117960000003</v>
      </c>
      <c r="HQ10" s="1119">
        <v>61077.15</v>
      </c>
      <c r="HR10" s="1118">
        <v>27150.86</v>
      </c>
      <c r="HS10" s="1118">
        <v>31473.91</v>
      </c>
      <c r="HT10" s="1118">
        <v>34105.71</v>
      </c>
      <c r="HU10" s="1118">
        <v>38597.75</v>
      </c>
      <c r="HV10" s="1118">
        <v>45548.26</v>
      </c>
      <c r="HW10" s="1118">
        <v>54612.5</v>
      </c>
      <c r="HX10" s="1118">
        <v>61943.55</v>
      </c>
      <c r="HY10" s="1118">
        <v>77481.45</v>
      </c>
      <c r="HZ10" s="1118">
        <v>99736.84</v>
      </c>
      <c r="IA10" s="1119">
        <v>129813.73</v>
      </c>
      <c r="IB10" s="1118">
        <v>86233.09</v>
      </c>
      <c r="IC10" s="1118">
        <v>93097.37</v>
      </c>
      <c r="ID10" s="1118">
        <v>96987.65</v>
      </c>
      <c r="IE10" s="1118">
        <v>103956.43</v>
      </c>
      <c r="IF10" s="1118">
        <v>123726.92</v>
      </c>
      <c r="IG10" s="1118">
        <v>134746.38</v>
      </c>
      <c r="IH10" s="1118">
        <v>160256.69</v>
      </c>
      <c r="II10" s="1118">
        <v>198546.18</v>
      </c>
      <c r="IJ10" s="1118">
        <v>235315.24</v>
      </c>
      <c r="IK10" s="1119">
        <v>255425.65</v>
      </c>
      <c r="IL10" s="1122">
        <v>15513072.861599999</v>
      </c>
      <c r="IM10" s="1122">
        <v>17422627.244118001</v>
      </c>
      <c r="IN10" s="1122">
        <v>19036234.575809099</v>
      </c>
      <c r="IO10" s="1118">
        <v>21251235.136999998</v>
      </c>
      <c r="IP10" s="1118">
        <v>23344443.5277</v>
      </c>
      <c r="IQ10" s="1123">
        <v>25766067.245800003</v>
      </c>
      <c r="IR10" s="1123">
        <v>28145603.292930003</v>
      </c>
      <c r="IS10" s="1118">
        <v>30726368.731929995</v>
      </c>
      <c r="IT10" s="1124">
        <v>33846388.198043406</v>
      </c>
      <c r="IU10" s="1115">
        <f t="shared" si="0"/>
        <v>37347812.278697401</v>
      </c>
    </row>
    <row r="11" spans="1:255" ht="12.5">
      <c r="A11" s="1116" t="s">
        <v>500</v>
      </c>
      <c r="B11" s="1117">
        <v>31.2309281</v>
      </c>
      <c r="C11" s="1118">
        <v>306207.88</v>
      </c>
      <c r="D11" s="1118">
        <v>140008.41</v>
      </c>
      <c r="E11" s="1118">
        <v>149009.81576190001</v>
      </c>
      <c r="F11" s="1118">
        <v>204955.54</v>
      </c>
      <c r="G11" s="1118">
        <v>145605.95000000001</v>
      </c>
      <c r="H11" s="1118">
        <v>130805.11</v>
      </c>
      <c r="I11" s="1118">
        <v>229026.52</v>
      </c>
      <c r="J11" s="1118">
        <v>233399</v>
      </c>
      <c r="K11" s="1118">
        <v>142365.41</v>
      </c>
      <c r="L11" s="1119">
        <v>307138.67</v>
      </c>
      <c r="M11" s="1118">
        <v>17488.55</v>
      </c>
      <c r="N11" s="1118">
        <v>6501.8586100000002</v>
      </c>
      <c r="O11" s="1118">
        <v>8812.7585600000002</v>
      </c>
      <c r="P11" s="1118">
        <v>13681.22</v>
      </c>
      <c r="Q11" s="1118">
        <v>9371.69</v>
      </c>
      <c r="R11" s="1118">
        <v>8618.44</v>
      </c>
      <c r="S11" s="1118">
        <v>17549.603149999999</v>
      </c>
      <c r="T11" s="1118">
        <v>20348.96</v>
      </c>
      <c r="U11" s="1118">
        <v>14954.82</v>
      </c>
      <c r="V11" s="1119">
        <v>23261.08</v>
      </c>
      <c r="W11" s="1120">
        <v>16867.669999999998</v>
      </c>
      <c r="X11" s="1118">
        <v>25556.37</v>
      </c>
      <c r="Y11" s="1118">
        <v>11271.608969999999</v>
      </c>
      <c r="Z11" s="1118">
        <v>26869.038939999999</v>
      </c>
      <c r="AA11" s="1118">
        <v>24392.35</v>
      </c>
      <c r="AB11" s="1118">
        <v>20412.25</v>
      </c>
      <c r="AC11" s="1118">
        <v>21844.81</v>
      </c>
      <c r="AD11" s="1118">
        <v>19337.57</v>
      </c>
      <c r="AE11" s="1118">
        <v>27027.27605</v>
      </c>
      <c r="AF11" s="1118">
        <v>31135</v>
      </c>
      <c r="AG11" s="1119">
        <v>37084.26799</v>
      </c>
      <c r="AH11" s="1118">
        <v>83083.19</v>
      </c>
      <c r="AI11" s="1118">
        <v>25210.806229999998</v>
      </c>
      <c r="AJ11" s="1118">
        <v>53926.599520000003</v>
      </c>
      <c r="AK11" s="1118">
        <v>42470.94</v>
      </c>
      <c r="AL11" s="1118">
        <v>42889.49</v>
      </c>
      <c r="AM11" s="1118">
        <v>32561.47</v>
      </c>
      <c r="AN11" s="1118">
        <v>42856.89</v>
      </c>
      <c r="AO11" s="1118">
        <v>37414</v>
      </c>
      <c r="AP11" s="1118">
        <v>30183.26</v>
      </c>
      <c r="AQ11" s="1119">
        <v>38149.003449999997</v>
      </c>
      <c r="AR11" s="1118">
        <v>484837.05</v>
      </c>
      <c r="AS11" s="1118">
        <v>197224.25060999999</v>
      </c>
      <c r="AT11" s="1118">
        <v>261631.58652000001</v>
      </c>
      <c r="AU11" s="1118">
        <v>295175.09999999998</v>
      </c>
      <c r="AV11" s="1118">
        <v>215975.72</v>
      </c>
      <c r="AW11" s="1118">
        <v>224190.03</v>
      </c>
      <c r="AX11" s="1118">
        <v>342263.53951999999</v>
      </c>
      <c r="AY11" s="1118">
        <v>380634.99</v>
      </c>
      <c r="AZ11" s="1118">
        <v>302893.28000000003</v>
      </c>
      <c r="BA11" s="1119">
        <v>391513.17</v>
      </c>
      <c r="BB11" s="1118">
        <v>37345.629999999997</v>
      </c>
      <c r="BC11" s="1118">
        <v>24851.80212</v>
      </c>
      <c r="BD11" s="1118">
        <v>24204.61119</v>
      </c>
      <c r="BE11" s="1118">
        <v>28091.439999999999</v>
      </c>
      <c r="BF11" s="1118">
        <v>16075.09</v>
      </c>
      <c r="BG11" s="1118">
        <v>20946.400000000001</v>
      </c>
      <c r="BH11" s="1118">
        <v>26863.55</v>
      </c>
      <c r="BI11" s="1118">
        <v>39987.879999999997</v>
      </c>
      <c r="BJ11" s="1118">
        <v>13266.77</v>
      </c>
      <c r="BK11" s="1119">
        <v>35549.980000000003</v>
      </c>
      <c r="BL11" s="1118">
        <v>89934.98</v>
      </c>
      <c r="BM11" s="1118">
        <v>50253.743699999999</v>
      </c>
      <c r="BN11" s="1118">
        <v>65080.390149999999</v>
      </c>
      <c r="BO11" s="1118">
        <v>66462.850000000006</v>
      </c>
      <c r="BP11" s="1118">
        <v>89338.19</v>
      </c>
      <c r="BQ11" s="1118">
        <v>74596.97</v>
      </c>
      <c r="BR11" s="1118">
        <v>128048</v>
      </c>
      <c r="BS11" s="1118">
        <v>153513.88</v>
      </c>
      <c r="BT11" s="1118">
        <v>71418.210000000006</v>
      </c>
      <c r="BU11" s="1119">
        <v>89224.8</v>
      </c>
      <c r="BV11" s="1119">
        <v>69.3</v>
      </c>
      <c r="BW11" s="1118">
        <v>923.8</v>
      </c>
      <c r="BX11" s="1118">
        <v>1082.3082377999999</v>
      </c>
      <c r="BY11" s="1118">
        <v>3226.0969448999999</v>
      </c>
      <c r="BZ11" s="1118">
        <v>5918.39</v>
      </c>
      <c r="CA11" s="1118">
        <v>8220.4500000000007</v>
      </c>
      <c r="CB11" s="1118">
        <v>12575.52</v>
      </c>
      <c r="CC11" s="1118">
        <v>21437.86</v>
      </c>
      <c r="CD11" s="1118">
        <v>22705.98</v>
      </c>
      <c r="CE11" s="1118">
        <v>20921.34</v>
      </c>
      <c r="CF11" s="1119">
        <v>40907.120000000003</v>
      </c>
      <c r="CG11" s="1118">
        <v>57131.02</v>
      </c>
      <c r="CH11" s="1118">
        <v>28139.001960000001</v>
      </c>
      <c r="CI11" s="1118">
        <v>31499.9827</v>
      </c>
      <c r="CJ11" s="1118">
        <v>35432.03</v>
      </c>
      <c r="CK11" s="1118">
        <v>21521.84</v>
      </c>
      <c r="CL11" s="1118">
        <v>31391.48</v>
      </c>
      <c r="CM11" s="1118">
        <v>16203.48</v>
      </c>
      <c r="CN11" s="1118">
        <v>37987.35</v>
      </c>
      <c r="CO11" s="1121" t="s">
        <v>103</v>
      </c>
      <c r="CP11" s="1118">
        <v>18697.34</v>
      </c>
      <c r="CQ11" s="1118">
        <v>4538.3486897000003</v>
      </c>
      <c r="CR11" s="1118">
        <v>8751.4746594000007</v>
      </c>
      <c r="CS11" s="1118">
        <v>7769.22</v>
      </c>
      <c r="CT11" s="1118">
        <v>3676.58</v>
      </c>
      <c r="CU11" s="1118">
        <v>7349.12</v>
      </c>
      <c r="CV11" s="1118">
        <v>14827.44</v>
      </c>
      <c r="CW11" s="1118">
        <v>8952.77</v>
      </c>
      <c r="CX11" s="1118">
        <v>5978.59</v>
      </c>
      <c r="CY11" s="1119">
        <v>10317.35</v>
      </c>
      <c r="CZ11" s="1119">
        <v>0.89</v>
      </c>
      <c r="DA11" s="1118">
        <v>380744.38</v>
      </c>
      <c r="DB11" s="1118">
        <v>375525.31310000003</v>
      </c>
      <c r="DC11" s="1118">
        <v>389406.44131000002</v>
      </c>
      <c r="DD11" s="1118">
        <v>404531.44</v>
      </c>
      <c r="DE11" s="1118">
        <v>328523.28000000003</v>
      </c>
      <c r="DF11" s="1118">
        <v>484411.27</v>
      </c>
      <c r="DG11" s="1118">
        <v>660574.98</v>
      </c>
      <c r="DH11" s="1118">
        <v>761446.98</v>
      </c>
      <c r="DI11" s="1118">
        <v>541241.48</v>
      </c>
      <c r="DJ11" s="1119">
        <v>1066935.42</v>
      </c>
      <c r="DK11" s="1118">
        <v>796677.75</v>
      </c>
      <c r="DL11" s="1118">
        <v>508311.45033000002</v>
      </c>
      <c r="DM11" s="1118">
        <v>719838.35867999995</v>
      </c>
      <c r="DN11" s="1118">
        <v>800328.19</v>
      </c>
      <c r="DO11" s="1118">
        <v>761750</v>
      </c>
      <c r="DP11" s="1118">
        <v>769695.15</v>
      </c>
      <c r="DQ11" s="1118">
        <v>1283121.8899999999</v>
      </c>
      <c r="DR11" s="1118">
        <v>1544951.7</v>
      </c>
      <c r="DS11" s="1118">
        <v>1065121.3999999999</v>
      </c>
      <c r="DT11" s="1119">
        <v>1510014.36</v>
      </c>
      <c r="DU11" s="1118">
        <v>18505.021799999999</v>
      </c>
      <c r="DV11" s="1118">
        <v>25356.6377268</v>
      </c>
      <c r="DW11" s="1118">
        <v>31367.365483500002</v>
      </c>
      <c r="DX11" s="1118">
        <v>31458.1891</v>
      </c>
      <c r="DY11" s="1118">
        <v>33912.883399999999</v>
      </c>
      <c r="DZ11" s="1118">
        <v>34575.1682</v>
      </c>
      <c r="EA11" s="1118">
        <v>64127.59</v>
      </c>
      <c r="EB11" s="1118">
        <v>77740.72</v>
      </c>
      <c r="EC11" s="1118">
        <v>70183.674799999993</v>
      </c>
      <c r="ED11" s="1119">
        <v>133623.6177</v>
      </c>
      <c r="EE11" s="1118">
        <v>144015.31</v>
      </c>
      <c r="EF11" s="1118">
        <v>72220.585980000003</v>
      </c>
      <c r="EG11" s="1118">
        <v>96180.897540000005</v>
      </c>
      <c r="EH11" s="1118">
        <v>107603.01</v>
      </c>
      <c r="EI11" s="1118">
        <v>122312.45</v>
      </c>
      <c r="EJ11" s="1118">
        <v>140530.20000000001</v>
      </c>
      <c r="EK11" s="1118">
        <v>131736.22</v>
      </c>
      <c r="EL11" s="1118">
        <v>178437</v>
      </c>
      <c r="EM11" s="1118">
        <v>158236.56</v>
      </c>
      <c r="EN11" s="1119">
        <v>261354.85</v>
      </c>
      <c r="EO11" s="1118">
        <v>2723446.7800000003</v>
      </c>
      <c r="EP11" s="1118">
        <v>1418565.17</v>
      </c>
      <c r="EQ11" s="1118">
        <v>2150328.48</v>
      </c>
      <c r="ER11" s="1118">
        <v>2852799.92</v>
      </c>
      <c r="ES11" s="1118">
        <v>2995663.11</v>
      </c>
      <c r="ET11" s="1118">
        <v>3037310.34</v>
      </c>
      <c r="EU11" s="1118">
        <v>4453482.7699999996</v>
      </c>
      <c r="EV11" s="1118">
        <v>4977679.2300000004</v>
      </c>
      <c r="EW11" s="1118">
        <v>4946320.74</v>
      </c>
      <c r="EX11" s="1119">
        <v>6701048</v>
      </c>
      <c r="EY11" s="1118">
        <v>230228.06</v>
      </c>
      <c r="EZ11" s="1118">
        <v>115165.0625</v>
      </c>
      <c r="FA11" s="1118">
        <v>130021.36926000001</v>
      </c>
      <c r="FB11" s="1118">
        <v>166787.46</v>
      </c>
      <c r="FC11" s="1118">
        <v>215798.39999999999</v>
      </c>
      <c r="FD11" s="1118">
        <v>227357</v>
      </c>
      <c r="FE11" s="1118">
        <v>557204.34</v>
      </c>
      <c r="FF11" s="1118">
        <v>635313.62</v>
      </c>
      <c r="FG11" s="1118">
        <v>215603.25</v>
      </c>
      <c r="FH11" s="1119">
        <v>591884.67000000004</v>
      </c>
      <c r="FI11" s="1118">
        <v>72702.149999999994</v>
      </c>
      <c r="FJ11" s="1118">
        <v>46132.778700000003</v>
      </c>
      <c r="FK11" s="1118">
        <v>56754.102489999997</v>
      </c>
      <c r="FL11" s="1118">
        <v>75828.789999999994</v>
      </c>
      <c r="FM11" s="1118">
        <v>51565.01</v>
      </c>
      <c r="FN11" s="1118">
        <v>52800.47</v>
      </c>
      <c r="FO11" s="1118">
        <v>74033.289999999994</v>
      </c>
      <c r="FP11" s="1118">
        <v>109681</v>
      </c>
      <c r="FQ11" s="1118">
        <v>89833.61</v>
      </c>
      <c r="FR11" s="1119">
        <v>117566.18</v>
      </c>
      <c r="FS11" s="1118">
        <v>2441</v>
      </c>
      <c r="FT11" s="1118">
        <v>1431.71198</v>
      </c>
      <c r="FU11" s="1118">
        <v>4152.5276299999996</v>
      </c>
      <c r="FV11" s="1118">
        <v>2421.89</v>
      </c>
      <c r="FW11" s="1118">
        <v>2583.64</v>
      </c>
      <c r="FX11" s="1118">
        <v>11193.89</v>
      </c>
      <c r="FY11" s="1118">
        <v>10612.73</v>
      </c>
      <c r="FZ11" s="1118">
        <v>2855.19</v>
      </c>
      <c r="GA11" s="1118">
        <v>1933.67</v>
      </c>
      <c r="GB11" s="1119">
        <v>3568.76</v>
      </c>
      <c r="GC11" s="1118">
        <v>217321.14</v>
      </c>
      <c r="GD11" s="1118">
        <v>91475.013959999997</v>
      </c>
      <c r="GE11" s="1118">
        <v>89067.136289999995</v>
      </c>
      <c r="GF11" s="1118">
        <v>111292.78</v>
      </c>
      <c r="GG11" s="1118">
        <v>75483.13</v>
      </c>
      <c r="GH11" s="1118">
        <v>69985.3</v>
      </c>
      <c r="GI11" s="1118">
        <v>57371.42</v>
      </c>
      <c r="GJ11" s="1118">
        <v>92553</v>
      </c>
      <c r="GK11" s="1118">
        <v>53967.09</v>
      </c>
      <c r="GL11" s="1119">
        <v>103323.22</v>
      </c>
      <c r="GM11" s="1127">
        <v>3893.6</v>
      </c>
      <c r="GN11" s="1127">
        <v>1520.98</v>
      </c>
      <c r="GO11" s="1127">
        <v>1810.28</v>
      </c>
      <c r="GP11" s="1127">
        <v>1935.91</v>
      </c>
      <c r="GQ11" s="1127">
        <v>1118.8499999999999</v>
      </c>
      <c r="GR11" s="1127">
        <v>991.83</v>
      </c>
      <c r="GS11" s="1127">
        <v>936.28</v>
      </c>
      <c r="GT11" s="1118">
        <v>1620</v>
      </c>
      <c r="GU11" s="1118">
        <v>1444.7059329000001</v>
      </c>
      <c r="GV11" s="1119"/>
      <c r="GW11" s="1118">
        <v>521997.96</v>
      </c>
      <c r="GX11" s="1118">
        <v>296258.06662</v>
      </c>
      <c r="GY11" s="1118">
        <v>304676.11404999997</v>
      </c>
      <c r="GZ11" s="1118">
        <v>360232.7</v>
      </c>
      <c r="HA11" s="1118">
        <v>327996.02</v>
      </c>
      <c r="HB11" s="1118">
        <v>411599.72</v>
      </c>
      <c r="HC11" s="1118">
        <v>822704.53</v>
      </c>
      <c r="HD11" s="1118">
        <v>932839.70331000001</v>
      </c>
      <c r="HE11" s="1118">
        <v>631027.21461000002</v>
      </c>
      <c r="HF11" s="1119">
        <v>963640.83446000004</v>
      </c>
      <c r="HG11" s="1120">
        <v>5020.78</v>
      </c>
      <c r="HH11" s="1118">
        <v>7740.46</v>
      </c>
      <c r="HI11" s="1118">
        <v>5661.3234300000004</v>
      </c>
      <c r="HJ11" s="1118">
        <v>8191.64293</v>
      </c>
      <c r="HK11" s="1118">
        <v>8977.99</v>
      </c>
      <c r="HL11" s="1118">
        <v>11984.4</v>
      </c>
      <c r="HM11" s="1118">
        <v>9173.1200000000008</v>
      </c>
      <c r="HN11" s="1118">
        <v>10204.82</v>
      </c>
      <c r="HO11" s="1118">
        <v>10274.450000000001</v>
      </c>
      <c r="HP11" s="1118">
        <v>6644.2394599999998</v>
      </c>
      <c r="HQ11" s="1119">
        <v>10957.5</v>
      </c>
      <c r="HR11" s="1118">
        <v>27547.62</v>
      </c>
      <c r="HS11" s="1118">
        <v>15182.17</v>
      </c>
      <c r="HT11" s="1118">
        <v>26535.53</v>
      </c>
      <c r="HU11" s="1118">
        <v>34052.15</v>
      </c>
      <c r="HV11" s="1118">
        <v>27438.73</v>
      </c>
      <c r="HW11" s="1118">
        <v>41109.39</v>
      </c>
      <c r="HX11" s="1118">
        <v>57603.27</v>
      </c>
      <c r="HY11" s="1118">
        <v>56207.05</v>
      </c>
      <c r="HZ11" s="1118">
        <v>25982.240000000002</v>
      </c>
      <c r="IA11" s="1119">
        <v>53285.06</v>
      </c>
      <c r="IB11" s="1118">
        <v>194256.38</v>
      </c>
      <c r="IC11" s="1118">
        <v>149460.85999999999</v>
      </c>
      <c r="ID11" s="1118">
        <v>139140.92000000001</v>
      </c>
      <c r="IE11" s="1118">
        <v>116028.53</v>
      </c>
      <c r="IF11" s="1118">
        <v>134890.26</v>
      </c>
      <c r="IG11" s="1118">
        <v>127429.13</v>
      </c>
      <c r="IH11" s="1118">
        <v>196764.56</v>
      </c>
      <c r="II11" s="1118">
        <v>374063.54</v>
      </c>
      <c r="IJ11" s="1118">
        <v>261975.33</v>
      </c>
      <c r="IK11" s="1119">
        <v>576941.19999999995</v>
      </c>
      <c r="IL11" s="1122">
        <v>6462723.4218000006</v>
      </c>
      <c r="IM11" s="1122">
        <v>3611349.2634543004</v>
      </c>
      <c r="IN11" s="1122">
        <v>4780483.5206097011</v>
      </c>
      <c r="IO11" s="1118">
        <v>5798628.0291000018</v>
      </c>
      <c r="IP11" s="1118">
        <v>5664107.4134</v>
      </c>
      <c r="IQ11" s="1123">
        <v>5983041.3281999994</v>
      </c>
      <c r="IR11" s="1123">
        <v>9238893.14267</v>
      </c>
      <c r="IS11" s="1118">
        <v>10717635.269359998</v>
      </c>
      <c r="IT11" s="1124">
        <v>8702631.8848029021</v>
      </c>
      <c r="IU11" s="1115">
        <f t="shared" si="0"/>
        <v>13067390.534528099</v>
      </c>
    </row>
    <row r="12" spans="1:255" ht="12.5">
      <c r="A12" s="1116" t="s">
        <v>501</v>
      </c>
      <c r="B12" s="1117">
        <v>-0.9912167999999999</v>
      </c>
      <c r="C12" s="1118">
        <v>-14703.54</v>
      </c>
      <c r="D12" s="1118">
        <v>-53327.38</v>
      </c>
      <c r="E12" s="1118">
        <v>-44399.794181600002</v>
      </c>
      <c r="F12" s="1118">
        <v>-28922.01</v>
      </c>
      <c r="G12" s="1118">
        <v>-84026.97</v>
      </c>
      <c r="H12" s="1118">
        <v>-69506.31</v>
      </c>
      <c r="I12" s="1118">
        <v>-70299.67</v>
      </c>
      <c r="J12" s="1118">
        <v>-27445</v>
      </c>
      <c r="K12" s="1118">
        <v>-50257.55</v>
      </c>
      <c r="L12" s="1119">
        <v>-29391.11</v>
      </c>
      <c r="M12" s="1118">
        <v>-1151.6300000000001</v>
      </c>
      <c r="N12" s="1118">
        <v>-4196.3807999999999</v>
      </c>
      <c r="O12" s="1118">
        <v>-3201.8513200000002</v>
      </c>
      <c r="P12" s="1118">
        <v>-2609.4299999999998</v>
      </c>
      <c r="Q12" s="1118">
        <v>-3950.83</v>
      </c>
      <c r="R12" s="1118">
        <v>-7940.59</v>
      </c>
      <c r="S12" s="1118">
        <v>-4990.6454800000001</v>
      </c>
      <c r="T12" s="1118">
        <v>-2971.62</v>
      </c>
      <c r="U12" s="1118">
        <v>-5362.82</v>
      </c>
      <c r="V12" s="1119">
        <v>-2387.3000000000002</v>
      </c>
      <c r="W12" s="1120">
        <v>-12431.09</v>
      </c>
      <c r="X12" s="1118">
        <v>-3777.61</v>
      </c>
      <c r="Y12" s="1118">
        <v>-14815.03419</v>
      </c>
      <c r="Z12" s="1118">
        <v>-5048.7265600000001</v>
      </c>
      <c r="AA12" s="1118">
        <v>-8872.4</v>
      </c>
      <c r="AB12" s="1118">
        <v>-19846.7</v>
      </c>
      <c r="AC12" s="1118">
        <v>-25704.75</v>
      </c>
      <c r="AD12" s="1118">
        <v>-18432.55</v>
      </c>
      <c r="AE12" s="1118">
        <v>-1912.88392</v>
      </c>
      <c r="AF12" s="1118">
        <v>-5431</v>
      </c>
      <c r="AG12" s="1119">
        <v>-2188.8076999999998</v>
      </c>
      <c r="AH12" s="1118">
        <v>-5407.31</v>
      </c>
      <c r="AI12" s="1118">
        <v>-20863.398980000002</v>
      </c>
      <c r="AJ12" s="1118">
        <v>-11452.11922</v>
      </c>
      <c r="AK12" s="1118">
        <v>-9025.4500000000007</v>
      </c>
      <c r="AL12" s="1118">
        <v>-19712.77</v>
      </c>
      <c r="AM12" s="1118">
        <v>-15410.8</v>
      </c>
      <c r="AN12" s="1118">
        <v>-21682.06</v>
      </c>
      <c r="AO12" s="1118">
        <v>-3834</v>
      </c>
      <c r="AP12" s="1118">
        <v>-5084.3900000000003</v>
      </c>
      <c r="AQ12" s="1119">
        <v>-1643.85007</v>
      </c>
      <c r="AR12" s="1118">
        <v>-39561.089999999997</v>
      </c>
      <c r="AS12" s="1118">
        <v>-89288.174459999995</v>
      </c>
      <c r="AT12" s="1118">
        <v>-53470.347009999998</v>
      </c>
      <c r="AU12" s="1118">
        <v>-45416.89</v>
      </c>
      <c r="AV12" s="1118">
        <v>-83075.56</v>
      </c>
      <c r="AW12" s="1118">
        <v>-127103.19</v>
      </c>
      <c r="AX12" s="1118">
        <v>-116196.18617</v>
      </c>
      <c r="AY12" s="1118">
        <v>-58621.25</v>
      </c>
      <c r="AZ12" s="1118">
        <v>-110192</v>
      </c>
      <c r="BA12" s="1119">
        <v>-66954.990000000005</v>
      </c>
      <c r="BB12" s="1118">
        <v>-1448.25</v>
      </c>
      <c r="BC12" s="1118">
        <v>-3537.9142400000001</v>
      </c>
      <c r="BD12" s="1118">
        <v>-4126.5235899999998</v>
      </c>
      <c r="BE12" s="1118">
        <v>-2142.27</v>
      </c>
      <c r="BF12" s="1118">
        <v>-4348.9399999999996</v>
      </c>
      <c r="BG12" s="1118">
        <v>-5786.9</v>
      </c>
      <c r="BH12" s="1118">
        <v>-7249.47</v>
      </c>
      <c r="BI12" s="1118">
        <v>-5950.22</v>
      </c>
      <c r="BJ12" s="1118">
        <v>-3785.83</v>
      </c>
      <c r="BK12" s="1119">
        <v>-4840.3100000000004</v>
      </c>
      <c r="BL12" s="1118">
        <v>-4953.74</v>
      </c>
      <c r="BM12" s="1118">
        <v>-18135.25835</v>
      </c>
      <c r="BN12" s="1118">
        <v>-9521.38364</v>
      </c>
      <c r="BO12" s="1118">
        <v>-13779.21</v>
      </c>
      <c r="BP12" s="1118">
        <v>-26485.97</v>
      </c>
      <c r="BQ12" s="1118">
        <v>-82677.56</v>
      </c>
      <c r="BR12" s="1118">
        <v>-57818.879999999997</v>
      </c>
      <c r="BS12" s="1118">
        <v>-17183.82</v>
      </c>
      <c r="BT12" s="1118">
        <v>-19105.43</v>
      </c>
      <c r="BU12" s="1119">
        <v>-9501.9599999999991</v>
      </c>
      <c r="BV12" s="1119">
        <v>-1.93</v>
      </c>
      <c r="BW12" s="1118">
        <v>-179.86</v>
      </c>
      <c r="BX12" s="1118">
        <v>-657.77663219999999</v>
      </c>
      <c r="BY12" s="1118">
        <v>-1514.9732655</v>
      </c>
      <c r="BZ12" s="1118">
        <v>-3669.02</v>
      </c>
      <c r="CA12" s="1118">
        <v>-8949.5</v>
      </c>
      <c r="CB12" s="1118">
        <v>-6666.36</v>
      </c>
      <c r="CC12" s="1118">
        <v>-10046.58</v>
      </c>
      <c r="CD12" s="1118">
        <v>-3759.53</v>
      </c>
      <c r="CE12" s="1118">
        <v>-10436.209999999999</v>
      </c>
      <c r="CF12" s="1119">
        <v>-5772.48</v>
      </c>
      <c r="CG12" s="1118">
        <v>-3733.88</v>
      </c>
      <c r="CH12" s="1118">
        <v>-11349.76485</v>
      </c>
      <c r="CI12" s="1118">
        <v>-6683.4739399999999</v>
      </c>
      <c r="CJ12" s="1118">
        <v>-7331.13</v>
      </c>
      <c r="CK12" s="1118">
        <v>-13840.06</v>
      </c>
      <c r="CL12" s="1118">
        <v>-13091.93</v>
      </c>
      <c r="CM12" s="1118">
        <v>-3605.78</v>
      </c>
      <c r="CN12" s="1118">
        <v>-2348.61</v>
      </c>
      <c r="CO12" s="1121" t="s">
        <v>103</v>
      </c>
      <c r="CP12" s="1118">
        <v>-2399.14</v>
      </c>
      <c r="CQ12" s="1118">
        <v>-3349.6441743</v>
      </c>
      <c r="CR12" s="1118">
        <v>-1288.5379751999999</v>
      </c>
      <c r="CS12" s="1118">
        <v>-1219.7</v>
      </c>
      <c r="CT12" s="1118">
        <v>-2742.84</v>
      </c>
      <c r="CU12" s="1118">
        <v>-2568.37</v>
      </c>
      <c r="CV12" s="1118">
        <v>-2995.25</v>
      </c>
      <c r="CW12" s="1118">
        <v>-2356.13</v>
      </c>
      <c r="CX12" s="1118">
        <v>-3129.94</v>
      </c>
      <c r="CY12" s="1119">
        <v>-2643.97</v>
      </c>
      <c r="CZ12" s="1119">
        <v>-2.2599999999999998</v>
      </c>
      <c r="DA12" s="1118">
        <v>-59208.34</v>
      </c>
      <c r="DB12" s="1118">
        <v>-98494.338740000007</v>
      </c>
      <c r="DC12" s="1118">
        <v>-39001.255590000001</v>
      </c>
      <c r="DD12" s="1118">
        <v>-38577.96</v>
      </c>
      <c r="DE12" s="1118">
        <v>-95030.52</v>
      </c>
      <c r="DF12" s="1118">
        <v>-233793.04</v>
      </c>
      <c r="DG12" s="1118">
        <v>-187610.65</v>
      </c>
      <c r="DH12" s="1118">
        <v>-115722.52</v>
      </c>
      <c r="DI12" s="1118">
        <v>-104295.72</v>
      </c>
      <c r="DJ12" s="1119">
        <v>-65487.66</v>
      </c>
      <c r="DK12" s="1118">
        <v>-50314.01</v>
      </c>
      <c r="DL12" s="1118">
        <v>-106217.16404</v>
      </c>
      <c r="DM12" s="1118">
        <v>-104581.3055</v>
      </c>
      <c r="DN12" s="1118">
        <v>-112869.41</v>
      </c>
      <c r="DO12" s="1118">
        <v>-433096.44</v>
      </c>
      <c r="DP12" s="1118">
        <v>-506512.15</v>
      </c>
      <c r="DQ12" s="1118">
        <v>-531211.97</v>
      </c>
      <c r="DR12" s="1118">
        <v>-94226.39</v>
      </c>
      <c r="DS12" s="1118">
        <v>-279675.55</v>
      </c>
      <c r="DT12" s="1119">
        <v>-119577.38</v>
      </c>
      <c r="DU12" s="1118">
        <v>-428.20350000000002</v>
      </c>
      <c r="DV12" s="1118">
        <v>-3669.9125438999999</v>
      </c>
      <c r="DW12" s="1118">
        <v>-2591.8510844000002</v>
      </c>
      <c r="DX12" s="1118">
        <v>-3851.2267000000002</v>
      </c>
      <c r="DY12" s="1118">
        <v>-10440.1594</v>
      </c>
      <c r="DZ12" s="1118">
        <v>-11382.822700000001</v>
      </c>
      <c r="EA12" s="1118">
        <v>-24899.91</v>
      </c>
      <c r="EB12" s="1118">
        <v>-9945.66</v>
      </c>
      <c r="EC12" s="1118">
        <v>-23035.5327</v>
      </c>
      <c r="ED12" s="1119">
        <v>-11014.6705</v>
      </c>
      <c r="EE12" s="1118">
        <v>-13717.14</v>
      </c>
      <c r="EF12" s="1118">
        <v>-33434.761830000003</v>
      </c>
      <c r="EG12" s="1118">
        <v>-29566.872159999999</v>
      </c>
      <c r="EH12" s="1118">
        <v>-30061.74</v>
      </c>
      <c r="EI12" s="1118">
        <v>-73156.53</v>
      </c>
      <c r="EJ12" s="1118">
        <v>-71116.649999999994</v>
      </c>
      <c r="EK12" s="1118">
        <v>-41637.97</v>
      </c>
      <c r="EL12" s="1118">
        <v>-33043</v>
      </c>
      <c r="EM12" s="1118">
        <v>-51786.7</v>
      </c>
      <c r="EN12" s="1119">
        <v>-23807.42</v>
      </c>
      <c r="EO12" s="1118">
        <v>-105099.68000000001</v>
      </c>
      <c r="EP12" s="1118">
        <v>-127756.60999999999</v>
      </c>
      <c r="EQ12" s="1118">
        <v>-124811.75</v>
      </c>
      <c r="ER12" s="1118">
        <v>-189601.57</v>
      </c>
      <c r="ES12" s="1118">
        <v>-627651.57000000007</v>
      </c>
      <c r="ET12" s="1118">
        <v>-1197686.5</v>
      </c>
      <c r="EU12" s="1118">
        <v>-630607.47</v>
      </c>
      <c r="EV12" s="1118">
        <v>-937690.65</v>
      </c>
      <c r="EW12" s="1118">
        <v>-1482386.55</v>
      </c>
      <c r="EX12" s="1119">
        <v>-325566</v>
      </c>
      <c r="EY12" s="1118">
        <v>-22048.55</v>
      </c>
      <c r="EZ12" s="1118">
        <v>-65491.275750000001</v>
      </c>
      <c r="FA12" s="1118">
        <v>-34577.778910000001</v>
      </c>
      <c r="FB12" s="1118">
        <v>-36411.83</v>
      </c>
      <c r="FC12" s="1118">
        <v>-85722.89</v>
      </c>
      <c r="FD12" s="1118">
        <v>-84348.88</v>
      </c>
      <c r="FE12" s="1118">
        <v>-133979.57</v>
      </c>
      <c r="FF12" s="1118">
        <v>-181985.77</v>
      </c>
      <c r="FG12" s="1118">
        <v>-215825.77</v>
      </c>
      <c r="FH12" s="1119">
        <v>-84596.44</v>
      </c>
      <c r="FI12" s="1118">
        <v>-4147.2299999999996</v>
      </c>
      <c r="FJ12" s="1118">
        <v>-10341.818240000001</v>
      </c>
      <c r="FK12" s="1118">
        <v>-5132.1994000000004</v>
      </c>
      <c r="FL12" s="1118">
        <v>-8157.65</v>
      </c>
      <c r="FM12" s="1118">
        <v>-10489.33</v>
      </c>
      <c r="FN12" s="1118">
        <v>-23769.89</v>
      </c>
      <c r="FO12" s="1118">
        <v>-17499.599999999999</v>
      </c>
      <c r="FP12" s="1118">
        <v>-17715</v>
      </c>
      <c r="FQ12" s="1118">
        <v>-20718.84</v>
      </c>
      <c r="FR12" s="1119">
        <v>-6982.93</v>
      </c>
      <c r="FS12" s="1118">
        <v>-164.91</v>
      </c>
      <c r="FT12" s="1118">
        <v>-110.54940000000001</v>
      </c>
      <c r="FU12" s="1118">
        <v>-303.5</v>
      </c>
      <c r="FV12" s="1118">
        <v>-89.57</v>
      </c>
      <c r="FW12" s="1118">
        <v>-311</v>
      </c>
      <c r="FX12" s="1118">
        <v>-779.28</v>
      </c>
      <c r="FY12" s="1118">
        <v>-1245.9000000000001</v>
      </c>
      <c r="FZ12" s="1118">
        <v>-485.99</v>
      </c>
      <c r="GA12" s="1118">
        <v>-473.72</v>
      </c>
      <c r="GB12" s="1119">
        <v>-980.77</v>
      </c>
      <c r="GC12" s="1118">
        <v>-11197.11</v>
      </c>
      <c r="GD12" s="1118">
        <v>-25668.3266</v>
      </c>
      <c r="GE12" s="1118">
        <v>-13769.382159999999</v>
      </c>
      <c r="GF12" s="1118">
        <v>-22283.05</v>
      </c>
      <c r="GG12" s="1118">
        <v>-36737.72</v>
      </c>
      <c r="GH12" s="1118">
        <v>-28046.99</v>
      </c>
      <c r="GI12" s="1118">
        <v>-20404.75</v>
      </c>
      <c r="GJ12" s="1118">
        <v>-12608</v>
      </c>
      <c r="GK12" s="1118">
        <v>-21613.99</v>
      </c>
      <c r="GL12" s="1119">
        <v>-10735.63</v>
      </c>
      <c r="GM12" s="1127">
        <v>-1086.29</v>
      </c>
      <c r="GN12" s="1127">
        <v>-921.42</v>
      </c>
      <c r="GO12" s="1127">
        <v>-362.08</v>
      </c>
      <c r="GP12" s="1127">
        <v>-8.19</v>
      </c>
      <c r="GQ12" s="1127">
        <v>-0.08</v>
      </c>
      <c r="GR12" s="1127">
        <v>-0.73</v>
      </c>
      <c r="GS12" s="1127">
        <v>-41.39</v>
      </c>
      <c r="GT12" s="1118">
        <v>0</v>
      </c>
      <c r="GU12" s="1118">
        <v>6.2385799999999998E-2</v>
      </c>
      <c r="GV12" s="1119"/>
      <c r="GW12" s="1118">
        <v>-39194.800000000003</v>
      </c>
      <c r="GX12" s="1118">
        <v>-114235.86891999999</v>
      </c>
      <c r="GY12" s="1118">
        <v>-56787.370849999999</v>
      </c>
      <c r="GZ12" s="1118">
        <v>-71664.61</v>
      </c>
      <c r="HA12" s="1118">
        <v>-177482.15</v>
      </c>
      <c r="HB12" s="1118">
        <v>-201623.3</v>
      </c>
      <c r="HC12" s="1118">
        <v>-202505.15</v>
      </c>
      <c r="HD12" s="1118">
        <v>-120712.3216</v>
      </c>
      <c r="HE12" s="1118">
        <v>-280230.91408000002</v>
      </c>
      <c r="HF12" s="1119">
        <v>-111351.63542000001</v>
      </c>
      <c r="HG12" s="1120">
        <v>-3769.01</v>
      </c>
      <c r="HH12" s="1118">
        <v>-1129.28</v>
      </c>
      <c r="HI12" s="1118">
        <v>-1824.11222</v>
      </c>
      <c r="HJ12" s="1118">
        <v>-906.18933000000004</v>
      </c>
      <c r="HK12" s="1118">
        <v>-440.5</v>
      </c>
      <c r="HL12" s="1118">
        <v>-2565.88</v>
      </c>
      <c r="HM12" s="1118">
        <v>-6034.33</v>
      </c>
      <c r="HN12" s="1118">
        <v>-3498.84</v>
      </c>
      <c r="HO12" s="1118">
        <v>-927.3</v>
      </c>
      <c r="HP12" s="1118">
        <v>-3340.48407</v>
      </c>
      <c r="HQ12" s="1119">
        <v>-261.64</v>
      </c>
      <c r="HR12" s="1118">
        <v>-2604.91</v>
      </c>
      <c r="HS12" s="1118">
        <v>-6019.32</v>
      </c>
      <c r="HT12" s="1118">
        <v>-1689.54</v>
      </c>
      <c r="HU12" s="1118">
        <v>-4751.13</v>
      </c>
      <c r="HV12" s="1118">
        <v>-10998.21</v>
      </c>
      <c r="HW12" s="1118">
        <v>-10843.24</v>
      </c>
      <c r="HX12" s="1118">
        <v>-16317.49</v>
      </c>
      <c r="HY12" s="1118">
        <v>-9291.01</v>
      </c>
      <c r="HZ12" s="1118">
        <v>-13913.42</v>
      </c>
      <c r="IA12" s="1119">
        <v>-9545.15</v>
      </c>
      <c r="IB12" s="1118">
        <v>-4889.3999999999996</v>
      </c>
      <c r="IC12" s="1118">
        <v>-19450.28</v>
      </c>
      <c r="ID12" s="1118">
        <v>-13499.74</v>
      </c>
      <c r="IE12" s="1118">
        <v>-14760.64</v>
      </c>
      <c r="IF12" s="1118">
        <v>-62829.51</v>
      </c>
      <c r="IG12" s="1118">
        <v>-90983.49</v>
      </c>
      <c r="IH12" s="1118">
        <v>-30551.279999999999</v>
      </c>
      <c r="II12" s="1118">
        <v>-39456.79</v>
      </c>
      <c r="IJ12" s="1118">
        <v>-103944.35</v>
      </c>
      <c r="IK12" s="1119">
        <v>-61690.19</v>
      </c>
      <c r="IL12" s="1122">
        <v>-392545.90349999996</v>
      </c>
      <c r="IM12" s="1122">
        <v>-833156.48496040015</v>
      </c>
      <c r="IN12" s="1122">
        <v>-568288.54568669992</v>
      </c>
      <c r="IO12" s="1118">
        <v>-656516.5867000001</v>
      </c>
      <c r="IP12" s="1118">
        <v>-1893492.1293999997</v>
      </c>
      <c r="IQ12" s="1123">
        <v>-2823378.0527000003</v>
      </c>
      <c r="IR12" s="1123">
        <v>-2155329.0116499998</v>
      </c>
      <c r="IS12" s="1118">
        <v>-1700193.4655200001</v>
      </c>
      <c r="IT12" s="1124">
        <v>-2814026.6484642001</v>
      </c>
      <c r="IU12" s="1115">
        <f t="shared" si="0"/>
        <v>-956927.47490679985</v>
      </c>
    </row>
    <row r="13" spans="1:255" ht="30.75" customHeight="1">
      <c r="A13" s="1116" t="s">
        <v>502</v>
      </c>
      <c r="B13" s="1117">
        <v>0</v>
      </c>
      <c r="C13" s="1118">
        <v>104197.75999999999</v>
      </c>
      <c r="D13" s="1118">
        <v>-183434.22</v>
      </c>
      <c r="E13" s="1118">
        <v>150677.81470459999</v>
      </c>
      <c r="F13" s="1118">
        <v>-65661.83</v>
      </c>
      <c r="G13" s="1118">
        <v>35812.879999999997</v>
      </c>
      <c r="H13" s="1118">
        <v>-258176.88</v>
      </c>
      <c r="I13" s="1118">
        <v>357168.58</v>
      </c>
      <c r="J13" s="1118">
        <v>25429</v>
      </c>
      <c r="K13" s="1118">
        <v>-105008.1</v>
      </c>
      <c r="L13" s="1119">
        <v>254609.13</v>
      </c>
      <c r="M13" s="1118">
        <v>3190.35</v>
      </c>
      <c r="N13" s="1118">
        <v>-7853.2217199999996</v>
      </c>
      <c r="O13" s="1118">
        <v>5604.6943899999997</v>
      </c>
      <c r="P13" s="1118">
        <v>-4033.58</v>
      </c>
      <c r="Q13" s="1118">
        <v>2351.5700000000002</v>
      </c>
      <c r="R13" s="1118">
        <v>-13731.79</v>
      </c>
      <c r="S13" s="1118">
        <v>18894.284739999999</v>
      </c>
      <c r="T13" s="1118">
        <v>-2632.17</v>
      </c>
      <c r="U13" s="1118">
        <v>-4247.67</v>
      </c>
      <c r="V13" s="1119">
        <v>9194.5400000000009</v>
      </c>
      <c r="W13" s="1120">
        <v>9610.27</v>
      </c>
      <c r="X13" s="1118">
        <v>2934.17</v>
      </c>
      <c r="Y13" s="1118">
        <v>-7921.0293199999996</v>
      </c>
      <c r="Z13" s="1118">
        <v>843.56493999999998</v>
      </c>
      <c r="AA13" s="1118">
        <v>-6264.42</v>
      </c>
      <c r="AB13" s="1118">
        <v>11777.41</v>
      </c>
      <c r="AC13" s="1118">
        <v>-37506.19</v>
      </c>
      <c r="AD13" s="1118">
        <v>85720.94</v>
      </c>
      <c r="AE13" s="1118">
        <v>20174.630020000001</v>
      </c>
      <c r="AF13" s="1118">
        <v>-31429</v>
      </c>
      <c r="AG13" s="1119">
        <v>76542.937940000003</v>
      </c>
      <c r="AH13" s="1118">
        <v>20989.22</v>
      </c>
      <c r="AI13" s="1118">
        <v>-31278.995129999999</v>
      </c>
      <c r="AJ13" s="1118">
        <v>22120.13451</v>
      </c>
      <c r="AK13" s="1118">
        <v>-12818.95</v>
      </c>
      <c r="AL13" s="1118">
        <v>301.94</v>
      </c>
      <c r="AM13" s="1118">
        <v>-77473.23</v>
      </c>
      <c r="AN13" s="1118">
        <v>91612.34</v>
      </c>
      <c r="AO13" s="1118">
        <v>14752</v>
      </c>
      <c r="AP13" s="1118">
        <v>-24671.29</v>
      </c>
      <c r="AQ13" s="1119">
        <v>36719.557209999999</v>
      </c>
      <c r="AR13" s="1118">
        <v>132632.26</v>
      </c>
      <c r="AS13" s="1118">
        <v>-228387.34716999999</v>
      </c>
      <c r="AT13" s="1118">
        <v>114627.63331999999</v>
      </c>
      <c r="AU13" s="1118">
        <v>-57364.18</v>
      </c>
      <c r="AV13" s="1118">
        <v>6095.88</v>
      </c>
      <c r="AW13" s="1118">
        <v>-420089.04</v>
      </c>
      <c r="AX13" s="1118">
        <v>649487.40417999995</v>
      </c>
      <c r="AY13" s="1118">
        <v>109269.1</v>
      </c>
      <c r="AZ13" s="1118">
        <v>-158511.26999999999</v>
      </c>
      <c r="BA13" s="1119">
        <v>708185.79</v>
      </c>
      <c r="BB13" s="1118">
        <v>19168.82</v>
      </c>
      <c r="BC13" s="1118">
        <v>-28926.22466</v>
      </c>
      <c r="BD13" s="1118">
        <v>7074.6944599999997</v>
      </c>
      <c r="BE13" s="1118">
        <v>-4729.74</v>
      </c>
      <c r="BF13" s="1118">
        <v>-1191.8399999999999</v>
      </c>
      <c r="BG13" s="1118">
        <v>-23330.89</v>
      </c>
      <c r="BH13" s="1118">
        <v>32739.68</v>
      </c>
      <c r="BI13" s="1118">
        <v>-744.08</v>
      </c>
      <c r="BJ13" s="1118">
        <v>-4728.67</v>
      </c>
      <c r="BK13" s="1119">
        <v>27338.41</v>
      </c>
      <c r="BL13" s="1118">
        <v>60147.8</v>
      </c>
      <c r="BM13" s="1118">
        <v>-75822.385169999994</v>
      </c>
      <c r="BN13" s="1118">
        <v>49377.052089999997</v>
      </c>
      <c r="BO13" s="1118">
        <v>-4889.1499999999996</v>
      </c>
      <c r="BP13" s="1118">
        <v>-17440.490000000002</v>
      </c>
      <c r="BQ13" s="1118">
        <v>-156123.78</v>
      </c>
      <c r="BR13" s="1118">
        <v>254543.49</v>
      </c>
      <c r="BS13" s="1118">
        <v>11995.93</v>
      </c>
      <c r="BT13" s="1118">
        <v>-57824.56</v>
      </c>
      <c r="BU13" s="1119">
        <v>227764.28</v>
      </c>
      <c r="BV13" s="1119">
        <v>15.97</v>
      </c>
      <c r="BW13" s="1118">
        <v>210.34</v>
      </c>
      <c r="BX13" s="1118">
        <v>-239.00734259999999</v>
      </c>
      <c r="BY13" s="1118">
        <v>843.1071369</v>
      </c>
      <c r="BZ13" s="1118">
        <v>-757.07</v>
      </c>
      <c r="CA13" s="1118">
        <v>3351</v>
      </c>
      <c r="CB13" s="1118">
        <v>-16057.01</v>
      </c>
      <c r="CC13" s="1118">
        <v>27453.37</v>
      </c>
      <c r="CD13" s="1118">
        <v>2838.71</v>
      </c>
      <c r="CE13" s="1118">
        <v>-11143.03</v>
      </c>
      <c r="CF13" s="1119">
        <v>19017.61</v>
      </c>
      <c r="CG13" s="1118">
        <v>5312.85</v>
      </c>
      <c r="CH13" s="1118">
        <v>-23288.02147</v>
      </c>
      <c r="CI13" s="1118">
        <v>12275.879639999999</v>
      </c>
      <c r="CJ13" s="1118">
        <v>-6756.36</v>
      </c>
      <c r="CK13" s="1118">
        <v>7863.54</v>
      </c>
      <c r="CL13" s="1118">
        <v>-28626.59</v>
      </c>
      <c r="CM13" s="1118">
        <v>46475.47</v>
      </c>
      <c r="CN13" s="1118">
        <v>-4847.13</v>
      </c>
      <c r="CO13" s="1121" t="s">
        <v>103</v>
      </c>
      <c r="CP13" s="1118">
        <v>576.82000000000005</v>
      </c>
      <c r="CQ13" s="1118">
        <v>-4967.9627403000004</v>
      </c>
      <c r="CR13" s="1118">
        <v>1262.4681648000001</v>
      </c>
      <c r="CS13" s="1118">
        <v>-3158.33</v>
      </c>
      <c r="CT13" s="1118">
        <v>2999.3</v>
      </c>
      <c r="CU13" s="1118">
        <v>-8380.33</v>
      </c>
      <c r="CV13" s="1118">
        <v>7339.16</v>
      </c>
      <c r="CW13" s="1118">
        <v>-1389.71</v>
      </c>
      <c r="CX13" s="1118">
        <v>-2942.3</v>
      </c>
      <c r="CY13" s="1119">
        <v>4302.3500000000004</v>
      </c>
      <c r="CZ13" s="1119"/>
      <c r="DA13" s="1118">
        <v>614026.54</v>
      </c>
      <c r="DB13" s="1118">
        <v>-447104.5919</v>
      </c>
      <c r="DC13" s="1118">
        <v>358365.88468000002</v>
      </c>
      <c r="DD13" s="1118">
        <v>25579.94</v>
      </c>
      <c r="DE13" s="1118">
        <v>103892.1</v>
      </c>
      <c r="DF13" s="1118">
        <v>-1266237.1100000001</v>
      </c>
      <c r="DG13" s="1118">
        <v>2008676.93</v>
      </c>
      <c r="DH13" s="1118">
        <v>329940.31</v>
      </c>
      <c r="DI13" s="1118">
        <v>-461659.58</v>
      </c>
      <c r="DJ13" s="1119">
        <v>1252831.1299999999</v>
      </c>
      <c r="DK13" s="1118">
        <v>724026.78</v>
      </c>
      <c r="DL13" s="1118">
        <v>-716913.66902999999</v>
      </c>
      <c r="DM13" s="1118">
        <v>405794.13208000001</v>
      </c>
      <c r="DN13" s="1118">
        <v>-89775.69</v>
      </c>
      <c r="DO13" s="1118">
        <v>97938.6</v>
      </c>
      <c r="DP13" s="1118">
        <v>-2198731.1</v>
      </c>
      <c r="DQ13" s="1118">
        <v>3269646.73</v>
      </c>
      <c r="DR13" s="1118">
        <v>219681.08</v>
      </c>
      <c r="DS13" s="1118">
        <v>-735580.84</v>
      </c>
      <c r="DT13" s="1119">
        <v>2168021.5099999998</v>
      </c>
      <c r="DU13" s="1118">
        <v>39001.714399999997</v>
      </c>
      <c r="DV13" s="1118">
        <v>-32351.676109399999</v>
      </c>
      <c r="DW13" s="1118">
        <v>11657.4150575</v>
      </c>
      <c r="DX13" s="1118">
        <v>-8211.7302999999993</v>
      </c>
      <c r="DY13" s="1118">
        <v>10542.8282</v>
      </c>
      <c r="DZ13" s="1118">
        <v>-87788.836599999995</v>
      </c>
      <c r="EA13" s="1118">
        <v>117750.22</v>
      </c>
      <c r="EB13" s="1118">
        <v>13677.85</v>
      </c>
      <c r="EC13" s="1118">
        <v>-28149.023499999999</v>
      </c>
      <c r="ED13" s="1119">
        <v>43739.564299999998</v>
      </c>
      <c r="EE13" s="1118">
        <v>67714.820000000007</v>
      </c>
      <c r="EF13" s="1118">
        <v>-64073.163419999997</v>
      </c>
      <c r="EG13" s="1118">
        <v>80433.941059999997</v>
      </c>
      <c r="EH13" s="1118">
        <v>-10511</v>
      </c>
      <c r="EI13" s="1118">
        <v>33622.410000000003</v>
      </c>
      <c r="EJ13" s="1118">
        <v>-220524.43</v>
      </c>
      <c r="EK13" s="1118">
        <v>359048.12</v>
      </c>
      <c r="EL13" s="1118">
        <v>63256</v>
      </c>
      <c r="EM13" s="1118">
        <v>-119693.08</v>
      </c>
      <c r="EN13" s="1119">
        <v>310208.09000000003</v>
      </c>
      <c r="EO13" s="1118">
        <v>611949.28</v>
      </c>
      <c r="EP13" s="1118">
        <v>-724949.5</v>
      </c>
      <c r="EQ13" s="1118">
        <v>755278.04</v>
      </c>
      <c r="ER13" s="1118">
        <v>-376897.97</v>
      </c>
      <c r="ES13" s="1118">
        <v>118401.46</v>
      </c>
      <c r="ET13" s="1118">
        <v>116409.06</v>
      </c>
      <c r="EU13" s="1118">
        <v>607098.44999999995</v>
      </c>
      <c r="EV13" s="1118">
        <v>-11342.6</v>
      </c>
      <c r="EW13" s="1118">
        <v>-193416.38</v>
      </c>
      <c r="EX13" s="1119">
        <v>386711</v>
      </c>
      <c r="EY13" s="1118">
        <v>56393.61</v>
      </c>
      <c r="EZ13" s="1118">
        <v>-102014.14576</v>
      </c>
      <c r="FA13" s="1118">
        <v>103750.11371999999</v>
      </c>
      <c r="FB13" s="1118">
        <v>-21241.38</v>
      </c>
      <c r="FC13" s="1118">
        <v>29011.23</v>
      </c>
      <c r="FD13" s="1118">
        <v>-318372.36</v>
      </c>
      <c r="FE13" s="1118">
        <v>349668.63</v>
      </c>
      <c r="FF13" s="1118">
        <v>-97963.09</v>
      </c>
      <c r="FG13" s="1118">
        <v>-9266.81</v>
      </c>
      <c r="FH13" s="1119">
        <v>460889.18</v>
      </c>
      <c r="FI13" s="1118">
        <v>66851.41</v>
      </c>
      <c r="FJ13" s="1118">
        <v>-79454.533500000005</v>
      </c>
      <c r="FK13" s="1118">
        <v>19352.831310000001</v>
      </c>
      <c r="FL13" s="1118">
        <v>-28716.73</v>
      </c>
      <c r="FM13" s="1118">
        <v>5011.72</v>
      </c>
      <c r="FN13" s="1118">
        <v>-126452.55</v>
      </c>
      <c r="FO13" s="1118">
        <v>153116.12</v>
      </c>
      <c r="FP13" s="1118">
        <v>31449</v>
      </c>
      <c r="FQ13" s="1118">
        <v>-74726.55</v>
      </c>
      <c r="FR13" s="1119">
        <v>151208.34</v>
      </c>
      <c r="FS13" s="1118">
        <v>1822.47</v>
      </c>
      <c r="FT13" s="1118">
        <v>-1984.46994</v>
      </c>
      <c r="FU13" s="1118">
        <v>1106.49</v>
      </c>
      <c r="FV13" s="1118">
        <v>-404.78</v>
      </c>
      <c r="FW13" s="1118">
        <v>1999.01</v>
      </c>
      <c r="FX13" s="1118">
        <v>-6182.43</v>
      </c>
      <c r="FY13" s="1118">
        <v>8528.08</v>
      </c>
      <c r="FZ13" s="1118">
        <v>2071.16</v>
      </c>
      <c r="GA13" s="1118">
        <v>-1527.17</v>
      </c>
      <c r="GB13" s="1119">
        <v>3934.34</v>
      </c>
      <c r="GC13" s="1118">
        <v>20744.82</v>
      </c>
      <c r="GD13" s="1118">
        <v>-91051.987739999997</v>
      </c>
      <c r="GE13" s="1118">
        <v>22846.656370000001</v>
      </c>
      <c r="GF13" s="1118">
        <v>-28860.560000000001</v>
      </c>
      <c r="GG13" s="1118">
        <v>7848.4</v>
      </c>
      <c r="GH13" s="1118">
        <v>-113019.2</v>
      </c>
      <c r="GI13" s="1118">
        <v>143723.16</v>
      </c>
      <c r="GJ13" s="1118">
        <v>6349</v>
      </c>
      <c r="GK13" s="1118">
        <v>-29246.91</v>
      </c>
      <c r="GL13" s="1119">
        <v>76068.86</v>
      </c>
      <c r="GM13" s="1127">
        <v>2.08</v>
      </c>
      <c r="GN13" s="1127">
        <v>-188.42</v>
      </c>
      <c r="GO13" s="1127">
        <v>188.42</v>
      </c>
      <c r="GP13" s="1127"/>
      <c r="GQ13" s="1127"/>
      <c r="GR13" s="1127">
        <v>-2916.24</v>
      </c>
      <c r="GS13" s="1127">
        <v>3577.6</v>
      </c>
      <c r="GT13" s="1118">
        <v>-338</v>
      </c>
      <c r="GU13" s="1118">
        <v>-1300.0053674999999</v>
      </c>
      <c r="GV13" s="1119"/>
      <c r="GW13" s="1118">
        <v>178605.64</v>
      </c>
      <c r="GX13" s="1118">
        <v>-299300.75545</v>
      </c>
      <c r="GY13" s="1118">
        <v>152006.01285</v>
      </c>
      <c r="GZ13" s="1118">
        <v>-68467.960000000006</v>
      </c>
      <c r="HA13" s="1118">
        <v>205508.86</v>
      </c>
      <c r="HB13" s="1118">
        <v>-802107.55</v>
      </c>
      <c r="HC13" s="1118">
        <v>1550919.28</v>
      </c>
      <c r="HD13" s="1118">
        <v>426340.46678999998</v>
      </c>
      <c r="HE13" s="1118">
        <v>-423204.57539000001</v>
      </c>
      <c r="HF13" s="1119">
        <v>2480453.65496</v>
      </c>
      <c r="HG13" s="1120"/>
      <c r="HH13" s="1118"/>
      <c r="HI13" s="1118"/>
      <c r="HJ13" s="1118"/>
      <c r="HK13" s="1118"/>
      <c r="HL13" s="1118"/>
      <c r="HM13" s="1118"/>
      <c r="HN13" s="1118"/>
      <c r="HO13" s="1118"/>
      <c r="HP13" s="1118">
        <v>-79.180070000000001</v>
      </c>
      <c r="HQ13" s="1119">
        <v>-324.42</v>
      </c>
      <c r="HR13" s="1118"/>
      <c r="HS13" s="1118"/>
      <c r="HT13" s="1118"/>
      <c r="HU13" s="1118"/>
      <c r="HV13" s="1118"/>
      <c r="HW13" s="1118"/>
      <c r="HX13" s="1118"/>
      <c r="HY13" s="1118"/>
      <c r="HZ13" s="1118">
        <v>-9859.77</v>
      </c>
      <c r="IA13" s="1119">
        <v>6436.62</v>
      </c>
      <c r="IB13" s="1118">
        <v>113192.74</v>
      </c>
      <c r="IC13" s="1118">
        <v>-170191.21</v>
      </c>
      <c r="ID13" s="1118">
        <v>28036.12</v>
      </c>
      <c r="IE13" s="1118">
        <v>-6925.25</v>
      </c>
      <c r="IF13" s="1118">
        <v>5945.55</v>
      </c>
      <c r="IG13" s="1118">
        <v>-177744.52</v>
      </c>
      <c r="IH13" s="1118">
        <v>515138.59</v>
      </c>
      <c r="II13" s="1118">
        <v>-67158.070000000007</v>
      </c>
      <c r="IJ13" s="1118">
        <v>-107196.62</v>
      </c>
      <c r="IK13" s="1119">
        <v>655683.49</v>
      </c>
      <c r="IL13" s="1122">
        <v>2843692.2944000005</v>
      </c>
      <c r="IM13" s="1122">
        <v>-3321696.5375723001</v>
      </c>
      <c r="IN13" s="1122">
        <v>2303523.1004838003</v>
      </c>
      <c r="IO13" s="1118">
        <v>-780866.72029999993</v>
      </c>
      <c r="IP13" s="1118">
        <v>671643.35820000013</v>
      </c>
      <c r="IQ13" s="1123">
        <v>-6243162.9966000002</v>
      </c>
      <c r="IR13" s="1123">
        <v>10658326.62892</v>
      </c>
      <c r="IS13" s="1118">
        <v>1090809.3868099998</v>
      </c>
      <c r="IT13" s="1124">
        <v>-2595412.3843275001</v>
      </c>
      <c r="IU13" s="1115">
        <f t="shared" si="0"/>
        <v>9359551.9344099984</v>
      </c>
    </row>
    <row r="14" spans="1:255" ht="27.75" customHeight="1">
      <c r="A14" s="1128" t="s">
        <v>503</v>
      </c>
      <c r="B14" s="1129"/>
      <c r="C14" s="1118"/>
      <c r="D14" s="1118"/>
      <c r="E14" s="1118"/>
      <c r="F14" s="1118"/>
      <c r="G14" s="1118"/>
      <c r="H14" s="1118"/>
      <c r="I14" s="1118"/>
      <c r="J14" s="1118">
        <v>14969</v>
      </c>
      <c r="K14" s="1118"/>
      <c r="L14" s="1119"/>
      <c r="M14" s="1118">
        <v>1659.74</v>
      </c>
      <c r="N14" s="1118">
        <v>1914.51388</v>
      </c>
      <c r="O14" s="1118">
        <v>1236.88922</v>
      </c>
      <c r="P14" s="1118">
        <v>916.09</v>
      </c>
      <c r="Q14" s="1118">
        <v>1361.96</v>
      </c>
      <c r="R14" s="1118">
        <v>1365.34</v>
      </c>
      <c r="S14" s="1118">
        <v>1961.1211945</v>
      </c>
      <c r="T14" s="1118">
        <v>2432.06</v>
      </c>
      <c r="U14" s="1118">
        <v>3011.67</v>
      </c>
      <c r="V14" s="1119">
        <v>3020.46</v>
      </c>
      <c r="W14" s="1120">
        <v>1662.82</v>
      </c>
      <c r="X14" s="1118">
        <v>1583.37</v>
      </c>
      <c r="Y14" s="1118">
        <v>1119.8872699999999</v>
      </c>
      <c r="Z14" s="1118">
        <v>1621.3997400000001</v>
      </c>
      <c r="AA14" s="1118">
        <v>729.74</v>
      </c>
      <c r="AB14" s="1118">
        <v>1892.62</v>
      </c>
      <c r="AC14" s="1118">
        <v>2982.67</v>
      </c>
      <c r="AD14" s="1118">
        <v>1257.44</v>
      </c>
      <c r="AE14" s="1118">
        <v>683.72477000000003</v>
      </c>
      <c r="AF14" s="1118">
        <v>3709</v>
      </c>
      <c r="AG14" s="1119">
        <v>4212.03478</v>
      </c>
      <c r="AH14" s="1118"/>
      <c r="AI14" s="1118"/>
      <c r="AJ14" s="1118"/>
      <c r="AK14" s="1118"/>
      <c r="AL14" s="1118"/>
      <c r="AM14" s="1118"/>
      <c r="AN14" s="1118"/>
      <c r="AO14" s="1118"/>
      <c r="AP14" s="1118"/>
      <c r="AQ14" s="1119"/>
      <c r="AR14" s="1118">
        <v>15797.91</v>
      </c>
      <c r="AS14" s="1118">
        <v>17824.267240000001</v>
      </c>
      <c r="AT14" s="1118">
        <v>20412.828750000001</v>
      </c>
      <c r="AU14" s="1118">
        <v>15447.32</v>
      </c>
      <c r="AV14" s="1118">
        <v>25077.9</v>
      </c>
      <c r="AW14" s="1118">
        <v>26624.41</v>
      </c>
      <c r="AX14" s="1118">
        <v>9324.5990099999999</v>
      </c>
      <c r="AY14" s="1118">
        <v>13873.46</v>
      </c>
      <c r="AZ14" s="1118">
        <v>31733.29</v>
      </c>
      <c r="BA14" s="1119">
        <v>33896.57</v>
      </c>
      <c r="BB14" s="1118"/>
      <c r="BC14" s="1118"/>
      <c r="BD14" s="1118"/>
      <c r="BE14" s="1118"/>
      <c r="BF14" s="1118"/>
      <c r="BG14" s="1118"/>
      <c r="BH14" s="1118"/>
      <c r="BI14" s="1118"/>
      <c r="BJ14" s="1118"/>
      <c r="BK14" s="1119"/>
      <c r="BL14" s="1118"/>
      <c r="BM14" s="1118"/>
      <c r="BN14" s="1118"/>
      <c r="BO14" s="1118"/>
      <c r="BP14" s="1118"/>
      <c r="BQ14" s="1118"/>
      <c r="BR14" s="1118"/>
      <c r="BS14" s="1118"/>
      <c r="BT14" s="1118"/>
      <c r="BU14" s="1119"/>
      <c r="BV14" s="1119"/>
      <c r="BW14" s="1118"/>
      <c r="BX14" s="1118"/>
      <c r="BY14" s="1118"/>
      <c r="BZ14" s="1118"/>
      <c r="CA14" s="1118">
        <v>713.18</v>
      </c>
      <c r="CB14" s="1118"/>
      <c r="CC14" s="1118"/>
      <c r="CD14" s="1118"/>
      <c r="CE14" s="1118"/>
      <c r="CF14" s="1119"/>
      <c r="CG14" s="1118"/>
      <c r="CH14" s="1118"/>
      <c r="CI14" s="1118"/>
      <c r="CJ14" s="1118"/>
      <c r="CK14" s="1118"/>
      <c r="CL14" s="1118"/>
      <c r="CM14" s="1118"/>
      <c r="CN14" s="1118">
        <v>-354.74</v>
      </c>
      <c r="CO14" s="1121"/>
      <c r="CP14" s="1118"/>
      <c r="CQ14" s="1118"/>
      <c r="CR14" s="1118"/>
      <c r="CS14" s="1118"/>
      <c r="CT14" s="1118"/>
      <c r="CU14" s="1118"/>
      <c r="CV14" s="1118"/>
      <c r="CW14" s="1118"/>
      <c r="CX14" s="1118"/>
      <c r="CY14" s="1119"/>
      <c r="CZ14" s="1119">
        <v>333.86</v>
      </c>
      <c r="DA14" s="1118">
        <v>3296.36</v>
      </c>
      <c r="DB14" s="1118">
        <v>1878.7378699999999</v>
      </c>
      <c r="DC14" s="1118">
        <v>-1468.4779100000001</v>
      </c>
      <c r="DD14" s="1118">
        <v>-5609.35</v>
      </c>
      <c r="DE14" s="1118">
        <v>-2552.85</v>
      </c>
      <c r="DF14" s="1118"/>
      <c r="DG14" s="1118"/>
      <c r="DH14" s="1118"/>
      <c r="DI14" s="1118"/>
      <c r="DJ14" s="1119"/>
      <c r="DK14" s="1118">
        <v>48026.879999999997</v>
      </c>
      <c r="DL14" s="1118">
        <v>53965.86</v>
      </c>
      <c r="DM14" s="1118">
        <v>57351.72838</v>
      </c>
      <c r="DN14" s="1118">
        <v>47146.41</v>
      </c>
      <c r="DO14" s="1118">
        <v>70468.03</v>
      </c>
      <c r="DP14" s="1118">
        <v>76173.649999999994</v>
      </c>
      <c r="DQ14" s="1118">
        <v>49900.19</v>
      </c>
      <c r="DR14" s="1118">
        <v>38185.870000000003</v>
      </c>
      <c r="DS14" s="1118">
        <v>73758.149999999994</v>
      </c>
      <c r="DT14" s="1119">
        <v>76381.429999999993</v>
      </c>
      <c r="DU14" s="1118">
        <v>5490.3008</v>
      </c>
      <c r="DV14" s="1118">
        <v>4858.5139847</v>
      </c>
      <c r="DW14" s="1118">
        <v>3695.4264957</v>
      </c>
      <c r="DX14" s="1118">
        <v>3652.5909999999999</v>
      </c>
      <c r="DY14" s="1118">
        <v>8003.9930999999997</v>
      </c>
      <c r="DZ14" s="1118">
        <v>4745.2759999999998</v>
      </c>
      <c r="EA14" s="1118">
        <v>-1069.1400000000001</v>
      </c>
      <c r="EB14" s="1118">
        <v>-967.67</v>
      </c>
      <c r="EC14" s="1118">
        <v>7130.05</v>
      </c>
      <c r="ED14" s="1119">
        <v>17636.014800000001</v>
      </c>
      <c r="EE14" s="1118"/>
      <c r="EF14" s="1118"/>
      <c r="EG14" s="1118"/>
      <c r="EH14" s="1118"/>
      <c r="EI14" s="1118"/>
      <c r="EJ14" s="1118"/>
      <c r="EK14" s="1118"/>
      <c r="EL14" s="1118">
        <v>6050</v>
      </c>
      <c r="EM14" s="1118"/>
      <c r="EN14" s="1119"/>
      <c r="EO14" s="1118"/>
      <c r="EP14" s="1118"/>
      <c r="EQ14" s="1118"/>
      <c r="ER14" s="1118"/>
      <c r="ES14" s="1118"/>
      <c r="ET14" s="1118"/>
      <c r="EU14" s="1118"/>
      <c r="EV14" s="1118"/>
      <c r="EW14" s="1118"/>
      <c r="EX14" s="1119"/>
      <c r="EY14" s="1118">
        <v>4615.7299999999996</v>
      </c>
      <c r="EZ14" s="1118">
        <v>1924.0285799999999</v>
      </c>
      <c r="FA14" s="1118">
        <v>-115.31867</v>
      </c>
      <c r="FB14" s="1118">
        <v>452.83</v>
      </c>
      <c r="FC14" s="1118">
        <v>6695.87</v>
      </c>
      <c r="FD14" s="1118"/>
      <c r="FE14" s="1118"/>
      <c r="FF14" s="1118"/>
      <c r="FG14" s="1118"/>
      <c r="FH14" s="1119"/>
      <c r="FI14" s="1118"/>
      <c r="FJ14" s="1118"/>
      <c r="FK14" s="1118"/>
      <c r="FL14" s="1118"/>
      <c r="FM14" s="1118"/>
      <c r="FN14" s="1118">
        <v>5357.11</v>
      </c>
      <c r="FO14" s="1118">
        <v>1227.47</v>
      </c>
      <c r="FP14" s="1118">
        <v>3300</v>
      </c>
      <c r="FQ14" s="1118">
        <v>10849.06</v>
      </c>
      <c r="FR14" s="1119">
        <v>12999.57</v>
      </c>
      <c r="FS14" s="1118">
        <v>115.33</v>
      </c>
      <c r="FT14" s="1118">
        <v>54.697859999999999</v>
      </c>
      <c r="FU14" s="1118">
        <v>-200.31</v>
      </c>
      <c r="FV14" s="1118">
        <v>-558.09</v>
      </c>
      <c r="FW14" s="1118">
        <v>-506.94</v>
      </c>
      <c r="FX14" s="1118">
        <v>-629.16999999999996</v>
      </c>
      <c r="FY14" s="1118">
        <v>-937.21</v>
      </c>
      <c r="FZ14" s="1118">
        <v>-931.5</v>
      </c>
      <c r="GA14" s="1118">
        <v>-460.79</v>
      </c>
      <c r="GB14" s="1119">
        <v>5347.22</v>
      </c>
      <c r="GC14" s="1118">
        <v>21162.560000000001</v>
      </c>
      <c r="GD14" s="1118">
        <v>16151.5924</v>
      </c>
      <c r="GE14" s="1118">
        <v>15574.720380000001</v>
      </c>
      <c r="GF14" s="1118">
        <v>14201.83</v>
      </c>
      <c r="GG14" s="1118">
        <v>13807.7</v>
      </c>
      <c r="GH14" s="1118">
        <v>8753.83</v>
      </c>
      <c r="GI14" s="1118">
        <v>3592.31</v>
      </c>
      <c r="GJ14" s="1118">
        <v>2984</v>
      </c>
      <c r="GK14" s="1118">
        <v>7540.26</v>
      </c>
      <c r="GL14" s="1119">
        <v>12699.84</v>
      </c>
      <c r="GM14" s="1127"/>
      <c r="GN14" s="1118"/>
      <c r="GO14" s="1118"/>
      <c r="GP14" s="1118"/>
      <c r="GQ14" s="1118"/>
      <c r="GR14" s="1118"/>
      <c r="GS14" s="1118"/>
      <c r="GT14" s="1118"/>
      <c r="GU14" s="1118"/>
      <c r="GV14" s="1119"/>
      <c r="GW14" s="1118">
        <v>30262.39</v>
      </c>
      <c r="GX14" s="1118">
        <v>35259.618540000003</v>
      </c>
      <c r="GY14" s="1118">
        <v>18456.99091</v>
      </c>
      <c r="GZ14" s="1118">
        <v>13955.12</v>
      </c>
      <c r="HA14" s="1118">
        <v>35623.629999999997</v>
      </c>
      <c r="HB14" s="1118"/>
      <c r="HC14" s="1118"/>
      <c r="HD14" s="1118">
        <v>-132</v>
      </c>
      <c r="HE14" s="1118">
        <v>47408.835630000001</v>
      </c>
      <c r="HF14" s="1119">
        <v>110462.19533</v>
      </c>
      <c r="HG14" s="1120">
        <v>212.29</v>
      </c>
      <c r="HH14" s="1118">
        <v>244.62</v>
      </c>
      <c r="HI14" s="1118">
        <v>176.33107999999999</v>
      </c>
      <c r="HJ14" s="1118">
        <v>94.599819999999994</v>
      </c>
      <c r="HK14" s="1118">
        <v>-194.91</v>
      </c>
      <c r="HL14" s="1118">
        <v>256.83</v>
      </c>
      <c r="HM14" s="1118">
        <v>-90.63</v>
      </c>
      <c r="HN14" s="1118">
        <v>-828.83</v>
      </c>
      <c r="HO14" s="1118">
        <v>1924.46</v>
      </c>
      <c r="HP14" s="1118">
        <v>1388.33</v>
      </c>
      <c r="HQ14" s="1119">
        <v>4755.3599999999997</v>
      </c>
      <c r="HR14" s="1118"/>
      <c r="HS14" s="1118"/>
      <c r="HT14" s="1118"/>
      <c r="HU14" s="1118"/>
      <c r="HV14" s="1118"/>
      <c r="HW14" s="1118"/>
      <c r="HX14" s="1118"/>
      <c r="HY14" s="1118">
        <v>4728.0200000000004</v>
      </c>
      <c r="HZ14" s="1118">
        <v>11073.38</v>
      </c>
      <c r="IA14" s="1119">
        <v>13802.85</v>
      </c>
      <c r="IB14" s="1118"/>
      <c r="IC14" s="1118"/>
      <c r="ID14" s="1118"/>
      <c r="IE14" s="1118"/>
      <c r="IF14" s="1118"/>
      <c r="IG14" s="1118">
        <v>11596.72</v>
      </c>
      <c r="IH14" s="1118">
        <v>17151.439999999999</v>
      </c>
      <c r="II14" s="1118">
        <v>27210.76</v>
      </c>
      <c r="IJ14" s="1118">
        <v>68068.44</v>
      </c>
      <c r="IK14" s="1119">
        <v>149362.41</v>
      </c>
      <c r="IL14" s="1122">
        <v>132255.19079999998</v>
      </c>
      <c r="IM14" s="1122">
        <v>135128.04870469999</v>
      </c>
      <c r="IN14" s="1122">
        <v>116660.47711569999</v>
      </c>
      <c r="IO14" s="1118">
        <v>90139.580999999991</v>
      </c>
      <c r="IP14" s="1118">
        <v>160841.92309999996</v>
      </c>
      <c r="IQ14" s="1123">
        <v>136879.20599999998</v>
      </c>
      <c r="IR14" s="1123">
        <v>81579.3902045</v>
      </c>
      <c r="IS14" s="1118">
        <v>113955.44477</v>
      </c>
      <c r="IT14" s="1124">
        <v>265209.67562999995</v>
      </c>
      <c r="IU14" s="1115">
        <f t="shared" si="0"/>
        <v>444909.81490999996</v>
      </c>
    </row>
    <row r="15" spans="1:255" ht="18" customHeight="1">
      <c r="A15" s="1116" t="s">
        <v>504</v>
      </c>
      <c r="B15" s="1117"/>
      <c r="C15" s="1118"/>
      <c r="D15" s="1118"/>
      <c r="E15" s="1118"/>
      <c r="F15" s="1118"/>
      <c r="G15" s="1118"/>
      <c r="H15" s="1118"/>
      <c r="I15" s="1118"/>
      <c r="J15" s="1118"/>
      <c r="K15" s="1118"/>
      <c r="L15" s="1119"/>
      <c r="M15" s="1118"/>
      <c r="N15" s="1118"/>
      <c r="O15" s="1118"/>
      <c r="P15" s="1118"/>
      <c r="Q15" s="1118"/>
      <c r="R15" s="1118"/>
      <c r="S15" s="1118"/>
      <c r="T15" s="1118"/>
      <c r="U15" s="1118"/>
      <c r="V15" s="1119"/>
      <c r="W15" s="1120" t="s">
        <v>258</v>
      </c>
      <c r="X15" s="1118"/>
      <c r="Y15" s="1118"/>
      <c r="Z15" s="1118"/>
      <c r="AA15" s="1118"/>
      <c r="AB15" s="1118"/>
      <c r="AC15" s="1118"/>
      <c r="AD15" s="1118"/>
      <c r="AE15" s="1118"/>
      <c r="AF15" s="1118"/>
      <c r="AG15" s="1119"/>
      <c r="AH15" s="1118"/>
      <c r="AI15" s="1118"/>
      <c r="AJ15" s="1118"/>
      <c r="AK15" s="1118"/>
      <c r="AL15" s="1118"/>
      <c r="AM15" s="1118"/>
      <c r="AN15" s="1118"/>
      <c r="AO15" s="1118"/>
      <c r="AP15" s="1118"/>
      <c r="AQ15" s="1119"/>
      <c r="AR15" s="1118"/>
      <c r="AS15" s="1118"/>
      <c r="AT15" s="1118"/>
      <c r="AU15" s="1118"/>
      <c r="AV15" s="1118"/>
      <c r="AW15" s="1118"/>
      <c r="AX15" s="1118"/>
      <c r="AY15" s="1118"/>
      <c r="AZ15" s="1118"/>
      <c r="BA15" s="1119"/>
      <c r="BB15" s="1118"/>
      <c r="BC15" s="1118"/>
      <c r="BD15" s="1118"/>
      <c r="BE15" s="1118"/>
      <c r="BF15" s="1118"/>
      <c r="BG15" s="1118"/>
      <c r="BH15" s="1118"/>
      <c r="BI15" s="1118"/>
      <c r="BJ15" s="1118"/>
      <c r="BK15" s="1119"/>
      <c r="BL15" s="1118"/>
      <c r="BM15" s="1118"/>
      <c r="BN15" s="1118"/>
      <c r="BO15" s="1118"/>
      <c r="BP15" s="1118"/>
      <c r="BQ15" s="1118"/>
      <c r="BR15" s="1118"/>
      <c r="BS15" s="1118"/>
      <c r="BT15" s="1118"/>
      <c r="BU15" s="1119"/>
      <c r="BV15" s="1119"/>
      <c r="BW15" s="1118"/>
      <c r="BX15" s="1118"/>
      <c r="BY15" s="1118"/>
      <c r="BZ15" s="1118"/>
      <c r="CA15" s="1118"/>
      <c r="CB15" s="1118"/>
      <c r="CC15" s="1118"/>
      <c r="CD15" s="1118"/>
      <c r="CE15" s="1118"/>
      <c r="CF15" s="1119"/>
      <c r="CG15" s="1118"/>
      <c r="CH15" s="1118"/>
      <c r="CI15" s="1118"/>
      <c r="CJ15" s="1118"/>
      <c r="CK15" s="1118"/>
      <c r="CL15" s="1118"/>
      <c r="CM15" s="1118"/>
      <c r="CN15" s="1118"/>
      <c r="CO15" s="1121"/>
      <c r="CP15" s="1118"/>
      <c r="CQ15" s="1118"/>
      <c r="CR15" s="1118"/>
      <c r="CS15" s="1118"/>
      <c r="CT15" s="1118"/>
      <c r="CU15" s="1118"/>
      <c r="CV15" s="1118"/>
      <c r="CW15" s="1118"/>
      <c r="CX15" s="1118"/>
      <c r="CY15" s="1119"/>
      <c r="CZ15" s="1119"/>
      <c r="DA15" s="1118"/>
      <c r="DB15" s="1118"/>
      <c r="DC15" s="1118"/>
      <c r="DD15" s="1118"/>
      <c r="DE15" s="1118"/>
      <c r="DF15" s="1118"/>
      <c r="DG15" s="1118"/>
      <c r="DH15" s="1118"/>
      <c r="DI15" s="1118"/>
      <c r="DJ15" s="1119"/>
      <c r="DK15" s="1118"/>
      <c r="DL15" s="1118"/>
      <c r="DM15" s="1118"/>
      <c r="DN15" s="1118"/>
      <c r="DO15" s="1118"/>
      <c r="DP15" s="1118"/>
      <c r="DQ15" s="1118"/>
      <c r="DR15" s="1118"/>
      <c r="DS15" s="1118"/>
      <c r="DT15" s="1119"/>
      <c r="DU15" s="1118"/>
      <c r="DV15" s="1118"/>
      <c r="DW15" s="1118"/>
      <c r="DX15" s="1118"/>
      <c r="DY15" s="1118"/>
      <c r="DZ15" s="1118"/>
      <c r="EA15" s="1118"/>
      <c r="EB15" s="1118"/>
      <c r="EC15" s="1118"/>
      <c r="ED15" s="1119"/>
      <c r="EE15" s="1118"/>
      <c r="EF15" s="1118"/>
      <c r="EG15" s="1118"/>
      <c r="EH15" s="1118"/>
      <c r="EI15" s="1118"/>
      <c r="EJ15" s="1118"/>
      <c r="EK15" s="1118"/>
      <c r="EL15" s="1118"/>
      <c r="EM15" s="1118"/>
      <c r="EN15" s="1119"/>
      <c r="EO15" s="1118"/>
      <c r="EP15" s="1118"/>
      <c r="EQ15" s="1118"/>
      <c r="ER15" s="1118"/>
      <c r="ES15" s="1118"/>
      <c r="ET15" s="1118"/>
      <c r="EU15" s="1118"/>
      <c r="EV15" s="1118"/>
      <c r="EW15" s="1118"/>
      <c r="EX15" s="1119"/>
      <c r="EY15" s="1118"/>
      <c r="EZ15" s="1118"/>
      <c r="FA15" s="1118"/>
      <c r="FB15" s="1118"/>
      <c r="FC15" s="1118"/>
      <c r="FD15" s="1118"/>
      <c r="FE15" s="1118"/>
      <c r="FF15" s="1118"/>
      <c r="FG15" s="1118"/>
      <c r="FH15" s="1119"/>
      <c r="FI15" s="1118"/>
      <c r="FJ15" s="1118"/>
      <c r="FK15" s="1118"/>
      <c r="FL15" s="1118"/>
      <c r="FM15" s="1118"/>
      <c r="FN15" s="1118"/>
      <c r="FO15" s="1118"/>
      <c r="FP15" s="1118"/>
      <c r="FQ15" s="1118"/>
      <c r="FR15" s="1119"/>
      <c r="FS15" s="1118"/>
      <c r="FT15" s="1118"/>
      <c r="FU15" s="1118"/>
      <c r="FV15" s="1118"/>
      <c r="FW15" s="1118"/>
      <c r="FX15" s="1118"/>
      <c r="FY15" s="1118"/>
      <c r="FZ15" s="1118"/>
      <c r="GA15" s="1118"/>
      <c r="GB15" s="1119"/>
      <c r="GC15" s="1118"/>
      <c r="GD15" s="1118"/>
      <c r="GE15" s="1118"/>
      <c r="GF15" s="1118"/>
      <c r="GG15" s="1118"/>
      <c r="GH15" s="1118"/>
      <c r="GI15" s="1118"/>
      <c r="GJ15" s="1118"/>
      <c r="GK15" s="1118"/>
      <c r="GL15" s="1119"/>
      <c r="GM15" s="1127"/>
      <c r="GN15" s="1118"/>
      <c r="GO15" s="1118"/>
      <c r="GP15" s="1118"/>
      <c r="GQ15" s="1118"/>
      <c r="GR15" s="1118"/>
      <c r="GS15" s="1118"/>
      <c r="GT15" s="1118"/>
      <c r="GU15" s="1118"/>
      <c r="GV15" s="1119"/>
      <c r="GW15" s="1118"/>
      <c r="GX15" s="1118"/>
      <c r="GY15" s="1118"/>
      <c r="GZ15" s="1118"/>
      <c r="HA15" s="1118"/>
      <c r="HB15" s="1118"/>
      <c r="HC15" s="1118"/>
      <c r="HD15" s="1118"/>
      <c r="HE15" s="1118"/>
      <c r="HF15" s="1119"/>
      <c r="HG15" s="1120" t="s">
        <v>258</v>
      </c>
      <c r="HH15" s="1118"/>
      <c r="HI15" s="1118"/>
      <c r="HJ15" s="1118"/>
      <c r="HK15" s="1118"/>
      <c r="HL15" s="1118"/>
      <c r="HM15" s="1118"/>
      <c r="HN15" s="1118"/>
      <c r="HO15" s="1118"/>
      <c r="HP15" s="1118"/>
      <c r="HQ15" s="1119"/>
      <c r="HR15" s="1118"/>
      <c r="HS15" s="1118"/>
      <c r="HT15" s="1118"/>
      <c r="HU15" s="1118"/>
      <c r="HV15" s="1118"/>
      <c r="HW15" s="1118"/>
      <c r="HX15" s="1118"/>
      <c r="HY15" s="1118"/>
      <c r="HZ15" s="1118"/>
      <c r="IA15" s="1119"/>
      <c r="IB15" s="1118"/>
      <c r="IC15" s="1118"/>
      <c r="ID15" s="1118"/>
      <c r="IE15" s="1118"/>
      <c r="IF15" s="1118"/>
      <c r="IG15" s="1118"/>
      <c r="IH15" s="1118"/>
      <c r="II15" s="1118"/>
      <c r="IJ15" s="1118"/>
      <c r="IK15" s="1119"/>
      <c r="IL15" s="1122">
        <v>0</v>
      </c>
      <c r="IM15" s="1122"/>
      <c r="IN15" s="1122">
        <v>0</v>
      </c>
      <c r="IO15" s="1118"/>
      <c r="IP15" s="1118"/>
      <c r="IQ15" s="1123"/>
      <c r="IR15" s="1123"/>
      <c r="IS15" s="1118">
        <v>0</v>
      </c>
      <c r="IT15" s="1124">
        <v>0</v>
      </c>
      <c r="IU15" s="1115">
        <f t="shared" si="0"/>
        <v>0</v>
      </c>
    </row>
    <row r="16" spans="1:255" ht="12.5">
      <c r="A16" s="1116" t="s">
        <v>505</v>
      </c>
      <c r="B16" s="1117"/>
      <c r="C16" s="1118"/>
      <c r="D16" s="1118"/>
      <c r="E16" s="1118"/>
      <c r="F16" s="1118"/>
      <c r="G16" s="1118"/>
      <c r="H16" s="1118"/>
      <c r="I16" s="1118"/>
      <c r="J16" s="1118"/>
      <c r="K16" s="1118"/>
      <c r="L16" s="1119"/>
      <c r="M16" s="1118"/>
      <c r="N16" s="1118"/>
      <c r="O16" s="1118"/>
      <c r="P16" s="1118"/>
      <c r="Q16" s="1118"/>
      <c r="R16" s="1118"/>
      <c r="S16" s="1118"/>
      <c r="T16" s="1118"/>
      <c r="U16" s="1118"/>
      <c r="V16" s="1119"/>
      <c r="W16" s="1120"/>
      <c r="X16" s="1118"/>
      <c r="Y16" s="1118"/>
      <c r="Z16" s="1118"/>
      <c r="AA16" s="1118"/>
      <c r="AB16" s="1118"/>
      <c r="AC16" s="1118"/>
      <c r="AD16" s="1118"/>
      <c r="AE16" s="1118"/>
      <c r="AF16" s="1118"/>
      <c r="AG16" s="1119"/>
      <c r="AH16" s="1118"/>
      <c r="AI16" s="1118"/>
      <c r="AJ16" s="1118"/>
      <c r="AK16" s="1118"/>
      <c r="AL16" s="1118"/>
      <c r="AM16" s="1118"/>
      <c r="AN16" s="1118"/>
      <c r="AO16" s="1118"/>
      <c r="AP16" s="1118"/>
      <c r="AQ16" s="1119"/>
      <c r="AR16" s="1118"/>
      <c r="AS16" s="1118"/>
      <c r="AT16" s="1118"/>
      <c r="AU16" s="1118"/>
      <c r="AV16" s="1118"/>
      <c r="AW16" s="1118"/>
      <c r="AX16" s="1118"/>
      <c r="AY16" s="1118"/>
      <c r="AZ16" s="1118"/>
      <c r="BA16" s="1119"/>
      <c r="BB16" s="1118"/>
      <c r="BC16" s="1118"/>
      <c r="BD16" s="1118"/>
      <c r="BE16" s="1118"/>
      <c r="BF16" s="1118"/>
      <c r="BG16" s="1118"/>
      <c r="BH16" s="1118"/>
      <c r="BI16" s="1118"/>
      <c r="BJ16" s="1118"/>
      <c r="BK16" s="1119"/>
      <c r="BL16" s="1118"/>
      <c r="BM16" s="1118"/>
      <c r="BN16" s="1118"/>
      <c r="BO16" s="1118"/>
      <c r="BP16" s="1118"/>
      <c r="BQ16" s="1118"/>
      <c r="BR16" s="1118"/>
      <c r="BS16" s="1118"/>
      <c r="BT16" s="1118"/>
      <c r="BU16" s="1119"/>
      <c r="BV16" s="1119"/>
      <c r="BW16" s="1118"/>
      <c r="BX16" s="1118"/>
      <c r="BY16" s="1118"/>
      <c r="BZ16" s="1118"/>
      <c r="CA16" s="1118"/>
      <c r="CB16" s="1118"/>
      <c r="CC16" s="1118"/>
      <c r="CD16" s="1118"/>
      <c r="CE16" s="1118"/>
      <c r="CF16" s="1119"/>
      <c r="CG16" s="1118"/>
      <c r="CH16" s="1118"/>
      <c r="CI16" s="1118"/>
      <c r="CJ16" s="1118"/>
      <c r="CK16" s="1118"/>
      <c r="CL16" s="1118"/>
      <c r="CM16" s="1118"/>
      <c r="CN16" s="1118"/>
      <c r="CO16" s="1121"/>
      <c r="CP16" s="1118"/>
      <c r="CQ16" s="1118"/>
      <c r="CR16" s="1118"/>
      <c r="CS16" s="1118"/>
      <c r="CT16" s="1118"/>
      <c r="CU16" s="1118"/>
      <c r="CV16" s="1118"/>
      <c r="CW16" s="1118"/>
      <c r="CX16" s="1118"/>
      <c r="CY16" s="1119"/>
      <c r="CZ16" s="1119"/>
      <c r="DA16" s="1118"/>
      <c r="DB16" s="1118"/>
      <c r="DC16" s="1118"/>
      <c r="DD16" s="1118"/>
      <c r="DE16" s="1118"/>
      <c r="DF16" s="1118"/>
      <c r="DG16" s="1118"/>
      <c r="DH16" s="1118"/>
      <c r="DI16" s="1118"/>
      <c r="DJ16" s="1119"/>
      <c r="DK16" s="1118"/>
      <c r="DL16" s="1118"/>
      <c r="DM16" s="1118"/>
      <c r="DN16" s="1118"/>
      <c r="DO16" s="1118"/>
      <c r="DP16" s="1118"/>
      <c r="DQ16" s="1118"/>
      <c r="DR16" s="1118"/>
      <c r="DS16" s="1118"/>
      <c r="DT16" s="1119"/>
      <c r="DU16" s="1118"/>
      <c r="DV16" s="1118"/>
      <c r="DW16" s="1118"/>
      <c r="DX16" s="1118"/>
      <c r="DY16" s="1118"/>
      <c r="DZ16" s="1118"/>
      <c r="EA16" s="1118"/>
      <c r="EB16" s="1118"/>
      <c r="EC16" s="1118"/>
      <c r="ED16" s="1119"/>
      <c r="EE16" s="1118"/>
      <c r="EF16" s="1118"/>
      <c r="EG16" s="1118"/>
      <c r="EH16" s="1118"/>
      <c r="EI16" s="1118"/>
      <c r="EJ16" s="1118"/>
      <c r="EK16" s="1118"/>
      <c r="EL16" s="1118"/>
      <c r="EM16" s="1118"/>
      <c r="EN16" s="1119"/>
      <c r="EO16" s="1118"/>
      <c r="EP16" s="1118"/>
      <c r="EQ16" s="1118"/>
      <c r="ER16" s="1118"/>
      <c r="ES16" s="1118"/>
      <c r="ET16" s="1118"/>
      <c r="EU16" s="1118"/>
      <c r="EV16" s="1118"/>
      <c r="EW16" s="1118"/>
      <c r="EX16" s="1119"/>
      <c r="EY16" s="1118"/>
      <c r="EZ16" s="1118"/>
      <c r="FA16" s="1118"/>
      <c r="FB16" s="1118"/>
      <c r="FC16" s="1118"/>
      <c r="FD16" s="1118"/>
      <c r="FE16" s="1118"/>
      <c r="FF16" s="1118"/>
      <c r="FG16" s="1118"/>
      <c r="FH16" s="1119"/>
      <c r="FI16" s="1118"/>
      <c r="FJ16" s="1118"/>
      <c r="FK16" s="1118"/>
      <c r="FL16" s="1118"/>
      <c r="FM16" s="1118"/>
      <c r="FN16" s="1118"/>
      <c r="FO16" s="1118"/>
      <c r="FP16" s="1118"/>
      <c r="FQ16" s="1118"/>
      <c r="FR16" s="1119"/>
      <c r="FS16" s="1118"/>
      <c r="FT16" s="1118"/>
      <c r="FU16" s="1118"/>
      <c r="FV16" s="1118"/>
      <c r="FW16" s="1118"/>
      <c r="FX16" s="1118"/>
      <c r="FY16" s="1118"/>
      <c r="FZ16" s="1118"/>
      <c r="GA16" s="1118"/>
      <c r="GB16" s="1119"/>
      <c r="GC16" s="1118"/>
      <c r="GD16" s="1118"/>
      <c r="GE16" s="1118"/>
      <c r="GF16" s="1118"/>
      <c r="GG16" s="1118"/>
      <c r="GH16" s="1118"/>
      <c r="GI16" s="1118"/>
      <c r="GJ16" s="1118"/>
      <c r="GK16" s="1118"/>
      <c r="GL16" s="1119"/>
      <c r="GM16" s="1127">
        <v>4264.97</v>
      </c>
      <c r="GN16" s="1127">
        <v>-2810.06</v>
      </c>
      <c r="GO16" s="1127">
        <v>572.54999999999995</v>
      </c>
      <c r="GP16" s="1127">
        <v>-1053.29</v>
      </c>
      <c r="GQ16" s="1127">
        <v>79.739999999999995</v>
      </c>
      <c r="GR16" s="1127"/>
      <c r="GS16" s="1127"/>
      <c r="GT16" s="1118"/>
      <c r="GU16" s="1118"/>
      <c r="GV16" s="1119"/>
      <c r="GW16" s="1118"/>
      <c r="GX16" s="1118"/>
      <c r="GY16" s="1118"/>
      <c r="GZ16" s="1118"/>
      <c r="HA16" s="1118"/>
      <c r="HB16" s="1118"/>
      <c r="HC16" s="1118"/>
      <c r="HD16" s="1118"/>
      <c r="HE16" s="1118"/>
      <c r="HF16" s="1119"/>
      <c r="HG16" s="1120">
        <v>4886.83</v>
      </c>
      <c r="HH16" s="1118">
        <v>15215.16</v>
      </c>
      <c r="HI16" s="1118">
        <v>-9339.89</v>
      </c>
      <c r="HJ16" s="1118">
        <v>5275</v>
      </c>
      <c r="HK16" s="1118">
        <v>-6087.08</v>
      </c>
      <c r="HL16" s="1118">
        <v>-5225.88</v>
      </c>
      <c r="HM16" s="1118">
        <v>-6562.43</v>
      </c>
      <c r="HN16" s="1118">
        <v>10721.98</v>
      </c>
      <c r="HO16" s="1118">
        <v>-580.54999999999995</v>
      </c>
      <c r="HP16" s="1118">
        <v>-1786.12</v>
      </c>
      <c r="HQ16" s="1119">
        <v>5013.8900000000003</v>
      </c>
      <c r="HR16" s="1118">
        <v>32823.620000000003</v>
      </c>
      <c r="HS16" s="1118">
        <v>-25475.33</v>
      </c>
      <c r="HT16" s="1118">
        <v>10667.79</v>
      </c>
      <c r="HU16" s="1118">
        <v>-13867.7</v>
      </c>
      <c r="HV16" s="1118">
        <v>5446</v>
      </c>
      <c r="HW16" s="1118">
        <v>-51872.36</v>
      </c>
      <c r="HX16" s="1118">
        <v>36970.28</v>
      </c>
      <c r="HY16" s="1118">
        <v>-10070.52</v>
      </c>
      <c r="HZ16" s="1118"/>
      <c r="IA16" s="1119"/>
      <c r="IB16" s="1118"/>
      <c r="IC16" s="1118"/>
      <c r="ID16" s="1118"/>
      <c r="IE16" s="1118"/>
      <c r="IF16" s="1118"/>
      <c r="IG16" s="1118"/>
      <c r="IH16" s="1118"/>
      <c r="II16" s="1118"/>
      <c r="IJ16" s="1118"/>
      <c r="IK16" s="1119"/>
      <c r="IL16" s="1122">
        <v>52303.75</v>
      </c>
      <c r="IM16" s="1122">
        <v>-37625.279999999999</v>
      </c>
      <c r="IN16" s="1122">
        <v>16515.34</v>
      </c>
      <c r="IO16" s="1118">
        <v>-21008.07</v>
      </c>
      <c r="IP16" s="1118">
        <v>299.85999999999967</v>
      </c>
      <c r="IQ16" s="1123">
        <v>-58434.79</v>
      </c>
      <c r="IR16" s="1123">
        <v>47692.259999999995</v>
      </c>
      <c r="IS16" s="1118">
        <v>-10651.07</v>
      </c>
      <c r="IT16" s="1124">
        <v>-1786.12</v>
      </c>
      <c r="IU16" s="1115">
        <f t="shared" si="0"/>
        <v>5013.8900000000003</v>
      </c>
    </row>
    <row r="17" spans="1:255" ht="12.5">
      <c r="A17" s="1125" t="s">
        <v>506</v>
      </c>
      <c r="B17" s="1126">
        <v>1.1741892999999999</v>
      </c>
      <c r="C17" s="1118">
        <v>3361.57</v>
      </c>
      <c r="D17" s="1118">
        <v>3473.76</v>
      </c>
      <c r="E17" s="1118">
        <v>3321.66</v>
      </c>
      <c r="F17" s="1118">
        <v>3495.36</v>
      </c>
      <c r="G17" s="1118">
        <v>4333.57</v>
      </c>
      <c r="H17" s="1118">
        <v>4311.7700000000004</v>
      </c>
      <c r="I17" s="1118">
        <v>5517.38</v>
      </c>
      <c r="J17" s="1118">
        <v>5202</v>
      </c>
      <c r="K17" s="1118">
        <v>5615.67</v>
      </c>
      <c r="L17" s="1119">
        <v>9150.18</v>
      </c>
      <c r="M17" s="1118">
        <v>0.1</v>
      </c>
      <c r="N17" s="1118">
        <v>0.75999000000000005</v>
      </c>
      <c r="O17" s="1118">
        <v>1.7827200000000001</v>
      </c>
      <c r="P17" s="1118">
        <v>3.76</v>
      </c>
      <c r="Q17" s="1118">
        <v>6.24</v>
      </c>
      <c r="R17" s="1118">
        <v>43.19</v>
      </c>
      <c r="S17" s="1118">
        <v>211.70112499999999</v>
      </c>
      <c r="T17" s="1118">
        <v>29.28</v>
      </c>
      <c r="U17" s="1118">
        <v>145.57</v>
      </c>
      <c r="V17" s="1119">
        <v>168.05</v>
      </c>
      <c r="W17" s="1120">
        <v>0.08</v>
      </c>
      <c r="X17" s="1118">
        <v>0.45</v>
      </c>
      <c r="Y17" s="1118">
        <v>40.186300000000003</v>
      </c>
      <c r="Z17" s="1118">
        <v>27.191880000000001</v>
      </c>
      <c r="AA17" s="1118">
        <v>25.74</v>
      </c>
      <c r="AB17" s="1118">
        <v>77.38</v>
      </c>
      <c r="AC17" s="1118">
        <v>19.579999999999998</v>
      </c>
      <c r="AD17" s="1118">
        <v>14.4</v>
      </c>
      <c r="AE17" s="1118">
        <v>0</v>
      </c>
      <c r="AF17" s="1118">
        <v>58</v>
      </c>
      <c r="AG17" s="1119">
        <v>184.52786</v>
      </c>
      <c r="AH17" s="1118">
        <v>262.18</v>
      </c>
      <c r="AI17" s="1118">
        <v>412.38</v>
      </c>
      <c r="AJ17" s="1118">
        <v>361.48</v>
      </c>
      <c r="AK17" s="1118">
        <v>412.01</v>
      </c>
      <c r="AL17" s="1118">
        <v>4249.41</v>
      </c>
      <c r="AM17" s="1118">
        <v>536.89</v>
      </c>
      <c r="AN17" s="1118">
        <v>572.74964</v>
      </c>
      <c r="AO17" s="1118">
        <v>466</v>
      </c>
      <c r="AP17" s="1118">
        <v>314.83999999999997</v>
      </c>
      <c r="AQ17" s="1119">
        <v>548.76045999999997</v>
      </c>
      <c r="AR17" s="1118">
        <v>5022.92</v>
      </c>
      <c r="AS17" s="1118">
        <v>4214.3461500000003</v>
      </c>
      <c r="AT17" s="1118">
        <v>3503.8928000000001</v>
      </c>
      <c r="AU17" s="1118">
        <v>4253.5600000000004</v>
      </c>
      <c r="AV17" s="1118">
        <v>8946.2900000000009</v>
      </c>
      <c r="AW17" s="1118">
        <v>7513.72</v>
      </c>
      <c r="AX17" s="1118">
        <v>6456.7109099999998</v>
      </c>
      <c r="AY17" s="1118">
        <v>7398.9</v>
      </c>
      <c r="AZ17" s="1118">
        <v>8601.81</v>
      </c>
      <c r="BA17" s="1119">
        <v>8844.59</v>
      </c>
      <c r="BB17" s="1118">
        <v>44.85</v>
      </c>
      <c r="BC17" s="1118">
        <v>127.53999999999999</v>
      </c>
      <c r="BD17" s="1118">
        <v>320.80999000000003</v>
      </c>
      <c r="BE17" s="1118">
        <v>248.83</v>
      </c>
      <c r="BF17" s="1118">
        <v>280.68</v>
      </c>
      <c r="BG17" s="1118">
        <v>203.59</v>
      </c>
      <c r="BH17" s="1118">
        <v>1354.93</v>
      </c>
      <c r="BI17" s="1118">
        <v>430.29999999999995</v>
      </c>
      <c r="BJ17" s="1118">
        <v>981.79</v>
      </c>
      <c r="BK17" s="1119">
        <v>1375.93</v>
      </c>
      <c r="BL17" s="1118">
        <v>60.45</v>
      </c>
      <c r="BM17" s="1118">
        <v>292.61563999999998</v>
      </c>
      <c r="BN17" s="1118">
        <v>468.41507000000001</v>
      </c>
      <c r="BO17" s="1118">
        <v>832.84</v>
      </c>
      <c r="BP17" s="1118">
        <v>1005.48</v>
      </c>
      <c r="BQ17" s="1118">
        <v>781.41</v>
      </c>
      <c r="BR17" s="1118">
        <v>220.62</v>
      </c>
      <c r="BS17" s="1118">
        <v>413.23</v>
      </c>
      <c r="BT17" s="1118">
        <v>492.98</v>
      </c>
      <c r="BU17" s="1119">
        <v>1066.0899999999999</v>
      </c>
      <c r="BV17" s="1119"/>
      <c r="BW17" s="1118">
        <v>3.76</v>
      </c>
      <c r="BX17" s="1118">
        <v>5.6441901999999997</v>
      </c>
      <c r="BY17" s="1118">
        <v>22.121054699999998</v>
      </c>
      <c r="BZ17" s="1118">
        <v>42.24</v>
      </c>
      <c r="CA17" s="1118">
        <v>208.67000000000002</v>
      </c>
      <c r="CB17" s="1118">
        <v>145.60000000000002</v>
      </c>
      <c r="CC17" s="1118">
        <v>338.97</v>
      </c>
      <c r="CD17" s="1118">
        <v>357.17999999999995</v>
      </c>
      <c r="CE17" s="1118">
        <v>364</v>
      </c>
      <c r="CF17" s="1119">
        <v>498.14</v>
      </c>
      <c r="CG17" s="1118">
        <v>371.22</v>
      </c>
      <c r="CH17" s="1118">
        <v>1981.43967</v>
      </c>
      <c r="CI17" s="1118">
        <v>1624.59716</v>
      </c>
      <c r="CJ17" s="1118">
        <v>1819.98</v>
      </c>
      <c r="CK17" s="1118">
        <v>720.7</v>
      </c>
      <c r="CL17" s="1118">
        <v>606.32000000000005</v>
      </c>
      <c r="CM17" s="1118">
        <v>626.15</v>
      </c>
      <c r="CN17" s="1118">
        <v>17132.330000000002</v>
      </c>
      <c r="CO17" s="1121" t="s">
        <v>103</v>
      </c>
      <c r="CP17" s="1118">
        <v>2737.45</v>
      </c>
      <c r="CQ17" s="1118">
        <v>448.04411499999998</v>
      </c>
      <c r="CR17" s="1118">
        <v>328.94264609999999</v>
      </c>
      <c r="CS17" s="1118">
        <v>211.63</v>
      </c>
      <c r="CT17" s="1118">
        <v>317.79000000000002</v>
      </c>
      <c r="CU17" s="1118">
        <v>239.10999999999999</v>
      </c>
      <c r="CV17" s="1118">
        <v>506.4</v>
      </c>
      <c r="CW17" s="1118">
        <v>585.01</v>
      </c>
      <c r="CX17" s="1118">
        <v>843.35</v>
      </c>
      <c r="CY17" s="1119">
        <v>857.78</v>
      </c>
      <c r="CZ17" s="1119">
        <v>2.7</v>
      </c>
      <c r="DA17" s="1118">
        <v>3220.62</v>
      </c>
      <c r="DB17" s="1118">
        <v>5911.3319000000001</v>
      </c>
      <c r="DC17" s="1118">
        <v>10352.72136</v>
      </c>
      <c r="DD17" s="1118">
        <v>11181.869999999999</v>
      </c>
      <c r="DE17" s="1118">
        <v>17506.16</v>
      </c>
      <c r="DF17" s="1118">
        <v>24395.02</v>
      </c>
      <c r="DG17" s="1118">
        <v>18339.190000000002</v>
      </c>
      <c r="DH17" s="1118">
        <v>17653.740000000002</v>
      </c>
      <c r="DI17" s="1118">
        <v>46441.759999999995</v>
      </c>
      <c r="DJ17" s="1119">
        <v>33564.92</v>
      </c>
      <c r="DK17" s="1118">
        <v>1792.07</v>
      </c>
      <c r="DL17" s="1118">
        <v>2088.0249699999999</v>
      </c>
      <c r="DM17" s="1118">
        <v>5904.54403</v>
      </c>
      <c r="DN17" s="1118">
        <v>7000.54</v>
      </c>
      <c r="DO17" s="1118">
        <v>8033.5</v>
      </c>
      <c r="DP17" s="1118">
        <v>8039.83</v>
      </c>
      <c r="DQ17" s="1118">
        <v>9339.9499999999989</v>
      </c>
      <c r="DR17" s="1118">
        <v>11258.27</v>
      </c>
      <c r="DS17" s="1118">
        <v>15157.800000000001</v>
      </c>
      <c r="DT17" s="1119">
        <v>20464.53</v>
      </c>
      <c r="DU17" s="1118">
        <v>5.3827999999999996</v>
      </c>
      <c r="DV17" s="1118">
        <v>20.411515099999999</v>
      </c>
      <c r="DW17" s="1118">
        <v>48.055896500000003</v>
      </c>
      <c r="DX17" s="1118">
        <v>115.67059999999999</v>
      </c>
      <c r="DY17" s="1118">
        <v>182.24080000000001</v>
      </c>
      <c r="DZ17" s="1118">
        <v>273.88119999999998</v>
      </c>
      <c r="EA17" s="1118">
        <v>1156.0899999999999</v>
      </c>
      <c r="EB17" s="1118">
        <v>658.88</v>
      </c>
      <c r="EC17" s="1118">
        <v>798.07650000000001</v>
      </c>
      <c r="ED17" s="1119">
        <v>718.84550000000002</v>
      </c>
      <c r="EE17" s="1118">
        <v>796.76</v>
      </c>
      <c r="EF17" s="1118">
        <v>365.79325999999998</v>
      </c>
      <c r="EG17" s="1118">
        <v>656.64202999999998</v>
      </c>
      <c r="EH17" s="1118">
        <v>598.14</v>
      </c>
      <c r="EI17" s="1118">
        <v>809.46</v>
      </c>
      <c r="EJ17" s="1118">
        <v>299.09000000000003</v>
      </c>
      <c r="EK17" s="1118">
        <v>172.11</v>
      </c>
      <c r="EL17" s="1118">
        <v>488</v>
      </c>
      <c r="EM17" s="1118">
        <v>488.62</v>
      </c>
      <c r="EN17" s="1119">
        <v>838.28</v>
      </c>
      <c r="EO17" s="1118">
        <v>27752.76</v>
      </c>
      <c r="EP17" s="1118">
        <v>117652.20999999999</v>
      </c>
      <c r="EQ17" s="1118">
        <v>60699.7</v>
      </c>
      <c r="ER17" s="1118">
        <v>80112.76999999999</v>
      </c>
      <c r="ES17" s="1118">
        <v>84126.200000000012</v>
      </c>
      <c r="ET17" s="1118">
        <v>146897.72999999998</v>
      </c>
      <c r="EU17" s="1118">
        <v>59474.520000000004</v>
      </c>
      <c r="EV17" s="1118">
        <v>77947.909999999989</v>
      </c>
      <c r="EW17" s="1118">
        <v>764853.59</v>
      </c>
      <c r="EX17" s="1119">
        <v>1464836</v>
      </c>
      <c r="EY17" s="1118">
        <v>1458.12</v>
      </c>
      <c r="EZ17" s="1118">
        <v>1466.62616</v>
      </c>
      <c r="FA17" s="1118">
        <v>1891.7478599999999</v>
      </c>
      <c r="FB17" s="1118">
        <v>2540.4299999999998</v>
      </c>
      <c r="FC17" s="1118">
        <v>3197.21</v>
      </c>
      <c r="FD17" s="1118">
        <v>4415.26</v>
      </c>
      <c r="FE17" s="1118">
        <v>4102.16</v>
      </c>
      <c r="FF17" s="1118">
        <v>5159.87</v>
      </c>
      <c r="FG17" s="1118">
        <v>6881.68</v>
      </c>
      <c r="FH17" s="1119">
        <v>8813.6</v>
      </c>
      <c r="FI17" s="1118">
        <v>1388.23</v>
      </c>
      <c r="FJ17" s="1118">
        <v>1286.63904</v>
      </c>
      <c r="FK17" s="1118">
        <v>1724.3924099999999</v>
      </c>
      <c r="FL17" s="1118">
        <v>2197.89</v>
      </c>
      <c r="FM17" s="1118">
        <v>2613.1299999999997</v>
      </c>
      <c r="FN17" s="1118">
        <v>2634.92</v>
      </c>
      <c r="FO17" s="1118">
        <v>915.41</v>
      </c>
      <c r="FP17" s="1118">
        <v>1492</v>
      </c>
      <c r="FQ17" s="1118">
        <v>2366.85</v>
      </c>
      <c r="FR17" s="1119">
        <v>3027.7999999999997</v>
      </c>
      <c r="FS17" s="1118">
        <v>8.8800000000000008</v>
      </c>
      <c r="FT17" s="1118">
        <v>11.08868</v>
      </c>
      <c r="FU17" s="1118">
        <v>18.997209999999999</v>
      </c>
      <c r="FV17" s="1118">
        <v>31.08</v>
      </c>
      <c r="FW17" s="1118">
        <v>107.95</v>
      </c>
      <c r="FX17" s="1118">
        <v>1718.6499999999999</v>
      </c>
      <c r="FY17" s="1118">
        <v>397.26</v>
      </c>
      <c r="FZ17" s="1118">
        <v>630.67999999999995</v>
      </c>
      <c r="GA17" s="1118">
        <v>1027.43</v>
      </c>
      <c r="GB17" s="1119">
        <v>1207.1099999999999</v>
      </c>
      <c r="GC17" s="1118">
        <v>4595.75</v>
      </c>
      <c r="GD17" s="1118">
        <v>1756.7253599999999</v>
      </c>
      <c r="GE17" s="1118">
        <v>1726.5257999999999</v>
      </c>
      <c r="GF17" s="1118">
        <v>2038.42</v>
      </c>
      <c r="GG17" s="1118">
        <v>1648.95</v>
      </c>
      <c r="GH17" s="1118">
        <v>1616.32</v>
      </c>
      <c r="GI17" s="1118">
        <v>1004.66</v>
      </c>
      <c r="GJ17" s="1118">
        <v>1535</v>
      </c>
      <c r="GK17" s="1118">
        <v>2629.95</v>
      </c>
      <c r="GL17" s="1119">
        <v>3011.62</v>
      </c>
      <c r="GM17" s="1127">
        <v>365.17</v>
      </c>
      <c r="GN17" s="1118">
        <v>230.27</v>
      </c>
      <c r="GO17" s="1118">
        <v>269.04000000000002</v>
      </c>
      <c r="GP17" s="1118">
        <v>307.97000000000003</v>
      </c>
      <c r="GQ17" s="1118">
        <v>315.75</v>
      </c>
      <c r="GR17" s="1118">
        <v>248.68</v>
      </c>
      <c r="GS17" s="1118">
        <v>225.32</v>
      </c>
      <c r="GT17" s="1118">
        <v>193</v>
      </c>
      <c r="GU17" s="1118">
        <v>153.10519729999999</v>
      </c>
      <c r="GV17" s="1119"/>
      <c r="GW17" s="1118">
        <v>1389.39</v>
      </c>
      <c r="GX17" s="1118">
        <v>1969.4970499999999</v>
      </c>
      <c r="GY17" s="1118">
        <v>6739.3141900000001</v>
      </c>
      <c r="GZ17" s="1118">
        <v>6857.58</v>
      </c>
      <c r="HA17" s="1118">
        <v>6383.25</v>
      </c>
      <c r="HB17" s="1118">
        <v>4576</v>
      </c>
      <c r="HC17" s="1118">
        <v>3581.49</v>
      </c>
      <c r="HD17" s="1118">
        <v>4480.7736100000002</v>
      </c>
      <c r="HE17" s="1118">
        <v>4985.2354299999997</v>
      </c>
      <c r="HF17" s="1119">
        <v>5010.3022700000001</v>
      </c>
      <c r="HG17" s="1120">
        <v>95.02</v>
      </c>
      <c r="HH17" s="1118">
        <v>248.49</v>
      </c>
      <c r="HI17" s="1118">
        <v>472.62</v>
      </c>
      <c r="HJ17" s="1118">
        <v>243.17</v>
      </c>
      <c r="HK17" s="1118">
        <v>868.94</v>
      </c>
      <c r="HL17" s="1118">
        <v>467.12</v>
      </c>
      <c r="HM17" s="1118">
        <v>727.03</v>
      </c>
      <c r="HN17" s="1118">
        <v>1251.48</v>
      </c>
      <c r="HO17" s="1118">
        <v>1289.02</v>
      </c>
      <c r="HP17" s="1118">
        <v>2672.43</v>
      </c>
      <c r="HQ17" s="1119">
        <v>2825.19</v>
      </c>
      <c r="HR17" s="1118">
        <v>805.1</v>
      </c>
      <c r="HS17" s="1118">
        <v>436.96</v>
      </c>
      <c r="HT17" s="1118">
        <v>355.31</v>
      </c>
      <c r="HU17" s="1118">
        <v>366.27</v>
      </c>
      <c r="HV17" s="1118">
        <v>400.05</v>
      </c>
      <c r="HW17" s="1118">
        <v>271.27999999999997</v>
      </c>
      <c r="HX17" s="1118">
        <v>272.74</v>
      </c>
      <c r="HY17" s="1118">
        <v>361.22</v>
      </c>
      <c r="HZ17" s="1118">
        <v>437</v>
      </c>
      <c r="IA17" s="1119">
        <v>332.44</v>
      </c>
      <c r="IB17" s="1118">
        <v>4216.75</v>
      </c>
      <c r="IC17" s="1118">
        <v>3924.7100000000005</v>
      </c>
      <c r="ID17" s="1118">
        <v>4557.2299999999996</v>
      </c>
      <c r="IE17" s="1118">
        <v>5857.17</v>
      </c>
      <c r="IF17" s="1118">
        <v>5964.35</v>
      </c>
      <c r="IG17" s="1118">
        <v>7397.17</v>
      </c>
      <c r="IH17" s="1118">
        <v>8927.85</v>
      </c>
      <c r="II17" s="1118">
        <v>9215.43</v>
      </c>
      <c r="IJ17" s="1118">
        <v>11211.62</v>
      </c>
      <c r="IK17" s="1119">
        <v>6664.64</v>
      </c>
      <c r="IL17" s="1122">
        <v>59908.4228</v>
      </c>
      <c r="IM17" s="1122">
        <v>148589.6239903</v>
      </c>
      <c r="IN17" s="1122">
        <v>105168.28410729999</v>
      </c>
      <c r="IO17" s="1118">
        <v>131420.6906</v>
      </c>
      <c r="IP17" s="1118">
        <v>151901.53080000001</v>
      </c>
      <c r="IQ17" s="1123">
        <v>217912.04120000004</v>
      </c>
      <c r="IR17" s="1123">
        <v>124980.24167500003</v>
      </c>
      <c r="IS17" s="1118">
        <v>164378.02360999997</v>
      </c>
      <c r="IT17" s="1124">
        <v>877523.15712730004</v>
      </c>
      <c r="IU17" s="1115">
        <f t="shared" si="0"/>
        <v>1574013.2002793003</v>
      </c>
    </row>
    <row r="18" spans="1:255" ht="12.5">
      <c r="A18" s="1116" t="s">
        <v>507</v>
      </c>
      <c r="B18" s="1117">
        <v>3035.9918633999996</v>
      </c>
      <c r="C18" s="1118">
        <v>31538.31</v>
      </c>
      <c r="D18" s="1118">
        <v>32639.14</v>
      </c>
      <c r="E18" s="1118">
        <v>16299.95</v>
      </c>
      <c r="F18" s="1118">
        <v>10664.92</v>
      </c>
      <c r="G18" s="1118">
        <v>13921.55</v>
      </c>
      <c r="H18" s="1118">
        <v>22568.2</v>
      </c>
      <c r="I18" s="1118">
        <v>14717.31</v>
      </c>
      <c r="J18" s="1118">
        <v>7703</v>
      </c>
      <c r="K18" s="1118">
        <v>28476.87</v>
      </c>
      <c r="L18" s="1119">
        <v>25978.799999999999</v>
      </c>
      <c r="M18" s="1118">
        <v>5655.79</v>
      </c>
      <c r="N18" s="1118">
        <v>10153.788909999999</v>
      </c>
      <c r="O18" s="1118">
        <v>753.11964</v>
      </c>
      <c r="P18" s="1118">
        <v>6000</v>
      </c>
      <c r="Q18" s="1118">
        <v>1700</v>
      </c>
      <c r="R18" s="1118">
        <v>7999.26</v>
      </c>
      <c r="S18" s="1118">
        <v>0</v>
      </c>
      <c r="T18" s="1118">
        <v>8429.17</v>
      </c>
      <c r="U18" s="1118">
        <v>11011.1</v>
      </c>
      <c r="V18" s="1119">
        <v>12383.72</v>
      </c>
      <c r="W18" s="1120">
        <v>1754.72</v>
      </c>
      <c r="X18" s="1118">
        <v>3440.27</v>
      </c>
      <c r="Y18" s="1118">
        <v>2218.7134599999999</v>
      </c>
      <c r="Z18" s="1118">
        <v>220.09359000000001</v>
      </c>
      <c r="AA18" s="1118"/>
      <c r="AB18" s="1118"/>
      <c r="AC18" s="1118">
        <v>47.96</v>
      </c>
      <c r="AD18" s="1118">
        <v>312.95</v>
      </c>
      <c r="AE18" s="1118">
        <v>134.67849000000001</v>
      </c>
      <c r="AF18" s="1118">
        <v>118</v>
      </c>
      <c r="AG18" s="1119"/>
      <c r="AH18" s="1118">
        <v>25730.01</v>
      </c>
      <c r="AI18" s="1118">
        <v>10385.55046</v>
      </c>
      <c r="AJ18" s="1118">
        <v>9963.4323100000001</v>
      </c>
      <c r="AK18" s="1118">
        <v>2338.69</v>
      </c>
      <c r="AL18" s="1118">
        <v>1146.68</v>
      </c>
      <c r="AM18" s="1118">
        <v>7647.18</v>
      </c>
      <c r="AN18" s="1118">
        <v>5194.0334800000001</v>
      </c>
      <c r="AO18" s="1118">
        <v>14638</v>
      </c>
      <c r="AP18" s="1118">
        <v>15532.369999999999</v>
      </c>
      <c r="AQ18" s="1119">
        <v>11117.811729999999</v>
      </c>
      <c r="AR18" s="1118">
        <v>11624.52</v>
      </c>
      <c r="AS18" s="1118">
        <v>4356.9132600000003</v>
      </c>
      <c r="AT18" s="1118">
        <v>14186.523719999999</v>
      </c>
      <c r="AU18" s="1118">
        <v>15744.68</v>
      </c>
      <c r="AV18" s="1118">
        <v>37638.589999999997</v>
      </c>
      <c r="AW18" s="1118">
        <v>43112.83</v>
      </c>
      <c r="AX18" s="1118">
        <v>61345.368869999998</v>
      </c>
      <c r="AY18" s="1118">
        <v>112986.65</v>
      </c>
      <c r="AZ18" s="1118">
        <v>145838.09</v>
      </c>
      <c r="BA18" s="1119">
        <v>128257.09</v>
      </c>
      <c r="BB18" s="1118">
        <v>7456.35</v>
      </c>
      <c r="BC18" s="1118">
        <v>6885.6563100000003</v>
      </c>
      <c r="BD18" s="1118">
        <v>14043.125249999999</v>
      </c>
      <c r="BE18" s="1118"/>
      <c r="BF18" s="1118"/>
      <c r="BG18" s="1118">
        <v>28729.84</v>
      </c>
      <c r="BH18" s="1118">
        <v>20040.07</v>
      </c>
      <c r="BI18" s="1118">
        <v>32469.78</v>
      </c>
      <c r="BJ18" s="1118">
        <v>30479.659999999996</v>
      </c>
      <c r="BK18" s="1119">
        <v>22161.32</v>
      </c>
      <c r="BL18" s="1118">
        <v>2457.02</v>
      </c>
      <c r="BM18" s="1118">
        <v>1038.43508</v>
      </c>
      <c r="BN18" s="1118">
        <v>114.01215999999999</v>
      </c>
      <c r="BO18" s="1118">
        <v>421.91</v>
      </c>
      <c r="BP18" s="1118">
        <v>686.31</v>
      </c>
      <c r="BQ18" s="1118">
        <v>9650.08</v>
      </c>
      <c r="BR18" s="1118">
        <v>18225.02</v>
      </c>
      <c r="BS18" s="1118">
        <v>25232.61</v>
      </c>
      <c r="BT18" s="1118">
        <v>14959.49</v>
      </c>
      <c r="BU18" s="1119">
        <v>10627.71</v>
      </c>
      <c r="BV18" s="1119">
        <v>1710.3</v>
      </c>
      <c r="BW18" s="1118">
        <v>14453.61</v>
      </c>
      <c r="BX18" s="1118">
        <v>21266.81</v>
      </c>
      <c r="BY18" s="1118">
        <v>29339.579000000002</v>
      </c>
      <c r="BZ18" s="1118">
        <v>15139.7</v>
      </c>
      <c r="CA18" s="1118">
        <v>14138.97</v>
      </c>
      <c r="CB18" s="1118">
        <v>32538.720000000001</v>
      </c>
      <c r="CC18" s="1118">
        <v>26512.440000000002</v>
      </c>
      <c r="CD18" s="1118">
        <v>26441.120000000003</v>
      </c>
      <c r="CE18" s="1118">
        <v>27711.46</v>
      </c>
      <c r="CF18" s="1119">
        <v>23182.129999999997</v>
      </c>
      <c r="CG18" s="1118">
        <v>4758.2299999999996</v>
      </c>
      <c r="CH18" s="1118">
        <v>4290.2245999999996</v>
      </c>
      <c r="CI18" s="1118">
        <v>354.17061000000001</v>
      </c>
      <c r="CJ18" s="1118">
        <v>3080.42</v>
      </c>
      <c r="CK18" s="1118">
        <v>349.68</v>
      </c>
      <c r="CL18" s="1118">
        <v>20909.93</v>
      </c>
      <c r="CM18" s="1118">
        <v>9458.1699999999983</v>
      </c>
      <c r="CN18" s="1118">
        <v>1819.1</v>
      </c>
      <c r="CO18" s="1121" t="s">
        <v>103</v>
      </c>
      <c r="CP18" s="1118">
        <v>6037.9</v>
      </c>
      <c r="CQ18" s="1118">
        <v>6468.2319722000002</v>
      </c>
      <c r="CR18" s="1118">
        <v>10664.415453</v>
      </c>
      <c r="CS18" s="1118">
        <v>16248.88</v>
      </c>
      <c r="CT18" s="1118">
        <v>6043.64</v>
      </c>
      <c r="CU18" s="1118">
        <v>27507.51</v>
      </c>
      <c r="CV18" s="1118">
        <v>19600.93</v>
      </c>
      <c r="CW18" s="1118">
        <v>19514.690000000002</v>
      </c>
      <c r="CX18" s="1118">
        <v>21181.03</v>
      </c>
      <c r="CY18" s="1119">
        <v>16681.47</v>
      </c>
      <c r="CZ18" s="1119">
        <v>17816.02</v>
      </c>
      <c r="DA18" s="1118">
        <v>4669.3500000000004</v>
      </c>
      <c r="DB18" s="1118">
        <v>3800.4059099999999</v>
      </c>
      <c r="DC18" s="1118">
        <v>3538.9009700000001</v>
      </c>
      <c r="DD18" s="1118">
        <v>15664.82</v>
      </c>
      <c r="DE18" s="1118">
        <v>30895.02</v>
      </c>
      <c r="DF18" s="1118">
        <v>10474.57</v>
      </c>
      <c r="DG18" s="1118">
        <v>25855.91</v>
      </c>
      <c r="DH18" s="1118">
        <v>56942.9</v>
      </c>
      <c r="DI18" s="1118">
        <v>87948.99</v>
      </c>
      <c r="DJ18" s="1119">
        <v>12510.36</v>
      </c>
      <c r="DK18" s="1118">
        <v>4145.67</v>
      </c>
      <c r="DL18" s="1118"/>
      <c r="DM18" s="1118">
        <v>180.19</v>
      </c>
      <c r="DN18" s="1118">
        <v>7527.84</v>
      </c>
      <c r="DO18" s="1118">
        <v>52720.3</v>
      </c>
      <c r="DP18" s="1118">
        <v>149700.91</v>
      </c>
      <c r="DQ18" s="1118">
        <v>157477.94999999998</v>
      </c>
      <c r="DR18" s="1118">
        <v>216111.02</v>
      </c>
      <c r="DS18" s="1118">
        <v>180243.35</v>
      </c>
      <c r="DT18" s="1119">
        <v>179263.5</v>
      </c>
      <c r="DU18" s="1118">
        <v>4191.9547000000002</v>
      </c>
      <c r="DV18" s="1118">
        <v>5143.5236603000003</v>
      </c>
      <c r="DW18" s="1118">
        <v>6961.7092822000004</v>
      </c>
      <c r="DX18" s="1118">
        <v>4574.7112999999999</v>
      </c>
      <c r="DY18" s="1118">
        <v>10044.498299999999</v>
      </c>
      <c r="DZ18" s="1118">
        <v>12083.6307</v>
      </c>
      <c r="EA18" s="1118">
        <v>16918.84</v>
      </c>
      <c r="EB18" s="1118">
        <v>48437.07</v>
      </c>
      <c r="EC18" s="1118">
        <v>27493.485800000002</v>
      </c>
      <c r="ED18" s="1119">
        <v>27963.228599999999</v>
      </c>
      <c r="EE18" s="1118">
        <v>839.87</v>
      </c>
      <c r="EF18" s="1118">
        <v>530.31399999999996</v>
      </c>
      <c r="EG18" s="1118">
        <v>277.18439000000001</v>
      </c>
      <c r="EH18" s="1118">
        <v>430.79</v>
      </c>
      <c r="EI18" s="1118">
        <v>1722.31</v>
      </c>
      <c r="EJ18" s="1118">
        <v>2159.1799999999998</v>
      </c>
      <c r="EK18" s="1118">
        <v>708.58</v>
      </c>
      <c r="EL18" s="1118">
        <v>4047</v>
      </c>
      <c r="EM18" s="1118">
        <v>4499.5394915999996</v>
      </c>
      <c r="EN18" s="1119"/>
      <c r="EO18" s="1118"/>
      <c r="EP18" s="1118"/>
      <c r="EQ18" s="1118"/>
      <c r="ER18" s="1118"/>
      <c r="ES18" s="1118"/>
      <c r="ET18" s="1118"/>
      <c r="EU18" s="1118">
        <v>475.97</v>
      </c>
      <c r="EV18" s="1118">
        <v>942.45</v>
      </c>
      <c r="EW18" s="1118">
        <v>936.5</v>
      </c>
      <c r="EX18" s="1119">
        <v>1298</v>
      </c>
      <c r="EY18" s="1118">
        <v>4405.53</v>
      </c>
      <c r="EZ18" s="1118">
        <v>187.42649</v>
      </c>
      <c r="FA18" s="1118">
        <v>23.96575</v>
      </c>
      <c r="FB18" s="1118">
        <v>914.67</v>
      </c>
      <c r="FC18" s="1118">
        <v>1203.47</v>
      </c>
      <c r="FD18" s="1118">
        <v>4097.13</v>
      </c>
      <c r="FE18" s="1118">
        <v>1717.55</v>
      </c>
      <c r="FF18" s="1118">
        <v>1557.48</v>
      </c>
      <c r="FG18" s="1118">
        <v>1042.5999999999999</v>
      </c>
      <c r="FH18" s="1119"/>
      <c r="FI18" s="1118"/>
      <c r="FJ18" s="1118"/>
      <c r="FK18" s="1118"/>
      <c r="FL18" s="1118">
        <v>4843.08</v>
      </c>
      <c r="FM18" s="1118">
        <v>7564.11</v>
      </c>
      <c r="FN18" s="1118">
        <v>3501.97</v>
      </c>
      <c r="FO18" s="1118">
        <v>6178.7669999999998</v>
      </c>
      <c r="FP18" s="1118">
        <v>22538</v>
      </c>
      <c r="FQ18" s="1118">
        <v>6627.3899999999994</v>
      </c>
      <c r="FR18" s="1119">
        <v>4290.51</v>
      </c>
      <c r="FS18" s="1118">
        <v>8066.58</v>
      </c>
      <c r="FT18" s="1118">
        <v>15677.3262</v>
      </c>
      <c r="FU18" s="1118">
        <v>5666.1323199999997</v>
      </c>
      <c r="FV18" s="1118">
        <v>2163.79</v>
      </c>
      <c r="FW18" s="1118">
        <v>1257.05</v>
      </c>
      <c r="FX18" s="1118">
        <v>11772</v>
      </c>
      <c r="FY18" s="1118">
        <v>3611.14</v>
      </c>
      <c r="FZ18" s="1118">
        <v>10691.14</v>
      </c>
      <c r="GA18" s="1118">
        <v>5749.69</v>
      </c>
      <c r="GB18" s="1119">
        <v>23189.670000000002</v>
      </c>
      <c r="GC18" s="1118">
        <v>11686.13</v>
      </c>
      <c r="GD18" s="1118">
        <v>38238.450049999999</v>
      </c>
      <c r="GE18" s="1118">
        <v>14510.420700000001</v>
      </c>
      <c r="GF18" s="1118">
        <v>16344.25</v>
      </c>
      <c r="GG18" s="1118">
        <v>12232.52</v>
      </c>
      <c r="GH18" s="1118">
        <v>21011.3</v>
      </c>
      <c r="GI18" s="1118">
        <v>24772.9</v>
      </c>
      <c r="GJ18" s="1118">
        <v>19128</v>
      </c>
      <c r="GK18" s="1118">
        <v>12540.94</v>
      </c>
      <c r="GL18" s="1119">
        <v>5567.28</v>
      </c>
      <c r="GM18" s="1127">
        <v>215.22</v>
      </c>
      <c r="GN18" s="1118">
        <v>486.66</v>
      </c>
      <c r="GO18" s="1118"/>
      <c r="GP18" s="1118">
        <v>267.26</v>
      </c>
      <c r="GQ18" s="1118">
        <v>45.6</v>
      </c>
      <c r="GR18" s="1118">
        <v>2649.41</v>
      </c>
      <c r="GS18" s="1118">
        <v>2109.38</v>
      </c>
      <c r="GT18" s="1118">
        <v>2365</v>
      </c>
      <c r="GU18" s="1118">
        <v>2279.5379647999998</v>
      </c>
      <c r="GV18" s="1119"/>
      <c r="GW18" s="1118">
        <v>15297.82</v>
      </c>
      <c r="GX18" s="1118">
        <v>9306.8535200000006</v>
      </c>
      <c r="GY18" s="1118">
        <v>6268.2871500000001</v>
      </c>
      <c r="GZ18" s="1118">
        <v>7563.82</v>
      </c>
      <c r="HA18" s="1118">
        <v>9891.5300000000007</v>
      </c>
      <c r="HB18" s="1118">
        <v>47628.04</v>
      </c>
      <c r="HC18" s="1118">
        <v>82479.37</v>
      </c>
      <c r="HD18" s="1118">
        <v>98214.813299999994</v>
      </c>
      <c r="HE18" s="1118">
        <v>170748.82951000001</v>
      </c>
      <c r="HF18" s="1119">
        <v>162758.15</v>
      </c>
      <c r="HG18" s="1120">
        <v>434.59</v>
      </c>
      <c r="HH18" s="1118">
        <v>2975.15</v>
      </c>
      <c r="HI18" s="1118">
        <v>5014.1143700000002</v>
      </c>
      <c r="HJ18" s="1118">
        <v>3608.78584</v>
      </c>
      <c r="HK18" s="1118">
        <v>209.37</v>
      </c>
      <c r="HL18" s="1118">
        <v>11.82</v>
      </c>
      <c r="HM18" s="1118">
        <v>7592.92</v>
      </c>
      <c r="HN18" s="1118">
        <v>437.18</v>
      </c>
      <c r="HO18" s="1118">
        <v>0</v>
      </c>
      <c r="HP18" s="1118">
        <v>0</v>
      </c>
      <c r="HQ18" s="1119">
        <v>66.36</v>
      </c>
      <c r="HR18" s="1118">
        <v>5345.97</v>
      </c>
      <c r="HS18" s="1118">
        <v>2970.83</v>
      </c>
      <c r="HT18" s="1118">
        <v>731.38</v>
      </c>
      <c r="HU18" s="1118">
        <v>1145.73</v>
      </c>
      <c r="HV18" s="1118">
        <v>1721.11</v>
      </c>
      <c r="HW18" s="1118">
        <v>3572.69</v>
      </c>
      <c r="HX18" s="1118">
        <v>1701.42</v>
      </c>
      <c r="HY18" s="1118">
        <v>460.56</v>
      </c>
      <c r="HZ18" s="1118">
        <v>472.25</v>
      </c>
      <c r="IA18" s="1119"/>
      <c r="IB18" s="1118">
        <v>12637.99</v>
      </c>
      <c r="IC18" s="1118">
        <v>7572.57</v>
      </c>
      <c r="ID18" s="1118">
        <v>17650.3</v>
      </c>
      <c r="IE18" s="1118">
        <v>14324.82</v>
      </c>
      <c r="IF18" s="1118">
        <v>18613.71</v>
      </c>
      <c r="IG18" s="1118">
        <v>16745.169999999998</v>
      </c>
      <c r="IH18" s="1118">
        <v>17570.62</v>
      </c>
      <c r="II18" s="1118">
        <v>60027.159999999996</v>
      </c>
      <c r="IJ18" s="1118">
        <v>116802.11</v>
      </c>
      <c r="IK18" s="1119">
        <v>172722</v>
      </c>
      <c r="IL18" s="1122">
        <v>187629.24469999998</v>
      </c>
      <c r="IM18" s="1122">
        <v>188631.9382525</v>
      </c>
      <c r="IN18" s="1122">
        <v>155355.6781352</v>
      </c>
      <c r="IO18" s="1118">
        <v>145614.1513</v>
      </c>
      <c r="IP18" s="1118">
        <v>223548.46829999995</v>
      </c>
      <c r="IQ18" s="1123">
        <v>493700.43069999991</v>
      </c>
      <c r="IR18" s="1123">
        <v>517421.86934999999</v>
      </c>
      <c r="IS18" s="1118">
        <v>790831.39179000002</v>
      </c>
      <c r="IT18" s="1124">
        <v>912693.28276639979</v>
      </c>
      <c r="IU18" s="1115">
        <f t="shared" si="0"/>
        <v>862581.42219339998</v>
      </c>
    </row>
    <row r="19" spans="1:255">
      <c r="A19" s="1130" t="s">
        <v>508</v>
      </c>
      <c r="B19" s="1131">
        <f>SUM(B6:B18)</f>
        <v>6752.0761423999993</v>
      </c>
      <c r="C19" s="1132">
        <v>1072657.25</v>
      </c>
      <c r="D19" s="1132">
        <v>641622.54000000015</v>
      </c>
      <c r="E19" s="1132">
        <v>1006734.8630141001</v>
      </c>
      <c r="F19" s="1132">
        <v>887341.12</v>
      </c>
      <c r="G19" s="1132">
        <v>1057649.7</v>
      </c>
      <c r="H19" s="1132">
        <v>842486.71999999986</v>
      </c>
      <c r="I19" s="1132">
        <v>1743483.7100000002</v>
      </c>
      <c r="J19" s="1118">
        <v>1707250</v>
      </c>
      <c r="K19" s="1118">
        <v>1833798.25</v>
      </c>
      <c r="L19" s="1131">
        <f>SUM(L6:L18)</f>
        <v>2676545.25</v>
      </c>
      <c r="M19" s="1132">
        <v>85202.150000000009</v>
      </c>
      <c r="N19" s="1132">
        <v>60125.708939999997</v>
      </c>
      <c r="O19" s="1132">
        <v>62882.67536999999</v>
      </c>
      <c r="P19" s="1132">
        <v>72740.669999999984</v>
      </c>
      <c r="Q19" s="1132">
        <v>74107.340000000026</v>
      </c>
      <c r="R19" s="1132">
        <v>61708.03</v>
      </c>
      <c r="S19" s="1132">
        <v>93528.799719499992</v>
      </c>
      <c r="T19" s="1132">
        <v>76077.320000000007</v>
      </c>
      <c r="U19" s="1132">
        <v>68453.919999999998</v>
      </c>
      <c r="V19" s="1131">
        <f>SUM(V6:V18)</f>
        <v>103435.1</v>
      </c>
      <c r="W19" s="1133">
        <v>116946.64</v>
      </c>
      <c r="X19" s="1132">
        <v>157850.28000000003</v>
      </c>
      <c r="Y19" s="1132">
        <v>141209.44873</v>
      </c>
      <c r="Z19" s="1132">
        <v>211375.65067999999</v>
      </c>
      <c r="AA19" s="1132">
        <v>226850.03</v>
      </c>
      <c r="AB19" s="1132">
        <v>254703.41</v>
      </c>
      <c r="AC19" s="1132">
        <v>201039.59</v>
      </c>
      <c r="AD19" s="1132">
        <v>345784.93000000005</v>
      </c>
      <c r="AE19" s="1132">
        <v>337058.15721999999</v>
      </c>
      <c r="AF19" s="1132">
        <v>305869.69</v>
      </c>
      <c r="AG19" s="1131">
        <f>SUM(AG6:AG18)</f>
        <v>472643.24620999995</v>
      </c>
      <c r="AH19" s="1132">
        <v>342398.63000000006</v>
      </c>
      <c r="AI19" s="1132">
        <v>175743.84651999999</v>
      </c>
      <c r="AJ19" s="1132">
        <v>251438.18363000001</v>
      </c>
      <c r="AK19" s="1132">
        <v>202916.36</v>
      </c>
      <c r="AL19" s="1132">
        <v>204296.6</v>
      </c>
      <c r="AM19" s="1132">
        <v>118135.10000000003</v>
      </c>
      <c r="AN19" s="1132">
        <v>286515.91311999998</v>
      </c>
      <c r="AO19" s="1132">
        <v>248903</v>
      </c>
      <c r="AP19" s="1132">
        <v>213502.08999999997</v>
      </c>
      <c r="AQ19" s="1131">
        <f>SUM(AQ6:AQ18)</f>
        <v>292725.95248000004</v>
      </c>
      <c r="AR19" s="1132">
        <v>1357348.9499999997</v>
      </c>
      <c r="AS19" s="1132">
        <v>666535.69706999999</v>
      </c>
      <c r="AT19" s="1132">
        <v>1167182.0990199998</v>
      </c>
      <c r="AU19" s="1132">
        <v>1186179.6500000001</v>
      </c>
      <c r="AV19" s="1132">
        <v>1317751.69</v>
      </c>
      <c r="AW19" s="1132">
        <v>963102.34000000008</v>
      </c>
      <c r="AX19" s="1132">
        <v>2409662.1482699998</v>
      </c>
      <c r="AY19" s="1132">
        <v>2457096.48</v>
      </c>
      <c r="AZ19" s="1132">
        <v>2467062.2699999996</v>
      </c>
      <c r="BA19" s="1131">
        <f>SUM(BA6:BA18)</f>
        <v>3866387.2199999993</v>
      </c>
      <c r="BB19" s="1132">
        <v>176742.12000000002</v>
      </c>
      <c r="BC19" s="1132">
        <v>131877.36260999998</v>
      </c>
      <c r="BD19" s="1132">
        <v>196764.12465000001</v>
      </c>
      <c r="BE19" s="1132">
        <v>211052.69000000003</v>
      </c>
      <c r="BF19" s="1132">
        <v>247413.02000000002</v>
      </c>
      <c r="BG19" s="1132">
        <v>277998.04999999993</v>
      </c>
      <c r="BH19" s="1132">
        <v>349373.36</v>
      </c>
      <c r="BI19" s="1132">
        <v>381817.49</v>
      </c>
      <c r="BJ19" s="1132">
        <v>396892.3</v>
      </c>
      <c r="BK19" s="1131">
        <f>SUM(BK6:BK18)</f>
        <v>453756.20999999996</v>
      </c>
      <c r="BL19" s="1132">
        <v>350978.83</v>
      </c>
      <c r="BM19" s="1132">
        <v>203177.45816999997</v>
      </c>
      <c r="BN19" s="1132">
        <v>379888.05239999999</v>
      </c>
      <c r="BO19" s="1132">
        <v>375856.31</v>
      </c>
      <c r="BP19" s="1132">
        <v>452166.24999999994</v>
      </c>
      <c r="BQ19" s="1132">
        <v>307795.78000000003</v>
      </c>
      <c r="BR19" s="1132">
        <v>932096.30999999994</v>
      </c>
      <c r="BS19" s="1132">
        <v>865997.07000000007</v>
      </c>
      <c r="BT19" s="1132">
        <v>849768.50999999978</v>
      </c>
      <c r="BU19" s="1131">
        <f>SUM(BU6:BU18)</f>
        <v>1186199.2200000002</v>
      </c>
      <c r="BV19" s="1131">
        <f>SUM(BV6:BV18)</f>
        <v>11593.649999999998</v>
      </c>
      <c r="BW19" s="1132">
        <v>35175.51</v>
      </c>
      <c r="BX19" s="1132">
        <v>53740.893096099993</v>
      </c>
      <c r="BY19" s="1132">
        <v>78797.006063199995</v>
      </c>
      <c r="BZ19" s="1132">
        <v>85409.37999999999</v>
      </c>
      <c r="CA19" s="1132">
        <v>116894.14</v>
      </c>
      <c r="CB19" s="1132">
        <v>138502.53000000003</v>
      </c>
      <c r="CC19" s="1132">
        <v>209152.26</v>
      </c>
      <c r="CD19" s="1132">
        <v>218202.66999999998</v>
      </c>
      <c r="CE19" s="1132">
        <v>227992.12</v>
      </c>
      <c r="CF19" s="1131">
        <f>SUM(CF6:CF18)</f>
        <v>309569.95</v>
      </c>
      <c r="CG19" s="1132">
        <v>315481.83999999991</v>
      </c>
      <c r="CH19" s="1132">
        <v>257595.21642999997</v>
      </c>
      <c r="CI19" s="1132">
        <v>338380.15428999998</v>
      </c>
      <c r="CJ19" s="1132">
        <v>341575.94</v>
      </c>
      <c r="CK19" s="1132">
        <v>379222.48000000004</v>
      </c>
      <c r="CL19" s="1132">
        <v>420683.23</v>
      </c>
      <c r="CM19" s="1132">
        <v>501015.86999999994</v>
      </c>
      <c r="CN19" s="1132">
        <v>525965.18000000005</v>
      </c>
      <c r="CO19" s="1134" t="s">
        <v>103</v>
      </c>
      <c r="CP19" s="1132">
        <v>100032.53</v>
      </c>
      <c r="CQ19" s="1132">
        <v>77502.786833199978</v>
      </c>
      <c r="CR19" s="1132">
        <v>108659.34899459999</v>
      </c>
      <c r="CS19" s="1132">
        <v>135544.20000000001</v>
      </c>
      <c r="CT19" s="1132">
        <v>153111.01999999999</v>
      </c>
      <c r="CU19" s="1132">
        <v>194199.35000000003</v>
      </c>
      <c r="CV19" s="1132">
        <v>197064.74</v>
      </c>
      <c r="CW19" s="1132">
        <v>200007.84</v>
      </c>
      <c r="CX19" s="1132">
        <v>232576.27000000002</v>
      </c>
      <c r="CY19" s="1131">
        <f>SUM(CY6:CY18)</f>
        <v>250714.89</v>
      </c>
      <c r="CZ19" s="1131">
        <f>SUM(CZ6:CZ18)</f>
        <v>49674.37</v>
      </c>
      <c r="DA19" s="1132">
        <v>2709061.8499999996</v>
      </c>
      <c r="DB19" s="1132">
        <v>1806647.0499500004</v>
      </c>
      <c r="DC19" s="1132">
        <v>3055441.9553399999</v>
      </c>
      <c r="DD19" s="1132">
        <v>3223406.53</v>
      </c>
      <c r="DE19" s="1132">
        <v>3843550.7300000004</v>
      </c>
      <c r="DF19" s="1132">
        <v>2926142.4399999995</v>
      </c>
      <c r="DG19" s="1132">
        <v>7124181.5200000005</v>
      </c>
      <c r="DH19" s="1132">
        <v>6535836.5300000021</v>
      </c>
      <c r="DI19" s="1132">
        <v>7070544.4100000011</v>
      </c>
      <c r="DJ19" s="1131">
        <f>SUM(DJ6:DJ18)</f>
        <v>10077428.209999999</v>
      </c>
      <c r="DK19" s="1132">
        <v>3394426.97</v>
      </c>
      <c r="DL19" s="1132">
        <v>2022794.4898799998</v>
      </c>
      <c r="DM19" s="1132">
        <v>3719304.05278</v>
      </c>
      <c r="DN19" s="1132">
        <v>3821743.0999999996</v>
      </c>
      <c r="DO19" s="1132">
        <v>4140026.07</v>
      </c>
      <c r="DP19" s="1132">
        <v>2193949.6100000008</v>
      </c>
      <c r="DQ19" s="1132">
        <v>8407912.6799999997</v>
      </c>
      <c r="DR19" s="1132">
        <v>6356450.2999999998</v>
      </c>
      <c r="DS19" s="1132">
        <v>5047812.620000001</v>
      </c>
      <c r="DT19" s="1131">
        <f>SUM(DT6:DT18)</f>
        <v>9030728.7400000002</v>
      </c>
      <c r="DU19" s="1132">
        <v>310032.11009999999</v>
      </c>
      <c r="DV19" s="1132">
        <v>240710.63379789997</v>
      </c>
      <c r="DW19" s="1132">
        <v>329361.79973030009</v>
      </c>
      <c r="DX19" s="1132">
        <v>320159.75050000008</v>
      </c>
      <c r="DY19" s="1132">
        <v>442250.8762</v>
      </c>
      <c r="DZ19" s="1132">
        <v>359980.85649999999</v>
      </c>
      <c r="EA19" s="1132">
        <v>651908.32999999996</v>
      </c>
      <c r="EB19" s="1132">
        <v>720530.87999999989</v>
      </c>
      <c r="EC19" s="1132">
        <v>751248.10140000016</v>
      </c>
      <c r="ED19" s="1131">
        <f>SUM(ED6:ED18)</f>
        <v>1019053.7657000001</v>
      </c>
      <c r="EE19" s="1132">
        <v>563650.89</v>
      </c>
      <c r="EF19" s="1132">
        <v>443818.92545000004</v>
      </c>
      <c r="EG19" s="1132">
        <v>746867.4315699999</v>
      </c>
      <c r="EH19" s="1132">
        <v>828082.24000000011</v>
      </c>
      <c r="EI19" s="1132">
        <v>1026739.6</v>
      </c>
      <c r="EJ19" s="1132">
        <v>1045417.5800000001</v>
      </c>
      <c r="EK19" s="1132">
        <v>1745428.1900000002</v>
      </c>
      <c r="EL19" s="1132">
        <v>1728168</v>
      </c>
      <c r="EM19" s="1132">
        <v>1782973.1094916</v>
      </c>
      <c r="EN19" s="1131">
        <f>SUM(EN6:EN18)</f>
        <v>2645144.1499999994</v>
      </c>
      <c r="EO19" s="1132">
        <v>40754635.590000004</v>
      </c>
      <c r="EP19" s="1132">
        <v>42439876.369999997</v>
      </c>
      <c r="EQ19" s="1132">
        <v>49262659.520000003</v>
      </c>
      <c r="ER19" s="1132">
        <v>52361111.320000008</v>
      </c>
      <c r="ES19" s="1132">
        <v>56078439.280000001</v>
      </c>
      <c r="ET19" s="1132">
        <v>61588293.710000001</v>
      </c>
      <c r="EU19" s="1132">
        <v>68220499.399999991</v>
      </c>
      <c r="EV19" s="1132">
        <v>72110256.909999996</v>
      </c>
      <c r="EW19" s="1132">
        <v>78805264.470000014</v>
      </c>
      <c r="EX19" s="1131">
        <f>SUM(EX6:EX18)</f>
        <v>85367484</v>
      </c>
      <c r="EY19" s="1132">
        <v>1226952.9700000002</v>
      </c>
      <c r="EZ19" s="1132">
        <v>1044535.0987300001</v>
      </c>
      <c r="FA19" s="1132">
        <v>1491008.6845600002</v>
      </c>
      <c r="FB19" s="1132">
        <v>1617152.89</v>
      </c>
      <c r="FC19" s="1132">
        <v>1932669.0699999998</v>
      </c>
      <c r="FD19" s="1132">
        <v>1822279.99</v>
      </c>
      <c r="FE19" s="1132">
        <v>3096282.65</v>
      </c>
      <c r="FF19" s="1132">
        <v>3081567.08</v>
      </c>
      <c r="FG19" s="1132">
        <v>3105471.4699999997</v>
      </c>
      <c r="FH19" s="1131">
        <f>SUM(FH6:FH18)</f>
        <v>4607994.71</v>
      </c>
      <c r="FI19" s="1132">
        <v>435964.80000000005</v>
      </c>
      <c r="FJ19" s="1132">
        <v>302279.91908000002</v>
      </c>
      <c r="FK19" s="1132">
        <v>467675.92713999999</v>
      </c>
      <c r="FL19" s="1132">
        <v>527855.57000000007</v>
      </c>
      <c r="FM19" s="1132">
        <v>635648.78</v>
      </c>
      <c r="FN19" s="1132">
        <v>577261.48</v>
      </c>
      <c r="FO19" s="1132">
        <v>949829.01699999999</v>
      </c>
      <c r="FP19" s="1132">
        <v>1023953</v>
      </c>
      <c r="FQ19" s="1132">
        <v>1056235.81</v>
      </c>
      <c r="FR19" s="1131">
        <f>SUM(FR6:FR18)</f>
        <v>1462503.0100000002</v>
      </c>
      <c r="FS19" s="1132">
        <v>88155.810000000012</v>
      </c>
      <c r="FT19" s="1132">
        <v>111667.40699999999</v>
      </c>
      <c r="FU19" s="1132">
        <v>130987.72741000001</v>
      </c>
      <c r="FV19" s="1132">
        <v>194938.2</v>
      </c>
      <c r="FW19" s="1132">
        <v>197697.12000000002</v>
      </c>
      <c r="FX19" s="1132">
        <v>157881.04</v>
      </c>
      <c r="FY19" s="1132">
        <v>145883.99500000002</v>
      </c>
      <c r="FZ19" s="1132">
        <v>155262.96999999997</v>
      </c>
      <c r="GA19" s="1132">
        <v>191794.41999999998</v>
      </c>
      <c r="GB19" s="1131">
        <f>SUM(GB6:GB18)</f>
        <v>267553.07</v>
      </c>
      <c r="GC19" s="1132">
        <v>795727.09000000008</v>
      </c>
      <c r="GD19" s="1132">
        <v>534692.98638999986</v>
      </c>
      <c r="GE19" s="1132">
        <v>601271.94107999979</v>
      </c>
      <c r="GF19" s="1132">
        <v>581196.93999999994</v>
      </c>
      <c r="GG19" s="1132">
        <v>613023.11</v>
      </c>
      <c r="GH19" s="1132">
        <v>518356.43000000005</v>
      </c>
      <c r="GI19" s="1132">
        <v>809080.79000000015</v>
      </c>
      <c r="GJ19" s="1132">
        <v>755892</v>
      </c>
      <c r="GK19" s="1132">
        <v>697435.30999999982</v>
      </c>
      <c r="GL19" s="1131">
        <f>SUM(GL6:GL18)</f>
        <v>923564.03</v>
      </c>
      <c r="GM19" s="1132">
        <v>30246.240000000002</v>
      </c>
      <c r="GN19" s="1132">
        <v>20502.120000000003</v>
      </c>
      <c r="GO19" s="1132">
        <v>24628.589999999997</v>
      </c>
      <c r="GP19" s="1132">
        <v>20142.41</v>
      </c>
      <c r="GQ19" s="1132">
        <v>19812.959999999995</v>
      </c>
      <c r="GR19" s="1132">
        <v>17577.61</v>
      </c>
      <c r="GS19" s="1132">
        <v>22553.87</v>
      </c>
      <c r="GT19" s="1132">
        <v>18651</v>
      </c>
      <c r="GU19" s="1132">
        <v>16195.800766299999</v>
      </c>
      <c r="GV19" s="1131">
        <f>SUM(GV6:GV18)</f>
        <v>0</v>
      </c>
      <c r="GW19" s="1132">
        <v>2318978.58</v>
      </c>
      <c r="GX19" s="1132">
        <v>1911912.95667</v>
      </c>
      <c r="GY19" s="1132">
        <v>3027751.3293900001</v>
      </c>
      <c r="GZ19" s="1132">
        <v>3376053.1500000004</v>
      </c>
      <c r="HA19" s="1132">
        <v>4426115.26</v>
      </c>
      <c r="HB19" s="1132">
        <v>4384283.95</v>
      </c>
      <c r="HC19" s="1132">
        <v>8208490.0700000003</v>
      </c>
      <c r="HD19" s="1132">
        <v>8302719.8068899978</v>
      </c>
      <c r="HE19" s="1132">
        <v>8159848.2691099998</v>
      </c>
      <c r="HF19" s="1131">
        <f>SUM(HF6:HF18)</f>
        <v>13263141.264980001</v>
      </c>
      <c r="HG19" s="1133">
        <v>75806.37</v>
      </c>
      <c r="HH19" s="1132">
        <v>109446.35</v>
      </c>
      <c r="HI19" s="1132">
        <v>114959.68387000001</v>
      </c>
      <c r="HJ19" s="1132">
        <v>151856.44194000002</v>
      </c>
      <c r="HK19" s="1132">
        <v>170689.44</v>
      </c>
      <c r="HL19" s="1132">
        <v>196104.51999999996</v>
      </c>
      <c r="HM19" s="1132">
        <v>204617.34000000003</v>
      </c>
      <c r="HN19" s="1132">
        <v>253380.81000000006</v>
      </c>
      <c r="HO19" s="1132">
        <v>286273.85000000009</v>
      </c>
      <c r="HP19" s="1132">
        <v>308798.56109999999</v>
      </c>
      <c r="HQ19" s="1131">
        <f>SUM(HQ6:HQ18)</f>
        <v>434038.82000000007</v>
      </c>
      <c r="HR19" s="1132">
        <v>204119.19999999998</v>
      </c>
      <c r="HS19" s="1132">
        <v>146335.26999999996</v>
      </c>
      <c r="HT19" s="1132">
        <v>218687.06</v>
      </c>
      <c r="HU19" s="1132">
        <v>230341.74</v>
      </c>
      <c r="HV19" s="1132">
        <v>265205.82</v>
      </c>
      <c r="HW19" s="1132">
        <v>262118.20000000004</v>
      </c>
      <c r="HX19" s="1132">
        <v>430866.39999999997</v>
      </c>
      <c r="HY19" s="1132">
        <v>511494.92</v>
      </c>
      <c r="HZ19" s="1132">
        <v>663146.09</v>
      </c>
      <c r="IA19" s="1131">
        <f>SUM(IA6:IA18)</f>
        <v>837610.53999999992</v>
      </c>
      <c r="IB19" s="1132">
        <v>616292.89</v>
      </c>
      <c r="IC19" s="1132">
        <v>307993.53000000003</v>
      </c>
      <c r="ID19" s="1132">
        <v>584399.65</v>
      </c>
      <c r="IE19" s="1132">
        <v>627858.03</v>
      </c>
      <c r="IF19" s="1132">
        <v>821934.61</v>
      </c>
      <c r="IG19" s="1132">
        <v>839723.65000000014</v>
      </c>
      <c r="IH19" s="1132">
        <v>1963184.0000000002</v>
      </c>
      <c r="II19" s="1132">
        <v>1969523.1699999997</v>
      </c>
      <c r="IJ19" s="1132">
        <v>2479763.5399999996</v>
      </c>
      <c r="IK19" s="1131">
        <f>SUM(IK6:IK18)</f>
        <v>4261717.7799999993</v>
      </c>
      <c r="IL19" s="1135">
        <v>57551559.430100009</v>
      </c>
      <c r="IM19" s="1135">
        <v>53857857.399217196</v>
      </c>
      <c r="IN19" s="1135">
        <v>67614004.269052207</v>
      </c>
      <c r="IO19" s="1132">
        <v>71626197.660499975</v>
      </c>
      <c r="IP19" s="1132">
        <v>78896533.456199989</v>
      </c>
      <c r="IQ19" s="1136">
        <v>80423534.6065</v>
      </c>
      <c r="IR19" s="1123">
        <v>109097159.76310953</v>
      </c>
      <c r="IS19" s="1132">
        <v>110574955.62411</v>
      </c>
      <c r="IT19" s="1124">
        <v>116732447.40186794</v>
      </c>
      <c r="IU19" s="1131">
        <f>SUM(IU6:IU18)</f>
        <v>143877959.22551242</v>
      </c>
    </row>
    <row r="20" spans="1:255" ht="12.5">
      <c r="A20" s="1116" t="s">
        <v>509</v>
      </c>
      <c r="B20" s="1117">
        <v>681.89592959999993</v>
      </c>
      <c r="C20" s="1118">
        <v>23337.360000000001</v>
      </c>
      <c r="D20" s="1118">
        <v>21806.09</v>
      </c>
      <c r="E20" s="1118">
        <v>25505.99</v>
      </c>
      <c r="F20" s="1118">
        <v>26881.74</v>
      </c>
      <c r="G20" s="1118">
        <v>41774.980000000003</v>
      </c>
      <c r="H20" s="1118">
        <v>48243.76</v>
      </c>
      <c r="I20" s="1118">
        <v>54282.35</v>
      </c>
      <c r="J20" s="1118">
        <v>59624</v>
      </c>
      <c r="K20" s="1118">
        <v>84360.54</v>
      </c>
      <c r="L20" s="1119">
        <v>122599.5</v>
      </c>
      <c r="M20" s="1118">
        <v>3466.48</v>
      </c>
      <c r="N20" s="1118">
        <v>1898.0198</v>
      </c>
      <c r="O20" s="1118">
        <v>575.52885000000003</v>
      </c>
      <c r="P20" s="1118">
        <v>564.32000000000005</v>
      </c>
      <c r="Q20" s="1118">
        <v>414.2</v>
      </c>
      <c r="R20" s="1118">
        <v>462.19</v>
      </c>
      <c r="S20" s="1118">
        <v>506.1533498</v>
      </c>
      <c r="T20" s="1118">
        <v>293.19</v>
      </c>
      <c r="U20" s="1118">
        <v>158.16</v>
      </c>
      <c r="V20" s="1119">
        <v>1888.26</v>
      </c>
      <c r="W20" s="1120">
        <v>8404.32</v>
      </c>
      <c r="X20" s="1118">
        <v>7203.45</v>
      </c>
      <c r="Y20" s="1118">
        <v>8885.6192100000007</v>
      </c>
      <c r="Z20" s="1118">
        <v>10038.608829999999</v>
      </c>
      <c r="AA20" s="1118">
        <v>9992.7900000000009</v>
      </c>
      <c r="AB20" s="1118">
        <v>10724.05</v>
      </c>
      <c r="AC20" s="1118">
        <v>7608.82</v>
      </c>
      <c r="AD20" s="1118">
        <v>6708.49</v>
      </c>
      <c r="AE20" s="1118">
        <v>8191</v>
      </c>
      <c r="AF20" s="1118">
        <v>10806</v>
      </c>
      <c r="AG20" s="1119">
        <v>19135.094720000001</v>
      </c>
      <c r="AH20" s="1118">
        <v>7779.96</v>
      </c>
      <c r="AI20" s="1118">
        <v>4204.9799999999996</v>
      </c>
      <c r="AJ20" s="1118">
        <v>3527.9892500000001</v>
      </c>
      <c r="AK20" s="1118">
        <v>3659.27</v>
      </c>
      <c r="AL20" s="1118">
        <v>2050.92</v>
      </c>
      <c r="AM20" s="1118">
        <v>2372.5700000000002</v>
      </c>
      <c r="AN20" s="1118">
        <v>2516.14</v>
      </c>
      <c r="AO20" s="1118">
        <v>3245</v>
      </c>
      <c r="AP20" s="1118">
        <v>3521.79</v>
      </c>
      <c r="AQ20" s="1119">
        <v>7946.1596099999997</v>
      </c>
      <c r="AR20" s="1118">
        <v>20621.77</v>
      </c>
      <c r="AS20" s="1118">
        <v>15740.61197</v>
      </c>
      <c r="AT20" s="1118">
        <v>14643.99238</v>
      </c>
      <c r="AU20" s="1118">
        <v>20316.740000000002</v>
      </c>
      <c r="AV20" s="1118">
        <v>30290.97</v>
      </c>
      <c r="AW20" s="1118">
        <v>41884.54</v>
      </c>
      <c r="AX20" s="1118">
        <v>57991.094140000001</v>
      </c>
      <c r="AY20" s="1118">
        <v>83396.88</v>
      </c>
      <c r="AZ20" s="1118">
        <v>120667.43</v>
      </c>
      <c r="BA20" s="1119">
        <v>205932.04</v>
      </c>
      <c r="BB20" s="1118">
        <v>6959.48</v>
      </c>
      <c r="BC20" s="1118">
        <v>8324.7994299999991</v>
      </c>
      <c r="BD20" s="1118">
        <v>10028.092629999999</v>
      </c>
      <c r="BE20" s="1118">
        <v>12193.87</v>
      </c>
      <c r="BF20" s="1118">
        <v>17199.810000000001</v>
      </c>
      <c r="BG20" s="1118">
        <v>18960.400000000001</v>
      </c>
      <c r="BH20" s="1118">
        <v>15626.91</v>
      </c>
      <c r="BI20" s="1118">
        <v>16807.78</v>
      </c>
      <c r="BJ20" s="1118">
        <v>18827.560000000001</v>
      </c>
      <c r="BK20" s="1119">
        <v>27969.25</v>
      </c>
      <c r="BL20" s="1118">
        <v>4874.6499999999996</v>
      </c>
      <c r="BM20" s="1118">
        <v>5471.634</v>
      </c>
      <c r="BN20" s="1118">
        <v>6872.0228699999998</v>
      </c>
      <c r="BO20" s="1118">
        <v>12640.09</v>
      </c>
      <c r="BP20" s="1118">
        <v>18500.47</v>
      </c>
      <c r="BQ20" s="1118">
        <v>22453.52</v>
      </c>
      <c r="BR20" s="1118">
        <v>29364.83</v>
      </c>
      <c r="BS20" s="1118">
        <v>35918.42</v>
      </c>
      <c r="BT20" s="1118">
        <v>41354.82</v>
      </c>
      <c r="BU20" s="1119">
        <v>41112.19</v>
      </c>
      <c r="BV20" s="1119">
        <v>914.64</v>
      </c>
      <c r="BW20" s="1118">
        <v>1989.92</v>
      </c>
      <c r="BX20" s="1118">
        <v>2654.2575207</v>
      </c>
      <c r="BY20" s="1118">
        <v>2888.6689946000001</v>
      </c>
      <c r="BZ20" s="1118">
        <v>4001.85</v>
      </c>
      <c r="CA20" s="1118">
        <v>5958.95</v>
      </c>
      <c r="CB20" s="1118">
        <v>7896.11</v>
      </c>
      <c r="CC20" s="1118">
        <v>10602.56</v>
      </c>
      <c r="CD20" s="1118">
        <v>10727.01</v>
      </c>
      <c r="CE20" s="1118">
        <v>13616.28</v>
      </c>
      <c r="CF20" s="1119">
        <v>18159.89</v>
      </c>
      <c r="CG20" s="1118">
        <v>12572.7</v>
      </c>
      <c r="CH20" s="1118">
        <v>13706.160620000001</v>
      </c>
      <c r="CI20" s="1118">
        <v>16361.799220000001</v>
      </c>
      <c r="CJ20" s="1118">
        <v>14498.74</v>
      </c>
      <c r="CK20" s="1118">
        <v>18527.72</v>
      </c>
      <c r="CL20" s="1118">
        <v>21558.7</v>
      </c>
      <c r="CM20" s="1118">
        <v>21202.44</v>
      </c>
      <c r="CN20" s="1118">
        <v>18446.78</v>
      </c>
      <c r="CO20" s="1121" t="s">
        <v>103</v>
      </c>
      <c r="CP20" s="1118">
        <v>3102.21</v>
      </c>
      <c r="CQ20" s="1118">
        <v>2637.8092304000002</v>
      </c>
      <c r="CR20" s="1118">
        <v>3421.5136698000001</v>
      </c>
      <c r="CS20" s="1118">
        <v>3307.75</v>
      </c>
      <c r="CT20" s="1118">
        <v>5097.2700000000004</v>
      </c>
      <c r="CU20" s="1118">
        <v>5321.22</v>
      </c>
      <c r="CV20" s="1118">
        <v>4163.71</v>
      </c>
      <c r="CW20" s="1118">
        <v>4661.24</v>
      </c>
      <c r="CX20" s="1118">
        <v>6573.73</v>
      </c>
      <c r="CY20" s="1119">
        <v>8863.33</v>
      </c>
      <c r="CZ20" s="1119">
        <v>11065.52</v>
      </c>
      <c r="DA20" s="1118">
        <v>62347.42</v>
      </c>
      <c r="DB20" s="1118">
        <v>70184.365590000001</v>
      </c>
      <c r="DC20" s="1118">
        <v>79202.48431</v>
      </c>
      <c r="DD20" s="1118">
        <v>107493.05</v>
      </c>
      <c r="DE20" s="1118">
        <v>111767.95</v>
      </c>
      <c r="DF20" s="1118">
        <v>149118.20000000001</v>
      </c>
      <c r="DG20" s="1118">
        <v>171039.85</v>
      </c>
      <c r="DH20" s="1118">
        <v>194028.67</v>
      </c>
      <c r="DI20" s="1118">
        <v>288684.45</v>
      </c>
      <c r="DJ20" s="1119">
        <v>525632.07999999996</v>
      </c>
      <c r="DK20" s="1118">
        <v>55317.23</v>
      </c>
      <c r="DL20" s="1118">
        <v>61997.68</v>
      </c>
      <c r="DM20" s="1118">
        <v>75891.594710000005</v>
      </c>
      <c r="DN20" s="1118">
        <v>140327.35999999999</v>
      </c>
      <c r="DO20" s="1118">
        <v>155128.9</v>
      </c>
      <c r="DP20" s="1118">
        <v>158602.44</v>
      </c>
      <c r="DQ20" s="1118">
        <v>150021.79</v>
      </c>
      <c r="DR20" s="1118">
        <v>167290.5</v>
      </c>
      <c r="DS20" s="1118">
        <v>186388.72</v>
      </c>
      <c r="DT20" s="1119">
        <v>372196.47</v>
      </c>
      <c r="DU20" s="1118">
        <v>3654.9393</v>
      </c>
      <c r="DV20" s="1118">
        <v>3981.4036798000002</v>
      </c>
      <c r="DW20" s="1118">
        <v>6906.6123944999999</v>
      </c>
      <c r="DX20" s="1118">
        <v>9385.7167000000009</v>
      </c>
      <c r="DY20" s="1118">
        <v>11504.812099999999</v>
      </c>
      <c r="DZ20" s="1118">
        <v>15062.322</v>
      </c>
      <c r="EA20" s="1118">
        <v>17136.490000000002</v>
      </c>
      <c r="EB20" s="1118">
        <v>25371.26</v>
      </c>
      <c r="EC20" s="1118">
        <v>31043.344400000002</v>
      </c>
      <c r="ED20" s="1119">
        <v>44918.188800000004</v>
      </c>
      <c r="EE20" s="1118">
        <v>18160.650000000001</v>
      </c>
      <c r="EF20" s="1118">
        <v>25811.480149999999</v>
      </c>
      <c r="EG20" s="1118">
        <v>32481.443149999999</v>
      </c>
      <c r="EH20" s="1118">
        <v>37934.06</v>
      </c>
      <c r="EI20" s="1118">
        <v>47472.47</v>
      </c>
      <c r="EJ20" s="1118">
        <v>54995.22</v>
      </c>
      <c r="EK20" s="1118">
        <v>52300.495000000003</v>
      </c>
      <c r="EL20" s="1118">
        <v>59028</v>
      </c>
      <c r="EM20" s="1118">
        <v>81420.600000000006</v>
      </c>
      <c r="EN20" s="1119">
        <v>138630.29999999999</v>
      </c>
      <c r="EO20" s="1118">
        <v>1509209.66</v>
      </c>
      <c r="EP20" s="1118">
        <v>1547716.5799999998</v>
      </c>
      <c r="EQ20" s="1118">
        <v>1659006.6600000001</v>
      </c>
      <c r="ER20" s="1118">
        <v>1822104.7000000002</v>
      </c>
      <c r="ES20" s="1118">
        <v>1931119.38</v>
      </c>
      <c r="ET20" s="1118">
        <v>2102713.6800000002</v>
      </c>
      <c r="EU20" s="1118">
        <v>2217064</v>
      </c>
      <c r="EV20" s="1118">
        <v>2317145.5299999998</v>
      </c>
      <c r="EW20" s="1118">
        <v>2558038.98</v>
      </c>
      <c r="EX20" s="1119">
        <v>2595912</v>
      </c>
      <c r="EY20" s="1118">
        <v>74862.86</v>
      </c>
      <c r="EZ20" s="1118">
        <v>82101.257129999998</v>
      </c>
      <c r="FA20" s="1118">
        <v>93642.755239999999</v>
      </c>
      <c r="FB20" s="1118">
        <v>89287.53</v>
      </c>
      <c r="FC20" s="1118">
        <v>98884.15</v>
      </c>
      <c r="FD20" s="1118">
        <v>102444.13</v>
      </c>
      <c r="FE20" s="1118">
        <v>122701</v>
      </c>
      <c r="FF20" s="1118">
        <v>140281.14000000001</v>
      </c>
      <c r="FG20" s="1118">
        <v>161383.74</v>
      </c>
      <c r="FH20" s="1119">
        <v>239827.17</v>
      </c>
      <c r="FI20" s="1118">
        <v>13843.24</v>
      </c>
      <c r="FJ20" s="1118">
        <v>16146.264230000001</v>
      </c>
      <c r="FK20" s="1118">
        <v>17965.219669999999</v>
      </c>
      <c r="FL20" s="1118">
        <v>21547.599999999999</v>
      </c>
      <c r="FM20" s="1118">
        <v>25077.06</v>
      </c>
      <c r="FN20" s="1118">
        <v>28364.68</v>
      </c>
      <c r="FO20" s="1118">
        <v>33891.89</v>
      </c>
      <c r="FP20" s="1118">
        <v>40678</v>
      </c>
      <c r="FQ20" s="1118">
        <v>51944.55</v>
      </c>
      <c r="FR20" s="1119">
        <v>67712.17</v>
      </c>
      <c r="FS20" s="1118">
        <v>2647.58</v>
      </c>
      <c r="FT20" s="1118">
        <v>2460.5624200000002</v>
      </c>
      <c r="FU20" s="1118">
        <v>2599.9767000000002</v>
      </c>
      <c r="FV20" s="1118">
        <v>7065.97</v>
      </c>
      <c r="FW20" s="1118">
        <v>8135.15</v>
      </c>
      <c r="FX20" s="1118">
        <v>3960.36</v>
      </c>
      <c r="FY20" s="1118">
        <v>2942.94</v>
      </c>
      <c r="FZ20" s="1118">
        <v>3311.07</v>
      </c>
      <c r="GA20" s="1118">
        <v>6024.66</v>
      </c>
      <c r="GB20" s="1119">
        <v>27014.76</v>
      </c>
      <c r="GC20" s="1118">
        <v>28070.16</v>
      </c>
      <c r="GD20" s="1118">
        <v>24587.785810000001</v>
      </c>
      <c r="GE20" s="1118">
        <v>19541.03599</v>
      </c>
      <c r="GF20" s="1118">
        <v>15807.62</v>
      </c>
      <c r="GG20" s="1118">
        <v>17335.63</v>
      </c>
      <c r="GH20" s="1118">
        <v>18265.400000000001</v>
      </c>
      <c r="GI20" s="1118">
        <v>14912.68</v>
      </c>
      <c r="GJ20" s="1118">
        <v>15480</v>
      </c>
      <c r="GK20" s="1118">
        <v>16413.27</v>
      </c>
      <c r="GL20" s="1119">
        <v>18665.86</v>
      </c>
      <c r="GM20" s="1127">
        <v>852.24</v>
      </c>
      <c r="GN20" s="1118">
        <v>805.99</v>
      </c>
      <c r="GO20" s="1118">
        <v>782.65</v>
      </c>
      <c r="GP20" s="1118">
        <v>493.22</v>
      </c>
      <c r="GQ20" s="1118">
        <v>404.83</v>
      </c>
      <c r="GR20" s="1118">
        <v>355.2</v>
      </c>
      <c r="GS20" s="1118">
        <v>292.10000000000002</v>
      </c>
      <c r="GT20" s="1118">
        <v>247</v>
      </c>
      <c r="GU20" s="1118">
        <v>176.97475246271199</v>
      </c>
      <c r="GV20" s="1119"/>
      <c r="GW20" s="1118">
        <v>60371.25</v>
      </c>
      <c r="GX20" s="1118">
        <v>71425.754860000001</v>
      </c>
      <c r="GY20" s="1118">
        <v>78334.249620000002</v>
      </c>
      <c r="GZ20" s="1118">
        <v>112087.07</v>
      </c>
      <c r="HA20" s="1118">
        <v>134634.71</v>
      </c>
      <c r="HB20" s="1118">
        <v>162493.91</v>
      </c>
      <c r="HC20" s="1118">
        <v>177878.06</v>
      </c>
      <c r="HD20" s="1118">
        <v>215829.49288000001</v>
      </c>
      <c r="HE20" s="1118">
        <v>306248.84448999999</v>
      </c>
      <c r="HF20" s="1119">
        <v>325531.36322</v>
      </c>
      <c r="HG20" s="1120">
        <v>3381.04</v>
      </c>
      <c r="HH20" s="1118">
        <v>4059.28</v>
      </c>
      <c r="HI20" s="1118">
        <v>6048.3891599999997</v>
      </c>
      <c r="HJ20" s="1118">
        <v>7022.73495</v>
      </c>
      <c r="HK20" s="1118">
        <v>9298.57</v>
      </c>
      <c r="HL20" s="1118">
        <v>10593.21</v>
      </c>
      <c r="HM20" s="1118">
        <v>11227.42</v>
      </c>
      <c r="HN20" s="1118">
        <v>12290.66</v>
      </c>
      <c r="HO20" s="1118">
        <v>12764.51</v>
      </c>
      <c r="HP20" s="1118">
        <v>15042.29</v>
      </c>
      <c r="HQ20" s="1119">
        <v>38509.58</v>
      </c>
      <c r="HR20" s="1118">
        <v>8437.0400000000009</v>
      </c>
      <c r="HS20" s="1118">
        <v>10467</v>
      </c>
      <c r="HT20" s="1118">
        <v>13696.33</v>
      </c>
      <c r="HU20" s="1118">
        <v>14259.07</v>
      </c>
      <c r="HV20" s="1118">
        <v>14998.65</v>
      </c>
      <c r="HW20" s="1118">
        <v>15189.94</v>
      </c>
      <c r="HX20" s="1118">
        <v>18219.759999999998</v>
      </c>
      <c r="HY20" s="1118">
        <v>23780.22</v>
      </c>
      <c r="HZ20" s="1118">
        <v>29876.55</v>
      </c>
      <c r="IA20" s="1119">
        <v>33733.599999999999</v>
      </c>
      <c r="IB20" s="1118">
        <v>9227.8799999999992</v>
      </c>
      <c r="IC20" s="1118">
        <v>14948.95</v>
      </c>
      <c r="ID20" s="1118">
        <v>26434.81</v>
      </c>
      <c r="IE20" s="1118">
        <v>35055.949999999997</v>
      </c>
      <c r="IF20" s="1118">
        <v>56385.49</v>
      </c>
      <c r="IG20" s="1118">
        <v>83880.95</v>
      </c>
      <c r="IH20" s="1118">
        <v>105752</v>
      </c>
      <c r="II20" s="1118">
        <v>132154.70000000001</v>
      </c>
      <c r="IJ20" s="1118">
        <v>199621.36</v>
      </c>
      <c r="IK20" s="1119">
        <v>257853.73</v>
      </c>
      <c r="IL20" s="1122">
        <v>1942969.4092999999</v>
      </c>
      <c r="IM20" s="1122">
        <v>2024013.4448108999</v>
      </c>
      <c r="IN20" s="1122">
        <v>2207372.7634289004</v>
      </c>
      <c r="IO20" s="1118">
        <v>2530204.6466999999</v>
      </c>
      <c r="IP20" s="1118">
        <v>2773981.7320999997</v>
      </c>
      <c r="IQ20" s="1123">
        <v>3083435.6820000005</v>
      </c>
      <c r="IR20" s="1123">
        <v>3299408.3924898002</v>
      </c>
      <c r="IS20" s="1118">
        <v>3588701.3928799997</v>
      </c>
      <c r="IT20" s="1124">
        <v>4232194.6436424628</v>
      </c>
      <c r="IU20" s="1115">
        <f t="shared" si="0"/>
        <v>5152405.0422796002</v>
      </c>
    </row>
    <row r="21" spans="1:255" ht="20.25" customHeight="1">
      <c r="A21" s="1116" t="s">
        <v>510</v>
      </c>
      <c r="B21" s="1117">
        <v>2292.1415416999998</v>
      </c>
      <c r="C21" s="1118">
        <v>87071.24</v>
      </c>
      <c r="D21" s="1118">
        <v>90421.55</v>
      </c>
      <c r="E21" s="1118">
        <v>76993.47</v>
      </c>
      <c r="F21" s="1118">
        <v>81736.490000000005</v>
      </c>
      <c r="G21" s="1118">
        <v>110034.13</v>
      </c>
      <c r="H21" s="1118">
        <v>124415.42</v>
      </c>
      <c r="I21" s="1118">
        <v>143491.90000000002</v>
      </c>
      <c r="J21" s="1118">
        <v>152089</v>
      </c>
      <c r="K21" s="1118">
        <v>209650.2</v>
      </c>
      <c r="L21" s="1119">
        <v>196482.71</v>
      </c>
      <c r="M21" s="1118">
        <v>32060.46</v>
      </c>
      <c r="N21" s="1118">
        <v>28090.67857</v>
      </c>
      <c r="O21" s="1118">
        <v>16991.99295</v>
      </c>
      <c r="P21" s="1118">
        <v>19260.82</v>
      </c>
      <c r="Q21" s="1118">
        <v>16438.73</v>
      </c>
      <c r="R21" s="1118">
        <v>22099.39</v>
      </c>
      <c r="S21" s="1118">
        <v>10655.609999999997</v>
      </c>
      <c r="T21" s="1118">
        <v>16260.03</v>
      </c>
      <c r="U21" s="1118">
        <v>16313.12</v>
      </c>
      <c r="V21" s="1119">
        <v>18262.669999999998</v>
      </c>
      <c r="W21" s="1120">
        <v>18291.54</v>
      </c>
      <c r="X21" s="1118">
        <v>20491.97</v>
      </c>
      <c r="Y21" s="1118">
        <v>22594.97</v>
      </c>
      <c r="Z21" s="1118">
        <v>25014.923699999999</v>
      </c>
      <c r="AA21" s="1118">
        <v>25994.14</v>
      </c>
      <c r="AB21" s="1118">
        <v>25647.81</v>
      </c>
      <c r="AC21" s="1118">
        <v>24473.01</v>
      </c>
      <c r="AD21" s="1118">
        <v>23890.400000000001</v>
      </c>
      <c r="AE21" s="1118">
        <v>26652</v>
      </c>
      <c r="AF21" s="1118">
        <v>35831</v>
      </c>
      <c r="AG21" s="1119">
        <v>46388.962079999998</v>
      </c>
      <c r="AH21" s="1118">
        <v>35434.300000000003</v>
      </c>
      <c r="AI21" s="1118">
        <v>34589.839999999997</v>
      </c>
      <c r="AJ21" s="1118">
        <v>29032.713100000001</v>
      </c>
      <c r="AK21" s="1118">
        <v>28309.53</v>
      </c>
      <c r="AL21" s="1118">
        <v>24177.84</v>
      </c>
      <c r="AM21" s="1118">
        <v>23425.91</v>
      </c>
      <c r="AN21" s="1118">
        <v>23856.86</v>
      </c>
      <c r="AO21" s="1118">
        <v>25317</v>
      </c>
      <c r="AP21" s="1118">
        <v>27337.85</v>
      </c>
      <c r="AQ21" s="1119">
        <v>26881.560130000002</v>
      </c>
      <c r="AR21" s="1118">
        <v>112174.26</v>
      </c>
      <c r="AS21" s="1118">
        <v>110863.3812</v>
      </c>
      <c r="AT21" s="1118">
        <v>105630.18812000001</v>
      </c>
      <c r="AU21" s="1118">
        <v>120756.81</v>
      </c>
      <c r="AV21" s="1118">
        <v>155828.97</v>
      </c>
      <c r="AW21" s="1118">
        <v>176322.72</v>
      </c>
      <c r="AX21" s="1118">
        <v>192676.94933</v>
      </c>
      <c r="AY21" s="1118">
        <v>286783.76</v>
      </c>
      <c r="AZ21" s="1118">
        <v>389340.42</v>
      </c>
      <c r="BA21" s="1119">
        <v>383032.76</v>
      </c>
      <c r="BB21" s="1118">
        <v>54674.02</v>
      </c>
      <c r="BC21" s="1118">
        <v>60576.480000000003</v>
      </c>
      <c r="BD21" s="1118">
        <v>61578.33</v>
      </c>
      <c r="BE21" s="1118">
        <v>41730.5</v>
      </c>
      <c r="BF21" s="1118">
        <v>45288.32</v>
      </c>
      <c r="BG21" s="1118">
        <v>75736.27</v>
      </c>
      <c r="BH21" s="1118">
        <v>69935.27</v>
      </c>
      <c r="BI21" s="1118">
        <v>87178.78</v>
      </c>
      <c r="BJ21" s="1118">
        <v>92905.25</v>
      </c>
      <c r="BK21" s="1119">
        <v>70137.259999999995</v>
      </c>
      <c r="BL21" s="1118">
        <v>26460.95</v>
      </c>
      <c r="BM21" s="1118">
        <v>27332.934590000001</v>
      </c>
      <c r="BN21" s="1118">
        <v>31243.219860000001</v>
      </c>
      <c r="BO21" s="1118">
        <v>36533.19</v>
      </c>
      <c r="BP21" s="1118">
        <v>40741.33</v>
      </c>
      <c r="BQ21" s="1118">
        <v>52506.96</v>
      </c>
      <c r="BR21" s="1118">
        <v>58756.61</v>
      </c>
      <c r="BS21" s="1118">
        <v>69729.53</v>
      </c>
      <c r="BT21" s="1118">
        <v>83622.95</v>
      </c>
      <c r="BU21" s="1119">
        <v>93540.57</v>
      </c>
      <c r="BV21" s="1119">
        <v>2461.59</v>
      </c>
      <c r="BW21" s="1118">
        <v>18457.57</v>
      </c>
      <c r="BX21" s="1118">
        <v>23634.62</v>
      </c>
      <c r="BY21" s="1118">
        <v>28862.5960342</v>
      </c>
      <c r="BZ21" s="1118">
        <v>23817.66</v>
      </c>
      <c r="CA21" s="1118">
        <v>30621.82</v>
      </c>
      <c r="CB21" s="1118">
        <v>56928.78</v>
      </c>
      <c r="CC21" s="1118">
        <v>54295.4</v>
      </c>
      <c r="CD21" s="1118">
        <v>53890.95</v>
      </c>
      <c r="CE21" s="1118">
        <v>57811.96</v>
      </c>
      <c r="CF21" s="1119">
        <v>61763.77</v>
      </c>
      <c r="CG21" s="1118">
        <v>52014.69</v>
      </c>
      <c r="CH21" s="1118">
        <v>65633.369600000005</v>
      </c>
      <c r="CI21" s="1118">
        <v>56772.720399999998</v>
      </c>
      <c r="CJ21" s="1118">
        <v>61304.21</v>
      </c>
      <c r="CK21" s="1118">
        <v>58294.54</v>
      </c>
      <c r="CL21" s="1118">
        <v>80917.59</v>
      </c>
      <c r="CM21" s="1118">
        <v>68514</v>
      </c>
      <c r="CN21" s="1118">
        <v>74328.37</v>
      </c>
      <c r="CO21" s="1121" t="s">
        <v>103</v>
      </c>
      <c r="CP21" s="1118">
        <v>23281.3</v>
      </c>
      <c r="CQ21" s="1118">
        <v>28375.18</v>
      </c>
      <c r="CR21" s="1118">
        <v>36468.46</v>
      </c>
      <c r="CS21" s="1118">
        <v>54188.52</v>
      </c>
      <c r="CT21" s="1118">
        <v>35375.379999999997</v>
      </c>
      <c r="CU21" s="1118">
        <v>62136.63</v>
      </c>
      <c r="CV21" s="1118">
        <v>54939.31</v>
      </c>
      <c r="CW21" s="1118">
        <v>51340.17</v>
      </c>
      <c r="CX21" s="1118">
        <v>59273.71</v>
      </c>
      <c r="CY21" s="1119">
        <v>54125.74</v>
      </c>
      <c r="CZ21" s="1119">
        <v>13529.98</v>
      </c>
      <c r="DA21" s="1118">
        <v>148878.57999999999</v>
      </c>
      <c r="DB21" s="1118">
        <v>187183.06443</v>
      </c>
      <c r="DC21" s="1118">
        <v>238528.12075999999</v>
      </c>
      <c r="DD21" s="1118">
        <v>315930.39</v>
      </c>
      <c r="DE21" s="1118">
        <v>381357.32</v>
      </c>
      <c r="DF21" s="1118">
        <v>426689.68</v>
      </c>
      <c r="DG21" s="1118">
        <v>458597.05</v>
      </c>
      <c r="DH21" s="1118">
        <v>561248.02</v>
      </c>
      <c r="DI21" s="1118">
        <v>843737.58</v>
      </c>
      <c r="DJ21" s="1119">
        <v>690105.78</v>
      </c>
      <c r="DK21" s="1118">
        <v>165202.25</v>
      </c>
      <c r="DL21" s="1118">
        <v>188834.89</v>
      </c>
      <c r="DM21" s="1118">
        <v>235719.55053000001</v>
      </c>
      <c r="DN21" s="1118">
        <v>202993.12</v>
      </c>
      <c r="DO21" s="1118">
        <v>260532.11</v>
      </c>
      <c r="DP21" s="1118">
        <v>284687.03000000003</v>
      </c>
      <c r="DQ21" s="1118">
        <v>268826.36</v>
      </c>
      <c r="DR21" s="1118">
        <v>367295.75</v>
      </c>
      <c r="DS21" s="1118">
        <v>458322.96</v>
      </c>
      <c r="DT21" s="1119">
        <v>412598.15</v>
      </c>
      <c r="DU21" s="1118">
        <v>19306.849399999999</v>
      </c>
      <c r="DV21" s="1118">
        <v>19074.949799999999</v>
      </c>
      <c r="DW21" s="1118">
        <v>22956.831399999999</v>
      </c>
      <c r="DX21" s="1118">
        <v>27250.508000000002</v>
      </c>
      <c r="DY21" s="1118">
        <v>34200.034599999999</v>
      </c>
      <c r="DZ21" s="1118">
        <v>49178.847500000003</v>
      </c>
      <c r="EA21" s="1118">
        <v>59326.19</v>
      </c>
      <c r="EB21" s="1118">
        <v>70427.78</v>
      </c>
      <c r="EC21" s="1118">
        <v>84425.333700000003</v>
      </c>
      <c r="ED21" s="1119">
        <v>85035.685899999997</v>
      </c>
      <c r="EE21" s="1118">
        <v>66906.070000000007</v>
      </c>
      <c r="EF21" s="1118">
        <v>79412.735499999995</v>
      </c>
      <c r="EG21" s="1118">
        <v>92818.058099999995</v>
      </c>
      <c r="EH21" s="1118">
        <v>111125.79</v>
      </c>
      <c r="EI21" s="1118">
        <v>132973.6</v>
      </c>
      <c r="EJ21" s="1118">
        <v>145900.99</v>
      </c>
      <c r="EK21" s="1118">
        <v>149668.69</v>
      </c>
      <c r="EL21" s="1118">
        <v>164847</v>
      </c>
      <c r="EM21" s="1118">
        <v>204583.81</v>
      </c>
      <c r="EN21" s="1119">
        <v>200580.17</v>
      </c>
      <c r="EO21" s="1118">
        <v>2239544.6799999997</v>
      </c>
      <c r="EP21" s="1118">
        <v>2269182.9999999995</v>
      </c>
      <c r="EQ21" s="1118">
        <v>2895205.5100000002</v>
      </c>
      <c r="ER21" s="1118">
        <v>3014239.54</v>
      </c>
      <c r="ES21" s="1118">
        <v>2918201.6799999997</v>
      </c>
      <c r="ET21" s="1118">
        <v>3456803.66</v>
      </c>
      <c r="EU21" s="1118">
        <v>3498952.29</v>
      </c>
      <c r="EV21" s="1118">
        <v>3889067.8</v>
      </c>
      <c r="EW21" s="1118">
        <v>4814560.0199999996</v>
      </c>
      <c r="EX21" s="1119">
        <v>4812168</v>
      </c>
      <c r="EY21" s="1118">
        <v>124187.55</v>
      </c>
      <c r="EZ21" s="1118">
        <v>124957.58577999999</v>
      </c>
      <c r="FA21" s="1118">
        <v>159120.61708</v>
      </c>
      <c r="FB21" s="1118">
        <v>160987.25</v>
      </c>
      <c r="FC21" s="1118">
        <v>192736.33</v>
      </c>
      <c r="FD21" s="1118">
        <v>234410.67</v>
      </c>
      <c r="FE21" s="1118">
        <v>270062.55</v>
      </c>
      <c r="FF21" s="1118">
        <v>301923.20000000001</v>
      </c>
      <c r="FG21" s="1118">
        <v>358081.98</v>
      </c>
      <c r="FH21" s="1119">
        <v>408606.63</v>
      </c>
      <c r="FI21" s="1118">
        <v>60364.95</v>
      </c>
      <c r="FJ21" s="1118">
        <v>74932.946609999999</v>
      </c>
      <c r="FK21" s="1118">
        <v>74663.384460000001</v>
      </c>
      <c r="FL21" s="1118">
        <v>81483.95</v>
      </c>
      <c r="FM21" s="1118">
        <v>90646.52</v>
      </c>
      <c r="FN21" s="1118">
        <v>90710.68</v>
      </c>
      <c r="FO21" s="1118">
        <v>100850.1</v>
      </c>
      <c r="FP21" s="1118">
        <v>120892</v>
      </c>
      <c r="FQ21" s="1118">
        <v>145177.03</v>
      </c>
      <c r="FR21" s="1119">
        <v>148694.37</v>
      </c>
      <c r="FS21" s="1118">
        <v>27476.97</v>
      </c>
      <c r="FT21" s="1118">
        <v>34298.315580000002</v>
      </c>
      <c r="FU21" s="1118">
        <v>41152.00922</v>
      </c>
      <c r="FV21" s="1118">
        <v>62462.66</v>
      </c>
      <c r="FW21" s="1118">
        <v>53535.33</v>
      </c>
      <c r="FX21" s="1118">
        <v>33031.07</v>
      </c>
      <c r="FY21" s="1118">
        <v>24981.63</v>
      </c>
      <c r="FZ21" s="1118">
        <v>26189.61</v>
      </c>
      <c r="GA21" s="1118">
        <v>32027.8</v>
      </c>
      <c r="GB21" s="1119">
        <v>43175.63</v>
      </c>
      <c r="GC21" s="1118">
        <v>147995.32999999999</v>
      </c>
      <c r="GD21" s="1118">
        <v>138636.10492000001</v>
      </c>
      <c r="GE21" s="1118">
        <v>77983.719989999998</v>
      </c>
      <c r="GF21" s="1118">
        <v>85800.14</v>
      </c>
      <c r="GG21" s="1118">
        <v>89596.79</v>
      </c>
      <c r="GH21" s="1118">
        <v>100053.9</v>
      </c>
      <c r="GI21" s="1118">
        <v>104144.64</v>
      </c>
      <c r="GJ21" s="1118">
        <v>107182</v>
      </c>
      <c r="GK21" s="1118">
        <v>116011.88</v>
      </c>
      <c r="GL21" s="1119">
        <v>130882.67</v>
      </c>
      <c r="GM21" s="1118">
        <v>3600.52</v>
      </c>
      <c r="GN21" s="1118">
        <v>3759.47</v>
      </c>
      <c r="GO21" s="1118">
        <v>2544.4</v>
      </c>
      <c r="GP21" s="1118">
        <v>3278.72</v>
      </c>
      <c r="GQ21" s="1118">
        <v>3541.39</v>
      </c>
      <c r="GR21" s="1118">
        <v>3626.42</v>
      </c>
      <c r="GS21" s="1118">
        <v>3305.33</v>
      </c>
      <c r="GT21" s="1118">
        <v>3075</v>
      </c>
      <c r="GU21" s="1118">
        <v>2984.2613363999999</v>
      </c>
      <c r="GV21" s="1119"/>
      <c r="GW21" s="1118">
        <v>117559.13</v>
      </c>
      <c r="GX21" s="1118">
        <v>145812.9074</v>
      </c>
      <c r="GY21" s="1118">
        <v>164648.86257999999</v>
      </c>
      <c r="GZ21" s="1118">
        <v>171883.7</v>
      </c>
      <c r="HA21" s="1118">
        <v>212350.3</v>
      </c>
      <c r="HB21" s="1118">
        <v>241308.48</v>
      </c>
      <c r="HC21" s="1118">
        <v>241225.09</v>
      </c>
      <c r="HD21" s="1118">
        <v>297445.20293000003</v>
      </c>
      <c r="HE21" s="1118">
        <v>340947.18998000002</v>
      </c>
      <c r="HF21" s="1119">
        <v>398189.89698000002</v>
      </c>
      <c r="HG21" s="1120">
        <v>18677.48</v>
      </c>
      <c r="HH21" s="1118">
        <v>30382.59</v>
      </c>
      <c r="HI21" s="1118">
        <v>45616.698429999997</v>
      </c>
      <c r="HJ21" s="1118">
        <v>39705.107429999996</v>
      </c>
      <c r="HK21" s="1118">
        <v>38141.33</v>
      </c>
      <c r="HL21" s="1118">
        <v>41334.379999999997</v>
      </c>
      <c r="HM21" s="1118">
        <v>50886.07</v>
      </c>
      <c r="HN21" s="1118">
        <v>48881.03</v>
      </c>
      <c r="HO21" s="1118">
        <v>51305.26</v>
      </c>
      <c r="HP21" s="1118">
        <v>57721.53</v>
      </c>
      <c r="HQ21" s="1119">
        <v>72203.98</v>
      </c>
      <c r="HR21" s="1118">
        <v>22500.91</v>
      </c>
      <c r="HS21" s="1118">
        <v>25944.89</v>
      </c>
      <c r="HT21" s="1118">
        <v>26710.17</v>
      </c>
      <c r="HU21" s="1118">
        <v>29444.67</v>
      </c>
      <c r="HV21" s="1118">
        <v>31750.06</v>
      </c>
      <c r="HW21" s="1118">
        <v>36683.29</v>
      </c>
      <c r="HX21" s="1118">
        <v>38997.94</v>
      </c>
      <c r="HY21" s="1118">
        <v>47518.239999999998</v>
      </c>
      <c r="HZ21" s="1118">
        <v>75963.679999999993</v>
      </c>
      <c r="IA21" s="1119">
        <v>84466.93</v>
      </c>
      <c r="IB21" s="1118">
        <v>49889.31</v>
      </c>
      <c r="IC21" s="1118">
        <v>48028.13</v>
      </c>
      <c r="ID21" s="1118">
        <v>73542.69</v>
      </c>
      <c r="IE21" s="1118">
        <v>83415.53</v>
      </c>
      <c r="IF21" s="1118">
        <v>127820.95</v>
      </c>
      <c r="IG21" s="1118">
        <v>159166.49</v>
      </c>
      <c r="IH21" s="1118">
        <v>173397.33</v>
      </c>
      <c r="II21" s="1118">
        <v>291515.78999999998</v>
      </c>
      <c r="IJ21" s="1118">
        <v>437641.93</v>
      </c>
      <c r="IK21" s="1119">
        <v>448783.67</v>
      </c>
      <c r="IL21" s="1122">
        <v>3685916.4493999998</v>
      </c>
      <c r="IM21" s="1122">
        <v>3877788.6924099992</v>
      </c>
      <c r="IN21" s="1122">
        <v>4613887.645714202</v>
      </c>
      <c r="IO21" s="1118">
        <v>4882069.1679999996</v>
      </c>
      <c r="IP21" s="1118">
        <v>5113025.6645999979</v>
      </c>
      <c r="IQ21" s="1123">
        <v>6012099.9575000005</v>
      </c>
      <c r="IR21" s="1123">
        <v>6142228.5293299994</v>
      </c>
      <c r="IS21" s="1118">
        <v>7143502.2429299997</v>
      </c>
      <c r="IT21" s="1124">
        <v>8944273.445016399</v>
      </c>
      <c r="IU21" s="1115">
        <f t="shared" si="0"/>
        <v>8904391.2766316999</v>
      </c>
    </row>
    <row r="22" spans="1:255" ht="12.5">
      <c r="A22" s="1116" t="s">
        <v>511</v>
      </c>
      <c r="B22" s="1117"/>
      <c r="C22" s="1118">
        <v>10198.9</v>
      </c>
      <c r="D22" s="1118"/>
      <c r="E22" s="1118"/>
      <c r="F22" s="1118">
        <v>78.48</v>
      </c>
      <c r="G22" s="1118">
        <v>26.52</v>
      </c>
      <c r="H22" s="1118">
        <v>-0.43</v>
      </c>
      <c r="I22" s="1118">
        <v>4.43</v>
      </c>
      <c r="J22" s="1118">
        <v>131</v>
      </c>
      <c r="K22" s="1118">
        <v>74.72</v>
      </c>
      <c r="L22" s="1119">
        <v>-86.29</v>
      </c>
      <c r="M22" s="1118">
        <v>83.53</v>
      </c>
      <c r="N22" s="1118">
        <v>76.934920000000005</v>
      </c>
      <c r="O22" s="1118">
        <v>89.623040000000003</v>
      </c>
      <c r="P22" s="1118">
        <v>45.07</v>
      </c>
      <c r="Q22" s="1118">
        <v>27.27</v>
      </c>
      <c r="R22" s="1118">
        <v>-49.47</v>
      </c>
      <c r="S22" s="1118">
        <v>10.7639</v>
      </c>
      <c r="T22" s="1118">
        <v>-7.79</v>
      </c>
      <c r="U22" s="1118">
        <v>2.16</v>
      </c>
      <c r="V22" s="1119">
        <v>5.19</v>
      </c>
      <c r="W22" s="1120">
        <v>34.770000000000003</v>
      </c>
      <c r="X22" s="1118">
        <v>15.1</v>
      </c>
      <c r="Y22" s="1118">
        <v>-42.425460000000001</v>
      </c>
      <c r="Z22" s="1118">
        <v>28.728200000000001</v>
      </c>
      <c r="AA22" s="1118">
        <v>18.71</v>
      </c>
      <c r="AB22" s="1118">
        <v>10.029999999999999</v>
      </c>
      <c r="AC22" s="1118">
        <v>-8.36</v>
      </c>
      <c r="AD22" s="1118">
        <v>-2.21</v>
      </c>
      <c r="AE22" s="1118">
        <v>-8.2081099999999996</v>
      </c>
      <c r="AF22" s="1118">
        <v>-5</v>
      </c>
      <c r="AG22" s="1119">
        <v>32.81767</v>
      </c>
      <c r="AH22" s="1118">
        <v>58.16</v>
      </c>
      <c r="AI22" s="1118">
        <v>302.19</v>
      </c>
      <c r="AJ22" s="1118">
        <v>73.62612</v>
      </c>
      <c r="AK22" s="1118">
        <v>112.7</v>
      </c>
      <c r="AL22" s="1118">
        <v>1532.02</v>
      </c>
      <c r="AM22" s="1118">
        <v>-1444.8</v>
      </c>
      <c r="AN22" s="1118">
        <v>38.409999999999997</v>
      </c>
      <c r="AO22" s="1118">
        <v>139</v>
      </c>
      <c r="AP22" s="1118">
        <v>124.95</v>
      </c>
      <c r="AQ22" s="1119">
        <v>50.243409999999997</v>
      </c>
      <c r="AR22" s="1118">
        <v>127.23</v>
      </c>
      <c r="AS22" s="1118">
        <v>152.36087000000001</v>
      </c>
      <c r="AT22" s="1118">
        <v>-21.23095</v>
      </c>
      <c r="AU22" s="1118">
        <v>40.44</v>
      </c>
      <c r="AV22" s="1118">
        <v>22.77</v>
      </c>
      <c r="AW22" s="1118">
        <v>57.49</v>
      </c>
      <c r="AX22" s="1118">
        <v>163.82383999999999</v>
      </c>
      <c r="AY22" s="1118">
        <v>27.24</v>
      </c>
      <c r="AZ22" s="1118">
        <v>20.97</v>
      </c>
      <c r="BA22" s="1119">
        <v>-32.47</v>
      </c>
      <c r="BB22" s="1118">
        <v>9.36</v>
      </c>
      <c r="BC22" s="1118">
        <v>180.82306</v>
      </c>
      <c r="BD22" s="1118">
        <v>24.731490000000001</v>
      </c>
      <c r="BE22" s="1118">
        <v>99.58</v>
      </c>
      <c r="BF22" s="1118">
        <v>255.94</v>
      </c>
      <c r="BG22" s="1118">
        <v>134.96</v>
      </c>
      <c r="BH22" s="1118">
        <v>84.31</v>
      </c>
      <c r="BI22" s="1118">
        <v>296.75</v>
      </c>
      <c r="BJ22" s="1118"/>
      <c r="BK22" s="1119">
        <v>1027.3399999999999</v>
      </c>
      <c r="BL22" s="1118">
        <v>3463.53</v>
      </c>
      <c r="BM22" s="1118">
        <v>-25.920120000000001</v>
      </c>
      <c r="BN22" s="1118">
        <v>17.13083</v>
      </c>
      <c r="BO22" s="1118">
        <v>6.73</v>
      </c>
      <c r="BP22" s="1118">
        <v>1.75</v>
      </c>
      <c r="BQ22" s="1118">
        <v>5.1100000000000003</v>
      </c>
      <c r="BR22" s="1118">
        <v>1.96</v>
      </c>
      <c r="BS22" s="1118">
        <v>5.6</v>
      </c>
      <c r="BT22" s="1118">
        <v>32.54</v>
      </c>
      <c r="BU22" s="1119">
        <v>103.59</v>
      </c>
      <c r="BV22" s="1119"/>
      <c r="BW22" s="1118">
        <v>7.03</v>
      </c>
      <c r="BX22" s="1118">
        <v>18.820175500000001</v>
      </c>
      <c r="BY22" s="1118">
        <v>11.186522099999999</v>
      </c>
      <c r="BZ22" s="1118">
        <v>19.93</v>
      </c>
      <c r="CA22" s="1118">
        <v>21.45</v>
      </c>
      <c r="CB22" s="1118">
        <v>56.61</v>
      </c>
      <c r="CC22" s="1118">
        <v>53.73</v>
      </c>
      <c r="CD22" s="1118">
        <v>75.150000000000006</v>
      </c>
      <c r="CE22" s="1118">
        <v>103.51</v>
      </c>
      <c r="CF22" s="1119">
        <v>136.72</v>
      </c>
      <c r="CG22" s="1118"/>
      <c r="CH22" s="1118"/>
      <c r="CI22" s="1118"/>
      <c r="CJ22" s="1118"/>
      <c r="CK22" s="1118"/>
      <c r="CL22" s="1118"/>
      <c r="CM22" s="1118"/>
      <c r="CN22" s="1118"/>
      <c r="CO22" s="1121"/>
      <c r="CP22" s="1118"/>
      <c r="CQ22" s="1118"/>
      <c r="CR22" s="1118">
        <v>123.4926658</v>
      </c>
      <c r="CS22" s="1118">
        <v>203.8</v>
      </c>
      <c r="CT22" s="1118">
        <v>100.13</v>
      </c>
      <c r="CU22" s="1118">
        <v>144.58000000000001</v>
      </c>
      <c r="CV22" s="1118">
        <v>165.89</v>
      </c>
      <c r="CW22" s="1118">
        <v>137.16999999999999</v>
      </c>
      <c r="CX22" s="1118">
        <v>287.01</v>
      </c>
      <c r="CY22" s="1119">
        <v>-789.22</v>
      </c>
      <c r="CZ22" s="1119"/>
      <c r="DA22" s="1118"/>
      <c r="DB22" s="1118"/>
      <c r="DC22" s="1118"/>
      <c r="DD22" s="1118"/>
      <c r="DE22" s="1118"/>
      <c r="DF22" s="1118"/>
      <c r="DG22" s="1118"/>
      <c r="DH22" s="1118"/>
      <c r="DI22" s="1118"/>
      <c r="DJ22" s="1119"/>
      <c r="DK22" s="1118">
        <v>-1219.27</v>
      </c>
      <c r="DL22" s="1118">
        <v>73.790000000000006</v>
      </c>
      <c r="DM22" s="1118">
        <v>-554.04822999999999</v>
      </c>
      <c r="DN22" s="1118">
        <v>-169.58</v>
      </c>
      <c r="DO22" s="1118">
        <v>-374.61</v>
      </c>
      <c r="DP22" s="1118">
        <v>-73.180000000000007</v>
      </c>
      <c r="DQ22" s="1118">
        <v>184.71</v>
      </c>
      <c r="DR22" s="1118">
        <v>140.47999999999999</v>
      </c>
      <c r="DS22" s="1118">
        <v>143.99</v>
      </c>
      <c r="DT22" s="1119">
        <v>-198.97</v>
      </c>
      <c r="DU22" s="1118"/>
      <c r="DV22" s="1118"/>
      <c r="DW22" s="1118"/>
      <c r="DX22" s="1118"/>
      <c r="DY22" s="1118"/>
      <c r="DZ22" s="1118"/>
      <c r="EA22" s="1118"/>
      <c r="EB22" s="1118"/>
      <c r="EC22" s="1118">
        <v>1585.8440000000001</v>
      </c>
      <c r="ED22" s="1119">
        <v>-128.6163</v>
      </c>
      <c r="EE22" s="1118"/>
      <c r="EF22" s="1118"/>
      <c r="EG22" s="1118"/>
      <c r="EH22" s="1118"/>
      <c r="EI22" s="1118"/>
      <c r="EJ22" s="1118"/>
      <c r="EK22" s="1118"/>
      <c r="EL22" s="1118"/>
      <c r="EM22" s="1118"/>
      <c r="EN22" s="1119"/>
      <c r="EO22" s="1118">
        <v>93233.54</v>
      </c>
      <c r="EP22" s="1118">
        <v>-128255.38</v>
      </c>
      <c r="EQ22" s="1118">
        <v>282508.49</v>
      </c>
      <c r="ER22" s="1118">
        <v>274694.28000000003</v>
      </c>
      <c r="ES22" s="1118">
        <v>347149.48</v>
      </c>
      <c r="ET22" s="1118">
        <v>-43382.79</v>
      </c>
      <c r="EU22" s="1118">
        <v>895853.09</v>
      </c>
      <c r="EV22" s="1118">
        <v>-129895.22</v>
      </c>
      <c r="EW22" s="1118">
        <v>-194200.62</v>
      </c>
      <c r="EX22" s="1119">
        <v>-101148</v>
      </c>
      <c r="EY22" s="1118">
        <v>-241.21</v>
      </c>
      <c r="EZ22" s="1118">
        <v>236.55727999999999</v>
      </c>
      <c r="FA22" s="1118">
        <v>-4.4266699999999997</v>
      </c>
      <c r="FB22" s="1118">
        <v>129.38</v>
      </c>
      <c r="FC22" s="1118">
        <v>41.19</v>
      </c>
      <c r="FD22" s="1118">
        <v>31.94</v>
      </c>
      <c r="FE22" s="1118">
        <v>168.37</v>
      </c>
      <c r="FF22" s="1118">
        <v>-2.94</v>
      </c>
      <c r="FG22" s="1118">
        <v>616.04999999999995</v>
      </c>
      <c r="FH22" s="1119">
        <v>-202.69</v>
      </c>
      <c r="FI22" s="1118"/>
      <c r="FJ22" s="1118"/>
      <c r="FK22" s="1118"/>
      <c r="FL22" s="1118"/>
      <c r="FM22" s="1118"/>
      <c r="FN22" s="1118"/>
      <c r="FO22" s="1118"/>
      <c r="FP22" s="1118"/>
      <c r="FQ22" s="1118"/>
      <c r="FR22" s="1119">
        <v>393.98</v>
      </c>
      <c r="FS22" s="1118">
        <v>143.52000000000001</v>
      </c>
      <c r="FT22" s="1118"/>
      <c r="FU22" s="1118"/>
      <c r="FV22" s="1118"/>
      <c r="FW22" s="1118"/>
      <c r="FX22" s="1118"/>
      <c r="FY22" s="1118"/>
      <c r="FZ22" s="1118"/>
      <c r="GA22" s="1118"/>
      <c r="GB22" s="1119"/>
      <c r="GC22" s="1118"/>
      <c r="GD22" s="1118"/>
      <c r="GE22" s="1118"/>
      <c r="GF22" s="1118"/>
      <c r="GG22" s="1118"/>
      <c r="GH22" s="1118"/>
      <c r="GI22" s="1118">
        <v>-263.20999999999998</v>
      </c>
      <c r="GJ22" s="1118">
        <v>-110</v>
      </c>
      <c r="GK22" s="1118">
        <v>-93.07</v>
      </c>
      <c r="GL22" s="1119">
        <v>178.58</v>
      </c>
      <c r="GM22" s="1118"/>
      <c r="GN22" s="1118"/>
      <c r="GO22" s="1118"/>
      <c r="GP22" s="1118"/>
      <c r="GQ22" s="1118"/>
      <c r="GR22" s="1118"/>
      <c r="GS22" s="1118"/>
      <c r="GT22" s="1118"/>
      <c r="GU22" s="1118"/>
      <c r="GV22" s="1119"/>
      <c r="GW22" s="1118">
        <v>8.74</v>
      </c>
      <c r="GX22" s="1118">
        <v>8.3462800000000001</v>
      </c>
      <c r="GY22" s="1118">
        <v>5.9485099999999997</v>
      </c>
      <c r="GZ22" s="1118">
        <v>2.61</v>
      </c>
      <c r="HA22" s="1118">
        <v>84.78</v>
      </c>
      <c r="HB22" s="1118">
        <v>43.29</v>
      </c>
      <c r="HC22" s="1118">
        <v>-22.37</v>
      </c>
      <c r="HD22" s="1118">
        <v>98.361559999999997</v>
      </c>
      <c r="HE22" s="1118">
        <v>-134.81270000000001</v>
      </c>
      <c r="HF22" s="1119">
        <v>9.6440599999999996</v>
      </c>
      <c r="HG22" s="1120"/>
      <c r="HH22" s="1118">
        <v>397.12</v>
      </c>
      <c r="HI22" s="1118"/>
      <c r="HJ22" s="1118"/>
      <c r="HK22" s="1118"/>
      <c r="HL22" s="1118"/>
      <c r="HM22" s="1118"/>
      <c r="HN22" s="1118"/>
      <c r="HO22" s="1118"/>
      <c r="HP22" s="1118"/>
      <c r="HQ22" s="1119"/>
      <c r="HR22" s="1118">
        <v>8.56</v>
      </c>
      <c r="HS22" s="1118">
        <v>13.02</v>
      </c>
      <c r="HT22" s="1118">
        <v>0.24</v>
      </c>
      <c r="HU22" s="1118">
        <v>0.61</v>
      </c>
      <c r="HV22" s="1118">
        <v>-5.17</v>
      </c>
      <c r="HW22" s="1118">
        <v>10.34</v>
      </c>
      <c r="HX22" s="1118">
        <v>-8.7200000000000006</v>
      </c>
      <c r="HY22" s="1118">
        <v>12.51</v>
      </c>
      <c r="HZ22" s="1118">
        <v>-13.69</v>
      </c>
      <c r="IA22" s="1119">
        <v>36.07</v>
      </c>
      <c r="IB22" s="1118">
        <v>-439.98</v>
      </c>
      <c r="IC22" s="1118">
        <v>-460.2</v>
      </c>
      <c r="ID22" s="1118">
        <v>-189.26</v>
      </c>
      <c r="IE22" s="1118"/>
      <c r="IF22" s="1118"/>
      <c r="IG22" s="1118"/>
      <c r="IH22" s="1118"/>
      <c r="II22" s="1118"/>
      <c r="IJ22" s="1118"/>
      <c r="IK22" s="1119"/>
      <c r="IL22" s="1122">
        <v>105853.85999999999</v>
      </c>
      <c r="IM22" s="1122">
        <v>-127721.0829945</v>
      </c>
      <c r="IN22" s="1122">
        <v>282114.23152789997</v>
      </c>
      <c r="IO22" s="1118">
        <v>275282.74</v>
      </c>
      <c r="IP22" s="1118">
        <v>348893.55000000005</v>
      </c>
      <c r="IQ22" s="1123">
        <v>-44474.71</v>
      </c>
      <c r="IR22" s="1123">
        <v>896432.97774</v>
      </c>
      <c r="IS22" s="1118">
        <v>-128960.89655</v>
      </c>
      <c r="IT22" s="1124">
        <v>-191455.44870000004</v>
      </c>
      <c r="IU22" s="1115">
        <f t="shared" si="0"/>
        <v>-100612.08115999999</v>
      </c>
    </row>
    <row r="23" spans="1:255" ht="12.5">
      <c r="A23" s="1116" t="s">
        <v>512</v>
      </c>
      <c r="B23" s="1117"/>
      <c r="C23" s="1118"/>
      <c r="D23" s="1118"/>
      <c r="E23" s="1118"/>
      <c r="F23" s="1118"/>
      <c r="G23" s="1118"/>
      <c r="H23" s="1118"/>
      <c r="I23" s="1118"/>
      <c r="J23" s="1118"/>
      <c r="K23" s="1118"/>
      <c r="L23" s="1119"/>
      <c r="M23" s="1118"/>
      <c r="N23" s="1118"/>
      <c r="O23" s="1118"/>
      <c r="P23" s="1118"/>
      <c r="Q23" s="1118"/>
      <c r="R23" s="1118"/>
      <c r="S23" s="1118"/>
      <c r="T23" s="1118"/>
      <c r="U23" s="1118"/>
      <c r="V23" s="1119"/>
      <c r="W23" s="1120" t="s">
        <v>185</v>
      </c>
      <c r="X23" s="1118"/>
      <c r="Y23" s="1118"/>
      <c r="Z23" s="1118"/>
      <c r="AA23" s="1118"/>
      <c r="AB23" s="1118"/>
      <c r="AC23" s="1118"/>
      <c r="AD23" s="1118"/>
      <c r="AE23" s="1118"/>
      <c r="AF23" s="1118"/>
      <c r="AG23" s="1119"/>
      <c r="AH23" s="1118"/>
      <c r="AI23" s="1118"/>
      <c r="AJ23" s="1118"/>
      <c r="AK23" s="1118"/>
      <c r="AL23" s="1118"/>
      <c r="AM23" s="1118"/>
      <c r="AN23" s="1118"/>
      <c r="AO23" s="1118"/>
      <c r="AP23" s="1118"/>
      <c r="AQ23" s="1119"/>
      <c r="AR23" s="1118"/>
      <c r="AS23" s="1118"/>
      <c r="AT23" s="1118"/>
      <c r="AU23" s="1118"/>
      <c r="AV23" s="1118"/>
      <c r="AW23" s="1118"/>
      <c r="AX23" s="1118"/>
      <c r="AY23" s="1118"/>
      <c r="AZ23" s="1118"/>
      <c r="BA23" s="1119"/>
      <c r="BB23" s="1118"/>
      <c r="BC23" s="1118"/>
      <c r="BD23" s="1118"/>
      <c r="BE23" s="1118"/>
      <c r="BF23" s="1118"/>
      <c r="BG23" s="1118"/>
      <c r="BH23" s="1118"/>
      <c r="BI23" s="1118"/>
      <c r="BJ23" s="1118"/>
      <c r="BK23" s="1119"/>
      <c r="BL23" s="1118"/>
      <c r="BM23" s="1118"/>
      <c r="BN23" s="1118"/>
      <c r="BO23" s="1118"/>
      <c r="BP23" s="1118"/>
      <c r="BQ23" s="1118"/>
      <c r="BR23" s="1118"/>
      <c r="BS23" s="1118"/>
      <c r="BT23" s="1118"/>
      <c r="BU23" s="1119"/>
      <c r="BV23" s="1119"/>
      <c r="BW23" s="1118"/>
      <c r="BX23" s="1118"/>
      <c r="BY23" s="1118"/>
      <c r="BZ23" s="1118"/>
      <c r="CA23" s="1118"/>
      <c r="CB23" s="1118"/>
      <c r="CC23" s="1118"/>
      <c r="CD23" s="1118"/>
      <c r="CE23" s="1118"/>
      <c r="CF23" s="1119"/>
      <c r="CG23" s="1118"/>
      <c r="CH23" s="1118"/>
      <c r="CI23" s="1118"/>
      <c r="CJ23" s="1118"/>
      <c r="CK23" s="1118"/>
      <c r="CL23" s="1118"/>
      <c r="CM23" s="1118"/>
      <c r="CN23" s="1118"/>
      <c r="CO23" s="1121"/>
      <c r="CP23" s="1118"/>
      <c r="CQ23" s="1118"/>
      <c r="CR23" s="1118"/>
      <c r="CS23" s="1118"/>
      <c r="CT23" s="1118"/>
      <c r="CU23" s="1118"/>
      <c r="CV23" s="1118"/>
      <c r="CW23" s="1118"/>
      <c r="CX23" s="1118"/>
      <c r="CY23" s="1119"/>
      <c r="CZ23" s="1119"/>
      <c r="DA23" s="1118"/>
      <c r="DB23" s="1118"/>
      <c r="DC23" s="1118"/>
      <c r="DD23" s="1118"/>
      <c r="DE23" s="1118"/>
      <c r="DF23" s="1118"/>
      <c r="DG23" s="1118"/>
      <c r="DH23" s="1118"/>
      <c r="DI23" s="1118"/>
      <c r="DJ23" s="1119"/>
      <c r="DK23" s="1118"/>
      <c r="DL23" s="1118"/>
      <c r="DM23" s="1118"/>
      <c r="DN23" s="1118"/>
      <c r="DO23" s="1118"/>
      <c r="DP23" s="1118"/>
      <c r="DQ23" s="1118"/>
      <c r="DR23" s="1118"/>
      <c r="DS23" s="1118"/>
      <c r="DT23" s="1119"/>
      <c r="DU23" s="1118"/>
      <c r="DV23" s="1118"/>
      <c r="DW23" s="1118"/>
      <c r="DX23" s="1118"/>
      <c r="DY23" s="1118"/>
      <c r="DZ23" s="1118"/>
      <c r="EA23" s="1118"/>
      <c r="EB23" s="1118"/>
      <c r="EC23" s="1118"/>
      <c r="ED23" s="1119"/>
      <c r="EE23" s="1118"/>
      <c r="EF23" s="1118"/>
      <c r="EG23" s="1118"/>
      <c r="EH23" s="1118"/>
      <c r="EI23" s="1118"/>
      <c r="EJ23" s="1118"/>
      <c r="EK23" s="1118"/>
      <c r="EL23" s="1118"/>
      <c r="EM23" s="1118"/>
      <c r="EN23" s="1119"/>
      <c r="EO23" s="1118"/>
      <c r="EP23" s="1118"/>
      <c r="EQ23" s="1118"/>
      <c r="ER23" s="1118"/>
      <c r="ES23" s="1118"/>
      <c r="ET23" s="1118"/>
      <c r="EU23" s="1118"/>
      <c r="EV23" s="1118"/>
      <c r="EW23" s="1118"/>
      <c r="EX23" s="1119"/>
      <c r="EY23" s="1118"/>
      <c r="EZ23" s="1118"/>
      <c r="FA23" s="1118"/>
      <c r="FB23" s="1118"/>
      <c r="FC23" s="1118"/>
      <c r="FD23" s="1118"/>
      <c r="FE23" s="1118"/>
      <c r="FF23" s="1118"/>
      <c r="FG23" s="1118"/>
      <c r="FH23" s="1119"/>
      <c r="FI23" s="1118"/>
      <c r="FJ23" s="1118"/>
      <c r="FK23" s="1118"/>
      <c r="FL23" s="1118"/>
      <c r="FM23" s="1118"/>
      <c r="FN23" s="1118"/>
      <c r="FO23" s="1118"/>
      <c r="FP23" s="1118"/>
      <c r="FQ23" s="1118"/>
      <c r="FR23" s="1119"/>
      <c r="FS23" s="1118"/>
      <c r="FT23" s="1118"/>
      <c r="FU23" s="1118"/>
      <c r="FV23" s="1118"/>
      <c r="FW23" s="1118"/>
      <c r="FX23" s="1118"/>
      <c r="FY23" s="1118"/>
      <c r="FZ23" s="1118"/>
      <c r="GA23" s="1118"/>
      <c r="GB23" s="1119"/>
      <c r="GC23" s="1118"/>
      <c r="GD23" s="1118"/>
      <c r="GE23" s="1118"/>
      <c r="GF23" s="1118"/>
      <c r="GG23" s="1118"/>
      <c r="GH23" s="1118"/>
      <c r="GI23" s="1118"/>
      <c r="GJ23" s="1118">
        <v>4427</v>
      </c>
      <c r="GK23" s="1118"/>
      <c r="GL23" s="1119"/>
      <c r="GM23" s="1118"/>
      <c r="GN23" s="1118"/>
      <c r="GO23" s="1118"/>
      <c r="GP23" s="1118"/>
      <c r="GQ23" s="1118"/>
      <c r="GR23" s="1118"/>
      <c r="GS23" s="1118"/>
      <c r="GT23" s="1118"/>
      <c r="GU23" s="1118"/>
      <c r="GV23" s="1119"/>
      <c r="GW23" s="1118"/>
      <c r="GX23" s="1118"/>
      <c r="GY23" s="1118"/>
      <c r="GZ23" s="1118"/>
      <c r="HA23" s="1118"/>
      <c r="HB23" s="1118"/>
      <c r="HC23" s="1118"/>
      <c r="HD23" s="1118"/>
      <c r="HE23" s="1118"/>
      <c r="HF23" s="1119"/>
      <c r="HG23" s="1120" t="s">
        <v>185</v>
      </c>
      <c r="HH23" s="1118"/>
      <c r="HI23" s="1118"/>
      <c r="HJ23" s="1118"/>
      <c r="HK23" s="1118"/>
      <c r="HL23" s="1118"/>
      <c r="HM23" s="1118"/>
      <c r="HN23" s="1118"/>
      <c r="HO23" s="1118"/>
      <c r="HP23" s="1118"/>
      <c r="HQ23" s="1119"/>
      <c r="HR23" s="1118"/>
      <c r="HS23" s="1118"/>
      <c r="HT23" s="1118"/>
      <c r="HU23" s="1118"/>
      <c r="HV23" s="1118"/>
      <c r="HW23" s="1118"/>
      <c r="HX23" s="1118"/>
      <c r="HY23" s="1118"/>
      <c r="HZ23" s="1118"/>
      <c r="IA23" s="1119"/>
      <c r="IB23" s="1118"/>
      <c r="IC23" s="1118"/>
      <c r="ID23" s="1118"/>
      <c r="IE23" s="1118"/>
      <c r="IF23" s="1118"/>
      <c r="IG23" s="1118"/>
      <c r="IH23" s="1118"/>
      <c r="II23" s="1118"/>
      <c r="IJ23" s="1118"/>
      <c r="IK23" s="1119"/>
      <c r="IL23" s="1122">
        <v>0</v>
      </c>
      <c r="IM23" s="1122"/>
      <c r="IN23" s="1122">
        <v>0</v>
      </c>
      <c r="IO23" s="1118"/>
      <c r="IP23" s="1118"/>
      <c r="IQ23" s="1123"/>
      <c r="IR23" s="1123">
        <v>0</v>
      </c>
      <c r="IS23" s="1118">
        <v>4427</v>
      </c>
      <c r="IT23" s="1124">
        <v>0</v>
      </c>
      <c r="IU23" s="1115">
        <f t="shared" si="0"/>
        <v>0</v>
      </c>
    </row>
    <row r="24" spans="1:255" ht="12.5">
      <c r="A24" s="1116" t="s">
        <v>513</v>
      </c>
      <c r="B24" s="1117"/>
      <c r="C24" s="1118"/>
      <c r="D24" s="1118"/>
      <c r="E24" s="1118"/>
      <c r="F24" s="1118"/>
      <c r="G24" s="1118"/>
      <c r="H24" s="1118"/>
      <c r="I24" s="1118"/>
      <c r="J24" s="1118"/>
      <c r="K24" s="1118"/>
      <c r="L24" s="1119"/>
      <c r="M24" s="1118"/>
      <c r="N24" s="1118"/>
      <c r="O24" s="1118"/>
      <c r="P24" s="1118"/>
      <c r="Q24" s="1118"/>
      <c r="R24" s="1118"/>
      <c r="S24" s="1118"/>
      <c r="T24" s="1118"/>
      <c r="U24" s="1118"/>
      <c r="V24" s="1119"/>
      <c r="W24" s="1120"/>
      <c r="X24" s="1118"/>
      <c r="Y24" s="1118"/>
      <c r="Z24" s="1118">
        <v>35.186399999999999</v>
      </c>
      <c r="AA24" s="1118">
        <v>-0.17</v>
      </c>
      <c r="AB24" s="1118">
        <v>22.56</v>
      </c>
      <c r="AC24" s="1118">
        <v>13.66</v>
      </c>
      <c r="AD24" s="1118">
        <v>6.3</v>
      </c>
      <c r="AE24" s="1118">
        <v>9.4174000000000007</v>
      </c>
      <c r="AF24" s="1118">
        <v>16</v>
      </c>
      <c r="AG24" s="1119">
        <v>3.8405999999999998</v>
      </c>
      <c r="AH24" s="1118"/>
      <c r="AI24" s="1118"/>
      <c r="AJ24" s="1118"/>
      <c r="AK24" s="1118"/>
      <c r="AL24" s="1118"/>
      <c r="AM24" s="1118"/>
      <c r="AN24" s="1118"/>
      <c r="AO24" s="1118"/>
      <c r="AP24" s="1118"/>
      <c r="AQ24" s="1119">
        <v>2349.18102</v>
      </c>
      <c r="AR24" s="1118"/>
      <c r="AS24" s="1118"/>
      <c r="AT24" s="1118">
        <v>12.11</v>
      </c>
      <c r="AU24" s="1118">
        <v>6.67</v>
      </c>
      <c r="AV24" s="1118">
        <v>17.82</v>
      </c>
      <c r="AW24" s="1118">
        <v>231.38</v>
      </c>
      <c r="AX24" s="1118">
        <v>105.0705</v>
      </c>
      <c r="AY24" s="1118">
        <v>5171.32</v>
      </c>
      <c r="AZ24" s="1118">
        <v>19955.02</v>
      </c>
      <c r="BA24" s="1119">
        <v>214.63</v>
      </c>
      <c r="BB24" s="1118">
        <v>11.35</v>
      </c>
      <c r="BC24" s="1118">
        <v>16.363849999999999</v>
      </c>
      <c r="BD24" s="1118">
        <v>55.05</v>
      </c>
      <c r="BE24" s="1118">
        <v>50.68</v>
      </c>
      <c r="BF24" s="1118">
        <v>83.68</v>
      </c>
      <c r="BG24" s="1118">
        <v>183.47</v>
      </c>
      <c r="BH24" s="1118">
        <v>255.73</v>
      </c>
      <c r="BI24" s="1118">
        <v>246.42</v>
      </c>
      <c r="BJ24" s="1118">
        <v>351.56</v>
      </c>
      <c r="BK24" s="1119">
        <v>45.2</v>
      </c>
      <c r="BL24" s="1118">
        <v>19.11</v>
      </c>
      <c r="BM24" s="1118">
        <v>1.9936400000000001</v>
      </c>
      <c r="BN24" s="1118"/>
      <c r="BO24" s="1118"/>
      <c r="BP24" s="1118"/>
      <c r="BQ24" s="1118"/>
      <c r="BR24" s="1118">
        <v>5.04</v>
      </c>
      <c r="BS24" s="1118"/>
      <c r="BT24" s="1118">
        <v>3.79</v>
      </c>
      <c r="BU24" s="1119"/>
      <c r="BV24" s="1119"/>
      <c r="BW24" s="1118"/>
      <c r="BX24" s="1118"/>
      <c r="BY24" s="1118"/>
      <c r="BZ24" s="1118"/>
      <c r="CA24" s="1118"/>
      <c r="CB24" s="1118"/>
      <c r="CC24" s="1118"/>
      <c r="CD24" s="1118"/>
      <c r="CE24" s="1118"/>
      <c r="CF24" s="1119"/>
      <c r="CG24" s="1118"/>
      <c r="CH24" s="1118"/>
      <c r="CI24" s="1118"/>
      <c r="CJ24" s="1118"/>
      <c r="CK24" s="1118"/>
      <c r="CL24" s="1118"/>
      <c r="CM24" s="1118"/>
      <c r="CN24" s="1118"/>
      <c r="CO24" s="1121"/>
      <c r="CP24" s="1118"/>
      <c r="CQ24" s="1118"/>
      <c r="CR24" s="1118">
        <v>121.51100289999999</v>
      </c>
      <c r="CS24" s="1118">
        <v>10.73</v>
      </c>
      <c r="CT24" s="1118">
        <v>6.06</v>
      </c>
      <c r="CU24" s="1118">
        <v>-0.38</v>
      </c>
      <c r="CV24" s="1118"/>
      <c r="CW24" s="1118">
        <v>0.03</v>
      </c>
      <c r="CX24" s="1118">
        <v>0</v>
      </c>
      <c r="CY24" s="1119">
        <v>615.09</v>
      </c>
      <c r="CZ24" s="1119"/>
      <c r="DA24" s="1118"/>
      <c r="DB24" s="1118"/>
      <c r="DC24" s="1118"/>
      <c r="DD24" s="1118"/>
      <c r="DE24" s="1118"/>
      <c r="DF24" s="1118"/>
      <c r="DG24" s="1118"/>
      <c r="DH24" s="1118"/>
      <c r="DI24" s="1118"/>
      <c r="DJ24" s="1119"/>
      <c r="DK24" s="1118">
        <v>1166.6199999999999</v>
      </c>
      <c r="DL24" s="1118">
        <v>442.13231999999999</v>
      </c>
      <c r="DM24" s="1118">
        <v>1160.8350399999999</v>
      </c>
      <c r="DN24" s="1118">
        <v>478.03</v>
      </c>
      <c r="DO24" s="1118">
        <v>361.38</v>
      </c>
      <c r="DP24" s="1118">
        <v>263.92</v>
      </c>
      <c r="DQ24" s="1118">
        <v>181.76</v>
      </c>
      <c r="DR24" s="1118">
        <v>337.34</v>
      </c>
      <c r="DS24" s="1118">
        <v>681.14</v>
      </c>
      <c r="DT24" s="1119">
        <v>660.29</v>
      </c>
      <c r="DU24" s="1118"/>
      <c r="DV24" s="1118"/>
      <c r="DW24" s="1118"/>
      <c r="DX24" s="1118"/>
      <c r="DY24" s="1118"/>
      <c r="DZ24" s="1118"/>
      <c r="EA24" s="1118"/>
      <c r="EB24" s="1118"/>
      <c r="EC24" s="1118"/>
      <c r="ED24" s="1119"/>
      <c r="EE24" s="1118"/>
      <c r="EF24" s="1118"/>
      <c r="EG24" s="1118"/>
      <c r="EH24" s="1118"/>
      <c r="EI24" s="1118"/>
      <c r="EJ24" s="1118"/>
      <c r="EK24" s="1118"/>
      <c r="EL24" s="1118">
        <v>1282</v>
      </c>
      <c r="EM24" s="1118"/>
      <c r="EN24" s="1119"/>
      <c r="EO24" s="1118"/>
      <c r="EP24" s="1118"/>
      <c r="EQ24" s="1118"/>
      <c r="ER24" s="1118"/>
      <c r="ES24" s="1118"/>
      <c r="ET24" s="1118"/>
      <c r="EU24" s="1118"/>
      <c r="EV24" s="1118"/>
      <c r="EW24" s="1118"/>
      <c r="EX24" s="1119"/>
      <c r="EY24" s="1118">
        <v>181.8</v>
      </c>
      <c r="EZ24" s="1118">
        <v>163.63650000000001</v>
      </c>
      <c r="FA24" s="1118">
        <v>49.204090000000001</v>
      </c>
      <c r="FB24" s="1118">
        <v>61.88</v>
      </c>
      <c r="FC24" s="1118">
        <v>133.79</v>
      </c>
      <c r="FD24" s="1118">
        <v>162.13</v>
      </c>
      <c r="FE24" s="1118">
        <v>233.16</v>
      </c>
      <c r="FF24" s="1118">
        <v>184.21</v>
      </c>
      <c r="FG24" s="1118">
        <v>271.5</v>
      </c>
      <c r="FH24" s="1119">
        <v>222.71</v>
      </c>
      <c r="FI24" s="1118"/>
      <c r="FJ24" s="1118"/>
      <c r="FK24" s="1118"/>
      <c r="FL24" s="1118"/>
      <c r="FM24" s="1118"/>
      <c r="FN24" s="1118"/>
      <c r="FO24" s="1118"/>
      <c r="FP24" s="1118"/>
      <c r="FQ24" s="1118"/>
      <c r="FR24" s="1119">
        <v>123.28</v>
      </c>
      <c r="FS24" s="1118"/>
      <c r="FT24" s="1118"/>
      <c r="FU24" s="1118"/>
      <c r="FV24" s="1118"/>
      <c r="FW24" s="1118"/>
      <c r="FX24" s="1118"/>
      <c r="FY24" s="1118"/>
      <c r="FZ24" s="1118"/>
      <c r="GA24" s="1118"/>
      <c r="GB24" s="1119"/>
      <c r="GC24" s="1118"/>
      <c r="GD24" s="1118"/>
      <c r="GE24" s="1118"/>
      <c r="GF24" s="1118"/>
      <c r="GG24" s="1118"/>
      <c r="GH24" s="1118"/>
      <c r="GI24" s="1118">
        <v>385.76</v>
      </c>
      <c r="GJ24" s="1118">
        <v>221</v>
      </c>
      <c r="GK24" s="1118">
        <v>148.74</v>
      </c>
      <c r="GL24" s="1119">
        <v>127.36</v>
      </c>
      <c r="GM24" s="1118"/>
      <c r="GN24" s="1118"/>
      <c r="GO24" s="1118"/>
      <c r="GP24" s="1118"/>
      <c r="GQ24" s="1118"/>
      <c r="GR24" s="1118"/>
      <c r="GS24" s="1118"/>
      <c r="GT24" s="1118"/>
      <c r="GU24" s="1118"/>
      <c r="GV24" s="1119"/>
      <c r="GW24" s="1118">
        <v>37.78</v>
      </c>
      <c r="GX24" s="1118">
        <v>47.1922</v>
      </c>
      <c r="GY24" s="1118">
        <v>31.502700000000001</v>
      </c>
      <c r="GZ24" s="1118">
        <v>43.24</v>
      </c>
      <c r="HA24" s="1118">
        <v>27.86</v>
      </c>
      <c r="HB24" s="1118">
        <v>22.2</v>
      </c>
      <c r="HC24" s="1118">
        <v>14.85</v>
      </c>
      <c r="HD24" s="1118">
        <v>2953.1745500000002</v>
      </c>
      <c r="HE24" s="1118">
        <v>228.08725999999999</v>
      </c>
      <c r="HF24" s="1119">
        <v>244.64506</v>
      </c>
      <c r="HG24" s="1120"/>
      <c r="HH24" s="1118"/>
      <c r="HI24" s="1118"/>
      <c r="HJ24" s="1118"/>
      <c r="HK24" s="1118"/>
      <c r="HL24" s="1118"/>
      <c r="HM24" s="1118"/>
      <c r="HN24" s="1118">
        <v>6.7000000000000171</v>
      </c>
      <c r="HO24" s="1118">
        <v>0</v>
      </c>
      <c r="HP24" s="1118"/>
      <c r="HQ24" s="1119"/>
      <c r="HR24" s="1118"/>
      <c r="HS24" s="1118">
        <v>17.53</v>
      </c>
      <c r="HT24" s="1118">
        <v>5.35</v>
      </c>
      <c r="HU24" s="1118">
        <v>19.46</v>
      </c>
      <c r="HV24" s="1118">
        <v>31.43</v>
      </c>
      <c r="HW24" s="1118">
        <v>26.1</v>
      </c>
      <c r="HX24" s="1118">
        <v>32</v>
      </c>
      <c r="HY24" s="1118">
        <v>2083.08</v>
      </c>
      <c r="HZ24" s="1118">
        <v>51.26</v>
      </c>
      <c r="IA24" s="1119">
        <v>27.33</v>
      </c>
      <c r="IB24" s="1118">
        <v>439.98</v>
      </c>
      <c r="IC24" s="1118">
        <v>533.72</v>
      </c>
      <c r="ID24" s="1118">
        <v>536.54</v>
      </c>
      <c r="IE24" s="1118"/>
      <c r="IF24" s="1118"/>
      <c r="IG24" s="1118"/>
      <c r="IH24" s="1118"/>
      <c r="II24" s="1118"/>
      <c r="IJ24" s="1118"/>
      <c r="IK24" s="1119"/>
      <c r="IL24" s="1122">
        <v>1856.6399999999999</v>
      </c>
      <c r="IM24" s="1122">
        <v>1222.5685100000001</v>
      </c>
      <c r="IN24" s="1122">
        <v>2007.2892328999999</v>
      </c>
      <c r="IO24" s="1118">
        <v>670.5200000000001</v>
      </c>
      <c r="IP24" s="1118">
        <v>684.57999999999993</v>
      </c>
      <c r="IQ24" s="1123">
        <v>902.48000000000013</v>
      </c>
      <c r="IR24" s="1123">
        <v>1226.3704999999998</v>
      </c>
      <c r="IS24" s="1118">
        <v>12487.99195</v>
      </c>
      <c r="IT24" s="1124">
        <v>21707.097260000002</v>
      </c>
      <c r="IU24" s="1115">
        <f t="shared" si="0"/>
        <v>4633.5566799999988</v>
      </c>
    </row>
    <row r="25" spans="1:255" ht="12.5">
      <c r="A25" s="1116" t="s">
        <v>514</v>
      </c>
      <c r="B25" s="1117"/>
      <c r="C25" s="1118"/>
      <c r="D25" s="1118"/>
      <c r="E25" s="1118"/>
      <c r="F25" s="1118"/>
      <c r="G25" s="1118">
        <v>2403.65</v>
      </c>
      <c r="H25" s="1118">
        <v>3356.74</v>
      </c>
      <c r="I25" s="1118">
        <v>3904.63</v>
      </c>
      <c r="J25" s="1118">
        <v>4457</v>
      </c>
      <c r="K25" s="1118">
        <v>5314.97</v>
      </c>
      <c r="L25" s="1119">
        <v>7195.55</v>
      </c>
      <c r="M25" s="1118"/>
      <c r="N25" s="1118"/>
      <c r="O25" s="1118"/>
      <c r="P25" s="1118"/>
      <c r="Q25" s="1118"/>
      <c r="R25" s="1118"/>
      <c r="S25" s="1118"/>
      <c r="T25" s="1118"/>
      <c r="U25" s="1118"/>
      <c r="V25" s="1119"/>
      <c r="W25" s="1120"/>
      <c r="X25" s="1118"/>
      <c r="Y25" s="1118"/>
      <c r="Z25" s="1118"/>
      <c r="AA25" s="1118"/>
      <c r="AB25" s="1118">
        <v>2961.62</v>
      </c>
      <c r="AC25" s="1118">
        <v>1680.49</v>
      </c>
      <c r="AD25" s="1118">
        <v>1910.13</v>
      </c>
      <c r="AE25" s="1118">
        <v>2316.8694999999998</v>
      </c>
      <c r="AF25" s="1118">
        <v>2600</v>
      </c>
      <c r="AG25" s="1119">
        <v>1552.3098</v>
      </c>
      <c r="AH25" s="1118"/>
      <c r="AI25" s="1118"/>
      <c r="AJ25" s="1118"/>
      <c r="AK25" s="1118"/>
      <c r="AL25" s="1118"/>
      <c r="AM25" s="1118"/>
      <c r="AN25" s="1118"/>
      <c r="AO25" s="1118"/>
      <c r="AP25" s="1118"/>
      <c r="AQ25" s="1119"/>
      <c r="AR25" s="1118">
        <v>8653.1299999999992</v>
      </c>
      <c r="AS25" s="1118">
        <v>4614.26</v>
      </c>
      <c r="AT25" s="1118">
        <v>6058.7174299999997</v>
      </c>
      <c r="AU25" s="1118">
        <v>1570.82</v>
      </c>
      <c r="AV25" s="1118">
        <v>8101.34</v>
      </c>
      <c r="AW25" s="1118">
        <v>-2346.1799999999998</v>
      </c>
      <c r="AX25" s="1118">
        <v>-2269.3228300000001</v>
      </c>
      <c r="AY25" s="1118">
        <v>-13313</v>
      </c>
      <c r="AZ25" s="1118">
        <v>550.9</v>
      </c>
      <c r="BA25" s="1119"/>
      <c r="BB25" s="1118"/>
      <c r="BC25" s="1118"/>
      <c r="BD25" s="1118"/>
      <c r="BE25" s="1118"/>
      <c r="BF25" s="1118"/>
      <c r="BG25" s="1118"/>
      <c r="BH25" s="1118"/>
      <c r="BI25" s="1118"/>
      <c r="BJ25" s="1118"/>
      <c r="BK25" s="1119"/>
      <c r="BL25" s="1118">
        <v>0.12</v>
      </c>
      <c r="BM25" s="1118"/>
      <c r="BN25" s="1118"/>
      <c r="BO25" s="1118"/>
      <c r="BP25" s="1118"/>
      <c r="BQ25" s="1118"/>
      <c r="BR25" s="1118"/>
      <c r="BS25" s="1118"/>
      <c r="BT25" s="1118"/>
      <c r="BU25" s="1119"/>
      <c r="BV25" s="1119"/>
      <c r="BW25" s="1118"/>
      <c r="BX25" s="1118"/>
      <c r="BY25" s="1118"/>
      <c r="BZ25" s="1118"/>
      <c r="CA25" s="1118"/>
      <c r="CB25" s="1118"/>
      <c r="CC25" s="1118"/>
      <c r="CD25" s="1118"/>
      <c r="CE25" s="1118"/>
      <c r="CF25" s="1119"/>
      <c r="CG25" s="1118"/>
      <c r="CH25" s="1118"/>
      <c r="CI25" s="1118"/>
      <c r="CJ25" s="1118"/>
      <c r="CK25" s="1118"/>
      <c r="CL25" s="1118"/>
      <c r="CM25" s="1118"/>
      <c r="CN25" s="1118"/>
      <c r="CO25" s="1121"/>
      <c r="CP25" s="1118"/>
      <c r="CQ25" s="1118"/>
      <c r="CR25" s="1118"/>
      <c r="CS25" s="1118"/>
      <c r="CT25" s="1118"/>
      <c r="CU25" s="1118"/>
      <c r="CV25" s="1118"/>
      <c r="CW25" s="1118"/>
      <c r="CX25" s="1118"/>
      <c r="CY25" s="1119"/>
      <c r="CZ25" s="1119"/>
      <c r="DA25" s="1118">
        <v>11933.81</v>
      </c>
      <c r="DB25" s="1118">
        <v>17455.115379999999</v>
      </c>
      <c r="DC25" s="1118">
        <v>15197.76181</v>
      </c>
      <c r="DD25" s="1118">
        <v>17554.740000000002</v>
      </c>
      <c r="DE25" s="1118">
        <v>22678.85</v>
      </c>
      <c r="DF25" s="1118">
        <v>14903.41</v>
      </c>
      <c r="DG25" s="1118">
        <v>27439.31</v>
      </c>
      <c r="DH25" s="1118">
        <v>18449.830000000002</v>
      </c>
      <c r="DI25" s="1118">
        <v>15911.26</v>
      </c>
      <c r="DJ25" s="1119">
        <v>-59238.8</v>
      </c>
      <c r="DK25" s="1118">
        <v>5040.4399999999996</v>
      </c>
      <c r="DL25" s="1118">
        <v>7035.07</v>
      </c>
      <c r="DM25" s="1118">
        <v>7883.5</v>
      </c>
      <c r="DN25" s="1118">
        <v>12007.16</v>
      </c>
      <c r="DO25" s="1118">
        <v>11318.46</v>
      </c>
      <c r="DP25" s="1118">
        <v>13143.609999999999</v>
      </c>
      <c r="DQ25" s="1118">
        <v>14184.55</v>
      </c>
      <c r="DR25" s="1118">
        <v>2332.19</v>
      </c>
      <c r="DS25" s="1118">
        <v>5436.5</v>
      </c>
      <c r="DT25" s="1119"/>
      <c r="DU25" s="1118"/>
      <c r="DV25" s="1118"/>
      <c r="DW25" s="1118"/>
      <c r="DX25" s="1118"/>
      <c r="DY25" s="1118"/>
      <c r="DZ25" s="1118"/>
      <c r="EA25" s="1118"/>
      <c r="EB25" s="1118"/>
      <c r="EC25" s="1118"/>
      <c r="ED25" s="1119"/>
      <c r="EE25" s="1118">
        <v>2185.5700000000002</v>
      </c>
      <c r="EF25" s="1118">
        <v>1587.6073899999999</v>
      </c>
      <c r="EG25" s="1118">
        <v>2207.8231300000002</v>
      </c>
      <c r="EH25" s="1118">
        <v>3671.32</v>
      </c>
      <c r="EI25" s="1118">
        <v>6026.7</v>
      </c>
      <c r="EJ25" s="1118">
        <v>20214.23</v>
      </c>
      <c r="EK25" s="1118">
        <v>17257.93</v>
      </c>
      <c r="EL25" s="1118">
        <v>13478</v>
      </c>
      <c r="EM25" s="1118">
        <v>37224.54</v>
      </c>
      <c r="EN25" s="1119">
        <v>29806.2</v>
      </c>
      <c r="EO25" s="1118">
        <v>369827.61</v>
      </c>
      <c r="EP25" s="1118">
        <v>475274.7</v>
      </c>
      <c r="EQ25" s="1118">
        <v>632496.81000000006</v>
      </c>
      <c r="ER25" s="1118">
        <v>742272.77</v>
      </c>
      <c r="ES25" s="1118">
        <v>772183.78</v>
      </c>
      <c r="ET25" s="1118">
        <v>682393.29</v>
      </c>
      <c r="EU25" s="1118">
        <v>798776.03</v>
      </c>
      <c r="EV25" s="1118">
        <v>787862.94</v>
      </c>
      <c r="EW25" s="1118">
        <v>524285.04</v>
      </c>
      <c r="EX25" s="1119">
        <v>582516</v>
      </c>
      <c r="EY25" s="1118"/>
      <c r="EZ25" s="1118"/>
      <c r="FA25" s="1118"/>
      <c r="FB25" s="1118"/>
      <c r="FC25" s="1118"/>
      <c r="FD25" s="1118"/>
      <c r="FE25" s="1118"/>
      <c r="FF25" s="1118"/>
      <c r="FG25" s="1118"/>
      <c r="FH25" s="1119"/>
      <c r="FI25" s="1118"/>
      <c r="FJ25" s="1118"/>
      <c r="FK25" s="1118"/>
      <c r="FL25" s="1118"/>
      <c r="FM25" s="1118">
        <v>1912.82</v>
      </c>
      <c r="FN25" s="1118">
        <v>2908.47</v>
      </c>
      <c r="FO25" s="1118">
        <v>3647.13</v>
      </c>
      <c r="FP25" s="1118">
        <v>2098</v>
      </c>
      <c r="FQ25" s="1118">
        <v>879.38</v>
      </c>
      <c r="FR25" s="1119">
        <v>1975.29</v>
      </c>
      <c r="FS25" s="1118"/>
      <c r="FT25" s="1118"/>
      <c r="FU25" s="1118"/>
      <c r="FV25" s="1118"/>
      <c r="FW25" s="1118"/>
      <c r="FX25" s="1118"/>
      <c r="FY25" s="1118"/>
      <c r="FZ25" s="1118"/>
      <c r="GA25" s="1118"/>
      <c r="GB25" s="1119"/>
      <c r="GC25" s="1118"/>
      <c r="GD25" s="1118"/>
      <c r="GE25" s="1118"/>
      <c r="GF25" s="1118"/>
      <c r="GG25" s="1118"/>
      <c r="GH25" s="1118"/>
      <c r="GI25" s="1118"/>
      <c r="GJ25" s="1118"/>
      <c r="GK25" s="1118"/>
      <c r="GL25" s="1119">
        <v>-2845.92</v>
      </c>
      <c r="GM25" s="1127">
        <v>558.46</v>
      </c>
      <c r="GN25" s="1118">
        <v>323.98</v>
      </c>
      <c r="GO25" s="1118">
        <v>182.91</v>
      </c>
      <c r="GP25" s="1118">
        <v>5.33</v>
      </c>
      <c r="GQ25" s="1118">
        <v>45.67</v>
      </c>
      <c r="GR25" s="1118">
        <v>364.73</v>
      </c>
      <c r="GS25" s="1118"/>
      <c r="GT25" s="1118"/>
      <c r="GU25" s="1118"/>
      <c r="GV25" s="1119"/>
      <c r="GW25" s="1118">
        <v>10922.46</v>
      </c>
      <c r="GX25" s="1118">
        <v>15328.140729999999</v>
      </c>
      <c r="GY25" s="1118">
        <v>17983.396229999998</v>
      </c>
      <c r="GZ25" s="1118">
        <v>23799.5</v>
      </c>
      <c r="HA25" s="1118">
        <v>26868.84</v>
      </c>
      <c r="HB25" s="1118">
        <v>37673.93</v>
      </c>
      <c r="HC25" s="1118">
        <v>9755.8799999999992</v>
      </c>
      <c r="HD25" s="1118">
        <v>12616.389639999999</v>
      </c>
      <c r="HE25" s="1118">
        <v>14740.464540000001</v>
      </c>
      <c r="HF25" s="1119">
        <v>13568.2521</v>
      </c>
      <c r="HG25" s="1120">
        <v>1582.68</v>
      </c>
      <c r="HH25" s="1118">
        <v>1747.5</v>
      </c>
      <c r="HI25" s="1118">
        <v>774.87573999999995</v>
      </c>
      <c r="HJ25" s="1118">
        <v>1338.96372</v>
      </c>
      <c r="HK25" s="1118">
        <v>2488.0100000000002</v>
      </c>
      <c r="HL25" s="1118">
        <v>3399.85</v>
      </c>
      <c r="HM25" s="1118">
        <v>3505.32</v>
      </c>
      <c r="HN25" s="1118">
        <v>3256.47</v>
      </c>
      <c r="HO25" s="1118">
        <v>817.23</v>
      </c>
      <c r="HP25" s="1118">
        <v>5154.58</v>
      </c>
      <c r="HQ25" s="1119">
        <v>7072.19</v>
      </c>
      <c r="HR25" s="1118"/>
      <c r="HS25" s="1118"/>
      <c r="HT25" s="1118"/>
      <c r="HU25" s="1118"/>
      <c r="HV25" s="1118">
        <v>47.05</v>
      </c>
      <c r="HW25" s="1118">
        <v>1298.06</v>
      </c>
      <c r="HX25" s="1118">
        <v>1084.47</v>
      </c>
      <c r="HY25" s="1118">
        <v>1078.74</v>
      </c>
      <c r="HZ25" s="1118">
        <v>2040.27</v>
      </c>
      <c r="IA25" s="1119">
        <v>3548.73</v>
      </c>
      <c r="IB25" s="1118">
        <v>-175.57</v>
      </c>
      <c r="IC25" s="1118">
        <v>4639.28</v>
      </c>
      <c r="ID25" s="1118">
        <v>3978.16</v>
      </c>
      <c r="IE25" s="1118">
        <v>6420.81</v>
      </c>
      <c r="IF25" s="1118">
        <v>1844.76</v>
      </c>
      <c r="IG25" s="1118">
        <v>12386.91</v>
      </c>
      <c r="IH25" s="1118">
        <v>-33811.96</v>
      </c>
      <c r="II25" s="1118">
        <v>-1377.42</v>
      </c>
      <c r="IJ25" s="1118">
        <v>1397.77</v>
      </c>
      <c r="IK25" s="1119">
        <v>5463.64</v>
      </c>
      <c r="IL25" s="1122">
        <v>410693.53</v>
      </c>
      <c r="IM25" s="1122">
        <v>527033.02923999995</v>
      </c>
      <c r="IN25" s="1122">
        <v>687328.04232000012</v>
      </c>
      <c r="IO25" s="1118">
        <v>809790.46000000008</v>
      </c>
      <c r="IP25" s="1118">
        <v>859793.39</v>
      </c>
      <c r="IQ25" s="1123">
        <v>791483.01000000013</v>
      </c>
      <c r="IR25" s="1123">
        <v>845135.24716999999</v>
      </c>
      <c r="IS25" s="1118">
        <v>830816.76913999987</v>
      </c>
      <c r="IT25" s="1124">
        <v>615535.67453999992</v>
      </c>
      <c r="IU25" s="1115">
        <f t="shared" si="0"/>
        <v>590613.44189999998</v>
      </c>
    </row>
    <row r="26" spans="1:255" ht="12.5">
      <c r="A26" s="1116" t="s">
        <v>515</v>
      </c>
      <c r="B26" s="1117"/>
      <c r="C26" s="1118"/>
      <c r="D26" s="1118"/>
      <c r="E26" s="1118"/>
      <c r="F26" s="1118"/>
      <c r="G26" s="1118"/>
      <c r="H26" s="1118"/>
      <c r="I26" s="1118"/>
      <c r="J26" s="1118"/>
      <c r="K26" s="1118"/>
      <c r="L26" s="1119"/>
      <c r="M26" s="1118"/>
      <c r="N26" s="1118"/>
      <c r="O26" s="1118"/>
      <c r="P26" s="1118"/>
      <c r="Q26" s="1118"/>
      <c r="R26" s="1118"/>
      <c r="S26" s="1118"/>
      <c r="T26" s="1118"/>
      <c r="U26" s="1118"/>
      <c r="V26" s="1119"/>
      <c r="W26" s="1120"/>
      <c r="X26" s="1118"/>
      <c r="Y26" s="1118"/>
      <c r="Z26" s="1118"/>
      <c r="AA26" s="1118"/>
      <c r="AB26" s="1118"/>
      <c r="AC26" s="1118"/>
      <c r="AD26" s="1118"/>
      <c r="AE26" s="1118"/>
      <c r="AF26" s="1118"/>
      <c r="AG26" s="1119"/>
      <c r="AH26" s="1118"/>
      <c r="AI26" s="1118"/>
      <c r="AJ26" s="1118"/>
      <c r="AK26" s="1118"/>
      <c r="AL26" s="1118"/>
      <c r="AM26" s="1118"/>
      <c r="AN26" s="1118"/>
      <c r="AO26" s="1118"/>
      <c r="AP26" s="1118"/>
      <c r="AQ26" s="1119"/>
      <c r="AR26" s="1118"/>
      <c r="AS26" s="1118"/>
      <c r="AT26" s="1118"/>
      <c r="AU26" s="1118"/>
      <c r="AV26" s="1118"/>
      <c r="AW26" s="1118"/>
      <c r="AX26" s="1118"/>
      <c r="AY26" s="1118"/>
      <c r="AZ26" s="1118"/>
      <c r="BA26" s="1119"/>
      <c r="BB26" s="1118"/>
      <c r="BC26" s="1118"/>
      <c r="BD26" s="1118"/>
      <c r="BE26" s="1118"/>
      <c r="BF26" s="1118"/>
      <c r="BG26" s="1118"/>
      <c r="BH26" s="1118"/>
      <c r="BI26" s="1118"/>
      <c r="BJ26" s="1118"/>
      <c r="BK26" s="1119"/>
      <c r="BL26" s="1118"/>
      <c r="BM26" s="1118"/>
      <c r="BN26" s="1118"/>
      <c r="BO26" s="1118"/>
      <c r="BP26" s="1118"/>
      <c r="BQ26" s="1118"/>
      <c r="BR26" s="1118"/>
      <c r="BS26" s="1118"/>
      <c r="BT26" s="1118"/>
      <c r="BU26" s="1119"/>
      <c r="BV26" s="1119"/>
      <c r="BW26" s="1118"/>
      <c r="BX26" s="1118"/>
      <c r="BY26" s="1118"/>
      <c r="BZ26" s="1118"/>
      <c r="CA26" s="1118"/>
      <c r="CB26" s="1118"/>
      <c r="CC26" s="1118"/>
      <c r="CD26" s="1118"/>
      <c r="CE26" s="1118"/>
      <c r="CF26" s="1119"/>
      <c r="CG26" s="1118"/>
      <c r="CH26" s="1118"/>
      <c r="CI26" s="1118"/>
      <c r="CJ26" s="1118"/>
      <c r="CK26" s="1118"/>
      <c r="CL26" s="1118"/>
      <c r="CM26" s="1118"/>
      <c r="CN26" s="1118"/>
      <c r="CO26" s="1121"/>
      <c r="CP26" s="1118"/>
      <c r="CQ26" s="1118"/>
      <c r="CR26" s="1118"/>
      <c r="CS26" s="1118"/>
      <c r="CT26" s="1118"/>
      <c r="CU26" s="1118"/>
      <c r="CV26" s="1118"/>
      <c r="CW26" s="1118"/>
      <c r="CX26" s="1118"/>
      <c r="CY26" s="1119"/>
      <c r="CZ26" s="1119"/>
      <c r="DA26" s="1118"/>
      <c r="DB26" s="1118"/>
      <c r="DC26" s="1118"/>
      <c r="DD26" s="1118"/>
      <c r="DE26" s="1118"/>
      <c r="DF26" s="1118"/>
      <c r="DG26" s="1118"/>
      <c r="DH26" s="1118"/>
      <c r="DI26" s="1118"/>
      <c r="DJ26" s="1119"/>
      <c r="DK26" s="1118"/>
      <c r="DL26" s="1118"/>
      <c r="DM26" s="1118"/>
      <c r="DN26" s="1118"/>
      <c r="DO26" s="1118"/>
      <c r="DP26" s="1118"/>
      <c r="DQ26" s="1118"/>
      <c r="DR26" s="1118"/>
      <c r="DS26" s="1118"/>
      <c r="DT26" s="1119"/>
      <c r="DU26" s="1118"/>
      <c r="DV26" s="1118"/>
      <c r="DW26" s="1118"/>
      <c r="DX26" s="1118"/>
      <c r="DY26" s="1118"/>
      <c r="DZ26" s="1118"/>
      <c r="EA26" s="1118"/>
      <c r="EB26" s="1118"/>
      <c r="EC26" s="1118"/>
      <c r="ED26" s="1119"/>
      <c r="EE26" s="1118"/>
      <c r="EF26" s="1118"/>
      <c r="EG26" s="1118"/>
      <c r="EH26" s="1118"/>
      <c r="EI26" s="1118"/>
      <c r="EJ26" s="1118"/>
      <c r="EK26" s="1118"/>
      <c r="EL26" s="1118"/>
      <c r="EM26" s="1118"/>
      <c r="EN26" s="1119"/>
      <c r="EO26" s="1118"/>
      <c r="EP26" s="1118"/>
      <c r="EQ26" s="1118"/>
      <c r="ER26" s="1118"/>
      <c r="ES26" s="1118"/>
      <c r="ET26" s="1118"/>
      <c r="EU26" s="1118"/>
      <c r="EV26" s="1118"/>
      <c r="EW26" s="1118"/>
      <c r="EX26" s="1119"/>
      <c r="EY26" s="1118"/>
      <c r="EZ26" s="1118"/>
      <c r="FA26" s="1118"/>
      <c r="FB26" s="1118"/>
      <c r="FC26" s="1118"/>
      <c r="FD26" s="1118"/>
      <c r="FE26" s="1118"/>
      <c r="FF26" s="1118"/>
      <c r="FG26" s="1118"/>
      <c r="FH26" s="1119"/>
      <c r="FI26" s="1118"/>
      <c r="FJ26" s="1118"/>
      <c r="FK26" s="1118"/>
      <c r="FL26" s="1118"/>
      <c r="FM26" s="1118"/>
      <c r="FN26" s="1118"/>
      <c r="FO26" s="1118"/>
      <c r="FP26" s="1118"/>
      <c r="FQ26" s="1118"/>
      <c r="FR26" s="1119"/>
      <c r="FS26" s="1118"/>
      <c r="FT26" s="1118"/>
      <c r="FU26" s="1118"/>
      <c r="FV26" s="1118"/>
      <c r="FW26" s="1118"/>
      <c r="FX26" s="1118"/>
      <c r="FY26" s="1118"/>
      <c r="FZ26" s="1118"/>
      <c r="GA26" s="1118"/>
      <c r="GB26" s="1119"/>
      <c r="GC26" s="1118"/>
      <c r="GD26" s="1118"/>
      <c r="GE26" s="1118"/>
      <c r="GF26" s="1118"/>
      <c r="GG26" s="1118"/>
      <c r="GH26" s="1118"/>
      <c r="GI26" s="1118"/>
      <c r="GJ26" s="1118"/>
      <c r="GK26" s="1118"/>
      <c r="GL26" s="1119"/>
      <c r="GM26" s="1118"/>
      <c r="GN26" s="1118"/>
      <c r="GO26" s="1118"/>
      <c r="GP26" s="1118"/>
      <c r="GQ26" s="1118"/>
      <c r="GR26" s="1118"/>
      <c r="GS26" s="1118"/>
      <c r="GT26" s="1118"/>
      <c r="GU26" s="1118"/>
      <c r="GV26" s="1119"/>
      <c r="GW26" s="1118"/>
      <c r="GX26" s="1118"/>
      <c r="GY26" s="1118"/>
      <c r="GZ26" s="1118"/>
      <c r="HA26" s="1118"/>
      <c r="HB26" s="1118"/>
      <c r="HC26" s="1118"/>
      <c r="HD26" s="1118"/>
      <c r="HE26" s="1118"/>
      <c r="HF26" s="1119"/>
      <c r="HG26" s="1120"/>
      <c r="HH26" s="1118"/>
      <c r="HI26" s="1118"/>
      <c r="HJ26" s="1118"/>
      <c r="HK26" s="1118"/>
      <c r="HL26" s="1118"/>
      <c r="HM26" s="1118"/>
      <c r="HN26" s="1118"/>
      <c r="HO26" s="1118"/>
      <c r="HP26" s="1118"/>
      <c r="HQ26" s="1119"/>
      <c r="HR26" s="1118"/>
      <c r="HS26" s="1118"/>
      <c r="HT26" s="1118"/>
      <c r="HU26" s="1118"/>
      <c r="HV26" s="1118"/>
      <c r="HW26" s="1118"/>
      <c r="HX26" s="1118"/>
      <c r="HY26" s="1118"/>
      <c r="HZ26" s="1118"/>
      <c r="IA26" s="1119"/>
      <c r="IB26" s="1118"/>
      <c r="IC26" s="1118"/>
      <c r="ID26" s="1118"/>
      <c r="IE26" s="1118"/>
      <c r="IF26" s="1118"/>
      <c r="IG26" s="1118"/>
      <c r="IH26" s="1118"/>
      <c r="II26" s="1118"/>
      <c r="IJ26" s="1118"/>
      <c r="IK26" s="1119"/>
      <c r="IL26" s="1122">
        <v>0</v>
      </c>
      <c r="IM26" s="1122"/>
      <c r="IN26" s="1122">
        <v>0</v>
      </c>
      <c r="IO26" s="1118"/>
      <c r="IP26" s="1118"/>
      <c r="IQ26" s="1123"/>
      <c r="IR26" s="1123">
        <v>0</v>
      </c>
      <c r="IS26" s="1118">
        <v>0</v>
      </c>
      <c r="IT26" s="1124">
        <v>0</v>
      </c>
      <c r="IU26" s="1115">
        <f t="shared" si="0"/>
        <v>0</v>
      </c>
    </row>
    <row r="27" spans="1:255" ht="18" customHeight="1">
      <c r="A27" s="1116" t="s">
        <v>516</v>
      </c>
      <c r="B27" s="1117"/>
      <c r="C27" s="1118"/>
      <c r="D27" s="1118"/>
      <c r="E27" s="1118"/>
      <c r="F27" s="1118"/>
      <c r="G27" s="1118"/>
      <c r="H27" s="1118">
        <v>2503.58</v>
      </c>
      <c r="I27" s="1118">
        <v>458.18</v>
      </c>
      <c r="J27" s="1118">
        <v>98</v>
      </c>
      <c r="K27" s="1118"/>
      <c r="L27" s="1119">
        <v>-2.83</v>
      </c>
      <c r="M27" s="1118"/>
      <c r="N27" s="1118"/>
      <c r="O27" s="1118"/>
      <c r="P27" s="1118"/>
      <c r="Q27" s="1118">
        <v>300</v>
      </c>
      <c r="R27" s="1118">
        <v>125</v>
      </c>
      <c r="S27" s="1118">
        <v>0</v>
      </c>
      <c r="T27" s="1118">
        <v>-125</v>
      </c>
      <c r="U27" s="1118"/>
      <c r="V27" s="1119"/>
      <c r="W27" s="1120"/>
      <c r="X27" s="1118"/>
      <c r="Y27" s="1118"/>
      <c r="Z27" s="1118"/>
      <c r="AA27" s="1118"/>
      <c r="AB27" s="1118">
        <v>2900.81</v>
      </c>
      <c r="AC27" s="1118">
        <v>-272.02999999999997</v>
      </c>
      <c r="AD27" s="1118">
        <v>608.37</v>
      </c>
      <c r="AE27" s="1118">
        <v>-421.86676999999997</v>
      </c>
      <c r="AF27" s="1118">
        <v>1567</v>
      </c>
      <c r="AG27" s="1119">
        <v>-167.05305000000001</v>
      </c>
      <c r="AH27" s="1118"/>
      <c r="AI27" s="1118"/>
      <c r="AJ27" s="1118"/>
      <c r="AK27" s="1118"/>
      <c r="AL27" s="1118"/>
      <c r="AM27" s="1118">
        <v>2897.87</v>
      </c>
      <c r="AN27" s="1118">
        <v>-146.36000000000001</v>
      </c>
      <c r="AO27" s="1118">
        <v>904</v>
      </c>
      <c r="AP27" s="1118">
        <v>49.18</v>
      </c>
      <c r="AQ27" s="1119">
        <v>-2221.7127700000001</v>
      </c>
      <c r="AR27" s="1118"/>
      <c r="AS27" s="1118"/>
      <c r="AT27" s="1118"/>
      <c r="AU27" s="1118">
        <v>308.55</v>
      </c>
      <c r="AV27" s="1118">
        <v>6626.05</v>
      </c>
      <c r="AW27" s="1118">
        <v>26720.080000000002</v>
      </c>
      <c r="AX27" s="1118">
        <v>-6982.6441500000001</v>
      </c>
      <c r="AY27" s="1118">
        <v>-2655.99</v>
      </c>
      <c r="AZ27" s="1118">
        <v>-17066.8</v>
      </c>
      <c r="BA27" s="1119">
        <v>2113.59</v>
      </c>
      <c r="BB27" s="1118"/>
      <c r="BC27" s="1118"/>
      <c r="BD27" s="1118"/>
      <c r="BE27" s="1118"/>
      <c r="BF27" s="1118"/>
      <c r="BG27" s="1118"/>
      <c r="BH27" s="1118"/>
      <c r="BI27" s="1118"/>
      <c r="BJ27" s="1118">
        <v>10.77</v>
      </c>
      <c r="BK27" s="1119">
        <v>1277.53</v>
      </c>
      <c r="BL27" s="1118"/>
      <c r="BM27" s="1118"/>
      <c r="BN27" s="1118"/>
      <c r="BO27" s="1118"/>
      <c r="BP27" s="1118"/>
      <c r="BQ27" s="1118"/>
      <c r="BR27" s="1118"/>
      <c r="BS27" s="1118">
        <v>375</v>
      </c>
      <c r="BT27" s="1118"/>
      <c r="BU27" s="1119"/>
      <c r="BV27" s="1119"/>
      <c r="BW27" s="1118"/>
      <c r="BX27" s="1118"/>
      <c r="BY27" s="1118"/>
      <c r="BZ27" s="1118"/>
      <c r="CA27" s="1118"/>
      <c r="CB27" s="1118"/>
      <c r="CC27" s="1118"/>
      <c r="CD27" s="1118">
        <v>-614.04999999999995</v>
      </c>
      <c r="CE27" s="1118">
        <v>-285.12</v>
      </c>
      <c r="CF27" s="1119">
        <v>-83.78</v>
      </c>
      <c r="CG27" s="1118"/>
      <c r="CH27" s="1118"/>
      <c r="CI27" s="1118"/>
      <c r="CJ27" s="1118"/>
      <c r="CK27" s="1118"/>
      <c r="CL27" s="1118">
        <v>2297.5</v>
      </c>
      <c r="CM27" s="1118">
        <v>-1848</v>
      </c>
      <c r="CN27" s="1118"/>
      <c r="CO27" s="1121"/>
      <c r="CP27" s="1118"/>
      <c r="CQ27" s="1118"/>
      <c r="CR27" s="1118"/>
      <c r="CS27" s="1118"/>
      <c r="CT27" s="1118"/>
      <c r="CU27" s="1118"/>
      <c r="CV27" s="1118">
        <v>1600</v>
      </c>
      <c r="CW27" s="1118">
        <v>-500</v>
      </c>
      <c r="CX27" s="1118">
        <v>157.25</v>
      </c>
      <c r="CY27" s="1119">
        <v>-302.52999999999997</v>
      </c>
      <c r="CZ27" s="1119"/>
      <c r="DA27" s="1118">
        <v>-715.72</v>
      </c>
      <c r="DB27" s="1118">
        <v>-204.37082000000001</v>
      </c>
      <c r="DC27" s="1118">
        <v>1224.3912</v>
      </c>
      <c r="DD27" s="1118">
        <v>490.49</v>
      </c>
      <c r="DE27" s="1118">
        <v>7406.69</v>
      </c>
      <c r="DF27" s="1118">
        <v>53084.12</v>
      </c>
      <c r="DG27" s="1118">
        <v>-19052.580000000002</v>
      </c>
      <c r="DH27" s="1118">
        <v>-25575.27</v>
      </c>
      <c r="DI27" s="1118">
        <v>1793.95</v>
      </c>
      <c r="DJ27" s="1119">
        <v>-8847.57</v>
      </c>
      <c r="DK27" s="1118">
        <v>674.98</v>
      </c>
      <c r="DL27" s="1118">
        <v>1264.17616</v>
      </c>
      <c r="DM27" s="1118">
        <v>651.25414999999998</v>
      </c>
      <c r="DN27" s="1118">
        <v>508.72</v>
      </c>
      <c r="DO27" s="1118"/>
      <c r="DP27" s="1118">
        <v>21323.53</v>
      </c>
      <c r="DQ27" s="1118">
        <v>2012.34</v>
      </c>
      <c r="DR27" s="1118"/>
      <c r="DS27" s="1118"/>
      <c r="DT27" s="1119">
        <v>-4763.34</v>
      </c>
      <c r="DU27" s="1118"/>
      <c r="DV27" s="1118"/>
      <c r="DW27" s="1118"/>
      <c r="DX27" s="1118"/>
      <c r="DY27" s="1118">
        <v>4500</v>
      </c>
      <c r="DZ27" s="1118">
        <v>6387.8248999999996</v>
      </c>
      <c r="EA27" s="1118">
        <v>-233.14</v>
      </c>
      <c r="EB27" s="1118">
        <v>-110.86</v>
      </c>
      <c r="EC27" s="1118">
        <v>-287.7124</v>
      </c>
      <c r="ED27" s="1119">
        <v>-1403.1677999999999</v>
      </c>
      <c r="EE27" s="1118">
        <v>0.48</v>
      </c>
      <c r="EF27" s="1118">
        <v>86.544240000000002</v>
      </c>
      <c r="EG27" s="1118">
        <v>-87.026380000000003</v>
      </c>
      <c r="EH27" s="1118">
        <v>363.2</v>
      </c>
      <c r="EI27" s="1118">
        <v>827.9</v>
      </c>
      <c r="EJ27" s="1118">
        <v>4480.07</v>
      </c>
      <c r="EK27" s="1118">
        <v>-615.89</v>
      </c>
      <c r="EL27" s="1118">
        <v>-2481</v>
      </c>
      <c r="EM27" s="1118">
        <v>-195.73</v>
      </c>
      <c r="EN27" s="1119">
        <v>-1563.45</v>
      </c>
      <c r="EO27" s="1118">
        <v>3856.83</v>
      </c>
      <c r="EP27" s="1118">
        <v>36206.68</v>
      </c>
      <c r="EQ27" s="1118">
        <v>-10788.130000000001</v>
      </c>
      <c r="ER27" s="1118">
        <v>1605.71</v>
      </c>
      <c r="ES27" s="1118">
        <v>134084.62000000002</v>
      </c>
      <c r="ET27" s="1118">
        <v>65032.58</v>
      </c>
      <c r="EU27" s="1118">
        <v>453177.06</v>
      </c>
      <c r="EV27" s="1118">
        <v>-303891.94</v>
      </c>
      <c r="EW27" s="1118">
        <v>-76021.27</v>
      </c>
      <c r="EX27" s="1119">
        <v>-194084</v>
      </c>
      <c r="EY27" s="1118"/>
      <c r="EZ27" s="1118"/>
      <c r="FA27" s="1118"/>
      <c r="FB27" s="1118"/>
      <c r="FC27" s="1118"/>
      <c r="FD27" s="1118">
        <v>13023.05</v>
      </c>
      <c r="FE27" s="1118">
        <v>2184.77</v>
      </c>
      <c r="FF27" s="1118">
        <v>5169.5</v>
      </c>
      <c r="FG27" s="1118">
        <v>1022.51</v>
      </c>
      <c r="FH27" s="1119">
        <v>-159.12</v>
      </c>
      <c r="FI27" s="1118"/>
      <c r="FJ27" s="1118"/>
      <c r="FK27" s="1118"/>
      <c r="FL27" s="1118"/>
      <c r="FM27" s="1118"/>
      <c r="FN27" s="1118"/>
      <c r="FO27" s="1118"/>
      <c r="FP27" s="1118"/>
      <c r="FQ27" s="1118"/>
      <c r="FR27" s="1119"/>
      <c r="FS27" s="1118"/>
      <c r="FT27" s="1118"/>
      <c r="FU27" s="1118"/>
      <c r="FV27" s="1118"/>
      <c r="FW27" s="1118">
        <v>401.53</v>
      </c>
      <c r="FX27" s="1118">
        <v>5212.1099999999997</v>
      </c>
      <c r="FY27" s="1118">
        <v>915</v>
      </c>
      <c r="FZ27" s="1118">
        <v>-808.45</v>
      </c>
      <c r="GA27" s="1118">
        <v>-138.52000000000001</v>
      </c>
      <c r="GB27" s="1119">
        <v>-108.71</v>
      </c>
      <c r="GC27" s="1118"/>
      <c r="GD27" s="1118"/>
      <c r="GE27" s="1118"/>
      <c r="GF27" s="1118"/>
      <c r="GG27" s="1118">
        <v>4837.82</v>
      </c>
      <c r="GH27" s="1118">
        <v>28038.240000000002</v>
      </c>
      <c r="GI27" s="1118"/>
      <c r="GJ27" s="1118">
        <v>-6468</v>
      </c>
      <c r="GK27" s="1118"/>
      <c r="GL27" s="1119"/>
      <c r="GM27" s="1118"/>
      <c r="GN27" s="1118"/>
      <c r="GO27" s="1118"/>
      <c r="GP27" s="1118"/>
      <c r="GQ27" s="1118">
        <v>50</v>
      </c>
      <c r="GR27" s="1118">
        <v>600</v>
      </c>
      <c r="GS27" s="1118">
        <v>600</v>
      </c>
      <c r="GT27" s="1118">
        <v>3550</v>
      </c>
      <c r="GU27" s="1118"/>
      <c r="GV27" s="1119"/>
      <c r="GW27" s="1118">
        <v>-1112.45</v>
      </c>
      <c r="GX27" s="1118">
        <v>409.61790000000002</v>
      </c>
      <c r="GY27" s="1118">
        <v>-482.94511</v>
      </c>
      <c r="GZ27" s="1118">
        <v>514.11</v>
      </c>
      <c r="HA27" s="1118">
        <v>9607.82</v>
      </c>
      <c r="HB27" s="1118">
        <v>7052.27</v>
      </c>
      <c r="HC27" s="1118">
        <v>-17111.02</v>
      </c>
      <c r="HD27" s="1118">
        <v>6315.4797600000002</v>
      </c>
      <c r="HE27" s="1118">
        <v>1220.2418</v>
      </c>
      <c r="HF27" s="1119">
        <v>-2149.91696</v>
      </c>
      <c r="HG27" s="1120"/>
      <c r="HH27" s="1118"/>
      <c r="HI27" s="1118"/>
      <c r="HJ27" s="1118"/>
      <c r="HK27" s="1118"/>
      <c r="HL27" s="1118"/>
      <c r="HM27" s="1118">
        <v>2461.85</v>
      </c>
      <c r="HN27" s="1118"/>
      <c r="HO27" s="1118"/>
      <c r="HP27" s="1118"/>
      <c r="HQ27" s="1119"/>
      <c r="HR27" s="1118"/>
      <c r="HS27" s="1118"/>
      <c r="HT27" s="1118"/>
      <c r="HU27" s="1118"/>
      <c r="HV27" s="1118">
        <v>128</v>
      </c>
      <c r="HW27" s="1118">
        <v>3491</v>
      </c>
      <c r="HX27" s="1118">
        <v>2466</v>
      </c>
      <c r="HY27" s="1118">
        <v>-3980</v>
      </c>
      <c r="HZ27" s="1118"/>
      <c r="IA27" s="1119">
        <v>-156.76</v>
      </c>
      <c r="IB27" s="1118">
        <v>291.69</v>
      </c>
      <c r="IC27" s="1118">
        <v>654.76</v>
      </c>
      <c r="ID27" s="1118">
        <v>-1.68</v>
      </c>
      <c r="IE27" s="1118">
        <v>-204.47</v>
      </c>
      <c r="IF27" s="1118">
        <v>-137.33000000000001</v>
      </c>
      <c r="IG27" s="1118">
        <v>-93.58</v>
      </c>
      <c r="IH27" s="1118">
        <v>0</v>
      </c>
      <c r="II27" s="1118">
        <v>-117.56</v>
      </c>
      <c r="IJ27" s="1118"/>
      <c r="IK27" s="1119"/>
      <c r="IL27" s="1122">
        <v>2995.81</v>
      </c>
      <c r="IM27" s="1122">
        <v>38417.407480000002</v>
      </c>
      <c r="IN27" s="1122">
        <v>-9484.1361400000023</v>
      </c>
      <c r="IO27" s="1118">
        <v>3586.3100000000004</v>
      </c>
      <c r="IP27" s="1118">
        <v>171533.91000000006</v>
      </c>
      <c r="IQ27" s="1123">
        <v>244365.06490000003</v>
      </c>
      <c r="IR27" s="1123">
        <v>418032.08584999997</v>
      </c>
      <c r="IS27" s="1118">
        <v>-331338.00701</v>
      </c>
      <c r="IT27" s="1124">
        <v>-88174.250600000014</v>
      </c>
      <c r="IU27" s="1115">
        <f t="shared" si="0"/>
        <v>-212622.82058</v>
      </c>
    </row>
    <row r="28" spans="1:255" ht="12.5">
      <c r="A28" s="1116" t="s">
        <v>517</v>
      </c>
      <c r="B28" s="1117">
        <v>3085.0737122000005</v>
      </c>
      <c r="C28" s="1118"/>
      <c r="D28" s="1118"/>
      <c r="E28" s="1118"/>
      <c r="F28" s="1118">
        <v>12.78</v>
      </c>
      <c r="G28" s="1118">
        <v>-1.63</v>
      </c>
      <c r="H28" s="1118">
        <v>-1.63</v>
      </c>
      <c r="I28" s="1118">
        <v>-1.63</v>
      </c>
      <c r="J28" s="1118">
        <v>-2</v>
      </c>
      <c r="K28" s="1118">
        <v>-1.63</v>
      </c>
      <c r="L28" s="1119">
        <v>-4.6500000000000004</v>
      </c>
      <c r="M28" s="1118"/>
      <c r="N28" s="1118"/>
      <c r="O28" s="1118"/>
      <c r="P28" s="1118"/>
      <c r="Q28" s="1118"/>
      <c r="R28" s="1118"/>
      <c r="S28" s="1118">
        <v>341.68121000000002</v>
      </c>
      <c r="T28" s="1118">
        <v>0</v>
      </c>
      <c r="U28" s="1118"/>
      <c r="V28" s="1119"/>
      <c r="W28" s="1120"/>
      <c r="X28" s="1118"/>
      <c r="Y28" s="1118"/>
      <c r="Z28" s="1118">
        <v>711.08087999999998</v>
      </c>
      <c r="AA28" s="1118"/>
      <c r="AB28" s="1118"/>
      <c r="AC28" s="1118"/>
      <c r="AD28" s="1118"/>
      <c r="AE28" s="1118"/>
      <c r="AF28" s="1118"/>
      <c r="AG28" s="1119"/>
      <c r="AH28" s="1118"/>
      <c r="AI28" s="1118"/>
      <c r="AJ28" s="1118"/>
      <c r="AK28" s="1118"/>
      <c r="AL28" s="1118"/>
      <c r="AM28" s="1118"/>
      <c r="AN28" s="1118"/>
      <c r="AO28" s="1118"/>
      <c r="AP28" s="1118"/>
      <c r="AQ28" s="1119"/>
      <c r="AR28" s="1118"/>
      <c r="AS28" s="1118"/>
      <c r="AT28" s="1118"/>
      <c r="AU28" s="1118"/>
      <c r="AV28" s="1118">
        <v>-31.77</v>
      </c>
      <c r="AW28" s="1118">
        <v>119.64</v>
      </c>
      <c r="AX28" s="1118">
        <v>80.319999999999993</v>
      </c>
      <c r="AY28" s="1118">
        <v>55.51</v>
      </c>
      <c r="AZ28" s="1118">
        <v>107.37</v>
      </c>
      <c r="BA28" s="1119">
        <v>49.86</v>
      </c>
      <c r="BB28" s="1118"/>
      <c r="BC28" s="1118"/>
      <c r="BD28" s="1118"/>
      <c r="BE28" s="1118"/>
      <c r="BF28" s="1118"/>
      <c r="BG28" s="1118">
        <v>7000</v>
      </c>
      <c r="BH28" s="1118"/>
      <c r="BI28" s="1118"/>
      <c r="BJ28" s="1118"/>
      <c r="BK28" s="1119"/>
      <c r="BL28" s="1118"/>
      <c r="BM28" s="1118"/>
      <c r="BN28" s="1118"/>
      <c r="BO28" s="1118"/>
      <c r="BP28" s="1118">
        <v>1250</v>
      </c>
      <c r="BQ28" s="1118">
        <v>1875</v>
      </c>
      <c r="BR28" s="1118"/>
      <c r="BS28" s="1118"/>
      <c r="BT28" s="1118"/>
      <c r="BU28" s="1119">
        <v>-63.98</v>
      </c>
      <c r="BV28" s="1119"/>
      <c r="BW28" s="1118"/>
      <c r="BX28" s="1118"/>
      <c r="BY28" s="1118"/>
      <c r="BZ28" s="1118"/>
      <c r="CA28" s="1118"/>
      <c r="CB28" s="1118">
        <v>982.95</v>
      </c>
      <c r="CC28" s="1118"/>
      <c r="CD28" s="1118"/>
      <c r="CE28" s="1118"/>
      <c r="CF28" s="1119"/>
      <c r="CG28" s="1118"/>
      <c r="CH28" s="1118"/>
      <c r="CI28" s="1118"/>
      <c r="CJ28" s="1118"/>
      <c r="CK28" s="1118"/>
      <c r="CL28" s="1118"/>
      <c r="CM28" s="1118"/>
      <c r="CN28" s="1118"/>
      <c r="CO28" s="1121"/>
      <c r="CP28" s="1118"/>
      <c r="CQ28" s="1118"/>
      <c r="CR28" s="1118"/>
      <c r="CS28" s="1118"/>
      <c r="CT28" s="1118">
        <v>180</v>
      </c>
      <c r="CU28" s="1118">
        <v>520</v>
      </c>
      <c r="CV28" s="1118"/>
      <c r="CW28" s="1118"/>
      <c r="CX28" s="1118"/>
      <c r="CY28" s="1119"/>
      <c r="CZ28" s="1119"/>
      <c r="DA28" s="1118">
        <v>464.69</v>
      </c>
      <c r="DB28" s="1118">
        <v>522.23</v>
      </c>
      <c r="DC28" s="1118">
        <v>-596.97</v>
      </c>
      <c r="DD28" s="1118">
        <v>-583.66999999999996</v>
      </c>
      <c r="DE28" s="1118">
        <v>1649.61</v>
      </c>
      <c r="DF28" s="1118">
        <v>3658.06</v>
      </c>
      <c r="DG28" s="1118">
        <v>198.22</v>
      </c>
      <c r="DH28" s="1118">
        <v>235.61</v>
      </c>
      <c r="DI28" s="1118">
        <v>1104.6199999999999</v>
      </c>
      <c r="DJ28" s="1119">
        <v>-512.04999999999995</v>
      </c>
      <c r="DK28" s="1118"/>
      <c r="DL28" s="1118">
        <v>34649.566910000001</v>
      </c>
      <c r="DM28" s="1118">
        <v>41626.623850000004</v>
      </c>
      <c r="DN28" s="1118"/>
      <c r="DO28" s="1118"/>
      <c r="DP28" s="1118"/>
      <c r="DQ28" s="1118"/>
      <c r="DR28" s="1118"/>
      <c r="DS28" s="1118"/>
      <c r="DT28" s="1119"/>
      <c r="DU28" s="1118"/>
      <c r="DV28" s="1118"/>
      <c r="DW28" s="1118"/>
      <c r="DX28" s="1118"/>
      <c r="DY28" s="1118"/>
      <c r="DZ28" s="1118"/>
      <c r="EA28" s="1118"/>
      <c r="EB28" s="1118"/>
      <c r="EC28" s="1118"/>
      <c r="ED28" s="1119"/>
      <c r="EE28" s="1118">
        <v>60</v>
      </c>
      <c r="EF28" s="1118">
        <v>-8.3000000000000007</v>
      </c>
      <c r="EG28" s="1118">
        <v>1.39</v>
      </c>
      <c r="EH28" s="1118">
        <v>-10.84</v>
      </c>
      <c r="EI28" s="1118">
        <v>-19.420000000000002</v>
      </c>
      <c r="EJ28" s="1118">
        <v>-4.74</v>
      </c>
      <c r="EK28" s="1118">
        <v>-18.09</v>
      </c>
      <c r="EL28" s="1118">
        <v>0</v>
      </c>
      <c r="EM28" s="1118"/>
      <c r="EN28" s="1119"/>
      <c r="EO28" s="1118">
        <v>18313.09</v>
      </c>
      <c r="EP28" s="1118">
        <v>260978.90000000002</v>
      </c>
      <c r="EQ28" s="1118">
        <v>185079.07</v>
      </c>
      <c r="ER28" s="1118">
        <v>364152.17</v>
      </c>
      <c r="ES28" s="1118">
        <v>220929.14</v>
      </c>
      <c r="ET28" s="1118">
        <v>1004965.9199999999</v>
      </c>
      <c r="EU28" s="1118">
        <v>-848913</v>
      </c>
      <c r="EV28" s="1118">
        <v>-504011.08</v>
      </c>
      <c r="EW28" s="1118">
        <v>-1214439.45</v>
      </c>
      <c r="EX28" s="1119">
        <v>3288</v>
      </c>
      <c r="EY28" s="1118"/>
      <c r="EZ28" s="1118"/>
      <c r="FA28" s="1118"/>
      <c r="FB28" s="1118"/>
      <c r="FC28" s="1118"/>
      <c r="FD28" s="1118"/>
      <c r="FE28" s="1118"/>
      <c r="FF28" s="1118"/>
      <c r="FG28" s="1118"/>
      <c r="FH28" s="1119"/>
      <c r="FI28" s="1118">
        <v>204.79</v>
      </c>
      <c r="FJ28" s="1118">
        <v>804.61</v>
      </c>
      <c r="FK28" s="1118">
        <v>484.63</v>
      </c>
      <c r="FL28" s="1118">
        <v>-46.9</v>
      </c>
      <c r="FM28" s="1118">
        <v>-17.93</v>
      </c>
      <c r="FN28" s="1118">
        <v>128.51</v>
      </c>
      <c r="FO28" s="1118">
        <v>129.97999999999999</v>
      </c>
      <c r="FP28" s="1118">
        <v>363</v>
      </c>
      <c r="FQ28" s="1118">
        <v>928.66</v>
      </c>
      <c r="FR28" s="1119"/>
      <c r="FS28" s="1118"/>
      <c r="FT28" s="1118">
        <v>125.54261</v>
      </c>
      <c r="FU28" s="1118">
        <v>-10563.12</v>
      </c>
      <c r="FV28" s="1118">
        <v>-17444.36</v>
      </c>
      <c r="FW28" s="1118">
        <v>-14524.77</v>
      </c>
      <c r="FX28" s="1118"/>
      <c r="FY28" s="1118"/>
      <c r="FZ28" s="1118">
        <v>18.38</v>
      </c>
      <c r="GA28" s="1118"/>
      <c r="GB28" s="1119"/>
      <c r="GC28" s="1118">
        <v>10</v>
      </c>
      <c r="GD28" s="1118">
        <v>-8</v>
      </c>
      <c r="GE28" s="1118">
        <v>-2</v>
      </c>
      <c r="GF28" s="1118"/>
      <c r="GG28" s="1118"/>
      <c r="GH28" s="1118"/>
      <c r="GI28" s="1118"/>
      <c r="GJ28" s="1118"/>
      <c r="GK28" s="1118"/>
      <c r="GL28" s="1119"/>
      <c r="GM28" s="1118"/>
      <c r="GN28" s="1118"/>
      <c r="GO28" s="1118"/>
      <c r="GP28" s="1118"/>
      <c r="GQ28" s="1118"/>
      <c r="GR28" s="1118">
        <v>-45.67</v>
      </c>
      <c r="GS28" s="1118"/>
      <c r="GT28" s="1118"/>
      <c r="GU28" s="1118"/>
      <c r="GV28" s="1119"/>
      <c r="GW28" s="1118"/>
      <c r="GX28" s="1118">
        <v>47.5</v>
      </c>
      <c r="GY28" s="1118">
        <v>20</v>
      </c>
      <c r="GZ28" s="1118">
        <v>-8</v>
      </c>
      <c r="HA28" s="1118">
        <v>-8</v>
      </c>
      <c r="HB28" s="1118">
        <v>5323.9</v>
      </c>
      <c r="HC28" s="1118">
        <v>-19.329999999999998</v>
      </c>
      <c r="HD28" s="1118">
        <v>-5278.23</v>
      </c>
      <c r="HE28" s="1118">
        <v>-24</v>
      </c>
      <c r="HF28" s="1119">
        <v>-33.666670000000003</v>
      </c>
      <c r="HG28" s="1120"/>
      <c r="HH28" s="1118"/>
      <c r="HI28" s="1118">
        <v>393.96114</v>
      </c>
      <c r="HJ28" s="1118">
        <v>364.64918999999998</v>
      </c>
      <c r="HK28" s="1118"/>
      <c r="HL28" s="1118">
        <v>1500</v>
      </c>
      <c r="HM28" s="1118">
        <v>270.88</v>
      </c>
      <c r="HN28" s="1118"/>
      <c r="HO28" s="1118"/>
      <c r="HP28" s="1118"/>
      <c r="HQ28" s="1119"/>
      <c r="HR28" s="1118"/>
      <c r="HS28" s="1118"/>
      <c r="HT28" s="1118"/>
      <c r="HU28" s="1118"/>
      <c r="HV28" s="1118"/>
      <c r="HW28" s="1118"/>
      <c r="HX28" s="1118"/>
      <c r="HY28" s="1118"/>
      <c r="HZ28" s="1118"/>
      <c r="IA28" s="1119"/>
      <c r="IB28" s="1118"/>
      <c r="IC28" s="1118"/>
      <c r="ID28" s="1118"/>
      <c r="IE28" s="1118"/>
      <c r="IF28" s="1118"/>
      <c r="IG28" s="1118"/>
      <c r="IH28" s="1118"/>
      <c r="II28" s="1118"/>
      <c r="IJ28" s="1118"/>
      <c r="IK28" s="1119"/>
      <c r="IL28" s="1122">
        <v>19052.57</v>
      </c>
      <c r="IM28" s="1122">
        <v>297506.01066000003</v>
      </c>
      <c r="IN28" s="1122">
        <v>217125.35392000002</v>
      </c>
      <c r="IO28" s="1118">
        <v>346071.17999999993</v>
      </c>
      <c r="IP28" s="1118">
        <v>210905.23</v>
      </c>
      <c r="IQ28" s="1123">
        <v>1024792.82</v>
      </c>
      <c r="IR28" s="1123">
        <v>-848201.84878999996</v>
      </c>
      <c r="IS28" s="1118">
        <v>-508618.81</v>
      </c>
      <c r="IT28" s="1124">
        <v>-1212324.43</v>
      </c>
      <c r="IU28" s="1115">
        <f t="shared" si="0"/>
        <v>5808.5870422000007</v>
      </c>
    </row>
    <row r="29" spans="1:255" ht="12.5">
      <c r="A29" s="1116" t="s">
        <v>518</v>
      </c>
      <c r="B29" s="1117"/>
      <c r="C29" s="1118"/>
      <c r="D29" s="1118">
        <v>10018.6</v>
      </c>
      <c r="E29" s="1118">
        <v>9914.17</v>
      </c>
      <c r="F29" s="1118">
        <v>11118.91</v>
      </c>
      <c r="G29" s="1118">
        <v>11220.91</v>
      </c>
      <c r="H29" s="1118">
        <v>11169.28</v>
      </c>
      <c r="I29" s="1118">
        <v>0</v>
      </c>
      <c r="J29" s="1118">
        <v>12152</v>
      </c>
      <c r="K29" s="1118">
        <v>11947.11</v>
      </c>
      <c r="L29" s="1119">
        <v>12688.91</v>
      </c>
      <c r="M29" s="1118">
        <v>134.91</v>
      </c>
      <c r="N29" s="1118">
        <v>423.10422999999997</v>
      </c>
      <c r="O29" s="1118">
        <v>383.38645000000002</v>
      </c>
      <c r="P29" s="1118">
        <v>411.62</v>
      </c>
      <c r="Q29" s="1118">
        <v>389.21</v>
      </c>
      <c r="R29" s="1118">
        <v>366.02</v>
      </c>
      <c r="S29" s="1118">
        <v>0</v>
      </c>
      <c r="T29" s="1118">
        <v>320.56</v>
      </c>
      <c r="U29" s="1118">
        <v>293.55</v>
      </c>
      <c r="V29" s="1119">
        <v>288.29000000000002</v>
      </c>
      <c r="W29" s="1120">
        <v>624.44000000000005</v>
      </c>
      <c r="X29" s="1118">
        <v>581.83000000000004</v>
      </c>
      <c r="Y29" s="1118">
        <v>607.79853000000003</v>
      </c>
      <c r="Z29" s="1118"/>
      <c r="AA29" s="1118">
        <v>1156.8499999999999</v>
      </c>
      <c r="AB29" s="1118">
        <v>1509.16</v>
      </c>
      <c r="AC29" s="1118">
        <v>1616.55</v>
      </c>
      <c r="AD29" s="1118">
        <v>1665.18</v>
      </c>
      <c r="AE29" s="1118">
        <v>1905</v>
      </c>
      <c r="AF29" s="1118">
        <v>1942</v>
      </c>
      <c r="AG29" s="1119">
        <v>2059.5223700000001</v>
      </c>
      <c r="AH29" s="1118">
        <v>1894.08</v>
      </c>
      <c r="AI29" s="1118">
        <v>1696.77</v>
      </c>
      <c r="AJ29" s="1118">
        <v>1672.9191000000001</v>
      </c>
      <c r="AK29" s="1118">
        <v>1812.94</v>
      </c>
      <c r="AL29" s="1118">
        <v>1653.53</v>
      </c>
      <c r="AM29" s="1118">
        <v>1462.74</v>
      </c>
      <c r="AN29" s="1118">
        <v>1363.56</v>
      </c>
      <c r="AO29" s="1118">
        <v>1420</v>
      </c>
      <c r="AP29" s="1118">
        <v>1366.03</v>
      </c>
      <c r="AQ29" s="1119">
        <v>1412.5266999999999</v>
      </c>
      <c r="AR29" s="1118">
        <v>9821.82</v>
      </c>
      <c r="AS29" s="1118">
        <v>9552.5195999999996</v>
      </c>
      <c r="AT29" s="1118">
        <v>9462.3840799999998</v>
      </c>
      <c r="AU29" s="1118">
        <v>11398.37</v>
      </c>
      <c r="AV29" s="1118">
        <v>11720.4</v>
      </c>
      <c r="AW29" s="1118">
        <v>11841.37</v>
      </c>
      <c r="AX29" s="1118">
        <v>12334.03</v>
      </c>
      <c r="AY29" s="1118">
        <v>14680.3</v>
      </c>
      <c r="AZ29" s="1118">
        <v>16027.81</v>
      </c>
      <c r="BA29" s="1119">
        <v>17873.810000000001</v>
      </c>
      <c r="BB29" s="1118"/>
      <c r="BC29" s="1118">
        <v>470.24</v>
      </c>
      <c r="BD29" s="1118">
        <v>520.66999999999996</v>
      </c>
      <c r="BE29" s="1118">
        <v>487.48</v>
      </c>
      <c r="BF29" s="1118">
        <v>421.66</v>
      </c>
      <c r="BG29" s="1118">
        <v>409.77</v>
      </c>
      <c r="BH29" s="1118">
        <v>541.74</v>
      </c>
      <c r="BI29" s="1118">
        <v>724.63</v>
      </c>
      <c r="BJ29" s="1118">
        <v>791.67</v>
      </c>
      <c r="BK29" s="1119">
        <v>966.43</v>
      </c>
      <c r="BL29" s="1118"/>
      <c r="BM29" s="1118">
        <v>4159.1560099999997</v>
      </c>
      <c r="BN29" s="1118">
        <v>4188.9726799999999</v>
      </c>
      <c r="BO29" s="1118">
        <v>4852.3500000000004</v>
      </c>
      <c r="BP29" s="1118">
        <v>5385.12</v>
      </c>
      <c r="BQ29" s="1118">
        <v>5715</v>
      </c>
      <c r="BR29" s="1118">
        <v>5792.48</v>
      </c>
      <c r="BS29" s="1118">
        <v>6293.58</v>
      </c>
      <c r="BT29" s="1118">
        <v>6569.59</v>
      </c>
      <c r="BU29" s="1119">
        <v>7201.96</v>
      </c>
      <c r="BV29" s="1119"/>
      <c r="BW29" s="1118"/>
      <c r="BX29" s="1118">
        <v>48.26</v>
      </c>
      <c r="BY29" s="1118">
        <v>105.45331160000001</v>
      </c>
      <c r="BZ29" s="1118">
        <v>301.75</v>
      </c>
      <c r="CA29" s="1118">
        <v>497.37</v>
      </c>
      <c r="CB29" s="1118">
        <v>611.58000000000004</v>
      </c>
      <c r="CC29" s="1118">
        <v>693.52</v>
      </c>
      <c r="CD29" s="1118">
        <v>808.78</v>
      </c>
      <c r="CE29" s="1118">
        <v>809.69</v>
      </c>
      <c r="CF29" s="1119">
        <v>833.85</v>
      </c>
      <c r="CG29" s="1118"/>
      <c r="CH29" s="1118"/>
      <c r="CI29" s="1118"/>
      <c r="CJ29" s="1118"/>
      <c r="CK29" s="1118">
        <v>662.94</v>
      </c>
      <c r="CL29" s="1118">
        <v>565.61</v>
      </c>
      <c r="CM29" s="1118">
        <v>492.19</v>
      </c>
      <c r="CN29" s="1118">
        <v>457.95</v>
      </c>
      <c r="CO29" s="1121" t="s">
        <v>103</v>
      </c>
      <c r="CP29" s="1118">
        <v>697.61</v>
      </c>
      <c r="CQ29" s="1118">
        <v>558.14</v>
      </c>
      <c r="CR29" s="1118">
        <v>416.49</v>
      </c>
      <c r="CS29" s="1118">
        <v>454.73</v>
      </c>
      <c r="CT29" s="1118">
        <v>476.82</v>
      </c>
      <c r="CU29" s="1118">
        <v>425.82</v>
      </c>
      <c r="CV29" s="1118">
        <v>381.5</v>
      </c>
      <c r="CW29" s="1118">
        <v>319.25</v>
      </c>
      <c r="CX29" s="1118">
        <v>264.20999999999998</v>
      </c>
      <c r="CY29" s="1119">
        <v>275.2</v>
      </c>
      <c r="CZ29" s="1119"/>
      <c r="DA29" s="1118">
        <v>15317.65</v>
      </c>
      <c r="DB29" s="1118">
        <v>18538.650000000001</v>
      </c>
      <c r="DC29" s="1118">
        <v>21607.35</v>
      </c>
      <c r="DD29" s="1118">
        <v>29692.49</v>
      </c>
      <c r="DE29" s="1118">
        <v>33981.68</v>
      </c>
      <c r="DF29" s="1118">
        <v>35323.5</v>
      </c>
      <c r="DG29" s="1118">
        <v>35675.49</v>
      </c>
      <c r="DH29" s="1118">
        <v>36956.03</v>
      </c>
      <c r="DI29" s="1118">
        <v>37574.239999999998</v>
      </c>
      <c r="DJ29" s="1119">
        <v>41191.760000000002</v>
      </c>
      <c r="DK29" s="1118">
        <v>30693.58</v>
      </c>
      <c r="DL29" s="1118"/>
      <c r="DM29" s="1118"/>
      <c r="DN29" s="1118">
        <v>56451.199999999997</v>
      </c>
      <c r="DO29" s="1118">
        <v>63519.53</v>
      </c>
      <c r="DP29" s="1118">
        <v>65339.45</v>
      </c>
      <c r="DQ29" s="1118">
        <v>65463.77</v>
      </c>
      <c r="DR29" s="1118">
        <v>69143.19</v>
      </c>
      <c r="DS29" s="1118">
        <v>66090.95</v>
      </c>
      <c r="DT29" s="1119">
        <v>66032.2</v>
      </c>
      <c r="DU29" s="1118">
        <v>1577.8257000000001</v>
      </c>
      <c r="DV29" s="1118">
        <v>1546.1224999999999</v>
      </c>
      <c r="DW29" s="1118">
        <v>1612.8716999999999</v>
      </c>
      <c r="DX29" s="1118">
        <v>2106.6026999999999</v>
      </c>
      <c r="DY29" s="1118">
        <v>2634.5347000000002</v>
      </c>
      <c r="DZ29" s="1118">
        <v>2950.0798</v>
      </c>
      <c r="EA29" s="1118">
        <v>0</v>
      </c>
      <c r="EB29" s="1118">
        <v>3740.94</v>
      </c>
      <c r="EC29" s="1118">
        <v>4204.6561000000002</v>
      </c>
      <c r="ED29" s="1119">
        <v>4261.6261000000004</v>
      </c>
      <c r="EE29" s="1118">
        <v>2941.62</v>
      </c>
      <c r="EF29" s="1118">
        <v>3272.5</v>
      </c>
      <c r="EG29" s="1118">
        <v>3806.29</v>
      </c>
      <c r="EH29" s="1118">
        <v>5357.7</v>
      </c>
      <c r="EI29" s="1118">
        <v>5965.4</v>
      </c>
      <c r="EJ29" s="1118">
        <v>6413.17</v>
      </c>
      <c r="EK29" s="1118">
        <v>7030.52</v>
      </c>
      <c r="EL29" s="1118">
        <v>8330</v>
      </c>
      <c r="EM29" s="1118">
        <v>8708.6200000000008</v>
      </c>
      <c r="EN29" s="1119">
        <v>9878.27</v>
      </c>
      <c r="EO29" s="1118">
        <v>20797.79</v>
      </c>
      <c r="EP29" s="1118">
        <v>20300</v>
      </c>
      <c r="EQ29" s="1118">
        <v>18969.45</v>
      </c>
      <c r="ER29" s="1118">
        <v>19371.18</v>
      </c>
      <c r="ES29" s="1118">
        <v>10978.11</v>
      </c>
      <c r="ET29" s="1118">
        <v>9827.52</v>
      </c>
      <c r="EU29" s="1118">
        <v>8742.01</v>
      </c>
      <c r="EV29" s="1118">
        <v>9076.44</v>
      </c>
      <c r="EW29" s="1118">
        <v>10948.56</v>
      </c>
      <c r="EX29" s="1119">
        <v>13438</v>
      </c>
      <c r="EY29" s="1118">
        <v>6328.44</v>
      </c>
      <c r="EZ29" s="1118">
        <v>7228.5537599999998</v>
      </c>
      <c r="FA29" s="1118">
        <v>7987.2403199999999</v>
      </c>
      <c r="FB29" s="1118">
        <v>10772.56</v>
      </c>
      <c r="FC29" s="1118">
        <v>12991.42</v>
      </c>
      <c r="FD29" s="1118">
        <v>14501.14</v>
      </c>
      <c r="FE29" s="1118">
        <v>16423.240000000002</v>
      </c>
      <c r="FF29" s="1118">
        <v>18845.88</v>
      </c>
      <c r="FG29" s="1118">
        <v>20175.580000000002</v>
      </c>
      <c r="FH29" s="1119">
        <v>21080.26</v>
      </c>
      <c r="FI29" s="1118">
        <v>3267.76</v>
      </c>
      <c r="FJ29" s="1118">
        <v>3556.79</v>
      </c>
      <c r="FK29" s="1118">
        <v>3584.58</v>
      </c>
      <c r="FL29" s="1118">
        <v>3859.21</v>
      </c>
      <c r="FM29" s="1118">
        <v>4309.08</v>
      </c>
      <c r="FN29" s="1118">
        <v>4555.6099999999997</v>
      </c>
      <c r="FO29" s="1118">
        <v>4546.47</v>
      </c>
      <c r="FP29" s="1118">
        <v>5231</v>
      </c>
      <c r="FQ29" s="1118">
        <v>5714.81</v>
      </c>
      <c r="FR29" s="1119">
        <v>6429.5</v>
      </c>
      <c r="FS29" s="1118"/>
      <c r="FT29" s="1118"/>
      <c r="FU29" s="1118">
        <v>122.88</v>
      </c>
      <c r="FV29" s="1118">
        <v>174.07</v>
      </c>
      <c r="FW29" s="1118">
        <v>195.01</v>
      </c>
      <c r="FX29" s="1118">
        <v>163.96</v>
      </c>
      <c r="FY29" s="1118">
        <v>145.51</v>
      </c>
      <c r="FZ29" s="1118">
        <v>146.87</v>
      </c>
      <c r="GA29" s="1118">
        <v>140.83000000000001</v>
      </c>
      <c r="GB29" s="1119">
        <v>142.18</v>
      </c>
      <c r="GC29" s="1118">
        <v>4453.53</v>
      </c>
      <c r="GD29" s="1118">
        <v>3861.18</v>
      </c>
      <c r="GE29" s="1118">
        <v>3438.78</v>
      </c>
      <c r="GF29" s="1118">
        <v>3599.92</v>
      </c>
      <c r="GG29" s="1118">
        <v>3441.52</v>
      </c>
      <c r="GH29" s="1118">
        <v>3211.87</v>
      </c>
      <c r="GI29" s="1118">
        <v>3289.07</v>
      </c>
      <c r="GJ29" s="1118">
        <v>3524</v>
      </c>
      <c r="GK29" s="1118">
        <v>3405.95</v>
      </c>
      <c r="GL29" s="1119">
        <v>3417.69</v>
      </c>
      <c r="GM29" s="1118">
        <v>78.81</v>
      </c>
      <c r="GN29" s="1118">
        <v>70.84</v>
      </c>
      <c r="GO29" s="1118">
        <v>52.18</v>
      </c>
      <c r="GP29" s="1118">
        <v>41.85</v>
      </c>
      <c r="GQ29" s="1118">
        <v>33.020000000000003</v>
      </c>
      <c r="GR29" s="1118">
        <v>17.28</v>
      </c>
      <c r="GS29" s="1118">
        <v>15.99</v>
      </c>
      <c r="GT29" s="1118">
        <v>17</v>
      </c>
      <c r="GU29" s="1118">
        <v>13.5453847</v>
      </c>
      <c r="GV29" s="1119"/>
      <c r="GW29" s="1118">
        <v>12901.41</v>
      </c>
      <c r="GX29" s="1118">
        <v>17020.21</v>
      </c>
      <c r="GY29" s="1118">
        <v>22657.68</v>
      </c>
      <c r="GZ29" s="1118">
        <v>34716.58</v>
      </c>
      <c r="HA29" s="1118">
        <v>45333.77</v>
      </c>
      <c r="HB29" s="1118">
        <v>55316.800000000003</v>
      </c>
      <c r="HC29" s="1118">
        <v>64346.19</v>
      </c>
      <c r="HD29" s="1118">
        <v>74197.509999999995</v>
      </c>
      <c r="HE29" s="1118">
        <v>81942</v>
      </c>
      <c r="HF29" s="1119">
        <v>94758.301170000006</v>
      </c>
      <c r="HG29" s="1120">
        <v>501.86</v>
      </c>
      <c r="HH29" s="1118"/>
      <c r="HI29" s="1118"/>
      <c r="HJ29" s="1118"/>
      <c r="HK29" s="1118">
        <v>354.77</v>
      </c>
      <c r="HL29" s="1118">
        <v>308.06</v>
      </c>
      <c r="HM29" s="1118">
        <v>274.74</v>
      </c>
      <c r="HN29" s="1118">
        <v>255.81</v>
      </c>
      <c r="HO29" s="1118">
        <v>238.29</v>
      </c>
      <c r="HP29" s="1118">
        <v>229.88</v>
      </c>
      <c r="HQ29" s="1119">
        <v>264.37</v>
      </c>
      <c r="HR29" s="1118">
        <v>823.38</v>
      </c>
      <c r="HS29" s="1118">
        <v>958.71</v>
      </c>
      <c r="HT29" s="1118">
        <v>853.96</v>
      </c>
      <c r="HU29" s="1118">
        <v>905.93</v>
      </c>
      <c r="HV29" s="1118">
        <v>930.01</v>
      </c>
      <c r="HW29" s="1118">
        <v>932.77</v>
      </c>
      <c r="HX29" s="1118">
        <v>906.74</v>
      </c>
      <c r="HY29" s="1118">
        <v>1015.76</v>
      </c>
      <c r="HZ29" s="1118">
        <v>1089.25</v>
      </c>
      <c r="IA29" s="1119">
        <v>1201.48</v>
      </c>
      <c r="IB29" s="1118">
        <v>3912.75</v>
      </c>
      <c r="IC29" s="1118">
        <v>2993.71</v>
      </c>
      <c r="ID29" s="1118">
        <v>2739.47</v>
      </c>
      <c r="IE29" s="1118">
        <v>4153.7700000000004</v>
      </c>
      <c r="IF29" s="1118">
        <v>5270.01</v>
      </c>
      <c r="IG29" s="1118">
        <v>5855.9</v>
      </c>
      <c r="IH29" s="1118">
        <v>6702.12</v>
      </c>
      <c r="II29" s="1118">
        <v>9498.75</v>
      </c>
      <c r="IJ29" s="1118">
        <v>13250.25</v>
      </c>
      <c r="IK29" s="1119">
        <v>19104.95</v>
      </c>
      <c r="IL29" s="1122">
        <v>116224.7957</v>
      </c>
      <c r="IM29" s="1122">
        <v>106881.85462999999</v>
      </c>
      <c r="IN29" s="1122">
        <v>114097.17764160001</v>
      </c>
      <c r="IO29" s="1118">
        <v>203552.83269999997</v>
      </c>
      <c r="IP29" s="1118">
        <v>223828.27469999998</v>
      </c>
      <c r="IQ29" s="1123">
        <v>238867.52979999996</v>
      </c>
      <c r="IR29" s="1123">
        <v>236807.12999999998</v>
      </c>
      <c r="IS29" s="1118">
        <v>279043.70999999996</v>
      </c>
      <c r="IT29" s="1124">
        <v>293500.78148469992</v>
      </c>
      <c r="IU29" s="1115">
        <f t="shared" si="0"/>
        <v>324801.08633999998</v>
      </c>
    </row>
    <row r="30" spans="1:255">
      <c r="A30" s="1130" t="s">
        <v>519</v>
      </c>
      <c r="B30" s="1131">
        <f>SUM(B20:B29)</f>
        <v>6059.1111835000002</v>
      </c>
      <c r="C30" s="1132">
        <v>120607.5</v>
      </c>
      <c r="D30" s="1132">
        <v>122246.24</v>
      </c>
      <c r="E30" s="1132">
        <v>112413.63</v>
      </c>
      <c r="F30" s="1132">
        <v>119828.40000000001</v>
      </c>
      <c r="G30" s="1132">
        <v>165458.56</v>
      </c>
      <c r="H30" s="1132">
        <v>189686.71999999997</v>
      </c>
      <c r="I30" s="1132">
        <v>202139.86000000002</v>
      </c>
      <c r="J30" s="1118">
        <v>228549</v>
      </c>
      <c r="K30" s="1118">
        <v>311345.90999999992</v>
      </c>
      <c r="L30" s="1131">
        <f>SUM(L20:L29)</f>
        <v>338872.89999999991</v>
      </c>
      <c r="M30" s="1132">
        <v>35745.380000000005</v>
      </c>
      <c r="N30" s="1132">
        <v>30488.737519999999</v>
      </c>
      <c r="O30" s="1132">
        <v>18040.531289999999</v>
      </c>
      <c r="P30" s="1132">
        <v>20281.829999999998</v>
      </c>
      <c r="Q30" s="1132">
        <v>17569.41</v>
      </c>
      <c r="R30" s="1132">
        <v>23003.129999999997</v>
      </c>
      <c r="S30" s="1132">
        <v>11514.208459799998</v>
      </c>
      <c r="T30" s="1132">
        <v>16740.990000000002</v>
      </c>
      <c r="U30" s="1132">
        <v>16766.990000000002</v>
      </c>
      <c r="V30" s="1131">
        <f>SUM(V20:V29)</f>
        <v>20444.409999999996</v>
      </c>
      <c r="W30" s="1133">
        <v>27355.07</v>
      </c>
      <c r="X30" s="1132">
        <v>28292.350000000002</v>
      </c>
      <c r="Y30" s="1132">
        <v>32045.962280000003</v>
      </c>
      <c r="Z30" s="1132">
        <v>35828.528009999995</v>
      </c>
      <c r="AA30" s="1132">
        <v>37162.32</v>
      </c>
      <c r="AB30" s="1132">
        <v>43776.04</v>
      </c>
      <c r="AC30" s="1132">
        <v>35112.14</v>
      </c>
      <c r="AD30" s="1132">
        <v>34786.660000000003</v>
      </c>
      <c r="AE30" s="1132">
        <v>38644.212019999999</v>
      </c>
      <c r="AF30" s="1132">
        <v>52757</v>
      </c>
      <c r="AG30" s="1131">
        <f>SUM(AG20:AG29)</f>
        <v>69005.494189999998</v>
      </c>
      <c r="AH30" s="1132">
        <v>45166.500000000007</v>
      </c>
      <c r="AI30" s="1132">
        <v>40793.779999999992</v>
      </c>
      <c r="AJ30" s="1132">
        <v>34307.24757</v>
      </c>
      <c r="AK30" s="1132">
        <v>33894.44</v>
      </c>
      <c r="AL30" s="1132">
        <v>29414.31</v>
      </c>
      <c r="AM30" s="1132">
        <v>28714.29</v>
      </c>
      <c r="AN30" s="1132">
        <v>27628.61</v>
      </c>
      <c r="AO30" s="1132">
        <v>31025</v>
      </c>
      <c r="AP30" s="1132">
        <v>32399.8</v>
      </c>
      <c r="AQ30" s="1131">
        <f>SUM(AQ20:AQ29)</f>
        <v>36417.958100000003</v>
      </c>
      <c r="AR30" s="1132">
        <v>151398.21000000002</v>
      </c>
      <c r="AS30" s="1132">
        <v>140923.13364000001</v>
      </c>
      <c r="AT30" s="1132">
        <v>135786.16106000001</v>
      </c>
      <c r="AU30" s="1132">
        <v>154398.39999999999</v>
      </c>
      <c r="AV30" s="1132">
        <v>212576.55</v>
      </c>
      <c r="AW30" s="1132">
        <v>254831.04000000004</v>
      </c>
      <c r="AX30" s="1132">
        <v>254099.32083000001</v>
      </c>
      <c r="AY30" s="1132">
        <v>374146.02</v>
      </c>
      <c r="AZ30" s="1132">
        <v>529603.12</v>
      </c>
      <c r="BA30" s="1131">
        <f>SUM(BA20:BA29)</f>
        <v>609184.22000000009</v>
      </c>
      <c r="BB30" s="1132">
        <v>61654.21</v>
      </c>
      <c r="BC30" s="1132">
        <v>69568.70633999999</v>
      </c>
      <c r="BD30" s="1132">
        <v>72206.874120000008</v>
      </c>
      <c r="BE30" s="1132">
        <v>54562.110000000008</v>
      </c>
      <c r="BF30" s="1132">
        <v>63249.410000000011</v>
      </c>
      <c r="BG30" s="1132">
        <v>102424.87000000002</v>
      </c>
      <c r="BH30" s="1132">
        <v>86443.96</v>
      </c>
      <c r="BI30" s="1132">
        <v>105254.36</v>
      </c>
      <c r="BJ30" s="1132">
        <v>112886.81</v>
      </c>
      <c r="BK30" s="1131">
        <f>SUM(BK20:BK29)</f>
        <v>101423.00999999998</v>
      </c>
      <c r="BL30" s="1132">
        <v>34818.36</v>
      </c>
      <c r="BM30" s="1132">
        <v>36939.798119999999</v>
      </c>
      <c r="BN30" s="1132">
        <v>42321.346239999999</v>
      </c>
      <c r="BO30" s="1132">
        <v>54032.36</v>
      </c>
      <c r="BP30" s="1132">
        <v>65878.67</v>
      </c>
      <c r="BQ30" s="1132">
        <v>82555.59</v>
      </c>
      <c r="BR30" s="1132">
        <v>93920.92</v>
      </c>
      <c r="BS30" s="1132">
        <v>112322.13</v>
      </c>
      <c r="BT30" s="1132">
        <v>131583.68999999997</v>
      </c>
      <c r="BU30" s="1131">
        <f>SUM(BU20:BU29)</f>
        <v>141894.32999999999</v>
      </c>
      <c r="BV30" s="1131">
        <f>SUM(BV20:BV29)</f>
        <v>3376.23</v>
      </c>
      <c r="BW30" s="1132">
        <v>20454.519999999997</v>
      </c>
      <c r="BX30" s="1132">
        <v>26355.957696199999</v>
      </c>
      <c r="BY30" s="1132">
        <v>31867.9048625</v>
      </c>
      <c r="BZ30" s="1132">
        <v>28141.19</v>
      </c>
      <c r="CA30" s="1132">
        <v>37099.589999999997</v>
      </c>
      <c r="CB30" s="1132">
        <v>66476.03</v>
      </c>
      <c r="CC30" s="1132">
        <v>65645.210000000006</v>
      </c>
      <c r="CD30" s="1132">
        <v>64887.839999999997</v>
      </c>
      <c r="CE30" s="1132">
        <v>72056.320000000007</v>
      </c>
      <c r="CF30" s="1131">
        <f>SUM(CF20:CF29)</f>
        <v>80810.450000000012</v>
      </c>
      <c r="CG30" s="1132">
        <v>64587.39</v>
      </c>
      <c r="CH30" s="1132">
        <v>79339.530220000001</v>
      </c>
      <c r="CI30" s="1132">
        <v>73134.519620000006</v>
      </c>
      <c r="CJ30" s="1132">
        <v>75802.95</v>
      </c>
      <c r="CK30" s="1132">
        <v>77485.200000000012</v>
      </c>
      <c r="CL30" s="1132">
        <v>105339.4</v>
      </c>
      <c r="CM30" s="1132">
        <v>88360.63</v>
      </c>
      <c r="CN30" s="1132">
        <v>93233.099999999991</v>
      </c>
      <c r="CO30" s="1134" t="s">
        <v>103</v>
      </c>
      <c r="CP30" s="1132">
        <v>27081.119999999999</v>
      </c>
      <c r="CQ30" s="1132">
        <v>31571.129230400002</v>
      </c>
      <c r="CR30" s="1132">
        <v>40551.467338499991</v>
      </c>
      <c r="CS30" s="1132">
        <v>58165.530000000006</v>
      </c>
      <c r="CT30" s="1132">
        <v>41235.659999999989</v>
      </c>
      <c r="CU30" s="1132">
        <v>68547.87</v>
      </c>
      <c r="CV30" s="1132">
        <v>61250.409999999996</v>
      </c>
      <c r="CW30" s="1132">
        <v>55957.859999999993</v>
      </c>
      <c r="CX30" s="1132">
        <v>66555.91</v>
      </c>
      <c r="CY30" s="1131">
        <f>SUM(CY20:CY29)</f>
        <v>62787.609999999993</v>
      </c>
      <c r="CZ30" s="1131">
        <f>SUM(CZ20:CZ29)</f>
        <v>24595.5</v>
      </c>
      <c r="DA30" s="1132">
        <v>238226.43</v>
      </c>
      <c r="DB30" s="1132">
        <v>293679.05458</v>
      </c>
      <c r="DC30" s="1132">
        <v>355163.13808</v>
      </c>
      <c r="DD30" s="1132">
        <v>470577.49</v>
      </c>
      <c r="DE30" s="1132">
        <v>558842.10000000009</v>
      </c>
      <c r="DF30" s="1132">
        <v>682776.97000000009</v>
      </c>
      <c r="DG30" s="1132">
        <v>673897.34000000008</v>
      </c>
      <c r="DH30" s="1132">
        <v>785342.89</v>
      </c>
      <c r="DI30" s="1132">
        <v>1188806.1000000001</v>
      </c>
      <c r="DJ30" s="1131">
        <f>SUM(DJ20:DJ29)</f>
        <v>1188331.1999999997</v>
      </c>
      <c r="DK30" s="1132">
        <v>256875.83000000002</v>
      </c>
      <c r="DL30" s="1132">
        <v>294297.30539000005</v>
      </c>
      <c r="DM30" s="1132">
        <v>362379.31004999997</v>
      </c>
      <c r="DN30" s="1132">
        <v>412596.00999999995</v>
      </c>
      <c r="DO30" s="1132">
        <v>490485.77</v>
      </c>
      <c r="DP30" s="1132">
        <v>543286.79999999993</v>
      </c>
      <c r="DQ30" s="1132">
        <v>500875.28000000009</v>
      </c>
      <c r="DR30" s="1132">
        <v>606539.44999999995</v>
      </c>
      <c r="DS30" s="1132">
        <v>717064.26</v>
      </c>
      <c r="DT30" s="1131">
        <f>SUM(DT20:DT29)</f>
        <v>846524.8</v>
      </c>
      <c r="DU30" s="1132">
        <v>24539.614399999999</v>
      </c>
      <c r="DV30" s="1132">
        <v>24602.475979800001</v>
      </c>
      <c r="DW30" s="1132">
        <v>31476.315494499999</v>
      </c>
      <c r="DX30" s="1132">
        <v>38742.827400000009</v>
      </c>
      <c r="DY30" s="1132">
        <v>52839.381399999998</v>
      </c>
      <c r="DZ30" s="1132">
        <v>73579.074200000003</v>
      </c>
      <c r="EA30" s="1132">
        <v>76229.540000000008</v>
      </c>
      <c r="EB30" s="1132">
        <v>99429.119999999995</v>
      </c>
      <c r="EC30" s="1132">
        <v>120971.46580000001</v>
      </c>
      <c r="ED30" s="1131">
        <f>SUM(ED20:ED29)</f>
        <v>132683.71670000002</v>
      </c>
      <c r="EE30" s="1132">
        <v>90254.39</v>
      </c>
      <c r="EF30" s="1132">
        <v>110162.56728</v>
      </c>
      <c r="EG30" s="1132">
        <v>131227.978</v>
      </c>
      <c r="EH30" s="1132">
        <v>158441.23000000001</v>
      </c>
      <c r="EI30" s="1132">
        <v>193246.65</v>
      </c>
      <c r="EJ30" s="1132">
        <v>231998.94000000003</v>
      </c>
      <c r="EK30" s="1132">
        <v>225623.65499999997</v>
      </c>
      <c r="EL30" s="1132">
        <v>244484</v>
      </c>
      <c r="EM30" s="1132">
        <v>331741.84000000003</v>
      </c>
      <c r="EN30" s="1131">
        <f>SUM(EN20:EN29)</f>
        <v>377331.49</v>
      </c>
      <c r="EO30" s="1132">
        <v>4254783.2</v>
      </c>
      <c r="EP30" s="1132">
        <v>4481404.4799999995</v>
      </c>
      <c r="EQ30" s="1132">
        <v>5662477.8600000013</v>
      </c>
      <c r="ER30" s="1132">
        <v>6238440.3500000006</v>
      </c>
      <c r="ES30" s="1132">
        <v>6334646.1899999995</v>
      </c>
      <c r="ET30" s="1132">
        <v>7278353.8599999994</v>
      </c>
      <c r="EU30" s="1132">
        <v>7023651.4799999995</v>
      </c>
      <c r="EV30" s="1132">
        <v>6065354.4700000007</v>
      </c>
      <c r="EW30" s="1132">
        <v>6423171.2599999998</v>
      </c>
      <c r="EX30" s="1131">
        <f>SUM(EX20:EX29)</f>
        <v>7712090</v>
      </c>
      <c r="EY30" s="1132">
        <v>205319.44</v>
      </c>
      <c r="EZ30" s="1132">
        <v>214687.59045000002</v>
      </c>
      <c r="FA30" s="1132">
        <v>260795.39006000003</v>
      </c>
      <c r="FB30" s="1132">
        <v>261238.6</v>
      </c>
      <c r="FC30" s="1132">
        <v>304786.87999999995</v>
      </c>
      <c r="FD30" s="1132">
        <v>364573.06000000006</v>
      </c>
      <c r="FE30" s="1132">
        <v>411773.08999999997</v>
      </c>
      <c r="FF30" s="1132">
        <v>466400.99000000005</v>
      </c>
      <c r="FG30" s="1132">
        <v>541551.35999999999</v>
      </c>
      <c r="FH30" s="1131">
        <f>SUM(FH20:FH29)</f>
        <v>669374.96000000008</v>
      </c>
      <c r="FI30" s="1132">
        <v>77680.739999999991</v>
      </c>
      <c r="FJ30" s="1132">
        <v>95440.610839999994</v>
      </c>
      <c r="FK30" s="1132">
        <v>96697.814129999999</v>
      </c>
      <c r="FL30" s="1132">
        <v>106843.86</v>
      </c>
      <c r="FM30" s="1132">
        <v>121927.55000000002</v>
      </c>
      <c r="FN30" s="1132">
        <v>126667.94999999998</v>
      </c>
      <c r="FO30" s="1132">
        <v>143065.57</v>
      </c>
      <c r="FP30" s="1132">
        <v>169262</v>
      </c>
      <c r="FQ30" s="1132">
        <v>204644.43000000002</v>
      </c>
      <c r="FR30" s="1131">
        <f>SUM(FR20:FR29)</f>
        <v>225328.59</v>
      </c>
      <c r="FS30" s="1132">
        <v>30268.070000000003</v>
      </c>
      <c r="FT30" s="1132">
        <v>36884.420610000001</v>
      </c>
      <c r="FU30" s="1132">
        <v>33311.745919999994</v>
      </c>
      <c r="FV30" s="1132">
        <v>52258.340000000004</v>
      </c>
      <c r="FW30" s="1132">
        <v>47742.250000000007</v>
      </c>
      <c r="FX30" s="1132">
        <v>42367.5</v>
      </c>
      <c r="FY30" s="1132">
        <v>28985.079999999998</v>
      </c>
      <c r="FZ30" s="1132">
        <v>28857.48</v>
      </c>
      <c r="GA30" s="1132">
        <v>38054.770000000004</v>
      </c>
      <c r="GB30" s="1131">
        <f>SUM(GB20:GB29)</f>
        <v>70223.859999999986</v>
      </c>
      <c r="GC30" s="1132">
        <v>180529.02</v>
      </c>
      <c r="GD30" s="1132">
        <v>167077.07073000001</v>
      </c>
      <c r="GE30" s="1132">
        <v>100961.53598</v>
      </c>
      <c r="GF30" s="1132">
        <v>105207.67999999999</v>
      </c>
      <c r="GG30" s="1132">
        <v>115211.76</v>
      </c>
      <c r="GH30" s="1132">
        <v>149569.40999999997</v>
      </c>
      <c r="GI30" s="1132">
        <v>122468.94</v>
      </c>
      <c r="GJ30" s="1132">
        <v>124256</v>
      </c>
      <c r="GK30" s="1132">
        <v>135886.76999999999</v>
      </c>
      <c r="GL30" s="1131">
        <f>SUM(GL20:GL29)</f>
        <v>150426.23999999996</v>
      </c>
      <c r="GM30" s="1132">
        <v>5090.0300000000007</v>
      </c>
      <c r="GN30" s="1132">
        <v>4960.2800000000007</v>
      </c>
      <c r="GO30" s="1132">
        <v>3562.14</v>
      </c>
      <c r="GP30" s="1132">
        <v>3819.1199999999994</v>
      </c>
      <c r="GQ30" s="1132">
        <v>4074.91</v>
      </c>
      <c r="GR30" s="1132">
        <v>4917.96</v>
      </c>
      <c r="GS30" s="1132">
        <v>4213.42</v>
      </c>
      <c r="GT30" s="1132">
        <v>6889</v>
      </c>
      <c r="GU30" s="1132">
        <v>3174.7814735627117</v>
      </c>
      <c r="GV30" s="1131">
        <f>SUM(GV20:GV29)</f>
        <v>0</v>
      </c>
      <c r="GW30" s="1132">
        <v>200688.31999999998</v>
      </c>
      <c r="GX30" s="1132">
        <v>250099.66936999999</v>
      </c>
      <c r="GY30" s="1132">
        <v>283198.69452999998</v>
      </c>
      <c r="GZ30" s="1132">
        <v>343038.81</v>
      </c>
      <c r="HA30" s="1132">
        <v>428900.08000000007</v>
      </c>
      <c r="HB30" s="1132">
        <v>509234.78</v>
      </c>
      <c r="HC30" s="1132">
        <v>476067.35</v>
      </c>
      <c r="HD30" s="1132">
        <v>604177.38132000004</v>
      </c>
      <c r="HE30" s="1132">
        <v>745168.01536999992</v>
      </c>
      <c r="HF30" s="1131">
        <f>SUM(HF20:HF29)</f>
        <v>830118.51896000013</v>
      </c>
      <c r="HG30" s="1133">
        <v>24143.06</v>
      </c>
      <c r="HH30" s="1132">
        <v>36586.490000000005</v>
      </c>
      <c r="HI30" s="1132">
        <v>52833.924469999998</v>
      </c>
      <c r="HJ30" s="1132">
        <v>48431.455289999991</v>
      </c>
      <c r="HK30" s="1132">
        <v>50282.68</v>
      </c>
      <c r="HL30" s="1132">
        <v>57135.499999999993</v>
      </c>
      <c r="HM30" s="1132">
        <v>68626.280000000013</v>
      </c>
      <c r="HN30" s="1132">
        <v>64690.67</v>
      </c>
      <c r="HO30" s="1132">
        <v>65125.290000000008</v>
      </c>
      <c r="HP30" s="1132">
        <v>78148.280000000013</v>
      </c>
      <c r="HQ30" s="1131">
        <f>SUM(HQ20:HQ29)</f>
        <v>118050.12</v>
      </c>
      <c r="HR30" s="1132">
        <v>31769.890000000003</v>
      </c>
      <c r="HS30" s="1132">
        <v>37401.149999999994</v>
      </c>
      <c r="HT30" s="1132">
        <v>41266.049999999996</v>
      </c>
      <c r="HU30" s="1132">
        <v>44629.74</v>
      </c>
      <c r="HV30" s="1132">
        <v>47880.030000000006</v>
      </c>
      <c r="HW30" s="1132">
        <v>57631.499999999993</v>
      </c>
      <c r="HX30" s="1132">
        <v>61698.189999999995</v>
      </c>
      <c r="HY30" s="1132">
        <v>71508.549999999988</v>
      </c>
      <c r="HZ30" s="1132">
        <v>109007.31999999999</v>
      </c>
      <c r="IA30" s="1131">
        <f>SUM(IA20:IA29)</f>
        <v>122857.38</v>
      </c>
      <c r="IB30" s="1132">
        <v>63146.06</v>
      </c>
      <c r="IC30" s="1132">
        <v>71338.350000000006</v>
      </c>
      <c r="ID30" s="1132">
        <v>107040.73000000001</v>
      </c>
      <c r="IE30" s="1132">
        <v>128841.59</v>
      </c>
      <c r="IF30" s="1132">
        <v>191183.88000000003</v>
      </c>
      <c r="IG30" s="1132">
        <v>261196.67</v>
      </c>
      <c r="IH30" s="1132">
        <v>252039.48999999996</v>
      </c>
      <c r="II30" s="1132">
        <v>431674.26</v>
      </c>
      <c r="IJ30" s="1132">
        <v>651911.31000000006</v>
      </c>
      <c r="IK30" s="1131">
        <f>SUM(IK20:IK29)</f>
        <v>731205.99</v>
      </c>
      <c r="IL30" s="1135">
        <v>6285563.0644000005</v>
      </c>
      <c r="IM30" s="1135">
        <v>6745141.9247463979</v>
      </c>
      <c r="IN30" s="1135">
        <v>8114448.3676455012</v>
      </c>
      <c r="IO30" s="1132">
        <v>9051227.8574000001</v>
      </c>
      <c r="IP30" s="1132">
        <v>9702646.3313999996</v>
      </c>
      <c r="IQ30" s="1136">
        <v>11351471.8342</v>
      </c>
      <c r="IR30" s="1123">
        <v>10991068.884289799</v>
      </c>
      <c r="IS30" s="1132">
        <v>10890061.393339999</v>
      </c>
      <c r="IT30" s="1124">
        <v>12615257.512643561</v>
      </c>
      <c r="IU30" s="1131">
        <f>SUM(IU20:IU29)</f>
        <v>14669418.089133499</v>
      </c>
    </row>
    <row r="31" spans="1:255" ht="12.5">
      <c r="A31" s="1116" t="s">
        <v>520</v>
      </c>
      <c r="B31" s="1117">
        <v>111.03624099999999</v>
      </c>
      <c r="C31" s="1118">
        <v>377160.53</v>
      </c>
      <c r="D31" s="1118">
        <v>424709.43</v>
      </c>
      <c r="E31" s="1118">
        <v>465233.91999999998</v>
      </c>
      <c r="F31" s="1118">
        <v>505531.03</v>
      </c>
      <c r="G31" s="1118">
        <v>524851.04</v>
      </c>
      <c r="H31" s="1118">
        <v>554608.77</v>
      </c>
      <c r="I31" s="1118">
        <v>478453.04</v>
      </c>
      <c r="J31" s="1118">
        <v>675423</v>
      </c>
      <c r="K31" s="1118">
        <v>577229.98</v>
      </c>
      <c r="L31" s="1119">
        <v>774234.64</v>
      </c>
      <c r="M31" s="1118">
        <v>21778.42</v>
      </c>
      <c r="N31" s="1118">
        <v>31535.966820000001</v>
      </c>
      <c r="O31" s="1118">
        <v>38844.489309999997</v>
      </c>
      <c r="P31" s="1118">
        <v>34526.46</v>
      </c>
      <c r="Q31" s="1118">
        <v>29694.73</v>
      </c>
      <c r="R31" s="1118">
        <v>28028</v>
      </c>
      <c r="S31" s="1118">
        <v>30962.54349</v>
      </c>
      <c r="T31" s="1118">
        <v>39111.120000000003</v>
      </c>
      <c r="U31" s="1118">
        <v>36094.29</v>
      </c>
      <c r="V31" s="1119">
        <v>40907.29</v>
      </c>
      <c r="W31" s="1120">
        <v>34949.339999999997</v>
      </c>
      <c r="X31" s="1118">
        <v>41934.379999999997</v>
      </c>
      <c r="Y31" s="1118">
        <v>45600.293680000002</v>
      </c>
      <c r="Z31" s="1118">
        <v>60587.249340000002</v>
      </c>
      <c r="AA31" s="1118">
        <v>49852.87</v>
      </c>
      <c r="AB31" s="1118">
        <v>57889.8</v>
      </c>
      <c r="AC31" s="1118">
        <v>69730.89</v>
      </c>
      <c r="AD31" s="1118">
        <v>95164.24</v>
      </c>
      <c r="AE31" s="1118">
        <v>111597</v>
      </c>
      <c r="AF31" s="1118">
        <v>136078</v>
      </c>
      <c r="AG31" s="1119">
        <v>181191.46022000001</v>
      </c>
      <c r="AH31" s="1118">
        <v>177377.81</v>
      </c>
      <c r="AI31" s="1118">
        <v>174218.71</v>
      </c>
      <c r="AJ31" s="1118">
        <v>160231.06933999999</v>
      </c>
      <c r="AK31" s="1118">
        <v>161138.93</v>
      </c>
      <c r="AL31" s="1118">
        <v>118174.16</v>
      </c>
      <c r="AM31" s="1118">
        <v>109038.26</v>
      </c>
      <c r="AN31" s="1118">
        <v>99331.56</v>
      </c>
      <c r="AO31" s="1118">
        <v>118917</v>
      </c>
      <c r="AP31" s="1118">
        <v>110002.01</v>
      </c>
      <c r="AQ31" s="1119">
        <v>100613.11755</v>
      </c>
      <c r="AR31" s="1118">
        <v>823048.65</v>
      </c>
      <c r="AS31" s="1118">
        <v>499825.61518000002</v>
      </c>
      <c r="AT31" s="1118">
        <v>617005.99103000003</v>
      </c>
      <c r="AU31" s="1118">
        <v>805354.6</v>
      </c>
      <c r="AV31" s="1118">
        <v>533214.77</v>
      </c>
      <c r="AW31" s="1118">
        <v>671406.58</v>
      </c>
      <c r="AX31" s="1118">
        <v>610825.09580000001</v>
      </c>
      <c r="AY31" s="1118">
        <v>881013.49</v>
      </c>
      <c r="AZ31" s="1118">
        <v>1237219.79</v>
      </c>
      <c r="BA31" s="1119">
        <v>1201160.77</v>
      </c>
      <c r="BB31" s="1118">
        <v>66287.23</v>
      </c>
      <c r="BC31" s="1118">
        <v>62535.060799999999</v>
      </c>
      <c r="BD31" s="1118">
        <v>56812.745880000002</v>
      </c>
      <c r="BE31" s="1118">
        <v>56949.48</v>
      </c>
      <c r="BF31" s="1118">
        <v>43262.63</v>
      </c>
      <c r="BG31" s="1118">
        <v>39388.410000000003</v>
      </c>
      <c r="BH31" s="1118">
        <v>55064.34</v>
      </c>
      <c r="BI31" s="1118">
        <v>77176.56</v>
      </c>
      <c r="BJ31" s="1118">
        <v>85926.63</v>
      </c>
      <c r="BK31" s="1119">
        <v>111888.47</v>
      </c>
      <c r="BL31" s="1118">
        <v>173881</v>
      </c>
      <c r="BM31" s="1118">
        <v>174336.04576000001</v>
      </c>
      <c r="BN31" s="1118">
        <v>178332.76431</v>
      </c>
      <c r="BO31" s="1118">
        <v>178574.19</v>
      </c>
      <c r="BP31" s="1118">
        <v>160692.56</v>
      </c>
      <c r="BQ31" s="1118">
        <v>172269.78</v>
      </c>
      <c r="BR31" s="1118">
        <v>205366.62</v>
      </c>
      <c r="BS31" s="1118">
        <v>264375.11</v>
      </c>
      <c r="BT31" s="1118">
        <v>307893.86</v>
      </c>
      <c r="BU31" s="1119">
        <v>315065.17</v>
      </c>
      <c r="BV31" s="1119">
        <v>598.36</v>
      </c>
      <c r="BW31" s="1118">
        <v>771.4</v>
      </c>
      <c r="BX31" s="1118">
        <v>1835.0651433</v>
      </c>
      <c r="BY31" s="1118">
        <v>4294.1949942000001</v>
      </c>
      <c r="BZ31" s="1118">
        <v>7369.92</v>
      </c>
      <c r="CA31" s="1118">
        <v>6685.25</v>
      </c>
      <c r="CB31" s="1118">
        <v>8801.32</v>
      </c>
      <c r="CC31" s="1118">
        <v>16458.830000000002</v>
      </c>
      <c r="CD31" s="1118">
        <v>31955.919999999998</v>
      </c>
      <c r="CE31" s="1118">
        <v>43522.6</v>
      </c>
      <c r="CF31" s="1119">
        <v>70786.740000000005</v>
      </c>
      <c r="CG31" s="1118">
        <v>150709.25</v>
      </c>
      <c r="CH31" s="1118">
        <v>103836.10419</v>
      </c>
      <c r="CI31" s="1118">
        <v>104140.22410000001</v>
      </c>
      <c r="CJ31" s="1118">
        <v>123182.96</v>
      </c>
      <c r="CK31" s="1118">
        <v>119928.9</v>
      </c>
      <c r="CL31" s="1118">
        <v>146189.78</v>
      </c>
      <c r="CM31" s="1118">
        <v>172104.37</v>
      </c>
      <c r="CN31" s="1118">
        <v>204447.65</v>
      </c>
      <c r="CO31" s="1121" t="s">
        <v>103</v>
      </c>
      <c r="CP31" s="1118">
        <v>44091.42</v>
      </c>
      <c r="CQ31" s="1118">
        <v>42474.896128499997</v>
      </c>
      <c r="CR31" s="1118">
        <v>40249.855393500002</v>
      </c>
      <c r="CS31" s="1118">
        <v>40436.42</v>
      </c>
      <c r="CT31" s="1118">
        <v>36531.050000000003</v>
      </c>
      <c r="CU31" s="1118">
        <v>45451.75</v>
      </c>
      <c r="CV31" s="1118">
        <v>50192.03</v>
      </c>
      <c r="CW31" s="1118">
        <v>56058.55</v>
      </c>
      <c r="CX31" s="1118">
        <v>65731.539999999994</v>
      </c>
      <c r="CY31" s="1119">
        <v>86560.75</v>
      </c>
      <c r="CZ31" s="1119">
        <v>2249.98</v>
      </c>
      <c r="DA31" s="1118">
        <v>816239.27</v>
      </c>
      <c r="DB31" s="1118">
        <v>817690.61</v>
      </c>
      <c r="DC31" s="1118">
        <v>984217.08</v>
      </c>
      <c r="DD31" s="1118">
        <v>1289487.77</v>
      </c>
      <c r="DE31" s="1118">
        <v>1341463.9099999999</v>
      </c>
      <c r="DF31" s="1118">
        <v>1817303.78</v>
      </c>
      <c r="DG31" s="1118">
        <v>2178067.13</v>
      </c>
      <c r="DH31" s="1118">
        <v>3115134.03</v>
      </c>
      <c r="DI31" s="1118">
        <v>3764520.5700000003</v>
      </c>
      <c r="DJ31" s="1119">
        <v>3784131.11</v>
      </c>
      <c r="DK31" s="1118">
        <v>1224572.3</v>
      </c>
      <c r="DL31" s="1118">
        <v>1240868.2285500001</v>
      </c>
      <c r="DM31" s="1118">
        <v>1496440.8616800001</v>
      </c>
      <c r="DN31" s="1118">
        <v>1722586.17</v>
      </c>
      <c r="DO31" s="1118">
        <v>1418850.86</v>
      </c>
      <c r="DP31" s="1118">
        <v>1930264.49</v>
      </c>
      <c r="DQ31" s="1118">
        <v>2252466.23</v>
      </c>
      <c r="DR31" s="1118">
        <v>2914530.96</v>
      </c>
      <c r="DS31" s="1118">
        <v>3078867.62</v>
      </c>
      <c r="DT31" s="1119">
        <v>3974590.46</v>
      </c>
      <c r="DU31" s="1118">
        <v>129379.9454</v>
      </c>
      <c r="DV31" s="1118">
        <v>134211.59586289999</v>
      </c>
      <c r="DW31" s="1118">
        <v>114089.643805</v>
      </c>
      <c r="DX31" s="1118">
        <v>109897.54120000001</v>
      </c>
      <c r="DY31" s="1118">
        <v>135841.5588</v>
      </c>
      <c r="DZ31" s="1118">
        <v>309390.98100000003</v>
      </c>
      <c r="EA31" s="1118">
        <v>332709.21999999997</v>
      </c>
      <c r="EB31" s="1118">
        <v>400876.54</v>
      </c>
      <c r="EC31" s="1118">
        <v>373053.6814</v>
      </c>
      <c r="ED31" s="1119">
        <v>327593.62829999998</v>
      </c>
      <c r="EE31" s="1118">
        <v>178521.55</v>
      </c>
      <c r="EF31" s="1118">
        <v>182403.31281</v>
      </c>
      <c r="EG31" s="1118">
        <v>228716.80997</v>
      </c>
      <c r="EH31" s="1118">
        <v>277093.36</v>
      </c>
      <c r="EI31" s="1118">
        <v>293569.73</v>
      </c>
      <c r="EJ31" s="1118">
        <v>357222.8</v>
      </c>
      <c r="EK31" s="1118">
        <v>409990.14</v>
      </c>
      <c r="EL31" s="1118">
        <v>581793</v>
      </c>
      <c r="EM31" s="1118">
        <v>636651.07999999996</v>
      </c>
      <c r="EN31" s="1119">
        <v>726513.88</v>
      </c>
      <c r="EO31" s="1118">
        <v>14412574.869999999</v>
      </c>
      <c r="EP31" s="1118">
        <v>14280694.600000001</v>
      </c>
      <c r="EQ31" s="1118">
        <v>16669477.949999999</v>
      </c>
      <c r="ER31" s="1118">
        <v>19656503.960000001</v>
      </c>
      <c r="ES31" s="1118">
        <v>24928486.170000002</v>
      </c>
      <c r="ET31" s="1118">
        <v>25254889.460000001</v>
      </c>
      <c r="EU31" s="1118">
        <v>28465473.32</v>
      </c>
      <c r="EV31" s="1118">
        <v>35343758.469999999</v>
      </c>
      <c r="EW31" s="1118">
        <v>33931267.280000001</v>
      </c>
      <c r="EX31" s="1119">
        <v>38594915</v>
      </c>
      <c r="EY31" s="1118">
        <v>350291.4</v>
      </c>
      <c r="EZ31" s="1118">
        <v>314605.83257000003</v>
      </c>
      <c r="FA31" s="1118">
        <v>377681.12841</v>
      </c>
      <c r="FB31" s="1118">
        <v>494561.49</v>
      </c>
      <c r="FC31" s="1118">
        <v>571647.35</v>
      </c>
      <c r="FD31" s="1118">
        <v>662051.22</v>
      </c>
      <c r="FE31" s="1118">
        <v>699822.13</v>
      </c>
      <c r="FF31" s="1118">
        <v>927346.72</v>
      </c>
      <c r="FG31" s="1118">
        <v>997649.85</v>
      </c>
      <c r="FH31" s="1119">
        <v>1331769.74</v>
      </c>
      <c r="FI31" s="1118">
        <v>186825.54</v>
      </c>
      <c r="FJ31" s="1118">
        <v>143073.52789999999</v>
      </c>
      <c r="FK31" s="1118">
        <v>176908.25279</v>
      </c>
      <c r="FL31" s="1118">
        <v>210843.49</v>
      </c>
      <c r="FM31" s="1118">
        <v>193633.44</v>
      </c>
      <c r="FN31" s="1118">
        <v>233507.69</v>
      </c>
      <c r="FO31" s="1118">
        <v>250843.7</v>
      </c>
      <c r="FP31" s="1118">
        <v>300065</v>
      </c>
      <c r="FQ31" s="1118">
        <v>290277.34000000003</v>
      </c>
      <c r="FR31" s="1119">
        <v>455144.26</v>
      </c>
      <c r="FS31" s="1118">
        <v>7053.15</v>
      </c>
      <c r="FT31" s="1118">
        <v>15785.32618</v>
      </c>
      <c r="FU31" s="1118">
        <v>19369.401999999998</v>
      </c>
      <c r="FV31" s="1118">
        <v>25433.58</v>
      </c>
      <c r="FW31" s="1118">
        <v>32191.54</v>
      </c>
      <c r="FX31" s="1118">
        <v>39373.93</v>
      </c>
      <c r="FY31" s="1118">
        <v>38562.879999999997</v>
      </c>
      <c r="FZ31" s="1118">
        <v>51461.84</v>
      </c>
      <c r="GA31" s="1118">
        <v>44614.59</v>
      </c>
      <c r="GB31" s="1119">
        <v>56523.89</v>
      </c>
      <c r="GC31" s="1118">
        <v>620715.78</v>
      </c>
      <c r="GD31" s="1118">
        <v>424467.85966000002</v>
      </c>
      <c r="GE31" s="1118">
        <v>312711.04194000002</v>
      </c>
      <c r="GF31" s="1118">
        <v>297079.43</v>
      </c>
      <c r="GG31" s="1118">
        <v>353851.08</v>
      </c>
      <c r="GH31" s="1118">
        <v>308372.93</v>
      </c>
      <c r="GI31" s="1118">
        <v>277675.15999999997</v>
      </c>
      <c r="GJ31" s="1118">
        <v>309943</v>
      </c>
      <c r="GK31" s="1118">
        <v>244860.45</v>
      </c>
      <c r="GL31" s="1119">
        <v>326275.13</v>
      </c>
      <c r="GM31" s="1118">
        <v>19461.27</v>
      </c>
      <c r="GN31" s="1118">
        <v>13307.05</v>
      </c>
      <c r="GO31" s="1118">
        <v>12943.66</v>
      </c>
      <c r="GP31" s="1118">
        <v>9373.8700000000008</v>
      </c>
      <c r="GQ31" s="1118">
        <v>7367.41</v>
      </c>
      <c r="GR31" s="1118">
        <v>9386.0300000000007</v>
      </c>
      <c r="GS31" s="1118">
        <v>10271.99</v>
      </c>
      <c r="GT31" s="1118">
        <v>14071</v>
      </c>
      <c r="GU31" s="1118">
        <v>13788.4749557</v>
      </c>
      <c r="GV31" s="1119"/>
      <c r="GW31" s="1118">
        <v>819768.46</v>
      </c>
      <c r="GX31" s="1118">
        <v>795955.05289000005</v>
      </c>
      <c r="GY31" s="1118">
        <v>952614.20723000006</v>
      </c>
      <c r="GZ31" s="1118">
        <v>1167748.81</v>
      </c>
      <c r="HA31" s="1118">
        <v>1523307.77</v>
      </c>
      <c r="HB31" s="1118">
        <v>1617534.62</v>
      </c>
      <c r="HC31" s="1118">
        <v>2149287.5499999998</v>
      </c>
      <c r="HD31" s="1118">
        <v>3123808.2139499998</v>
      </c>
      <c r="HE31" s="1118">
        <v>3009017.9479999999</v>
      </c>
      <c r="HF31" s="1119">
        <v>4272435.3280999996</v>
      </c>
      <c r="HG31" s="1120">
        <v>47697.87</v>
      </c>
      <c r="HH31" s="1118">
        <v>34524.42</v>
      </c>
      <c r="HI31" s="1118">
        <v>38042.22</v>
      </c>
      <c r="HJ31" s="1118">
        <v>56719.34</v>
      </c>
      <c r="HK31" s="1118">
        <v>56408.47</v>
      </c>
      <c r="HL31" s="1118">
        <v>57064.85</v>
      </c>
      <c r="HM31" s="1118">
        <v>49507.17</v>
      </c>
      <c r="HN31" s="1118">
        <v>55833.919999999998</v>
      </c>
      <c r="HO31" s="1118">
        <v>86932.34</v>
      </c>
      <c r="HP31" s="1118">
        <v>76366.710000000006</v>
      </c>
      <c r="HQ31" s="1119">
        <v>93699.93</v>
      </c>
      <c r="HR31" s="1118">
        <v>77483.17</v>
      </c>
      <c r="HS31" s="1118">
        <v>85991.8</v>
      </c>
      <c r="HT31" s="1118">
        <v>112928.74</v>
      </c>
      <c r="HU31" s="1118">
        <v>95868.14</v>
      </c>
      <c r="HV31" s="1118">
        <v>90883.54</v>
      </c>
      <c r="HW31" s="1118">
        <v>103496.31</v>
      </c>
      <c r="HX31" s="1118">
        <v>113700.33</v>
      </c>
      <c r="HY31" s="1118">
        <v>168031.5</v>
      </c>
      <c r="HZ31" s="1118">
        <v>146376.99</v>
      </c>
      <c r="IA31" s="1119">
        <v>179597.32</v>
      </c>
      <c r="IB31" s="1118">
        <v>337051.34</v>
      </c>
      <c r="IC31" s="1118">
        <v>289195.24</v>
      </c>
      <c r="ID31" s="1118">
        <v>251238.1</v>
      </c>
      <c r="IE31" s="1118">
        <v>215704</v>
      </c>
      <c r="IF31" s="1118">
        <v>196292.6</v>
      </c>
      <c r="IG31" s="1118">
        <v>236746.44</v>
      </c>
      <c r="IH31" s="1118">
        <v>277651.27</v>
      </c>
      <c r="II31" s="1118">
        <v>411829.21</v>
      </c>
      <c r="IJ31" s="1118">
        <v>479501.3</v>
      </c>
      <c r="IK31" s="1119">
        <v>693537.69</v>
      </c>
      <c r="IL31" s="1122">
        <v>21091502.555400003</v>
      </c>
      <c r="IM31" s="1122">
        <v>20337199.444124699</v>
      </c>
      <c r="IN31" s="1122">
        <v>23491788.7215227</v>
      </c>
      <c r="IO31" s="1118">
        <v>27591506.941199996</v>
      </c>
      <c r="IP31" s="1118">
        <v>32775376.698800005</v>
      </c>
      <c r="IQ31" s="1123">
        <v>34773961.391000003</v>
      </c>
      <c r="IR31" s="1123">
        <v>39326277.639290005</v>
      </c>
      <c r="IS31" s="1118">
        <v>50209657.223950006</v>
      </c>
      <c r="IT31" s="1124">
        <v>49686512.584355712</v>
      </c>
      <c r="IU31" s="1115">
        <f t="shared" ref="IU31:IU38" si="1">B31+L31+V31+AG31+AQ31+BA31+BK31+BU31+BV31+CF31+CY31+CZ31+DJ31+DT31+ED31+EN31+EX31+FH31+FR31+GB31+GL31+GV31+HF31+HQ31+IA31+IK31</f>
        <v>57702095.150410995</v>
      </c>
    </row>
    <row r="32" spans="1:255" ht="12.5">
      <c r="A32" s="1116" t="s">
        <v>521</v>
      </c>
      <c r="B32" s="1117">
        <v>0</v>
      </c>
      <c r="C32" s="1118">
        <v>28.47</v>
      </c>
      <c r="D32" s="1118">
        <v>85.7</v>
      </c>
      <c r="E32" s="1118">
        <v>134.47999999999999</v>
      </c>
      <c r="F32" s="1118">
        <v>231.43</v>
      </c>
      <c r="G32" s="1118">
        <v>313.74</v>
      </c>
      <c r="H32" s="1118">
        <v>378.28</v>
      </c>
      <c r="I32" s="1118">
        <v>677.16</v>
      </c>
      <c r="J32" s="1118">
        <v>1055</v>
      </c>
      <c r="K32" s="1118">
        <v>657.97</v>
      </c>
      <c r="L32" s="1119">
        <v>2302.41</v>
      </c>
      <c r="M32" s="1118">
        <v>2.7</v>
      </c>
      <c r="N32" s="1118">
        <v>24.086010000000002</v>
      </c>
      <c r="O32" s="1118">
        <v>28.354019999999998</v>
      </c>
      <c r="P32" s="1118">
        <v>27.39</v>
      </c>
      <c r="Q32" s="1118">
        <v>19.7</v>
      </c>
      <c r="R32" s="1118">
        <v>10.87</v>
      </c>
      <c r="S32" s="1118">
        <v>8.0990500000000001</v>
      </c>
      <c r="T32" s="1118">
        <v>14.71</v>
      </c>
      <c r="U32" s="1118">
        <v>8.02</v>
      </c>
      <c r="V32" s="1119">
        <v>9.92</v>
      </c>
      <c r="W32" s="1120"/>
      <c r="X32" s="1118"/>
      <c r="Y32" s="1118"/>
      <c r="Z32" s="1118">
        <v>0.16725999999999999</v>
      </c>
      <c r="AA32" s="1118">
        <v>0.47</v>
      </c>
      <c r="AB32" s="1118">
        <v>0.75</v>
      </c>
      <c r="AC32" s="1118">
        <v>1.46</v>
      </c>
      <c r="AD32" s="1118">
        <v>9.81</v>
      </c>
      <c r="AE32" s="1118">
        <v>119</v>
      </c>
      <c r="AF32" s="1118">
        <v>76</v>
      </c>
      <c r="AG32" s="1119">
        <v>196.05633</v>
      </c>
      <c r="AH32" s="1118">
        <v>74.69</v>
      </c>
      <c r="AI32" s="1118">
        <v>95.431880000000007</v>
      </c>
      <c r="AJ32" s="1118">
        <v>108.61024999999999</v>
      </c>
      <c r="AK32" s="1118">
        <v>244.3</v>
      </c>
      <c r="AL32" s="1118">
        <v>401.92</v>
      </c>
      <c r="AM32" s="1118">
        <v>115.95</v>
      </c>
      <c r="AN32" s="1118">
        <v>56.52</v>
      </c>
      <c r="AO32" s="1118">
        <v>242</v>
      </c>
      <c r="AP32" s="1118">
        <v>195.1</v>
      </c>
      <c r="AQ32" s="1119">
        <v>218.08623</v>
      </c>
      <c r="AR32" s="1118">
        <v>741.31</v>
      </c>
      <c r="AS32" s="1118">
        <v>1427.6271999999999</v>
      </c>
      <c r="AT32" s="1118">
        <v>2976.29522</v>
      </c>
      <c r="AU32" s="1118">
        <v>4794.43</v>
      </c>
      <c r="AV32" s="1118">
        <v>9178.34</v>
      </c>
      <c r="AW32" s="1118">
        <v>13468.32</v>
      </c>
      <c r="AX32" s="1118">
        <v>14905.18713</v>
      </c>
      <c r="AY32" s="1118">
        <v>23033.25</v>
      </c>
      <c r="AZ32" s="1118">
        <v>32878.449999999997</v>
      </c>
      <c r="BA32" s="1119">
        <v>43833.69</v>
      </c>
      <c r="BB32" s="1118"/>
      <c r="BC32" s="1118"/>
      <c r="BD32" s="1118"/>
      <c r="BE32" s="1118"/>
      <c r="BF32" s="1118"/>
      <c r="BG32" s="1118"/>
      <c r="BH32" s="1118">
        <v>1872.17</v>
      </c>
      <c r="BI32" s="1118">
        <v>2078.1</v>
      </c>
      <c r="BJ32" s="1118">
        <v>2217.25</v>
      </c>
      <c r="BK32" s="1119">
        <v>2563.1</v>
      </c>
      <c r="BL32" s="1118">
        <v>0.5</v>
      </c>
      <c r="BM32" s="1118">
        <v>2.2489300000000001</v>
      </c>
      <c r="BN32" s="1118">
        <v>49.250660000000003</v>
      </c>
      <c r="BO32" s="1118">
        <v>31.07</v>
      </c>
      <c r="BP32" s="1118">
        <v>53.93</v>
      </c>
      <c r="BQ32" s="1118">
        <v>176.68</v>
      </c>
      <c r="BR32" s="1118">
        <v>460.4</v>
      </c>
      <c r="BS32" s="1118">
        <v>876.94</v>
      </c>
      <c r="BT32" s="1118">
        <v>1346.1</v>
      </c>
      <c r="BU32" s="1119">
        <v>1571.1</v>
      </c>
      <c r="BV32" s="1119"/>
      <c r="BW32" s="1118">
        <v>0.76</v>
      </c>
      <c r="BX32" s="1118">
        <v>1.2395499999999999</v>
      </c>
      <c r="BY32" s="1118">
        <v>1.6986216999999999</v>
      </c>
      <c r="BZ32" s="1118">
        <v>2.31</v>
      </c>
      <c r="CA32" s="1118">
        <v>1.32</v>
      </c>
      <c r="CB32" s="1118">
        <v>2.88</v>
      </c>
      <c r="CC32" s="1118">
        <v>2.39</v>
      </c>
      <c r="CD32" s="1118">
        <v>4.17</v>
      </c>
      <c r="CE32" s="1118">
        <v>14.85</v>
      </c>
      <c r="CF32" s="1119">
        <v>30.75</v>
      </c>
      <c r="CG32" s="1118">
        <v>30.44</v>
      </c>
      <c r="CH32" s="1118">
        <v>32.083390000000001</v>
      </c>
      <c r="CI32" s="1118">
        <v>41.153379999999999</v>
      </c>
      <c r="CJ32" s="1118">
        <v>62.53</v>
      </c>
      <c r="CK32" s="1118">
        <v>64.72</v>
      </c>
      <c r="CL32" s="1118">
        <v>74.81</v>
      </c>
      <c r="CM32" s="1118">
        <v>366.37</v>
      </c>
      <c r="CN32" s="1118">
        <v>3493.8900000000003</v>
      </c>
      <c r="CO32" s="1121" t="s">
        <v>103</v>
      </c>
      <c r="CP32" s="1118">
        <v>17.100000000000001</v>
      </c>
      <c r="CQ32" s="1118">
        <v>12.6293013</v>
      </c>
      <c r="CR32" s="1118">
        <v>11.5678564</v>
      </c>
      <c r="CS32" s="1118">
        <v>46.05</v>
      </c>
      <c r="CT32" s="1118">
        <v>226.65</v>
      </c>
      <c r="CU32" s="1118">
        <v>162.05000000000001</v>
      </c>
      <c r="CV32" s="1118">
        <v>186.97</v>
      </c>
      <c r="CW32" s="1118">
        <v>346.77</v>
      </c>
      <c r="CX32" s="1118">
        <v>413.8</v>
      </c>
      <c r="CY32" s="1119">
        <v>556</v>
      </c>
      <c r="CZ32" s="1119"/>
      <c r="DA32" s="1118">
        <v>7140.51</v>
      </c>
      <c r="DB32" s="1118">
        <v>6507.20478</v>
      </c>
      <c r="DC32" s="1118">
        <v>15821.728789999999</v>
      </c>
      <c r="DD32" s="1118">
        <v>21654.45</v>
      </c>
      <c r="DE32" s="1118">
        <v>57426.94</v>
      </c>
      <c r="DF32" s="1118">
        <v>84843.93</v>
      </c>
      <c r="DG32" s="1118">
        <v>79410.03</v>
      </c>
      <c r="DH32" s="1118">
        <v>71240.740000000005</v>
      </c>
      <c r="DI32" s="1118">
        <v>122711.63</v>
      </c>
      <c r="DJ32" s="1119">
        <v>185515.6</v>
      </c>
      <c r="DK32" s="1118">
        <v>1163.9100000000001</v>
      </c>
      <c r="DL32" s="1118">
        <v>1874.11385</v>
      </c>
      <c r="DM32" s="1118">
        <v>3346.64068</v>
      </c>
      <c r="DN32" s="1118">
        <v>5492.39</v>
      </c>
      <c r="DO32" s="1118">
        <v>7063.2</v>
      </c>
      <c r="DP32" s="1118">
        <v>7395.5</v>
      </c>
      <c r="DQ32" s="1118">
        <v>11623.11</v>
      </c>
      <c r="DR32" s="1118">
        <v>21353.4</v>
      </c>
      <c r="DS32" s="1118">
        <v>21548.84</v>
      </c>
      <c r="DT32" s="1119">
        <v>26008.15</v>
      </c>
      <c r="DU32" s="1118"/>
      <c r="DV32" s="1118"/>
      <c r="DW32" s="1118"/>
      <c r="DX32" s="1118"/>
      <c r="DY32" s="1118"/>
      <c r="DZ32" s="1118"/>
      <c r="EA32" s="1118"/>
      <c r="EB32" s="1118"/>
      <c r="EC32" s="1118"/>
      <c r="ED32" s="1119"/>
      <c r="EE32" s="1118">
        <v>878.42</v>
      </c>
      <c r="EF32" s="1118">
        <v>1190.21604</v>
      </c>
      <c r="EG32" s="1118">
        <v>2084.0789799999998</v>
      </c>
      <c r="EH32" s="1118">
        <v>1546.75</v>
      </c>
      <c r="EI32" s="1118">
        <v>1953.08</v>
      </c>
      <c r="EJ32" s="1118">
        <v>2691.81</v>
      </c>
      <c r="EK32" s="1118">
        <v>5020.8</v>
      </c>
      <c r="EL32" s="1118">
        <v>6825</v>
      </c>
      <c r="EM32" s="1118">
        <v>7252.03</v>
      </c>
      <c r="EN32" s="1119">
        <v>6907.46</v>
      </c>
      <c r="EO32" s="1118">
        <v>189975.36</v>
      </c>
      <c r="EP32" s="1118">
        <v>85030.46</v>
      </c>
      <c r="EQ32" s="1118">
        <v>92949.51</v>
      </c>
      <c r="ER32" s="1118">
        <v>155479.18</v>
      </c>
      <c r="ES32" s="1118">
        <v>165136.98000000001</v>
      </c>
      <c r="ET32" s="1118">
        <v>167337.01</v>
      </c>
      <c r="EU32" s="1118">
        <v>222907.33</v>
      </c>
      <c r="EV32" s="1118">
        <v>402730.55</v>
      </c>
      <c r="EW32" s="1118">
        <v>326407.84000000003</v>
      </c>
      <c r="EX32" s="1119">
        <v>286018</v>
      </c>
      <c r="EY32" s="1118">
        <v>20.82</v>
      </c>
      <c r="EZ32" s="1118">
        <v>36.972360000000002</v>
      </c>
      <c r="FA32" s="1118">
        <v>69.202910000000003</v>
      </c>
      <c r="FB32" s="1118">
        <v>103.09</v>
      </c>
      <c r="FC32" s="1118">
        <v>135.93</v>
      </c>
      <c r="FD32" s="1118">
        <v>165.5</v>
      </c>
      <c r="FE32" s="1118">
        <v>287.63</v>
      </c>
      <c r="FF32" s="1118">
        <v>377.97</v>
      </c>
      <c r="FG32" s="1118">
        <v>271.35000000000002</v>
      </c>
      <c r="FH32" s="1119">
        <v>354.26</v>
      </c>
      <c r="FI32" s="1118">
        <v>57.45</v>
      </c>
      <c r="FJ32" s="1118">
        <v>94.984830000000002</v>
      </c>
      <c r="FK32" s="1118">
        <v>168.13287</v>
      </c>
      <c r="FL32" s="1118">
        <v>259.3</v>
      </c>
      <c r="FM32" s="1118">
        <v>266.32</v>
      </c>
      <c r="FN32" s="1118">
        <v>301.87</v>
      </c>
      <c r="FO32" s="1118">
        <v>318.54000000000002</v>
      </c>
      <c r="FP32" s="1118">
        <v>414</v>
      </c>
      <c r="FQ32" s="1118">
        <v>186.39</v>
      </c>
      <c r="FR32" s="1119">
        <v>260.87</v>
      </c>
      <c r="FS32" s="1118"/>
      <c r="FT32" s="1118">
        <v>0.92815999999999999</v>
      </c>
      <c r="FU32" s="1118">
        <v>0.91134000000000004</v>
      </c>
      <c r="FV32" s="1118">
        <v>2.25</v>
      </c>
      <c r="FW32" s="1118">
        <v>2.5</v>
      </c>
      <c r="FX32" s="1118">
        <v>2.23</v>
      </c>
      <c r="FY32" s="1118">
        <v>2.3199999999999998</v>
      </c>
      <c r="FZ32" s="1118">
        <v>3.4</v>
      </c>
      <c r="GA32" s="1118">
        <v>2.5099999999999998</v>
      </c>
      <c r="GB32" s="1119">
        <v>3.6</v>
      </c>
      <c r="GC32" s="1118">
        <v>112.2</v>
      </c>
      <c r="GD32" s="1118">
        <v>94.958519999999993</v>
      </c>
      <c r="GE32" s="1118">
        <v>73.339579999999998</v>
      </c>
      <c r="GF32" s="1118">
        <v>70.5</v>
      </c>
      <c r="GG32" s="1118">
        <v>70.459999999999994</v>
      </c>
      <c r="GH32" s="1118">
        <v>65.86</v>
      </c>
      <c r="GI32" s="1118">
        <v>37.869999999999997</v>
      </c>
      <c r="GJ32" s="1118">
        <v>51</v>
      </c>
      <c r="GK32" s="1118">
        <v>43.66</v>
      </c>
      <c r="GL32" s="1119">
        <v>39.28</v>
      </c>
      <c r="GM32" s="1118"/>
      <c r="GN32" s="1118"/>
      <c r="GO32" s="1118"/>
      <c r="GP32" s="1118"/>
      <c r="GQ32" s="1118"/>
      <c r="GR32" s="1118">
        <v>1040.3499999999999</v>
      </c>
      <c r="GS32" s="1118">
        <v>1214.1699999999998</v>
      </c>
      <c r="GT32" s="1118"/>
      <c r="GU32" s="1118">
        <v>28.193919999999999</v>
      </c>
      <c r="GV32" s="1119"/>
      <c r="GW32" s="1118">
        <v>268.2</v>
      </c>
      <c r="GX32" s="1118">
        <v>737.24540999999999</v>
      </c>
      <c r="GY32" s="1118">
        <v>2405.6642499999998</v>
      </c>
      <c r="GZ32" s="1118">
        <v>3481.13</v>
      </c>
      <c r="HA32" s="1118">
        <v>6071.64</v>
      </c>
      <c r="HB32" s="1118">
        <v>7558.65</v>
      </c>
      <c r="HC32" s="1118">
        <v>8977.09</v>
      </c>
      <c r="HD32" s="1118">
        <v>10173.84051</v>
      </c>
      <c r="HE32" s="1118">
        <v>19728.01081</v>
      </c>
      <c r="HF32" s="1119">
        <v>38306.996700000003</v>
      </c>
      <c r="HG32" s="1120">
        <v>34.47</v>
      </c>
      <c r="HH32" s="1118">
        <v>54.79</v>
      </c>
      <c r="HI32" s="1118">
        <v>118.12</v>
      </c>
      <c r="HJ32" s="1118">
        <v>164.11</v>
      </c>
      <c r="HK32" s="1118">
        <v>481.28</v>
      </c>
      <c r="HL32" s="1118">
        <v>35.03</v>
      </c>
      <c r="HM32" s="1118">
        <v>34.22</v>
      </c>
      <c r="HN32" s="1118">
        <v>37.93</v>
      </c>
      <c r="HO32" s="1118">
        <v>39.200000000000003</v>
      </c>
      <c r="HP32" s="1118">
        <v>37.57</v>
      </c>
      <c r="HQ32" s="1119">
        <v>39.89</v>
      </c>
      <c r="HR32" s="1118">
        <v>12.38</v>
      </c>
      <c r="HS32" s="1118">
        <v>9.26</v>
      </c>
      <c r="HT32" s="1118">
        <v>11.57</v>
      </c>
      <c r="HU32" s="1118">
        <v>4.18</v>
      </c>
      <c r="HV32" s="1118">
        <v>6.96</v>
      </c>
      <c r="HW32" s="1118">
        <v>1.45</v>
      </c>
      <c r="HX32" s="1118">
        <v>2.3199999999999998</v>
      </c>
      <c r="HY32" s="1118">
        <v>3.25</v>
      </c>
      <c r="HZ32" s="1118">
        <v>2.75</v>
      </c>
      <c r="IA32" s="1119">
        <v>3.7</v>
      </c>
      <c r="IB32" s="1118"/>
      <c r="IC32" s="1118"/>
      <c r="ID32" s="1118"/>
      <c r="IE32" s="1118"/>
      <c r="IF32" s="1118"/>
      <c r="IG32" s="1118"/>
      <c r="IH32" s="1118"/>
      <c r="II32" s="1118"/>
      <c r="IJ32" s="1118"/>
      <c r="IK32" s="1119"/>
      <c r="IL32" s="1122">
        <v>200580.01000000004</v>
      </c>
      <c r="IM32" s="1122">
        <v>97375.510211300003</v>
      </c>
      <c r="IN32" s="1122">
        <v>120446.46666810001</v>
      </c>
      <c r="IO32" s="1118">
        <v>194014.47999999998</v>
      </c>
      <c r="IP32" s="1118">
        <v>248430.11000000002</v>
      </c>
      <c r="IQ32" s="1123">
        <v>285829.68</v>
      </c>
      <c r="IR32" s="1123">
        <v>348384.21617999999</v>
      </c>
      <c r="IS32" s="1118">
        <v>544476.18050999998</v>
      </c>
      <c r="IT32" s="1124">
        <v>536028.31472999987</v>
      </c>
      <c r="IU32" s="1115">
        <f t="shared" si="1"/>
        <v>594738.91926</v>
      </c>
    </row>
    <row r="33" spans="1:255" ht="29.25" customHeight="1">
      <c r="A33" s="1116" t="s">
        <v>522</v>
      </c>
      <c r="B33" s="1117"/>
      <c r="C33" s="1118"/>
      <c r="D33" s="1118"/>
      <c r="E33" s="1118"/>
      <c r="F33" s="1118"/>
      <c r="G33" s="1118"/>
      <c r="H33" s="1118"/>
      <c r="I33" s="1118"/>
      <c r="J33" s="1118"/>
      <c r="K33" s="1118"/>
      <c r="L33" s="1119"/>
      <c r="M33" s="1118"/>
      <c r="N33" s="1118"/>
      <c r="O33" s="1118"/>
      <c r="P33" s="1118"/>
      <c r="Q33" s="1118"/>
      <c r="R33" s="1118"/>
      <c r="S33" s="1118"/>
      <c r="T33" s="1118"/>
      <c r="U33" s="1118"/>
      <c r="V33" s="1119"/>
      <c r="W33" s="1120" t="s">
        <v>185</v>
      </c>
      <c r="X33" s="1118"/>
      <c r="Y33" s="1118"/>
      <c r="Z33" s="1118"/>
      <c r="AA33" s="1118"/>
      <c r="AB33" s="1118"/>
      <c r="AC33" s="1118"/>
      <c r="AD33" s="1118"/>
      <c r="AE33" s="1118"/>
      <c r="AF33" s="1118"/>
      <c r="AG33" s="1119"/>
      <c r="AH33" s="1118"/>
      <c r="AI33" s="1118"/>
      <c r="AJ33" s="1118"/>
      <c r="AK33" s="1118"/>
      <c r="AL33" s="1118"/>
      <c r="AM33" s="1118"/>
      <c r="AN33" s="1118"/>
      <c r="AO33" s="1118"/>
      <c r="AP33" s="1118"/>
      <c r="AQ33" s="1119"/>
      <c r="AR33" s="1118"/>
      <c r="AS33" s="1118"/>
      <c r="AT33" s="1118"/>
      <c r="AU33" s="1118"/>
      <c r="AV33" s="1118"/>
      <c r="AW33" s="1118"/>
      <c r="AX33" s="1118"/>
      <c r="AY33" s="1118"/>
      <c r="AZ33" s="1118"/>
      <c r="BA33" s="1119"/>
      <c r="BB33" s="1118"/>
      <c r="BC33" s="1118"/>
      <c r="BD33" s="1118"/>
      <c r="BE33" s="1118"/>
      <c r="BF33" s="1118"/>
      <c r="BG33" s="1118"/>
      <c r="BH33" s="1118"/>
      <c r="BI33" s="1118"/>
      <c r="BJ33" s="1118"/>
      <c r="BK33" s="1119"/>
      <c r="BL33" s="1118"/>
      <c r="BM33" s="1118"/>
      <c r="BN33" s="1118"/>
      <c r="BO33" s="1118"/>
      <c r="BP33" s="1118"/>
      <c r="BQ33" s="1118"/>
      <c r="BR33" s="1118"/>
      <c r="BS33" s="1118"/>
      <c r="BT33" s="1118"/>
      <c r="BU33" s="1119"/>
      <c r="BV33" s="1119"/>
      <c r="BW33" s="1118"/>
      <c r="BX33" s="1118"/>
      <c r="BY33" s="1118"/>
      <c r="BZ33" s="1118"/>
      <c r="CA33" s="1118"/>
      <c r="CB33" s="1118"/>
      <c r="CC33" s="1118"/>
      <c r="CD33" s="1118"/>
      <c r="CE33" s="1118"/>
      <c r="CF33" s="1119"/>
      <c r="CG33" s="1118"/>
      <c r="CH33" s="1118"/>
      <c r="CI33" s="1118"/>
      <c r="CJ33" s="1118"/>
      <c r="CK33" s="1118"/>
      <c r="CL33" s="1118"/>
      <c r="CM33" s="1118"/>
      <c r="CN33" s="1118"/>
      <c r="CO33" s="1121"/>
      <c r="CP33" s="1118"/>
      <c r="CQ33" s="1118"/>
      <c r="CR33" s="1118"/>
      <c r="CS33" s="1118"/>
      <c r="CT33" s="1118"/>
      <c r="CU33" s="1118"/>
      <c r="CV33" s="1118"/>
      <c r="CW33" s="1118"/>
      <c r="CX33" s="1118"/>
      <c r="CY33" s="1119"/>
      <c r="CZ33" s="1119"/>
      <c r="DA33" s="1118"/>
      <c r="DB33" s="1118"/>
      <c r="DC33" s="1118"/>
      <c r="DD33" s="1118"/>
      <c r="DE33" s="1118"/>
      <c r="DF33" s="1118"/>
      <c r="DG33" s="1118"/>
      <c r="DH33" s="1118"/>
      <c r="DI33" s="1118"/>
      <c r="DJ33" s="1119"/>
      <c r="DK33" s="1118"/>
      <c r="DL33" s="1118"/>
      <c r="DM33" s="1118"/>
      <c r="DN33" s="1118"/>
      <c r="DO33" s="1118"/>
      <c r="DP33" s="1118"/>
      <c r="DQ33" s="1118"/>
      <c r="DR33" s="1118"/>
      <c r="DS33" s="1118"/>
      <c r="DT33" s="1119"/>
      <c r="DU33" s="1118"/>
      <c r="DV33" s="1118"/>
      <c r="DW33" s="1118"/>
      <c r="DX33" s="1118"/>
      <c r="DY33" s="1118"/>
      <c r="DZ33" s="1118"/>
      <c r="EA33" s="1118"/>
      <c r="EB33" s="1118"/>
      <c r="EC33" s="1118"/>
      <c r="ED33" s="1119"/>
      <c r="EE33" s="1118"/>
      <c r="EF33" s="1118"/>
      <c r="EG33" s="1118"/>
      <c r="EH33" s="1118"/>
      <c r="EI33" s="1118"/>
      <c r="EJ33" s="1118"/>
      <c r="EK33" s="1118"/>
      <c r="EL33" s="1118"/>
      <c r="EM33" s="1118"/>
      <c r="EN33" s="1119"/>
      <c r="EO33" s="1118"/>
      <c r="EP33" s="1118"/>
      <c r="EQ33" s="1118"/>
      <c r="ER33" s="1118"/>
      <c r="ES33" s="1118"/>
      <c r="ET33" s="1118"/>
      <c r="EU33" s="1118"/>
      <c r="EV33" s="1118"/>
      <c r="EW33" s="1118"/>
      <c r="EX33" s="1119"/>
      <c r="EY33" s="1118"/>
      <c r="EZ33" s="1118"/>
      <c r="FA33" s="1118"/>
      <c r="FB33" s="1118"/>
      <c r="FC33" s="1118"/>
      <c r="FD33" s="1118"/>
      <c r="FE33" s="1118"/>
      <c r="FF33" s="1118"/>
      <c r="FG33" s="1118"/>
      <c r="FH33" s="1119"/>
      <c r="FI33" s="1118"/>
      <c r="FJ33" s="1118"/>
      <c r="FK33" s="1118"/>
      <c r="FL33" s="1118"/>
      <c r="FM33" s="1118"/>
      <c r="FN33" s="1118"/>
      <c r="FO33" s="1118"/>
      <c r="FP33" s="1118"/>
      <c r="FQ33" s="1118"/>
      <c r="FR33" s="1119"/>
      <c r="FS33" s="1118"/>
      <c r="FT33" s="1118"/>
      <c r="FU33" s="1118"/>
      <c r="FV33" s="1118"/>
      <c r="FW33" s="1118"/>
      <c r="FX33" s="1118"/>
      <c r="FY33" s="1118"/>
      <c r="FZ33" s="1118"/>
      <c r="GA33" s="1118"/>
      <c r="GB33" s="1119"/>
      <c r="GC33" s="1118"/>
      <c r="GD33" s="1118"/>
      <c r="GE33" s="1118"/>
      <c r="GF33" s="1118"/>
      <c r="GG33" s="1118"/>
      <c r="GH33" s="1118"/>
      <c r="GI33" s="1118"/>
      <c r="GJ33" s="1118"/>
      <c r="GK33" s="1118"/>
      <c r="GL33" s="1119"/>
      <c r="GM33" s="1118"/>
      <c r="GN33" s="1118"/>
      <c r="GO33" s="1118"/>
      <c r="GP33" s="1118"/>
      <c r="GQ33" s="1118"/>
      <c r="GR33" s="1118"/>
      <c r="GS33" s="1118"/>
      <c r="GT33" s="1118"/>
      <c r="GU33" s="1118"/>
      <c r="GV33" s="1119"/>
      <c r="GW33" s="1118"/>
      <c r="GX33" s="1118"/>
      <c r="GY33" s="1118"/>
      <c r="GZ33" s="1118"/>
      <c r="HA33" s="1118"/>
      <c r="HB33" s="1118"/>
      <c r="HC33" s="1118"/>
      <c r="HD33" s="1118"/>
      <c r="HE33" s="1118"/>
      <c r="HF33" s="1119"/>
      <c r="HG33" s="1120" t="s">
        <v>185</v>
      </c>
      <c r="HH33" s="1118"/>
      <c r="HI33" s="1118"/>
      <c r="HJ33" s="1118"/>
      <c r="HK33" s="1118"/>
      <c r="HL33" s="1118"/>
      <c r="HM33" s="1118"/>
      <c r="HN33" s="1118"/>
      <c r="HO33" s="1118"/>
      <c r="HP33" s="1118"/>
      <c r="HQ33" s="1119"/>
      <c r="HR33" s="1118"/>
      <c r="HS33" s="1118"/>
      <c r="HT33" s="1118"/>
      <c r="HU33" s="1118"/>
      <c r="HV33" s="1118"/>
      <c r="HW33" s="1118"/>
      <c r="HX33" s="1118"/>
      <c r="HY33" s="1118"/>
      <c r="HZ33" s="1118"/>
      <c r="IA33" s="1119"/>
      <c r="IB33" s="1118"/>
      <c r="IC33" s="1118"/>
      <c r="ID33" s="1118"/>
      <c r="IE33" s="1118"/>
      <c r="IF33" s="1118"/>
      <c r="IG33" s="1118"/>
      <c r="IH33" s="1118"/>
      <c r="II33" s="1118"/>
      <c r="IJ33" s="1118"/>
      <c r="IK33" s="1119"/>
      <c r="IL33" s="1122">
        <v>0</v>
      </c>
      <c r="IM33" s="1122"/>
      <c r="IN33" s="1122">
        <v>0</v>
      </c>
      <c r="IO33" s="1118"/>
      <c r="IP33" s="1118"/>
      <c r="IQ33" s="1123"/>
      <c r="IR33" s="1123">
        <v>0</v>
      </c>
      <c r="IS33" s="1118">
        <v>0</v>
      </c>
      <c r="IT33" s="1124">
        <v>0</v>
      </c>
      <c r="IU33" s="1115">
        <f t="shared" si="1"/>
        <v>0</v>
      </c>
    </row>
    <row r="34" spans="1:255" ht="12.5">
      <c r="A34" s="1116" t="s">
        <v>523</v>
      </c>
      <c r="B34" s="1117">
        <v>3767.7559670000001</v>
      </c>
      <c r="C34" s="1118">
        <v>159359.34</v>
      </c>
      <c r="D34" s="1118">
        <v>180634.83</v>
      </c>
      <c r="E34" s="1118">
        <v>257232.75</v>
      </c>
      <c r="F34" s="1118">
        <v>211826.99</v>
      </c>
      <c r="G34" s="1118">
        <v>302735.03000000003</v>
      </c>
      <c r="H34" s="1118">
        <v>325763.65999999997</v>
      </c>
      <c r="I34" s="1118">
        <v>549016.06999999995</v>
      </c>
      <c r="J34" s="1118">
        <v>619374</v>
      </c>
      <c r="K34" s="1118">
        <v>882366.53</v>
      </c>
      <c r="L34" s="1119">
        <v>992276.92</v>
      </c>
      <c r="M34" s="1118">
        <v>35019.67</v>
      </c>
      <c r="N34" s="1118">
        <v>4121.3297499999999</v>
      </c>
      <c r="O34" s="1118">
        <v>14114.488499999999</v>
      </c>
      <c r="P34" s="1118">
        <v>18198.63</v>
      </c>
      <c r="Q34" s="1118">
        <v>29105.73</v>
      </c>
      <c r="R34" s="1118">
        <v>12924.5</v>
      </c>
      <c r="S34" s="1118">
        <v>57572.54825</v>
      </c>
      <c r="T34" s="1118">
        <v>53593.81</v>
      </c>
      <c r="U34" s="1118">
        <v>38866.300000000003</v>
      </c>
      <c r="V34" s="1119">
        <v>46448.59</v>
      </c>
      <c r="W34" s="1120">
        <v>47916.63</v>
      </c>
      <c r="X34" s="1118">
        <v>72244.86</v>
      </c>
      <c r="Y34" s="1118">
        <v>61543.16618</v>
      </c>
      <c r="Z34" s="1118">
        <v>113331.64044</v>
      </c>
      <c r="AA34" s="1118">
        <v>129360.72</v>
      </c>
      <c r="AB34" s="1118">
        <v>143950.28</v>
      </c>
      <c r="AC34" s="1118">
        <v>81093.58</v>
      </c>
      <c r="AD34" s="1118">
        <v>216231.97</v>
      </c>
      <c r="AE34" s="1118">
        <v>113672</v>
      </c>
      <c r="AF34" s="1118">
        <v>118134</v>
      </c>
      <c r="AG34" s="1119">
        <v>126937</v>
      </c>
      <c r="AH34" s="1118">
        <v>203279.01</v>
      </c>
      <c r="AI34" s="1118">
        <v>-39357.08021</v>
      </c>
      <c r="AJ34" s="1118">
        <v>55399.202899999997</v>
      </c>
      <c r="AK34" s="1118">
        <v>10045.459999999999</v>
      </c>
      <c r="AL34" s="1118">
        <v>43399.88</v>
      </c>
      <c r="AM34" s="1118">
        <v>-19839.16</v>
      </c>
      <c r="AN34" s="1118">
        <v>160271.20000000001</v>
      </c>
      <c r="AO34" s="1118">
        <v>-286669</v>
      </c>
      <c r="AP34" s="1118">
        <v>72262.490000000005</v>
      </c>
      <c r="AQ34" s="1119">
        <v>141811.51431999999</v>
      </c>
      <c r="AR34" s="1118">
        <v>295611.21000000002</v>
      </c>
      <c r="AS34" s="1118">
        <v>235205.83295000001</v>
      </c>
      <c r="AT34" s="1118">
        <v>214902.38</v>
      </c>
      <c r="AU34" s="1118">
        <v>180384.92</v>
      </c>
      <c r="AV34" s="1118">
        <v>282135.53999999998</v>
      </c>
      <c r="AW34" s="1118">
        <v>316096.52</v>
      </c>
      <c r="AX34" s="1118">
        <v>545250.27</v>
      </c>
      <c r="AY34" s="1118">
        <v>635564.49</v>
      </c>
      <c r="AZ34" s="1118">
        <v>512663.89</v>
      </c>
      <c r="BA34" s="1119">
        <v>919039.79</v>
      </c>
      <c r="BB34" s="1118">
        <v>56565.39</v>
      </c>
      <c r="BC34" s="1118">
        <v>8589.2303599999996</v>
      </c>
      <c r="BD34" s="1118">
        <v>66139.768609999999</v>
      </c>
      <c r="BE34" s="1118">
        <v>77933.850000000006</v>
      </c>
      <c r="BF34" s="1118">
        <v>119309.37</v>
      </c>
      <c r="BG34" s="1118">
        <v>125973.65</v>
      </c>
      <c r="BH34" s="1118">
        <v>204972.86</v>
      </c>
      <c r="BI34" s="1118">
        <v>203599.69</v>
      </c>
      <c r="BJ34" s="1118">
        <v>182018.94</v>
      </c>
      <c r="BK34" s="1119">
        <v>231557.2</v>
      </c>
      <c r="BL34" s="1118">
        <v>133450.69</v>
      </c>
      <c r="BM34" s="1118">
        <v>-21162.29018</v>
      </c>
      <c r="BN34" s="1118">
        <v>151439.73128000001</v>
      </c>
      <c r="BO34" s="1118">
        <v>130946.15</v>
      </c>
      <c r="BP34" s="1118">
        <v>202823.47</v>
      </c>
      <c r="BQ34" s="1118">
        <v>35993.25</v>
      </c>
      <c r="BR34" s="1118">
        <v>595183.07999999996</v>
      </c>
      <c r="BS34" s="1118">
        <v>332623.2</v>
      </c>
      <c r="BT34" s="1118">
        <v>405793.59</v>
      </c>
      <c r="BU34" s="1119">
        <v>412244.46</v>
      </c>
      <c r="BV34" s="1119">
        <v>7259.65</v>
      </c>
      <c r="BW34" s="1118">
        <v>16049.48</v>
      </c>
      <c r="BX34" s="1118">
        <v>30083.97</v>
      </c>
      <c r="BY34" s="1118">
        <v>46733.98</v>
      </c>
      <c r="BZ34" s="1118">
        <v>54068.19</v>
      </c>
      <c r="CA34" s="1118">
        <v>49075.11</v>
      </c>
      <c r="CB34" s="1118">
        <v>61615.9</v>
      </c>
      <c r="CC34" s="1118">
        <v>131183.14000000001</v>
      </c>
      <c r="CD34" s="1118">
        <v>120524.61</v>
      </c>
      <c r="CE34" s="1118">
        <v>104781.86</v>
      </c>
      <c r="CF34" s="1119">
        <v>155528.23000000001</v>
      </c>
      <c r="CG34" s="1118">
        <v>94133.88</v>
      </c>
      <c r="CH34" s="1118">
        <v>66399.972999999998</v>
      </c>
      <c r="CI34" s="1118">
        <v>149479.66764</v>
      </c>
      <c r="CJ34" s="1118">
        <v>132485.79</v>
      </c>
      <c r="CK34" s="1118">
        <v>166598.79999999999</v>
      </c>
      <c r="CL34" s="1118">
        <v>139615.01999999999</v>
      </c>
      <c r="CM34" s="1118">
        <v>241353.60000000001</v>
      </c>
      <c r="CN34" s="1118">
        <v>218187.13</v>
      </c>
      <c r="CO34" s="1121" t="s">
        <v>103</v>
      </c>
      <c r="CP34" s="1118">
        <v>25067.57</v>
      </c>
      <c r="CQ34" s="1118">
        <v>4235.0395374</v>
      </c>
      <c r="CR34" s="1118">
        <v>23487.999863000001</v>
      </c>
      <c r="CS34" s="1118">
        <v>35438.65</v>
      </c>
      <c r="CT34" s="1118">
        <v>56562.04</v>
      </c>
      <c r="CU34" s="1118">
        <v>57857.43</v>
      </c>
      <c r="CV34" s="1118">
        <v>75849.31</v>
      </c>
      <c r="CW34" s="1118">
        <v>94325.440000000002</v>
      </c>
      <c r="CX34" s="1118">
        <v>100277.7</v>
      </c>
      <c r="CY34" s="1119">
        <v>99176.29</v>
      </c>
      <c r="CZ34" s="1119">
        <v>34261.040000000001</v>
      </c>
      <c r="DA34" s="1118">
        <v>511913.98</v>
      </c>
      <c r="DB34" s="1118">
        <v>486381.59814000002</v>
      </c>
      <c r="DC34" s="1118">
        <v>803119.53</v>
      </c>
      <c r="DD34" s="1118">
        <v>1031738.33</v>
      </c>
      <c r="DE34" s="1118">
        <v>1175211.01</v>
      </c>
      <c r="DF34" s="1118">
        <v>1322438.57</v>
      </c>
      <c r="DG34" s="1118">
        <v>2131930.4900000002</v>
      </c>
      <c r="DH34" s="1118">
        <v>2148459.35</v>
      </c>
      <c r="DI34" s="1118">
        <v>2505300.64</v>
      </c>
      <c r="DJ34" s="1119">
        <v>3285737.1541190702</v>
      </c>
      <c r="DK34" s="1118">
        <v>370721.83</v>
      </c>
      <c r="DL34" s="1118">
        <v>370237.93367</v>
      </c>
      <c r="DM34" s="1118">
        <v>725937.19412999996</v>
      </c>
      <c r="DN34" s="1118">
        <v>794708.09</v>
      </c>
      <c r="DO34" s="1118">
        <v>1186007.82</v>
      </c>
      <c r="DP34" s="1118">
        <v>1564009.24</v>
      </c>
      <c r="DQ34" s="1118">
        <v>1476413.37</v>
      </c>
      <c r="DR34" s="1118">
        <v>970372.92</v>
      </c>
      <c r="DS34" s="1118">
        <v>1552368.75</v>
      </c>
      <c r="DT34" s="1119">
        <v>1963061.64</v>
      </c>
      <c r="DU34" s="1118">
        <v>77964.281400000007</v>
      </c>
      <c r="DV34" s="1118">
        <v>112791.30129810001</v>
      </c>
      <c r="DW34" s="1118">
        <v>155638.10545919999</v>
      </c>
      <c r="DX34" s="1118">
        <v>139156.3021</v>
      </c>
      <c r="DY34" s="1118">
        <v>181508.21239999999</v>
      </c>
      <c r="DZ34" s="1118">
        <v>-3218.6777999999999</v>
      </c>
      <c r="EA34" s="1118">
        <v>29913.65</v>
      </c>
      <c r="EB34" s="1118">
        <v>60865.63</v>
      </c>
      <c r="EC34" s="1118">
        <v>167671.9454</v>
      </c>
      <c r="ED34" s="1119">
        <v>343608.94839999999</v>
      </c>
      <c r="EE34" s="1118">
        <v>111863.69</v>
      </c>
      <c r="EF34" s="1118">
        <v>139594.25826</v>
      </c>
      <c r="EG34" s="1118">
        <v>172238.52989000001</v>
      </c>
      <c r="EH34" s="1118">
        <v>251303.82</v>
      </c>
      <c r="EI34" s="1118">
        <v>364639.05</v>
      </c>
      <c r="EJ34" s="1118">
        <v>477228.65</v>
      </c>
      <c r="EK34" s="1118">
        <v>461043.14</v>
      </c>
      <c r="EL34" s="1118">
        <v>564615</v>
      </c>
      <c r="EM34" s="1118">
        <v>728324.84</v>
      </c>
      <c r="EN34" s="1119">
        <v>896933.65</v>
      </c>
      <c r="EO34" s="1118">
        <v>22488690.529999997</v>
      </c>
      <c r="EP34" s="1118">
        <v>24454318.07</v>
      </c>
      <c r="EQ34" s="1118">
        <v>26464744.719999999</v>
      </c>
      <c r="ER34" s="1118">
        <v>27027548.399999999</v>
      </c>
      <c r="ES34" s="1118">
        <v>25314737.870000001</v>
      </c>
      <c r="ET34" s="1118">
        <v>29528622.640000001</v>
      </c>
      <c r="EU34" s="1118">
        <v>32175278.879999999</v>
      </c>
      <c r="EV34" s="1118">
        <v>30628848.390000001</v>
      </c>
      <c r="EW34" s="1118">
        <v>34100204.210000001</v>
      </c>
      <c r="EX34" s="1119">
        <v>34407678</v>
      </c>
      <c r="EY34" s="1118">
        <v>599095.41</v>
      </c>
      <c r="EZ34" s="1118">
        <v>452938.09078000003</v>
      </c>
      <c r="FA34" s="1118">
        <v>771888.45386999997</v>
      </c>
      <c r="FB34" s="1118">
        <v>758602.48</v>
      </c>
      <c r="FC34" s="1118">
        <v>987255.48</v>
      </c>
      <c r="FD34" s="1118">
        <v>700920.22</v>
      </c>
      <c r="FE34" s="1118">
        <v>996294.86</v>
      </c>
      <c r="FF34" s="1118">
        <v>1218230.44</v>
      </c>
      <c r="FG34" s="1118">
        <v>1398568.25</v>
      </c>
      <c r="FH34" s="1119">
        <v>1658958.42</v>
      </c>
      <c r="FI34" s="1118">
        <v>163522.41</v>
      </c>
      <c r="FJ34" s="1118">
        <v>60048.024340000004</v>
      </c>
      <c r="FK34" s="1118">
        <v>202534.02290000001</v>
      </c>
      <c r="FL34" s="1118">
        <v>217585.55</v>
      </c>
      <c r="FM34" s="1118">
        <v>325493.31</v>
      </c>
      <c r="FN34" s="1118">
        <v>192217.22000000003</v>
      </c>
      <c r="FO34" s="1118">
        <v>540154.56000000006</v>
      </c>
      <c r="FP34" s="1118">
        <v>461829</v>
      </c>
      <c r="FQ34" s="1118">
        <v>555091.75</v>
      </c>
      <c r="FR34" s="1119">
        <v>756657.79</v>
      </c>
      <c r="FS34" s="1118">
        <v>43724.83</v>
      </c>
      <c r="FT34" s="1118">
        <v>45709.816850000003</v>
      </c>
      <c r="FU34" s="1118">
        <v>60600.357020000003</v>
      </c>
      <c r="FV34" s="1118">
        <v>87668.5</v>
      </c>
      <c r="FW34" s="1118">
        <v>87218.64</v>
      </c>
      <c r="FX34" s="1118">
        <v>54848.26</v>
      </c>
      <c r="FY34" s="1118">
        <v>58089.84</v>
      </c>
      <c r="FZ34" s="1118">
        <v>65480.54</v>
      </c>
      <c r="GA34" s="1118">
        <v>100717.38</v>
      </c>
      <c r="GB34" s="1119">
        <v>132975.20000000001</v>
      </c>
      <c r="GC34" s="1118">
        <v>-19135.450000000012</v>
      </c>
      <c r="GD34" s="1118">
        <v>-64968.480000000003</v>
      </c>
      <c r="GE34" s="1118">
        <v>173589.43</v>
      </c>
      <c r="GF34" s="1118">
        <v>152264.76</v>
      </c>
      <c r="GG34" s="1118">
        <v>120653.29</v>
      </c>
      <c r="GH34" s="1118">
        <v>35274.419999999984</v>
      </c>
      <c r="GI34" s="1118">
        <v>380800.82</v>
      </c>
      <c r="GJ34" s="1118">
        <v>218074</v>
      </c>
      <c r="GK34" s="1118">
        <v>299786.08</v>
      </c>
      <c r="GL34" s="1119">
        <v>424789.44</v>
      </c>
      <c r="GM34" s="1118">
        <v>8610.7099999999991</v>
      </c>
      <c r="GN34" s="1118">
        <v>8545.15</v>
      </c>
      <c r="GO34" s="1118">
        <v>10750.92</v>
      </c>
      <c r="GP34" s="1118">
        <v>10017.1</v>
      </c>
      <c r="GQ34" s="1118">
        <v>10813.6</v>
      </c>
      <c r="GR34" s="1118">
        <v>4047.17</v>
      </c>
      <c r="GS34" s="1118">
        <v>3293.84</v>
      </c>
      <c r="GT34" s="1118">
        <v>-922</v>
      </c>
      <c r="GU34" s="1118">
        <v>-952.11583503900499</v>
      </c>
      <c r="GV34" s="1119"/>
      <c r="GW34" s="1118">
        <v>606554.53</v>
      </c>
      <c r="GX34" s="1118">
        <v>675851.98499000003</v>
      </c>
      <c r="GY34" s="1118">
        <v>859173.90618000005</v>
      </c>
      <c r="GZ34" s="1118">
        <v>711269.54</v>
      </c>
      <c r="HA34" s="1118">
        <v>929952.52</v>
      </c>
      <c r="HB34" s="1118">
        <v>1127443.6200000001</v>
      </c>
      <c r="HC34" s="1118">
        <v>1631726</v>
      </c>
      <c r="HD34" s="1118">
        <v>1739336.7656400001</v>
      </c>
      <c r="HE34" s="1118">
        <v>2070985.6259099999</v>
      </c>
      <c r="HF34" s="1119">
        <v>2584556.1751399999</v>
      </c>
      <c r="HG34" s="1120">
        <v>-2894.18</v>
      </c>
      <c r="HH34" s="1118">
        <v>30329.24</v>
      </c>
      <c r="HI34" s="1118">
        <v>19645.829399999999</v>
      </c>
      <c r="HJ34" s="1118">
        <v>40933.111660000002</v>
      </c>
      <c r="HK34" s="1118">
        <v>57557.67</v>
      </c>
      <c r="HL34" s="1118">
        <v>70102.759999999995</v>
      </c>
      <c r="HM34" s="1118">
        <v>75282.14</v>
      </c>
      <c r="HN34" s="1118">
        <v>124514</v>
      </c>
      <c r="HO34" s="1118">
        <v>144356.81</v>
      </c>
      <c r="HP34" s="1118">
        <v>138705.35999999999</v>
      </c>
      <c r="HQ34" s="1119">
        <v>200872.32000000001</v>
      </c>
      <c r="HR34" s="1118">
        <v>21901.71</v>
      </c>
      <c r="HS34" s="1118">
        <v>59126.37</v>
      </c>
      <c r="HT34" s="1118">
        <v>74505.34</v>
      </c>
      <c r="HU34" s="1118">
        <v>98200.36</v>
      </c>
      <c r="HV34" s="1118">
        <v>115880.72</v>
      </c>
      <c r="HW34" s="1118">
        <v>154470.59</v>
      </c>
      <c r="HX34" s="1118">
        <v>197740.7</v>
      </c>
      <c r="HY34" s="1118">
        <v>257486.67</v>
      </c>
      <c r="HZ34" s="1118">
        <v>392720.24</v>
      </c>
      <c r="IA34" s="1119">
        <v>448314.47</v>
      </c>
      <c r="IB34" s="1118">
        <v>118427.95</v>
      </c>
      <c r="IC34" s="1118">
        <v>142752.1</v>
      </c>
      <c r="ID34" s="1118">
        <v>186675.5</v>
      </c>
      <c r="IE34" s="1118">
        <v>212206.37</v>
      </c>
      <c r="IF34" s="1118">
        <v>353616.55</v>
      </c>
      <c r="IG34" s="1118">
        <v>464428.85</v>
      </c>
      <c r="IH34" s="1118">
        <v>924204.25</v>
      </c>
      <c r="II34" s="1118">
        <v>729741.29</v>
      </c>
      <c r="IJ34" s="1118">
        <v>1091335.93</v>
      </c>
      <c r="IK34" s="1119">
        <v>1571921.14</v>
      </c>
      <c r="IL34" s="1122">
        <v>26224966.751399998</v>
      </c>
      <c r="IM34" s="1122">
        <v>27493266.049115501</v>
      </c>
      <c r="IN34" s="1122">
        <v>31794590.730342202</v>
      </c>
      <c r="IO34" s="1118">
        <v>32530516.622100003</v>
      </c>
      <c r="IP34" s="1118">
        <v>32618786.082400002</v>
      </c>
      <c r="IQ34" s="1123">
        <v>36835107.262200005</v>
      </c>
      <c r="IR34" s="1123">
        <v>43908282.448250011</v>
      </c>
      <c r="IS34" s="1118">
        <v>41311570.175640002</v>
      </c>
      <c r="IT34" s="1124">
        <v>47517994.185474962</v>
      </c>
      <c r="IU34" s="1115">
        <f t="shared" si="1"/>
        <v>51846372.787946075</v>
      </c>
    </row>
    <row r="35" spans="1:255" ht="12.5">
      <c r="A35" s="1116" t="s">
        <v>524</v>
      </c>
      <c r="B35" s="1117">
        <v>-100.7535369</v>
      </c>
      <c r="C35" s="1118">
        <v>-14323.26</v>
      </c>
      <c r="D35" s="1118">
        <v>-12766.21</v>
      </c>
      <c r="E35" s="1118">
        <v>-7643.78</v>
      </c>
      <c r="F35" s="1118">
        <v>39167.97</v>
      </c>
      <c r="G35" s="1118">
        <v>1160.02</v>
      </c>
      <c r="H35" s="1118">
        <v>-14229.65</v>
      </c>
      <c r="I35" s="1118">
        <v>-12832.21</v>
      </c>
      <c r="J35" s="1118">
        <v>-43991</v>
      </c>
      <c r="K35" s="1118">
        <v>-1815.2</v>
      </c>
      <c r="L35" s="1119">
        <v>-8898.2999999999993</v>
      </c>
      <c r="M35" s="1118">
        <v>-570.76</v>
      </c>
      <c r="N35" s="1118">
        <v>367.64992999999998</v>
      </c>
      <c r="O35" s="1118">
        <v>-1171.9422999999999</v>
      </c>
      <c r="P35" s="1118">
        <v>-2306.87</v>
      </c>
      <c r="Q35" s="1118">
        <v>-2276.73</v>
      </c>
      <c r="R35" s="1118">
        <v>-2214.6</v>
      </c>
      <c r="S35" s="1118">
        <v>-3605.8010899999999</v>
      </c>
      <c r="T35" s="1118">
        <v>-8043.82</v>
      </c>
      <c r="U35" s="1118">
        <v>-3534.33</v>
      </c>
      <c r="V35" s="1119">
        <v>-3463.04</v>
      </c>
      <c r="W35" s="1120">
        <v>-386.07</v>
      </c>
      <c r="X35" s="1118">
        <v>-90.6</v>
      </c>
      <c r="Y35" s="1118">
        <v>1174.98206</v>
      </c>
      <c r="Z35" s="1118">
        <v>-147.09640999999999</v>
      </c>
      <c r="AA35" s="1118">
        <v>-4.21</v>
      </c>
      <c r="AB35" s="1118">
        <v>-191.43</v>
      </c>
      <c r="AC35" s="1118">
        <v>-130.72</v>
      </c>
      <c r="AD35" s="1118">
        <v>-13473.17</v>
      </c>
      <c r="AE35" s="1118">
        <v>87</v>
      </c>
      <c r="AF35" s="1118">
        <v>2882</v>
      </c>
      <c r="AG35" s="1119">
        <v>2668.4087300000001</v>
      </c>
      <c r="AH35" s="1118">
        <v>-105885.67</v>
      </c>
      <c r="AI35" s="1118">
        <v>-816.34903999999995</v>
      </c>
      <c r="AJ35" s="1118">
        <v>147.18002000000001</v>
      </c>
      <c r="AK35" s="1118">
        <v>1887.26</v>
      </c>
      <c r="AL35" s="1118">
        <v>1585.6</v>
      </c>
      <c r="AM35" s="1118">
        <v>-2865.54</v>
      </c>
      <c r="AN35" s="1118">
        <v>-7774.43</v>
      </c>
      <c r="AO35" s="1118">
        <v>38023</v>
      </c>
      <c r="AP35" s="1118">
        <v>-2401.41</v>
      </c>
      <c r="AQ35" s="1119">
        <v>-2486.8009499999998</v>
      </c>
      <c r="AR35" s="1118">
        <v>-5902.05</v>
      </c>
      <c r="AS35" s="1118">
        <v>-2624.0183499999998</v>
      </c>
      <c r="AT35" s="1118">
        <v>6853.54097</v>
      </c>
      <c r="AU35" s="1118">
        <v>-808.78</v>
      </c>
      <c r="AV35" s="1118">
        <v>198.12</v>
      </c>
      <c r="AW35" s="1118">
        <v>-3323.69</v>
      </c>
      <c r="AX35" s="1118">
        <v>-8388.7800000000007</v>
      </c>
      <c r="AY35" s="1118">
        <v>-9104.01</v>
      </c>
      <c r="AZ35" s="1118">
        <v>-282.05</v>
      </c>
      <c r="BA35" s="1119">
        <v>-22760.41</v>
      </c>
      <c r="BB35" s="1118">
        <v>-1926.29</v>
      </c>
      <c r="BC35" s="1118">
        <v>-2994.3584099999998</v>
      </c>
      <c r="BD35" s="1118">
        <v>1289.33582</v>
      </c>
      <c r="BE35" s="1118">
        <v>-659.58</v>
      </c>
      <c r="BF35" s="1118">
        <v>1556.94</v>
      </c>
      <c r="BG35" s="1118">
        <v>75.97</v>
      </c>
      <c r="BH35" s="1118">
        <v>-2669</v>
      </c>
      <c r="BI35" s="1118">
        <v>-11691.8</v>
      </c>
      <c r="BJ35" s="1118">
        <v>3036.72</v>
      </c>
      <c r="BK35" s="1119">
        <v>-5118.41</v>
      </c>
      <c r="BL35" s="1118"/>
      <c r="BM35" s="1118"/>
      <c r="BN35" s="1118"/>
      <c r="BO35" s="1118"/>
      <c r="BP35" s="1118">
        <v>-4657.5</v>
      </c>
      <c r="BQ35" s="1118">
        <v>-4308.7299999999996</v>
      </c>
      <c r="BR35" s="1118">
        <v>-10267.82</v>
      </c>
      <c r="BS35" s="1118">
        <v>1651.4</v>
      </c>
      <c r="BT35" s="1118">
        <v>-6821.9</v>
      </c>
      <c r="BU35" s="1119">
        <v>-583.79</v>
      </c>
      <c r="BV35" s="1119"/>
      <c r="BW35" s="1118">
        <v>-2100.65</v>
      </c>
      <c r="BX35" s="1118">
        <v>-4535.34</v>
      </c>
      <c r="BY35" s="1118">
        <v>-4100.7700000000004</v>
      </c>
      <c r="BZ35" s="1118">
        <v>-4546.25</v>
      </c>
      <c r="CA35" s="1118">
        <v>-3546.34</v>
      </c>
      <c r="CB35" s="1118">
        <v>-803.66</v>
      </c>
      <c r="CC35" s="1118">
        <v>-4485.97</v>
      </c>
      <c r="CD35" s="1118">
        <v>-162.63999999999999</v>
      </c>
      <c r="CE35" s="1118">
        <v>4650.91</v>
      </c>
      <c r="CF35" s="1119">
        <v>-2146.41</v>
      </c>
      <c r="CG35" s="1118">
        <v>-210.12</v>
      </c>
      <c r="CH35" s="1118">
        <v>-757.65475000000004</v>
      </c>
      <c r="CI35" s="1118">
        <v>-834.26266999999996</v>
      </c>
      <c r="CJ35" s="1118">
        <v>-3505.26</v>
      </c>
      <c r="CK35" s="1118">
        <v>-2730.02</v>
      </c>
      <c r="CL35" s="1118">
        <v>-5655.52</v>
      </c>
      <c r="CM35" s="1118">
        <v>-13224</v>
      </c>
      <c r="CN35" s="1118">
        <v>-7058.48</v>
      </c>
      <c r="CO35" s="1121" t="s">
        <v>103</v>
      </c>
      <c r="CP35" s="1118">
        <v>-317.49</v>
      </c>
      <c r="CQ35" s="1118">
        <v>-1651.4618078000001</v>
      </c>
      <c r="CR35" s="1118">
        <v>1156.9086</v>
      </c>
      <c r="CS35" s="1118">
        <v>309.7</v>
      </c>
      <c r="CT35" s="1118">
        <v>-1903.33</v>
      </c>
      <c r="CU35" s="1118">
        <v>-1445.06</v>
      </c>
      <c r="CV35" s="1118"/>
      <c r="CW35" s="1118">
        <v>-9859.65</v>
      </c>
      <c r="CX35" s="1118">
        <v>-713.07</v>
      </c>
      <c r="CY35" s="1119">
        <v>-932.7</v>
      </c>
      <c r="CZ35" s="1119">
        <v>-23723.88</v>
      </c>
      <c r="DA35" s="1118">
        <v>-17961.14</v>
      </c>
      <c r="DB35" s="1118">
        <v>25763.20348</v>
      </c>
      <c r="DC35" s="1118">
        <v>-4990.6185299999997</v>
      </c>
      <c r="DD35" s="1118">
        <v>-38004.400000000001</v>
      </c>
      <c r="DE35" s="1118">
        <v>-43666.89</v>
      </c>
      <c r="DF35" s="1118">
        <v>-158828.42000000001</v>
      </c>
      <c r="DG35" s="1118">
        <v>-106709.85</v>
      </c>
      <c r="DH35" s="1118">
        <v>-266511.24</v>
      </c>
      <c r="DI35" s="1118">
        <v>-273470.62</v>
      </c>
      <c r="DJ35" s="1119">
        <v>-77818.42</v>
      </c>
      <c r="DK35" s="1118">
        <v>-26095.15</v>
      </c>
      <c r="DL35" s="1118">
        <v>-70634.648530000006</v>
      </c>
      <c r="DM35" s="1118">
        <v>-234462.70342999999</v>
      </c>
      <c r="DN35" s="1118">
        <v>-212322.05</v>
      </c>
      <c r="DO35" s="1118">
        <v>-430103.71</v>
      </c>
      <c r="DP35" s="1118">
        <v>-683690.14</v>
      </c>
      <c r="DQ35" s="1118">
        <v>-190419.85</v>
      </c>
      <c r="DR35" s="1118">
        <v>376285.67</v>
      </c>
      <c r="DS35" s="1118">
        <v>110097.06</v>
      </c>
      <c r="DT35" s="1119">
        <v>22468.12</v>
      </c>
      <c r="DU35" s="1118"/>
      <c r="DV35" s="1118"/>
      <c r="DW35" s="1118"/>
      <c r="DX35" s="1118"/>
      <c r="DY35" s="1118"/>
      <c r="DZ35" s="1118"/>
      <c r="EA35" s="1118"/>
      <c r="EB35" s="1118"/>
      <c r="EC35" s="1118"/>
      <c r="ED35" s="1119"/>
      <c r="EE35" s="1118">
        <v>-29.44</v>
      </c>
      <c r="EF35" s="1118">
        <v>-349.65553999999997</v>
      </c>
      <c r="EG35" s="1118">
        <v>-220.87744000000001</v>
      </c>
      <c r="EH35" s="1118">
        <v>-735.01</v>
      </c>
      <c r="EI35" s="1118">
        <v>-1975.45</v>
      </c>
      <c r="EJ35" s="1118">
        <v>-7923</v>
      </c>
      <c r="EK35" s="1118">
        <v>-13781.58</v>
      </c>
      <c r="EL35" s="1118">
        <v>-31193</v>
      </c>
      <c r="EM35" s="1118">
        <v>-23367.919999999998</v>
      </c>
      <c r="EN35" s="1119">
        <v>-11973.82</v>
      </c>
      <c r="EO35" s="1118"/>
      <c r="EP35" s="1118"/>
      <c r="EQ35" s="1118"/>
      <c r="ER35" s="1118"/>
      <c r="ES35" s="1118"/>
      <c r="ET35" s="1118"/>
      <c r="EU35" s="1118"/>
      <c r="EV35" s="1118"/>
      <c r="EW35" s="1118"/>
      <c r="EX35" s="1119"/>
      <c r="EY35" s="1118">
        <v>-2470.42</v>
      </c>
      <c r="EZ35" s="1118">
        <v>-1965.7948899999999</v>
      </c>
      <c r="FA35" s="1118">
        <v>-4765.25</v>
      </c>
      <c r="FB35" s="1118">
        <v>-1729.59</v>
      </c>
      <c r="FC35" s="1118">
        <v>-37393.25</v>
      </c>
      <c r="FD35" s="1118">
        <v>-92476.06</v>
      </c>
      <c r="FE35" s="1118">
        <v>44993.79</v>
      </c>
      <c r="FF35" s="1118">
        <v>-79374.009999999995</v>
      </c>
      <c r="FG35" s="1118">
        <v>-73246.31</v>
      </c>
      <c r="FH35" s="1119">
        <v>22995.78</v>
      </c>
      <c r="FI35" s="1118">
        <v>-2876.1</v>
      </c>
      <c r="FJ35" s="1118">
        <v>-1941.3401200000001</v>
      </c>
      <c r="FK35" s="1118">
        <v>-12691.892320000001</v>
      </c>
      <c r="FL35" s="1118">
        <v>-23886.89</v>
      </c>
      <c r="FM35" s="1118">
        <v>-32342.63</v>
      </c>
      <c r="FN35" s="1118">
        <v>2423.4499999999998</v>
      </c>
      <c r="FO35" s="1118">
        <v>-11244.35</v>
      </c>
      <c r="FP35" s="1118">
        <v>-44669</v>
      </c>
      <c r="FQ35" s="1118">
        <v>-3946.88</v>
      </c>
      <c r="FR35" s="1119">
        <v>10375.049999999999</v>
      </c>
      <c r="FS35" s="1118"/>
      <c r="FT35" s="1118">
        <v>-2483.9933099999998</v>
      </c>
      <c r="FU35" s="1118">
        <v>-588.79741000000001</v>
      </c>
      <c r="FV35" s="1118">
        <v>-4935.7700000000004</v>
      </c>
      <c r="FW35" s="1118">
        <v>-1105.67</v>
      </c>
      <c r="FX35" s="1118">
        <v>856.68</v>
      </c>
      <c r="FY35" s="1118">
        <v>2851.79</v>
      </c>
      <c r="FZ35" s="1118">
        <v>-103.56</v>
      </c>
      <c r="GA35" s="1118">
        <v>1802.41</v>
      </c>
      <c r="GB35" s="1119">
        <v>-1982.13</v>
      </c>
      <c r="GC35" s="1118"/>
      <c r="GD35" s="1118"/>
      <c r="GE35" s="1118"/>
      <c r="GF35" s="1118"/>
      <c r="GG35" s="1118"/>
      <c r="GH35" s="1118"/>
      <c r="GI35" s="1118"/>
      <c r="GJ35" s="1118"/>
      <c r="GK35" s="1118"/>
      <c r="GL35" s="1119"/>
      <c r="GM35" s="1118"/>
      <c r="GN35" s="1118"/>
      <c r="GO35" s="1118"/>
      <c r="GP35" s="1118"/>
      <c r="GQ35" s="1118"/>
      <c r="GR35" s="1118"/>
      <c r="GS35" s="1118"/>
      <c r="GT35" s="1118"/>
      <c r="GU35" s="1118"/>
      <c r="GV35" s="1119"/>
      <c r="GW35" s="1118">
        <v>-85.2</v>
      </c>
      <c r="GX35" s="1118">
        <v>-3036.46875</v>
      </c>
      <c r="GY35" s="1118">
        <v>-337.69155000000001</v>
      </c>
      <c r="GZ35" s="1118">
        <v>-1051.3499999999999</v>
      </c>
      <c r="HA35" s="1118">
        <v>5761.95</v>
      </c>
      <c r="HB35" s="1118">
        <v>-3830.91</v>
      </c>
      <c r="HC35" s="1118">
        <v>-4629.16</v>
      </c>
      <c r="HD35" s="1118">
        <v>-10163.609640000001</v>
      </c>
      <c r="HE35" s="1118">
        <v>-20430.4846</v>
      </c>
      <c r="HF35" s="1119">
        <v>-2306.2674000000002</v>
      </c>
      <c r="HG35" s="1120"/>
      <c r="HH35" s="1118"/>
      <c r="HI35" s="1118"/>
      <c r="HJ35" s="1118"/>
      <c r="HK35" s="1118"/>
      <c r="HL35" s="1118"/>
      <c r="HM35" s="1118"/>
      <c r="HN35" s="1118"/>
      <c r="HO35" s="1118"/>
      <c r="HP35" s="1118"/>
      <c r="HQ35" s="1119"/>
      <c r="HR35" s="1118">
        <v>-1018.62</v>
      </c>
      <c r="HS35" s="1118">
        <v>-4563.6899999999996</v>
      </c>
      <c r="HT35" s="1118">
        <v>-1754.43</v>
      </c>
      <c r="HU35" s="1118">
        <v>-1359.96</v>
      </c>
      <c r="HV35" s="1118">
        <v>-1208.99</v>
      </c>
      <c r="HW35" s="1118">
        <v>-58.93</v>
      </c>
      <c r="HX35" s="1118">
        <v>-2059.94</v>
      </c>
      <c r="HY35" s="1118">
        <v>-2628.79</v>
      </c>
      <c r="HZ35" s="1118">
        <v>-2681.71</v>
      </c>
      <c r="IA35" s="1119">
        <v>-2830.76</v>
      </c>
      <c r="IB35" s="1118">
        <v>-318.45999999999998</v>
      </c>
      <c r="IC35" s="1118">
        <v>-4449.9799999999996</v>
      </c>
      <c r="ID35" s="1118">
        <v>-11330.04</v>
      </c>
      <c r="IE35" s="1118">
        <v>-27244.27</v>
      </c>
      <c r="IF35" s="1118">
        <v>-60857.97</v>
      </c>
      <c r="IG35" s="1118">
        <v>-76028.710000000006</v>
      </c>
      <c r="IH35" s="1118">
        <v>-234218.89</v>
      </c>
      <c r="II35" s="1118">
        <v>-29708.62</v>
      </c>
      <c r="IJ35" s="1118">
        <v>-90844.59</v>
      </c>
      <c r="IK35" s="1119">
        <v>-17013.87</v>
      </c>
      <c r="IL35" s="1122">
        <v>-182181.42</v>
      </c>
      <c r="IM35" s="1122">
        <v>-88265.128027800005</v>
      </c>
      <c r="IN35" s="1122">
        <v>-275593.18664999999</v>
      </c>
      <c r="IO35" s="1118">
        <v>-281735.31</v>
      </c>
      <c r="IP35" s="1118">
        <v>-613697.28000000003</v>
      </c>
      <c r="IQ35" s="1123">
        <v>-1054457.2400000002</v>
      </c>
      <c r="IR35" s="1123">
        <v>-591939.22109000001</v>
      </c>
      <c r="IS35" s="1118">
        <v>-138216.15964</v>
      </c>
      <c r="IT35" s="1124">
        <v>-381087.3746000001</v>
      </c>
      <c r="IU35" s="1115">
        <f t="shared" si="1"/>
        <v>-125632.40315690001</v>
      </c>
    </row>
    <row r="36" spans="1:255" ht="12.5">
      <c r="A36" s="1116" t="s">
        <v>525</v>
      </c>
      <c r="B36" s="1117"/>
      <c r="C36" s="1118"/>
      <c r="D36" s="1118"/>
      <c r="E36" s="1118"/>
      <c r="F36" s="1118"/>
      <c r="G36" s="1118"/>
      <c r="H36" s="1118"/>
      <c r="I36" s="1118"/>
      <c r="J36" s="1118"/>
      <c r="K36" s="1118"/>
      <c r="L36" s="1119"/>
      <c r="M36" s="1118"/>
      <c r="N36" s="1118"/>
      <c r="O36" s="1118"/>
      <c r="P36" s="1118"/>
      <c r="Q36" s="1118"/>
      <c r="R36" s="1118"/>
      <c r="S36" s="1118"/>
      <c r="T36" s="1118"/>
      <c r="U36" s="1118"/>
      <c r="V36" s="1119"/>
      <c r="W36" s="1120" t="s">
        <v>185</v>
      </c>
      <c r="X36" s="1118"/>
      <c r="Y36" s="1118"/>
      <c r="Z36" s="1118"/>
      <c r="AA36" s="1118"/>
      <c r="AB36" s="1118"/>
      <c r="AC36" s="1118"/>
      <c r="AD36" s="1118"/>
      <c r="AE36" s="1118"/>
      <c r="AF36" s="1118"/>
      <c r="AG36" s="1119"/>
      <c r="AH36" s="1118"/>
      <c r="AI36" s="1118"/>
      <c r="AJ36" s="1118"/>
      <c r="AK36" s="1118"/>
      <c r="AL36" s="1118"/>
      <c r="AM36" s="1118"/>
      <c r="AN36" s="1118"/>
      <c r="AO36" s="1118"/>
      <c r="AP36" s="1118"/>
      <c r="AQ36" s="1119"/>
      <c r="AR36" s="1118"/>
      <c r="AS36" s="1118"/>
      <c r="AT36" s="1118"/>
      <c r="AU36" s="1118"/>
      <c r="AV36" s="1118"/>
      <c r="AW36" s="1118"/>
      <c r="AX36" s="1118"/>
      <c r="AY36" s="1118"/>
      <c r="AZ36" s="1118"/>
      <c r="BA36" s="1119"/>
      <c r="BB36" s="1118"/>
      <c r="BC36" s="1118"/>
      <c r="BD36" s="1118"/>
      <c r="BE36" s="1118"/>
      <c r="BF36" s="1118"/>
      <c r="BG36" s="1118"/>
      <c r="BH36" s="1118"/>
      <c r="BI36" s="1118"/>
      <c r="BJ36" s="1118"/>
      <c r="BK36" s="1119"/>
      <c r="BL36" s="1118"/>
      <c r="BM36" s="1118"/>
      <c r="BN36" s="1118"/>
      <c r="BO36" s="1118"/>
      <c r="BP36" s="1118"/>
      <c r="BQ36" s="1118"/>
      <c r="BR36" s="1118"/>
      <c r="BS36" s="1118"/>
      <c r="BT36" s="1118"/>
      <c r="BU36" s="1119"/>
      <c r="BV36" s="1119"/>
      <c r="BW36" s="1118"/>
      <c r="BX36" s="1118"/>
      <c r="BY36" s="1118"/>
      <c r="BZ36" s="1118"/>
      <c r="CA36" s="1118"/>
      <c r="CB36" s="1118"/>
      <c r="CC36" s="1118"/>
      <c r="CD36" s="1118"/>
      <c r="CE36" s="1118"/>
      <c r="CF36" s="1119"/>
      <c r="CG36" s="1118"/>
      <c r="CH36" s="1118"/>
      <c r="CI36" s="1118"/>
      <c r="CJ36" s="1118"/>
      <c r="CK36" s="1118"/>
      <c r="CL36" s="1118"/>
      <c r="CM36" s="1118"/>
      <c r="CN36" s="1118"/>
      <c r="CO36" s="1121"/>
      <c r="CP36" s="1118"/>
      <c r="CQ36" s="1118"/>
      <c r="CR36" s="1118"/>
      <c r="CS36" s="1118"/>
      <c r="CT36" s="1118"/>
      <c r="CU36" s="1118"/>
      <c r="CV36" s="1118"/>
      <c r="CW36" s="1118"/>
      <c r="CX36" s="1118"/>
      <c r="CY36" s="1119"/>
      <c r="CZ36" s="1119">
        <v>4680.26</v>
      </c>
      <c r="DA36" s="1118"/>
      <c r="DB36" s="1118"/>
      <c r="DC36" s="1118"/>
      <c r="DD36" s="1118"/>
      <c r="DE36" s="1118"/>
      <c r="DF36" s="1118"/>
      <c r="DG36" s="1118"/>
      <c r="DH36" s="1118"/>
      <c r="DI36" s="1118"/>
      <c r="DJ36" s="1119"/>
      <c r="DK36" s="1118"/>
      <c r="DL36" s="1118"/>
      <c r="DM36" s="1118"/>
      <c r="DN36" s="1118"/>
      <c r="DO36" s="1118"/>
      <c r="DP36" s="1118"/>
      <c r="DQ36" s="1118"/>
      <c r="DR36" s="1118">
        <v>0.43</v>
      </c>
      <c r="DS36" s="1118">
        <v>54.36</v>
      </c>
      <c r="DT36" s="1119">
        <v>-59.59</v>
      </c>
      <c r="DU36" s="1118"/>
      <c r="DV36" s="1118"/>
      <c r="DW36" s="1118"/>
      <c r="DX36" s="1118"/>
      <c r="DY36" s="1118"/>
      <c r="DZ36" s="1118"/>
      <c r="EA36" s="1118"/>
      <c r="EB36" s="1118"/>
      <c r="EC36" s="1118"/>
      <c r="ED36" s="1119"/>
      <c r="EE36" s="1118"/>
      <c r="EF36" s="1118"/>
      <c r="EG36" s="1118"/>
      <c r="EH36" s="1118"/>
      <c r="EI36" s="1118"/>
      <c r="EJ36" s="1118"/>
      <c r="EK36" s="1118"/>
      <c r="EL36" s="1118"/>
      <c r="EM36" s="1118"/>
      <c r="EN36" s="1119"/>
      <c r="EO36" s="1118"/>
      <c r="EP36" s="1118"/>
      <c r="EQ36" s="1118"/>
      <c r="ER36" s="1118"/>
      <c r="ES36" s="1118"/>
      <c r="ET36" s="1118"/>
      <c r="EU36" s="1118"/>
      <c r="EV36" s="1118"/>
      <c r="EW36" s="1118"/>
      <c r="EX36" s="1119"/>
      <c r="EY36" s="1118"/>
      <c r="EZ36" s="1118"/>
      <c r="FA36" s="1118"/>
      <c r="FB36" s="1118"/>
      <c r="FC36" s="1118"/>
      <c r="FD36" s="1118"/>
      <c r="FE36" s="1118"/>
      <c r="FF36" s="1118"/>
      <c r="FG36" s="1118"/>
      <c r="FH36" s="1119"/>
      <c r="FI36" s="1118"/>
      <c r="FJ36" s="1118"/>
      <c r="FK36" s="1118"/>
      <c r="FL36" s="1118"/>
      <c r="FM36" s="1118"/>
      <c r="FN36" s="1118"/>
      <c r="FO36" s="1118"/>
      <c r="FP36" s="1118"/>
      <c r="FQ36" s="1118"/>
      <c r="FR36" s="1119"/>
      <c r="FS36" s="1118"/>
      <c r="FT36" s="1118"/>
      <c r="FU36" s="1118"/>
      <c r="FV36" s="1118"/>
      <c r="FW36" s="1118"/>
      <c r="FX36" s="1118"/>
      <c r="FY36" s="1118"/>
      <c r="FZ36" s="1118"/>
      <c r="GA36" s="1118"/>
      <c r="GB36" s="1119"/>
      <c r="GC36" s="1118"/>
      <c r="GD36" s="1118"/>
      <c r="GE36" s="1118"/>
      <c r="GF36" s="1118"/>
      <c r="GG36" s="1118"/>
      <c r="GH36" s="1118"/>
      <c r="GI36" s="1118"/>
      <c r="GJ36" s="1118"/>
      <c r="GK36" s="1118"/>
      <c r="GL36" s="1119"/>
      <c r="GM36" s="1118"/>
      <c r="GN36" s="1118"/>
      <c r="GO36" s="1118"/>
      <c r="GP36" s="1118"/>
      <c r="GQ36" s="1118"/>
      <c r="GR36" s="1118"/>
      <c r="GS36" s="1118"/>
      <c r="GT36" s="1118"/>
      <c r="GU36" s="1118"/>
      <c r="GV36" s="1119"/>
      <c r="GW36" s="1118"/>
      <c r="GX36" s="1118"/>
      <c r="GY36" s="1118"/>
      <c r="GZ36" s="1118"/>
      <c r="HA36" s="1118"/>
      <c r="HB36" s="1118"/>
      <c r="HC36" s="1118"/>
      <c r="HD36" s="1118"/>
      <c r="HE36" s="1118"/>
      <c r="HF36" s="1119"/>
      <c r="HG36" s="1120" t="s">
        <v>185</v>
      </c>
      <c r="HH36" s="1118"/>
      <c r="HI36" s="1118"/>
      <c r="HJ36" s="1118"/>
      <c r="HK36" s="1118"/>
      <c r="HL36" s="1118"/>
      <c r="HM36" s="1118"/>
      <c r="HN36" s="1118"/>
      <c r="HO36" s="1118"/>
      <c r="HP36" s="1118"/>
      <c r="HQ36" s="1119"/>
      <c r="HR36" s="1118"/>
      <c r="HS36" s="1118"/>
      <c r="HT36" s="1118"/>
      <c r="HU36" s="1118"/>
      <c r="HV36" s="1118"/>
      <c r="HW36" s="1118"/>
      <c r="HX36" s="1118"/>
      <c r="HY36" s="1118"/>
      <c r="HZ36" s="1118"/>
      <c r="IA36" s="1119"/>
      <c r="IB36" s="1118"/>
      <c r="IC36" s="1118"/>
      <c r="ID36" s="1118"/>
      <c r="IE36" s="1118"/>
      <c r="IF36" s="1118"/>
      <c r="IG36" s="1118"/>
      <c r="IH36" s="1118"/>
      <c r="II36" s="1118"/>
      <c r="IJ36" s="1118"/>
      <c r="IK36" s="1119"/>
      <c r="IL36" s="1122">
        <v>0</v>
      </c>
      <c r="IM36" s="1122"/>
      <c r="IN36" s="1122">
        <v>0</v>
      </c>
      <c r="IO36" s="1118"/>
      <c r="IP36" s="1118"/>
      <c r="IQ36" s="1123"/>
      <c r="IR36" s="1123">
        <v>0</v>
      </c>
      <c r="IS36" s="1118">
        <v>0.43</v>
      </c>
      <c r="IT36" s="1124">
        <v>54.36</v>
      </c>
      <c r="IU36" s="1115">
        <f t="shared" si="1"/>
        <v>4620.67</v>
      </c>
    </row>
    <row r="37" spans="1:255" ht="12.5">
      <c r="A37" s="1116" t="s">
        <v>526</v>
      </c>
      <c r="B37" s="1117"/>
      <c r="C37" s="1118">
        <v>343408.05</v>
      </c>
      <c r="D37" s="1118">
        <v>-103327.92</v>
      </c>
      <c r="E37" s="1118">
        <v>167969.39</v>
      </c>
      <c r="F37" s="1118">
        <v>-6147</v>
      </c>
      <c r="G37" s="1118">
        <v>44395.26</v>
      </c>
      <c r="H37" s="1118">
        <v>-242573.61</v>
      </c>
      <c r="I37" s="1118">
        <v>486649.57</v>
      </c>
      <c r="J37" s="1118">
        <v>190344</v>
      </c>
      <c r="K37" s="1118">
        <v>9935.32</v>
      </c>
      <c r="L37" s="1119">
        <v>540404.79</v>
      </c>
      <c r="M37" s="1118"/>
      <c r="N37" s="1118"/>
      <c r="O37" s="1118"/>
      <c r="P37" s="1118"/>
      <c r="Q37" s="1118"/>
      <c r="R37" s="1118"/>
      <c r="S37" s="1118"/>
      <c r="T37" s="1118"/>
      <c r="U37" s="1118"/>
      <c r="V37" s="1119"/>
      <c r="W37" s="1120"/>
      <c r="X37" s="1118"/>
      <c r="Y37" s="1118"/>
      <c r="Z37" s="1118"/>
      <c r="AA37" s="1118"/>
      <c r="AB37" s="1118"/>
      <c r="AC37" s="1118"/>
      <c r="AD37" s="1118"/>
      <c r="AE37" s="1118">
        <v>58934</v>
      </c>
      <c r="AF37" s="1118">
        <v>-15991</v>
      </c>
      <c r="AG37" s="1119">
        <v>84823</v>
      </c>
      <c r="AH37" s="1118"/>
      <c r="AI37" s="1118"/>
      <c r="AJ37" s="1118"/>
      <c r="AK37" s="1118"/>
      <c r="AL37" s="1118"/>
      <c r="AM37" s="1118"/>
      <c r="AN37" s="1118"/>
      <c r="AO37" s="1118">
        <v>346073</v>
      </c>
      <c r="AP37" s="1118"/>
      <c r="AQ37" s="1119"/>
      <c r="AR37" s="1118">
        <v>35724.769999999997</v>
      </c>
      <c r="AS37" s="1118">
        <v>-249125.07</v>
      </c>
      <c r="AT37" s="1118">
        <v>124606.76</v>
      </c>
      <c r="AU37" s="1118">
        <v>-9933.36</v>
      </c>
      <c r="AV37" s="1118">
        <v>153506.81</v>
      </c>
      <c r="AW37" s="1118">
        <v>-368057.67</v>
      </c>
      <c r="AX37" s="1118">
        <v>873767.65</v>
      </c>
      <c r="AY37" s="1118">
        <v>460996.86</v>
      </c>
      <c r="AZ37" s="1118">
        <v>11622.24</v>
      </c>
      <c r="BA37" s="1119">
        <v>970001.79</v>
      </c>
      <c r="BB37" s="1118"/>
      <c r="BC37" s="1118"/>
      <c r="BD37" s="1118"/>
      <c r="BE37" s="1118"/>
      <c r="BF37" s="1118"/>
      <c r="BG37" s="1118"/>
      <c r="BH37" s="1118"/>
      <c r="BI37" s="1118"/>
      <c r="BJ37" s="1118"/>
      <c r="BK37" s="1119"/>
      <c r="BL37" s="1118"/>
      <c r="BM37" s="1118"/>
      <c r="BN37" s="1118"/>
      <c r="BO37" s="1118"/>
      <c r="BP37" s="1118"/>
      <c r="BQ37" s="1118"/>
      <c r="BR37" s="1118"/>
      <c r="BS37" s="1118">
        <v>134398.57999999999</v>
      </c>
      <c r="BT37" s="1118">
        <v>-16330.4</v>
      </c>
      <c r="BU37" s="1119">
        <v>289362.84000000003</v>
      </c>
      <c r="BV37" s="1119"/>
      <c r="BW37" s="1118"/>
      <c r="BX37" s="1118"/>
      <c r="BY37" s="1118"/>
      <c r="BZ37" s="1118"/>
      <c r="CA37" s="1118">
        <v>22960.37</v>
      </c>
      <c r="CB37" s="1118"/>
      <c r="CC37" s="1118"/>
      <c r="CD37" s="1118"/>
      <c r="CE37" s="1118"/>
      <c r="CF37" s="1119"/>
      <c r="CG37" s="1118"/>
      <c r="CH37" s="1118"/>
      <c r="CI37" s="1118"/>
      <c r="CJ37" s="1118"/>
      <c r="CK37" s="1118"/>
      <c r="CL37" s="1118"/>
      <c r="CM37" s="1118"/>
      <c r="CN37" s="1118"/>
      <c r="CO37" s="1121"/>
      <c r="CP37" s="1118"/>
      <c r="CQ37" s="1118"/>
      <c r="CR37" s="1118"/>
      <c r="CS37" s="1118"/>
      <c r="CT37" s="1118"/>
      <c r="CU37" s="1118"/>
      <c r="CV37" s="1118">
        <v>144.49</v>
      </c>
      <c r="CW37" s="1118">
        <v>0</v>
      </c>
      <c r="CX37" s="1118">
        <v>0</v>
      </c>
      <c r="CY37" s="1119"/>
      <c r="CZ37" s="1119"/>
      <c r="DA37" s="1118">
        <v>940445.27</v>
      </c>
      <c r="DB37" s="1118">
        <v>61365.85</v>
      </c>
      <c r="DC37" s="1118">
        <v>805264.14</v>
      </c>
      <c r="DD37" s="1118">
        <v>379172.98</v>
      </c>
      <c r="DE37" s="1118">
        <v>592306.19999999995</v>
      </c>
      <c r="DF37" s="1118">
        <v>-967706.34</v>
      </c>
      <c r="DG37" s="1118">
        <v>2011933.46</v>
      </c>
      <c r="DH37" s="1118">
        <v>555546.06000000006</v>
      </c>
      <c r="DI37" s="1118">
        <v>-332832.84000000003</v>
      </c>
      <c r="DJ37" s="1119">
        <v>1673096.68</v>
      </c>
      <c r="DK37" s="1118">
        <v>1334015.78</v>
      </c>
      <c r="DL37" s="1118">
        <v>-48723.6</v>
      </c>
      <c r="DM37" s="1118">
        <v>1194618.3500000001</v>
      </c>
      <c r="DN37" s="1118">
        <v>837588.47999999998</v>
      </c>
      <c r="DO37" s="1118">
        <v>1138749.68</v>
      </c>
      <c r="DP37" s="1118">
        <v>-1566310.02</v>
      </c>
      <c r="DQ37" s="1118">
        <v>3973364.4</v>
      </c>
      <c r="DR37" s="1118">
        <v>1277101.25</v>
      </c>
      <c r="DS37" s="1118">
        <v>-530906.35</v>
      </c>
      <c r="DT37" s="1119">
        <v>2268492.11</v>
      </c>
      <c r="DU37" s="1118">
        <v>63098.600599999998</v>
      </c>
      <c r="DV37" s="1118">
        <v>-32869.585200000001</v>
      </c>
      <c r="DW37" s="1118">
        <v>23616.1967</v>
      </c>
      <c r="DX37" s="1118">
        <v>33075.045400000003</v>
      </c>
      <c r="DY37" s="1118">
        <v>57948.051399999997</v>
      </c>
      <c r="DZ37" s="1118">
        <v>-34858.4859</v>
      </c>
      <c r="EA37" s="1118">
        <v>184521.56</v>
      </c>
      <c r="EB37" s="1118">
        <v>117068.06</v>
      </c>
      <c r="EC37" s="1118">
        <v>48781.900999999998</v>
      </c>
      <c r="ED37" s="1119">
        <v>166148.2966</v>
      </c>
      <c r="EE37" s="1118">
        <v>160549.73000000001</v>
      </c>
      <c r="EF37" s="1118">
        <v>-6825.6195699999998</v>
      </c>
      <c r="EG37" s="1118">
        <v>190427.27588999999</v>
      </c>
      <c r="EH37" s="1118">
        <v>108766.83</v>
      </c>
      <c r="EI37" s="1118">
        <v>129266.65</v>
      </c>
      <c r="EJ37" s="1118">
        <v>-59209.53</v>
      </c>
      <c r="EK37" s="1118">
        <v>602586.77</v>
      </c>
      <c r="EL37" s="1118">
        <v>327743</v>
      </c>
      <c r="EM37" s="1118">
        <v>16066.53</v>
      </c>
      <c r="EN37" s="1119"/>
      <c r="EO37" s="1118">
        <v>-771693.56</v>
      </c>
      <c r="EP37" s="1118">
        <v>-1111281.3799999999</v>
      </c>
      <c r="EQ37" s="1118">
        <v>152869.1</v>
      </c>
      <c r="ER37" s="1118">
        <v>-959201.46</v>
      </c>
      <c r="ES37" s="1118">
        <v>-931228.14</v>
      </c>
      <c r="ET37" s="1118">
        <v>-911033.96</v>
      </c>
      <c r="EU37" s="1118">
        <v>43431</v>
      </c>
      <c r="EV37" s="1118">
        <v>-904613.08</v>
      </c>
      <c r="EW37" s="1118">
        <v>227341.23</v>
      </c>
      <c r="EX37" s="1119">
        <v>871685</v>
      </c>
      <c r="EY37" s="1118"/>
      <c r="EZ37" s="1118"/>
      <c r="FA37" s="1118"/>
      <c r="FB37" s="1118"/>
      <c r="FC37" s="1118"/>
      <c r="FD37" s="1118"/>
      <c r="FE37" s="1118">
        <v>804926.97</v>
      </c>
      <c r="FF37" s="1118">
        <v>393317.42</v>
      </c>
      <c r="FG37" s="1118">
        <v>96205.88</v>
      </c>
      <c r="FH37" s="1119">
        <v>843350.21</v>
      </c>
      <c r="FI37" s="1118"/>
      <c r="FJ37" s="1118"/>
      <c r="FK37" s="1118"/>
      <c r="FL37" s="1118"/>
      <c r="FM37" s="1118"/>
      <c r="FN37" s="1118"/>
      <c r="FO37" s="1118"/>
      <c r="FP37" s="1118">
        <v>81904</v>
      </c>
      <c r="FQ37" s="1118"/>
      <c r="FR37" s="1119"/>
      <c r="FS37" s="1118"/>
      <c r="FT37" s="1118"/>
      <c r="FU37" s="1118"/>
      <c r="FV37" s="1118"/>
      <c r="FW37" s="1118"/>
      <c r="FX37" s="1118"/>
      <c r="FY37" s="1118"/>
      <c r="FZ37" s="1118"/>
      <c r="GA37" s="1118"/>
      <c r="GB37" s="1119"/>
      <c r="GC37" s="1118"/>
      <c r="GD37" s="1118"/>
      <c r="GE37" s="1118"/>
      <c r="GF37" s="1118"/>
      <c r="GG37" s="1118"/>
      <c r="GH37" s="1118"/>
      <c r="GI37" s="1118"/>
      <c r="GJ37" s="1118">
        <v>63523</v>
      </c>
      <c r="GK37" s="1118"/>
      <c r="GL37" s="1119"/>
      <c r="GM37" s="1118">
        <v>-6324.68</v>
      </c>
      <c r="GN37" s="1118">
        <v>-8270.11</v>
      </c>
      <c r="GO37" s="1118">
        <v>-4347.54</v>
      </c>
      <c r="GP37" s="1118">
        <v>-2812.15</v>
      </c>
      <c r="GQ37" s="1118">
        <v>-831.76</v>
      </c>
      <c r="GR37" s="1118">
        <v>-3401.65</v>
      </c>
      <c r="GS37" s="1118">
        <v>2526.77</v>
      </c>
      <c r="GT37" s="1118">
        <v>-1383</v>
      </c>
      <c r="GU37" s="1118">
        <v>-1514.32334488986</v>
      </c>
      <c r="GV37" s="1119"/>
      <c r="GW37" s="1118">
        <v>538118.63</v>
      </c>
      <c r="GX37" s="1118">
        <v>123154.26</v>
      </c>
      <c r="GY37" s="1118">
        <v>827706.48</v>
      </c>
      <c r="GZ37" s="1118">
        <v>1001749.15</v>
      </c>
      <c r="HA37" s="1118">
        <v>1308914.47</v>
      </c>
      <c r="HB37" s="1118">
        <v>768751.33</v>
      </c>
      <c r="HC37" s="1118">
        <v>3576335.43</v>
      </c>
      <c r="HD37" s="1118">
        <v>2524945.44</v>
      </c>
      <c r="HE37" s="1118">
        <v>1913952</v>
      </c>
      <c r="HF37" s="1119">
        <v>5098202.05418</v>
      </c>
      <c r="HG37" s="1120"/>
      <c r="HH37" s="1118"/>
      <c r="HI37" s="1118"/>
      <c r="HJ37" s="1118"/>
      <c r="HK37" s="1118"/>
      <c r="HL37" s="1118"/>
      <c r="HM37" s="1118"/>
      <c r="HN37" s="1118"/>
      <c r="HO37" s="1118">
        <v>-3272.49</v>
      </c>
      <c r="HP37" s="1118"/>
      <c r="HQ37" s="1119"/>
      <c r="HR37" s="1118">
        <v>45750.3</v>
      </c>
      <c r="HS37" s="1118">
        <v>-42547.05</v>
      </c>
      <c r="HT37" s="1118">
        <v>-16968.759999999998</v>
      </c>
      <c r="HU37" s="1118">
        <v>-16009.14</v>
      </c>
      <c r="HV37" s="1118">
        <v>5798.37</v>
      </c>
      <c r="HW37" s="1118">
        <v>-51306.559999999998</v>
      </c>
      <c r="HX37" s="1118">
        <v>50906.89</v>
      </c>
      <c r="HY37" s="1118">
        <v>7953.94</v>
      </c>
      <c r="HZ37" s="1118">
        <v>729.23</v>
      </c>
      <c r="IA37" s="1119">
        <v>67151.66</v>
      </c>
      <c r="IB37" s="1118">
        <v>70334.740000000005</v>
      </c>
      <c r="IC37" s="1118">
        <v>-203345.31</v>
      </c>
      <c r="ID37" s="1118">
        <v>42733.120000000003</v>
      </c>
      <c r="IE37" s="1118">
        <v>76141.84</v>
      </c>
      <c r="IF37" s="1118">
        <v>130191.52</v>
      </c>
      <c r="IG37" s="1118">
        <v>-104516.77</v>
      </c>
      <c r="IH37" s="1118">
        <v>693216.69</v>
      </c>
      <c r="II37" s="1118">
        <v>361840.15</v>
      </c>
      <c r="IJ37" s="1118">
        <v>188405.49</v>
      </c>
      <c r="IK37" s="1119">
        <v>1104579.71</v>
      </c>
      <c r="IL37" s="1122">
        <v>2753427.6305999998</v>
      </c>
      <c r="IM37" s="1122">
        <v>-1621795.53477</v>
      </c>
      <c r="IN37" s="1122">
        <v>3508494.5125900009</v>
      </c>
      <c r="IO37" s="1118">
        <v>1442391.2154000003</v>
      </c>
      <c r="IP37" s="1118">
        <v>2651977.4813999999</v>
      </c>
      <c r="IQ37" s="1123">
        <v>-3540223.2659</v>
      </c>
      <c r="IR37" s="1123">
        <v>13304311.65</v>
      </c>
      <c r="IS37" s="1118">
        <v>5992420.1900000004</v>
      </c>
      <c r="IT37" s="1124">
        <v>1615464.9076551101</v>
      </c>
      <c r="IU37" s="1115">
        <f t="shared" si="1"/>
        <v>13977298.140780002</v>
      </c>
    </row>
    <row r="38" spans="1:255" ht="12.5">
      <c r="A38" s="1116" t="s">
        <v>527</v>
      </c>
      <c r="B38" s="1117"/>
      <c r="C38" s="1118">
        <v>42242.16</v>
      </c>
      <c r="D38" s="1118">
        <v>-4518.76</v>
      </c>
      <c r="E38" s="1118">
        <v>-21472.720000000001</v>
      </c>
      <c r="F38" s="1118">
        <v>-9834.1200000000008</v>
      </c>
      <c r="G38" s="1118">
        <v>-786.81</v>
      </c>
      <c r="H38" s="1118">
        <v>8668.2199999999993</v>
      </c>
      <c r="I38" s="1118">
        <v>27590.16</v>
      </c>
      <c r="J38" s="1118">
        <v>28940</v>
      </c>
      <c r="K38" s="1118">
        <v>24787.279999999999</v>
      </c>
      <c r="L38" s="1119">
        <v>9385.58</v>
      </c>
      <c r="M38" s="1118"/>
      <c r="N38" s="1118"/>
      <c r="O38" s="1118"/>
      <c r="P38" s="1118"/>
      <c r="Q38" s="1118"/>
      <c r="R38" s="1118"/>
      <c r="S38" s="1118"/>
      <c r="T38" s="1118"/>
      <c r="U38" s="1118"/>
      <c r="V38" s="1119"/>
      <c r="W38" s="1120"/>
      <c r="X38" s="1118"/>
      <c r="Y38" s="1118"/>
      <c r="Z38" s="1118"/>
      <c r="AA38" s="1118"/>
      <c r="AB38" s="1118"/>
      <c r="AC38" s="1118"/>
      <c r="AD38" s="1118"/>
      <c r="AE38" s="1118">
        <v>3264</v>
      </c>
      <c r="AF38" s="1118">
        <v>-1999</v>
      </c>
      <c r="AG38" s="1119">
        <v>1746</v>
      </c>
      <c r="AH38" s="1118"/>
      <c r="AI38" s="1118">
        <v>-4815.5444399999997</v>
      </c>
      <c r="AJ38" s="1118">
        <v>-8629.4367999999995</v>
      </c>
      <c r="AK38" s="1118">
        <v>-6512.81</v>
      </c>
      <c r="AL38" s="1118">
        <v>-1460.61</v>
      </c>
      <c r="AM38" s="1118">
        <v>-1452.03</v>
      </c>
      <c r="AN38" s="1118">
        <v>4172.41</v>
      </c>
      <c r="AO38" s="1118">
        <v>-1465</v>
      </c>
      <c r="AP38" s="1118">
        <v>-588.39</v>
      </c>
      <c r="AQ38" s="1119">
        <v>-1538.69055</v>
      </c>
      <c r="AR38" s="1118">
        <v>13892.13</v>
      </c>
      <c r="AS38" s="1118">
        <v>1461.09032</v>
      </c>
      <c r="AT38" s="1118">
        <v>16740.402010000002</v>
      </c>
      <c r="AU38" s="1118">
        <v>5639.32</v>
      </c>
      <c r="AV38" s="1118">
        <v>32332.82</v>
      </c>
      <c r="AW38" s="1118">
        <v>28450.13</v>
      </c>
      <c r="AX38" s="1118">
        <v>55904.9</v>
      </c>
      <c r="AY38" s="1118">
        <v>5166.38</v>
      </c>
      <c r="AZ38" s="1118">
        <v>24733.72</v>
      </c>
      <c r="BA38" s="1119">
        <v>39792.11</v>
      </c>
      <c r="BB38" s="1118"/>
      <c r="BC38" s="1118"/>
      <c r="BD38" s="1118"/>
      <c r="BE38" s="1118"/>
      <c r="BF38" s="1118"/>
      <c r="BG38" s="1118"/>
      <c r="BH38" s="1118"/>
      <c r="BI38" s="1118"/>
      <c r="BJ38" s="1118"/>
      <c r="BK38" s="1119"/>
      <c r="BL38" s="1118"/>
      <c r="BM38" s="1118"/>
      <c r="BN38" s="1118"/>
      <c r="BO38" s="1118"/>
      <c r="BP38" s="1118"/>
      <c r="BQ38" s="1118"/>
      <c r="BR38" s="1118"/>
      <c r="BS38" s="1118">
        <v>-5552.99</v>
      </c>
      <c r="BT38" s="1118">
        <v>10456.91</v>
      </c>
      <c r="BU38" s="1119">
        <v>8452.19</v>
      </c>
      <c r="BV38" s="1119"/>
      <c r="BW38" s="1118"/>
      <c r="BX38" s="1118"/>
      <c r="BY38" s="1118"/>
      <c r="BZ38" s="1118"/>
      <c r="CA38" s="1118">
        <v>2924.25</v>
      </c>
      <c r="CB38" s="1118"/>
      <c r="CC38" s="1118"/>
      <c r="CD38" s="1118"/>
      <c r="CE38" s="1118"/>
      <c r="CF38" s="1119"/>
      <c r="CG38" s="1118"/>
      <c r="CH38" s="1118"/>
      <c r="CI38" s="1118"/>
      <c r="CJ38" s="1118"/>
      <c r="CK38" s="1118"/>
      <c r="CL38" s="1118"/>
      <c r="CM38" s="1118"/>
      <c r="CN38" s="1118"/>
      <c r="CO38" s="1121"/>
      <c r="CP38" s="1118"/>
      <c r="CQ38" s="1118"/>
      <c r="CR38" s="1118"/>
      <c r="CS38" s="1118"/>
      <c r="CT38" s="1118"/>
      <c r="CU38" s="1118"/>
      <c r="CV38" s="1118"/>
      <c r="CW38" s="1118"/>
      <c r="CX38" s="1118"/>
      <c r="CY38" s="1119"/>
      <c r="CZ38" s="1119"/>
      <c r="DA38" s="1118">
        <v>130851.85</v>
      </c>
      <c r="DB38" s="1118">
        <v>19301.602920000001</v>
      </c>
      <c r="DC38" s="1118">
        <v>2082.3966999999998</v>
      </c>
      <c r="DD38" s="1118">
        <v>-40681.760000000002</v>
      </c>
      <c r="DE38" s="1118">
        <v>26895.95</v>
      </c>
      <c r="DF38" s="1118">
        <v>48172.43</v>
      </c>
      <c r="DG38" s="1118">
        <v>45808.44</v>
      </c>
      <c r="DH38" s="1118">
        <v>30658.79</v>
      </c>
      <c r="DI38" s="1118">
        <v>-40378.94</v>
      </c>
      <c r="DJ38" s="1119">
        <v>-39079.769999999997</v>
      </c>
      <c r="DK38" s="1118">
        <v>116967.86</v>
      </c>
      <c r="DL38" s="1118">
        <v>100668.46978</v>
      </c>
      <c r="DM38" s="1118">
        <v>63662.644229999998</v>
      </c>
      <c r="DN38" s="1118">
        <v>124775.2</v>
      </c>
      <c r="DO38" s="1118">
        <v>205644.04</v>
      </c>
      <c r="DP38" s="1118">
        <v>180297.47</v>
      </c>
      <c r="DQ38" s="1118">
        <v>173052.24</v>
      </c>
      <c r="DR38" s="1118">
        <v>-45385.35</v>
      </c>
      <c r="DS38" s="1118">
        <v>-149918.23000000001</v>
      </c>
      <c r="DT38" s="1119">
        <v>-190057.62</v>
      </c>
      <c r="DU38" s="1118">
        <v>15507.6569</v>
      </c>
      <c r="DV38" s="1118">
        <v>1445.1550311000001</v>
      </c>
      <c r="DW38" s="1118">
        <v>-2904.1532000000002</v>
      </c>
      <c r="DX38" s="1118">
        <v>-10372.9118</v>
      </c>
      <c r="DY38" s="1118">
        <v>-1471.9571000000001</v>
      </c>
      <c r="DZ38" s="1118">
        <v>5843.9318999999996</v>
      </c>
      <c r="EA38" s="1118">
        <v>10436.27</v>
      </c>
      <c r="EB38" s="1118">
        <v>10129.86</v>
      </c>
      <c r="EC38" s="1118">
        <v>7330.7011000000002</v>
      </c>
      <c r="ED38" s="1119">
        <v>12161.770200000001</v>
      </c>
      <c r="EE38" s="1118"/>
      <c r="EF38" s="1118"/>
      <c r="EG38" s="1118"/>
      <c r="EH38" s="1118"/>
      <c r="EI38" s="1118"/>
      <c r="EJ38" s="1118"/>
      <c r="EK38" s="1118"/>
      <c r="EL38" s="1118">
        <v>4309</v>
      </c>
      <c r="EM38" s="1118"/>
      <c r="EN38" s="1119">
        <v>607299.79</v>
      </c>
      <c r="EO38" s="1118"/>
      <c r="EP38" s="1118">
        <v>6.66</v>
      </c>
      <c r="EQ38" s="1118">
        <v>107.02</v>
      </c>
      <c r="ER38" s="1118">
        <v>158.63</v>
      </c>
      <c r="ES38" s="1118">
        <v>600.6</v>
      </c>
      <c r="ET38" s="1118">
        <v>350.40999999999997</v>
      </c>
      <c r="EU38" s="1118">
        <v>856.68000000000006</v>
      </c>
      <c r="EV38" s="1118">
        <v>3526.95</v>
      </c>
      <c r="EW38" s="1118">
        <v>10730.5</v>
      </c>
      <c r="EX38" s="1119">
        <v>24244</v>
      </c>
      <c r="EY38" s="1118">
        <v>13337.09</v>
      </c>
      <c r="EZ38" s="1118">
        <v>17907.439999999999</v>
      </c>
      <c r="FA38" s="1118">
        <v>19808.22798</v>
      </c>
      <c r="FB38" s="1118">
        <v>33553.94</v>
      </c>
      <c r="FC38" s="1118">
        <v>23792</v>
      </c>
      <c r="FD38" s="1118">
        <v>55498.92</v>
      </c>
      <c r="FE38" s="1118">
        <v>116019.01</v>
      </c>
      <c r="FF38" s="1118">
        <v>113638.45</v>
      </c>
      <c r="FG38" s="1118">
        <v>84499.79</v>
      </c>
      <c r="FH38" s="1119">
        <v>49554.48</v>
      </c>
      <c r="FI38" s="1118"/>
      <c r="FJ38" s="1118"/>
      <c r="FK38" s="1118"/>
      <c r="FL38" s="1118"/>
      <c r="FM38" s="1118"/>
      <c r="FN38" s="1118"/>
      <c r="FO38" s="1118"/>
      <c r="FP38" s="1118">
        <v>29960</v>
      </c>
      <c r="FQ38" s="1118"/>
      <c r="FR38" s="1119"/>
      <c r="FS38" s="1118"/>
      <c r="FT38" s="1118"/>
      <c r="FU38" s="1118"/>
      <c r="FV38" s="1118"/>
      <c r="FW38" s="1118"/>
      <c r="FX38" s="1118"/>
      <c r="FY38" s="1118"/>
      <c r="FZ38" s="1118"/>
      <c r="GA38" s="1118"/>
      <c r="GB38" s="1119"/>
      <c r="GC38" s="1118"/>
      <c r="GD38" s="1118"/>
      <c r="GE38" s="1118"/>
      <c r="GF38" s="1118"/>
      <c r="GG38" s="1118"/>
      <c r="GH38" s="1118"/>
      <c r="GI38" s="1118"/>
      <c r="GJ38" s="1118">
        <v>19126</v>
      </c>
      <c r="GK38" s="1118"/>
      <c r="GL38" s="1119"/>
      <c r="GM38" s="1118"/>
      <c r="GN38" s="1118"/>
      <c r="GO38" s="1118"/>
      <c r="GP38" s="1118"/>
      <c r="GQ38" s="1118"/>
      <c r="GR38" s="1118"/>
      <c r="GS38" s="1118"/>
      <c r="GT38" s="1118"/>
      <c r="GU38" s="1118"/>
      <c r="GV38" s="1119"/>
      <c r="GW38" s="1118">
        <v>83819.710000000006</v>
      </c>
      <c r="GX38" s="1118">
        <v>2716.1666700000001</v>
      </c>
      <c r="GY38" s="1118">
        <v>37553.7192</v>
      </c>
      <c r="GZ38" s="1118">
        <v>47528.97</v>
      </c>
      <c r="HA38" s="1118">
        <v>114542.96</v>
      </c>
      <c r="HB38" s="1118">
        <v>168122.09</v>
      </c>
      <c r="HC38" s="1118">
        <v>189983.76</v>
      </c>
      <c r="HD38" s="1118">
        <v>122066.6</v>
      </c>
      <c r="HE38" s="1118">
        <v>135802.09004000001</v>
      </c>
      <c r="HF38" s="1119">
        <v>162681.20175000001</v>
      </c>
      <c r="HG38" s="1120"/>
      <c r="HH38" s="1118"/>
      <c r="HI38" s="1118"/>
      <c r="HJ38" s="1118"/>
      <c r="HK38" s="1118"/>
      <c r="HL38" s="1118"/>
      <c r="HM38" s="1118"/>
      <c r="HN38" s="1118"/>
      <c r="HO38" s="1118">
        <v>206.33</v>
      </c>
      <c r="HP38" s="1118"/>
      <c r="HQ38" s="1119"/>
      <c r="HR38" s="1118">
        <v>16262.84</v>
      </c>
      <c r="HS38" s="1118">
        <v>5836.94</v>
      </c>
      <c r="HT38" s="1118">
        <v>-2122.66</v>
      </c>
      <c r="HU38" s="1118">
        <v>-1564.47</v>
      </c>
      <c r="HV38" s="1118">
        <v>-6970.02</v>
      </c>
      <c r="HW38" s="1118">
        <v>-14283.71</v>
      </c>
      <c r="HX38" s="1118">
        <v>2793.25</v>
      </c>
      <c r="HY38" s="1118">
        <v>6162.45</v>
      </c>
      <c r="HZ38" s="1118">
        <v>7448.71</v>
      </c>
      <c r="IA38" s="1119">
        <v>9079.23</v>
      </c>
      <c r="IB38" s="1118"/>
      <c r="IC38" s="1118"/>
      <c r="ID38" s="1118"/>
      <c r="IE38" s="1118"/>
      <c r="IF38" s="1118"/>
      <c r="IG38" s="1118"/>
      <c r="IH38" s="1118"/>
      <c r="II38" s="1118"/>
      <c r="IJ38" s="1118"/>
      <c r="IK38" s="1119"/>
      <c r="IL38" s="1122">
        <v>432881.29690000007</v>
      </c>
      <c r="IM38" s="1122">
        <v>140009.22028110002</v>
      </c>
      <c r="IN38" s="1122">
        <v>104825.44011999998</v>
      </c>
      <c r="IO38" s="1118">
        <v>142689.98819999999</v>
      </c>
      <c r="IP38" s="1118">
        <v>396043.22289999999</v>
      </c>
      <c r="IQ38" s="1123">
        <v>479667.86189999996</v>
      </c>
      <c r="IR38" s="1123">
        <v>626617.12000000011</v>
      </c>
      <c r="IS38" s="1118">
        <v>324751.47000000003</v>
      </c>
      <c r="IT38" s="1124">
        <v>112905.14113999999</v>
      </c>
      <c r="IU38" s="1115">
        <f t="shared" si="1"/>
        <v>693720.27139999997</v>
      </c>
    </row>
    <row r="39" spans="1:255">
      <c r="A39" s="1130" t="s">
        <v>528</v>
      </c>
      <c r="B39" s="1131">
        <f>SUM(B31:B38)</f>
        <v>3778.0386710999996</v>
      </c>
      <c r="C39" s="1132">
        <v>907875.28999999992</v>
      </c>
      <c r="D39" s="1132">
        <v>484817.07</v>
      </c>
      <c r="E39" s="1132">
        <v>861454.03999999992</v>
      </c>
      <c r="F39" s="1132">
        <v>740776.29999999993</v>
      </c>
      <c r="G39" s="1132">
        <v>872668.28</v>
      </c>
      <c r="H39" s="1132">
        <v>632615.66999999993</v>
      </c>
      <c r="I39" s="1132">
        <v>1529553.7899999998</v>
      </c>
      <c r="J39" s="1118">
        <v>1471145</v>
      </c>
      <c r="K39" s="1118">
        <v>1493161.8800000001</v>
      </c>
      <c r="L39" s="1131">
        <f>SUM(L31:L38)</f>
        <v>2309706.04</v>
      </c>
      <c r="M39" s="1132">
        <v>56230.029999999992</v>
      </c>
      <c r="N39" s="1132">
        <v>36049.032509999997</v>
      </c>
      <c r="O39" s="1132">
        <v>51815.389529999993</v>
      </c>
      <c r="P39" s="1132">
        <v>50445.609999999993</v>
      </c>
      <c r="Q39" s="1132">
        <v>56543.43</v>
      </c>
      <c r="R39" s="1132">
        <v>38748.769999999997</v>
      </c>
      <c r="S39" s="1132">
        <v>84937.3897</v>
      </c>
      <c r="T39" s="1132">
        <v>84675.82</v>
      </c>
      <c r="U39" s="1132">
        <v>71434.28</v>
      </c>
      <c r="V39" s="1131">
        <f>SUM(V31:V38)</f>
        <v>83902.76</v>
      </c>
      <c r="W39" s="1133">
        <v>82479.899999999994</v>
      </c>
      <c r="X39" s="1132">
        <v>114088.63999999998</v>
      </c>
      <c r="Y39" s="1132">
        <v>108318.44192</v>
      </c>
      <c r="Z39" s="1132">
        <v>173771.96063000002</v>
      </c>
      <c r="AA39" s="1132">
        <v>179209.85</v>
      </c>
      <c r="AB39" s="1132">
        <v>201649.40000000002</v>
      </c>
      <c r="AC39" s="1132">
        <v>150695.21</v>
      </c>
      <c r="AD39" s="1132">
        <v>297932.85000000003</v>
      </c>
      <c r="AE39" s="1132">
        <v>287673</v>
      </c>
      <c r="AF39" s="1132">
        <v>239180</v>
      </c>
      <c r="AG39" s="1131">
        <f>SUM(AG31:AG38)</f>
        <v>397561.92528000002</v>
      </c>
      <c r="AH39" s="1132">
        <v>274845.84000000003</v>
      </c>
      <c r="AI39" s="1132">
        <v>129325.16818999997</v>
      </c>
      <c r="AJ39" s="1132">
        <v>207256.62570999999</v>
      </c>
      <c r="AK39" s="1132">
        <v>166803.13999999998</v>
      </c>
      <c r="AL39" s="1132">
        <v>162100.95000000001</v>
      </c>
      <c r="AM39" s="1132">
        <v>84997.48</v>
      </c>
      <c r="AN39" s="1132">
        <v>256057.26000000004</v>
      </c>
      <c r="AO39" s="1132">
        <v>215121</v>
      </c>
      <c r="AP39" s="1132">
        <v>179469.8</v>
      </c>
      <c r="AQ39" s="1131">
        <f>SUM(AQ31:AQ38)</f>
        <v>238617.22659999999</v>
      </c>
      <c r="AR39" s="1132">
        <v>1163116.02</v>
      </c>
      <c r="AS39" s="1132">
        <v>486171.0773</v>
      </c>
      <c r="AT39" s="1132">
        <v>983085.36922999995</v>
      </c>
      <c r="AU39" s="1132">
        <v>985431.13</v>
      </c>
      <c r="AV39" s="1132">
        <v>1010566.3999999998</v>
      </c>
      <c r="AW39" s="1132">
        <v>658040.19000000006</v>
      </c>
      <c r="AX39" s="1132">
        <v>2092264.3229299998</v>
      </c>
      <c r="AY39" s="1132">
        <v>1996670.46</v>
      </c>
      <c r="AZ39" s="1132">
        <v>1818836.0399999998</v>
      </c>
      <c r="BA39" s="1131">
        <f>SUM(BA31:BA38)</f>
        <v>3151067.7399999998</v>
      </c>
      <c r="BB39" s="1132">
        <v>120926.33</v>
      </c>
      <c r="BC39" s="1132">
        <v>68129.932749999993</v>
      </c>
      <c r="BD39" s="1132">
        <v>124241.85030999999</v>
      </c>
      <c r="BE39" s="1132">
        <v>134223.75000000003</v>
      </c>
      <c r="BF39" s="1132">
        <v>164128.94</v>
      </c>
      <c r="BG39" s="1132">
        <v>165438.03</v>
      </c>
      <c r="BH39" s="1132">
        <v>259240.37</v>
      </c>
      <c r="BI39" s="1132">
        <v>271162.55</v>
      </c>
      <c r="BJ39" s="1132">
        <v>273199.53999999998</v>
      </c>
      <c r="BK39" s="1131">
        <f>SUM(BK31:BK38)</f>
        <v>340890.36000000004</v>
      </c>
      <c r="BL39" s="1132">
        <v>307332.19</v>
      </c>
      <c r="BM39" s="1132">
        <v>153176.00451</v>
      </c>
      <c r="BN39" s="1132">
        <v>329821.74624999997</v>
      </c>
      <c r="BO39" s="1132">
        <v>309551.41000000003</v>
      </c>
      <c r="BP39" s="1132">
        <v>358912.45999999996</v>
      </c>
      <c r="BQ39" s="1132">
        <v>204130.97999999998</v>
      </c>
      <c r="BR39" s="1132">
        <v>790742.28</v>
      </c>
      <c r="BS39" s="1132">
        <v>728372.24</v>
      </c>
      <c r="BT39" s="1132">
        <v>702338.16</v>
      </c>
      <c r="BU39" s="1131">
        <f>SUM(BU31:BU38)</f>
        <v>1026111.97</v>
      </c>
      <c r="BV39" s="1131">
        <f>SUM(BV31:BV38)</f>
        <v>7858.0099999999993</v>
      </c>
      <c r="BW39" s="1132">
        <v>14720.99</v>
      </c>
      <c r="BX39" s="1132">
        <v>27384.934693300002</v>
      </c>
      <c r="BY39" s="1132">
        <v>46929.103615900007</v>
      </c>
      <c r="BZ39" s="1132">
        <v>56894.170000000006</v>
      </c>
      <c r="CA39" s="1132">
        <v>78099.959999999992</v>
      </c>
      <c r="CB39" s="1132">
        <v>69616.44</v>
      </c>
      <c r="CC39" s="1132">
        <v>143158.39000000001</v>
      </c>
      <c r="CD39" s="1132">
        <v>152322.06</v>
      </c>
      <c r="CE39" s="1132">
        <v>152970.22</v>
      </c>
      <c r="CF39" s="1131">
        <f>SUM(CF31:CF38)</f>
        <v>224199.31000000003</v>
      </c>
      <c r="CG39" s="1132">
        <v>244663.45</v>
      </c>
      <c r="CH39" s="1132">
        <v>169510.50583000001</v>
      </c>
      <c r="CI39" s="1132">
        <v>252826.78245000003</v>
      </c>
      <c r="CJ39" s="1132">
        <v>252226.02000000002</v>
      </c>
      <c r="CK39" s="1132">
        <v>283862.39999999997</v>
      </c>
      <c r="CL39" s="1132">
        <v>280224.08999999997</v>
      </c>
      <c r="CM39" s="1132">
        <v>400600.33999999997</v>
      </c>
      <c r="CN39" s="1132">
        <v>419070.19000000006</v>
      </c>
      <c r="CO39" s="1134" t="s">
        <v>103</v>
      </c>
      <c r="CP39" s="1132">
        <v>68858.599999999991</v>
      </c>
      <c r="CQ39" s="1132">
        <v>45071.103159400001</v>
      </c>
      <c r="CR39" s="1132">
        <v>64906.331712899999</v>
      </c>
      <c r="CS39" s="1132">
        <v>76230.819999999992</v>
      </c>
      <c r="CT39" s="1132">
        <v>91416.41</v>
      </c>
      <c r="CU39" s="1132">
        <v>102026.17000000001</v>
      </c>
      <c r="CV39" s="1132">
        <v>126372.8</v>
      </c>
      <c r="CW39" s="1132">
        <v>140871.11000000002</v>
      </c>
      <c r="CX39" s="1132">
        <v>165709.96999999997</v>
      </c>
      <c r="CY39" s="1131">
        <f>SUM(CY31:CY38)</f>
        <v>185360.33999999997</v>
      </c>
      <c r="CZ39" s="1131">
        <f>SUM(CZ31:CZ38)</f>
        <v>17467.400000000001</v>
      </c>
      <c r="DA39" s="1132">
        <v>2388629.7400000002</v>
      </c>
      <c r="DB39" s="1132">
        <v>1417010.06932</v>
      </c>
      <c r="DC39" s="1132">
        <v>2605514.2569599999</v>
      </c>
      <c r="DD39" s="1132">
        <v>2643367.37</v>
      </c>
      <c r="DE39" s="1132">
        <v>3149637.12</v>
      </c>
      <c r="DF39" s="1132">
        <v>2146223.9500000007</v>
      </c>
      <c r="DG39" s="1132">
        <v>6340439.7000000011</v>
      </c>
      <c r="DH39" s="1132">
        <v>5654527.7299999995</v>
      </c>
      <c r="DI39" s="1132">
        <v>5745850.4399999995</v>
      </c>
      <c r="DJ39" s="1131">
        <f>SUM(DJ31:DJ38)</f>
        <v>8811582.3541190699</v>
      </c>
      <c r="DK39" s="1132">
        <v>3021346.53</v>
      </c>
      <c r="DL39" s="1132">
        <v>1594290.4973200001</v>
      </c>
      <c r="DM39" s="1132">
        <v>3249542.9872900001</v>
      </c>
      <c r="DN39" s="1132">
        <v>3272828.2800000003</v>
      </c>
      <c r="DO39" s="1132">
        <v>3526211.8899999997</v>
      </c>
      <c r="DP39" s="1132">
        <v>1431966.5399999998</v>
      </c>
      <c r="DQ39" s="1132">
        <v>7696499.5</v>
      </c>
      <c r="DR39" s="1132">
        <v>5514259.2800000003</v>
      </c>
      <c r="DS39" s="1132">
        <v>4082112.0500000003</v>
      </c>
      <c r="DT39" s="1131">
        <f>SUM(DT31:DT38)</f>
        <v>8064503.2700000005</v>
      </c>
      <c r="DU39" s="1132">
        <v>285950.48430000001</v>
      </c>
      <c r="DV39" s="1132">
        <v>215578.4669921</v>
      </c>
      <c r="DW39" s="1132">
        <v>290439.79276419996</v>
      </c>
      <c r="DX39" s="1132">
        <v>271755.97690000001</v>
      </c>
      <c r="DY39" s="1132">
        <v>373825.86549999996</v>
      </c>
      <c r="DZ39" s="1132">
        <v>277157.74920000002</v>
      </c>
      <c r="EA39" s="1132">
        <v>557580.69999999995</v>
      </c>
      <c r="EB39" s="1132">
        <v>588940.09</v>
      </c>
      <c r="EC39" s="1132">
        <v>596838.22889999987</v>
      </c>
      <c r="ED39" s="1131">
        <f>SUM(ED31:ED38)</f>
        <v>849512.64350000001</v>
      </c>
      <c r="EE39" s="1132">
        <v>451783.95000000007</v>
      </c>
      <c r="EF39" s="1132">
        <v>316012.51200000005</v>
      </c>
      <c r="EG39" s="1132">
        <v>593245.81728999992</v>
      </c>
      <c r="EH39" s="1132">
        <v>637975.74999999988</v>
      </c>
      <c r="EI39" s="1132">
        <v>787453.06</v>
      </c>
      <c r="EJ39" s="1132">
        <v>770010.73</v>
      </c>
      <c r="EK39" s="1132">
        <v>1464859.27</v>
      </c>
      <c r="EL39" s="1132">
        <v>1454092</v>
      </c>
      <c r="EM39" s="1132">
        <v>1364926.56</v>
      </c>
      <c r="EN39" s="1131">
        <f>SUM(EN31:EN38)</f>
        <v>2225680.96</v>
      </c>
      <c r="EO39" s="1132">
        <v>36319547.199999996</v>
      </c>
      <c r="EP39" s="1132">
        <v>37708768.409999996</v>
      </c>
      <c r="EQ39" s="1132">
        <v>43380148.300000004</v>
      </c>
      <c r="ER39" s="1132">
        <v>45880488.710000001</v>
      </c>
      <c r="ES39" s="1132">
        <v>49477733.480000004</v>
      </c>
      <c r="ET39" s="1132">
        <v>54040165.559999995</v>
      </c>
      <c r="EU39" s="1132">
        <v>60907947.210000001</v>
      </c>
      <c r="EV39" s="1132">
        <v>65474251.280000001</v>
      </c>
      <c r="EW39" s="1132">
        <v>68595951.060000017</v>
      </c>
      <c r="EX39" s="1131">
        <f>SUM(EX31:EX38)</f>
        <v>74184540</v>
      </c>
      <c r="EY39" s="1132">
        <v>960274.3</v>
      </c>
      <c r="EZ39" s="1132">
        <v>783522.54081999999</v>
      </c>
      <c r="FA39" s="1132">
        <v>1164681.7631699999</v>
      </c>
      <c r="FB39" s="1132">
        <v>1285091.4099999999</v>
      </c>
      <c r="FC39" s="1132">
        <v>1545437.51</v>
      </c>
      <c r="FD39" s="1132">
        <v>1326159.7999999998</v>
      </c>
      <c r="FE39" s="1132">
        <v>2662344.3899999997</v>
      </c>
      <c r="FF39" s="1132">
        <v>2573536.9900000002</v>
      </c>
      <c r="FG39" s="1132">
        <v>2503948.81</v>
      </c>
      <c r="FH39" s="1131">
        <f>SUM(FH31:FH38)</f>
        <v>3906982.8899999997</v>
      </c>
      <c r="FI39" s="1132">
        <v>347529.30000000005</v>
      </c>
      <c r="FJ39" s="1132">
        <v>201275.19694999998</v>
      </c>
      <c r="FK39" s="1132">
        <v>366918.51624000003</v>
      </c>
      <c r="FL39" s="1132">
        <v>404801.44999999995</v>
      </c>
      <c r="FM39" s="1132">
        <v>487050.44</v>
      </c>
      <c r="FN39" s="1132">
        <v>428450.23000000004</v>
      </c>
      <c r="FO39" s="1132">
        <v>780072.45000000007</v>
      </c>
      <c r="FP39" s="1132">
        <v>829503</v>
      </c>
      <c r="FQ39" s="1132">
        <v>841608.6</v>
      </c>
      <c r="FR39" s="1131">
        <f>SUM(FR31:FR38)</f>
        <v>1222437.97</v>
      </c>
      <c r="FS39" s="1132">
        <v>50777.98</v>
      </c>
      <c r="FT39" s="1132">
        <v>59012.077880000004</v>
      </c>
      <c r="FU39" s="1132">
        <v>79381.872950000004</v>
      </c>
      <c r="FV39" s="1132">
        <v>108168.56</v>
      </c>
      <c r="FW39" s="1132">
        <v>118307.01</v>
      </c>
      <c r="FX39" s="1132">
        <v>95081.1</v>
      </c>
      <c r="FY39" s="1132">
        <v>99506.829999999987</v>
      </c>
      <c r="FZ39" s="1132">
        <v>116842.22</v>
      </c>
      <c r="GA39" s="1132">
        <v>147136.89000000001</v>
      </c>
      <c r="GB39" s="1131">
        <f>SUM(GB31:GB38)</f>
        <v>187520.56</v>
      </c>
      <c r="GC39" s="1132">
        <v>601692.53</v>
      </c>
      <c r="GD39" s="1132">
        <v>359594.33818000002</v>
      </c>
      <c r="GE39" s="1132">
        <v>486373.81152000005</v>
      </c>
      <c r="GF39" s="1132">
        <v>449414.69</v>
      </c>
      <c r="GG39" s="1132">
        <v>474574.83</v>
      </c>
      <c r="GH39" s="1132">
        <v>343713.20999999996</v>
      </c>
      <c r="GI39" s="1132">
        <v>658513.85</v>
      </c>
      <c r="GJ39" s="1132">
        <v>610717</v>
      </c>
      <c r="GK39" s="1132">
        <v>544690.19000000006</v>
      </c>
      <c r="GL39" s="1131">
        <f>SUM(GL31:GL38)</f>
        <v>751103.85000000009</v>
      </c>
      <c r="GM39" s="1132">
        <v>21747.3</v>
      </c>
      <c r="GN39" s="1132">
        <v>13582.089999999997</v>
      </c>
      <c r="GO39" s="1132">
        <v>19347.04</v>
      </c>
      <c r="GP39" s="1132">
        <v>16578.82</v>
      </c>
      <c r="GQ39" s="1132">
        <v>17349.250000000004</v>
      </c>
      <c r="GR39" s="1132">
        <v>11071.900000000001</v>
      </c>
      <c r="GS39" s="1132">
        <v>17306.77</v>
      </c>
      <c r="GT39" s="1132">
        <v>11766</v>
      </c>
      <c r="GU39" s="1132">
        <v>11350.229695771133</v>
      </c>
      <c r="GV39" s="1131">
        <f>SUM(GV31:GV38)</f>
        <v>0</v>
      </c>
      <c r="GW39" s="1132">
        <v>2048444.33</v>
      </c>
      <c r="GX39" s="1132">
        <v>1595378.2412100001</v>
      </c>
      <c r="GY39" s="1132">
        <v>2679116.2853100002</v>
      </c>
      <c r="GZ39" s="1132">
        <v>2930726.25</v>
      </c>
      <c r="HA39" s="1132">
        <v>3888551.3099999996</v>
      </c>
      <c r="HB39" s="1132">
        <v>3685579.4</v>
      </c>
      <c r="HC39" s="1132">
        <v>7551680.6699999999</v>
      </c>
      <c r="HD39" s="1132">
        <v>7510167.2504599988</v>
      </c>
      <c r="HE39" s="1132">
        <v>7129055.1901599998</v>
      </c>
      <c r="HF39" s="1131">
        <f>SUM(HF31:HF38)</f>
        <v>12153875.488469999</v>
      </c>
      <c r="HG39" s="1133">
        <v>44838.16</v>
      </c>
      <c r="HH39" s="1132">
        <v>64908.45</v>
      </c>
      <c r="HI39" s="1132">
        <v>57806.169399999999</v>
      </c>
      <c r="HJ39" s="1132">
        <v>97816.561660000007</v>
      </c>
      <c r="HK39" s="1132">
        <v>114447.42</v>
      </c>
      <c r="HL39" s="1132">
        <v>127202.63999999998</v>
      </c>
      <c r="HM39" s="1132">
        <v>124823.53</v>
      </c>
      <c r="HN39" s="1132">
        <v>180385.85</v>
      </c>
      <c r="HO39" s="1132">
        <v>228262.18999999997</v>
      </c>
      <c r="HP39" s="1132">
        <v>215109.64</v>
      </c>
      <c r="HQ39" s="1131">
        <f>SUM(HQ31:HQ38)</f>
        <v>294612.14</v>
      </c>
      <c r="HR39" s="1132">
        <v>160391.78</v>
      </c>
      <c r="HS39" s="1132">
        <v>103853.62999999999</v>
      </c>
      <c r="HT39" s="1132">
        <v>166599.80000000002</v>
      </c>
      <c r="HU39" s="1132">
        <v>175139.11000000002</v>
      </c>
      <c r="HV39" s="1132">
        <v>204390.58000000002</v>
      </c>
      <c r="HW39" s="1132">
        <v>192319.15</v>
      </c>
      <c r="HX39" s="1132">
        <v>363083.55000000005</v>
      </c>
      <c r="HY39" s="1132">
        <v>437009.02000000008</v>
      </c>
      <c r="HZ39" s="1132">
        <v>544596.21</v>
      </c>
      <c r="IA39" s="1131">
        <f>SUM(IA31:IA38)</f>
        <v>701315.62</v>
      </c>
      <c r="IB39" s="1132">
        <v>525495.57000000007</v>
      </c>
      <c r="IC39" s="1132">
        <v>224152.05</v>
      </c>
      <c r="ID39" s="1132">
        <v>469316.68</v>
      </c>
      <c r="IE39" s="1132">
        <v>476807.93999999994</v>
      </c>
      <c r="IF39" s="1132">
        <v>619242.70000000007</v>
      </c>
      <c r="IG39" s="1132">
        <v>520629.81000000006</v>
      </c>
      <c r="IH39" s="1132">
        <v>1660853.3199999998</v>
      </c>
      <c r="II39" s="1132">
        <v>1473702.0299999998</v>
      </c>
      <c r="IJ39" s="1132">
        <v>1668398.13</v>
      </c>
      <c r="IK39" s="1131">
        <f>SUM(IK31:IK38)</f>
        <v>3353024.67</v>
      </c>
      <c r="IL39" s="1135">
        <v>50521176.824299991</v>
      </c>
      <c r="IM39" s="1135">
        <v>46357789.560934804</v>
      </c>
      <c r="IN39" s="1135">
        <v>58744552.684593</v>
      </c>
      <c r="IO39" s="1132">
        <v>61619383.936900005</v>
      </c>
      <c r="IP39" s="1132">
        <v>68076916.315500006</v>
      </c>
      <c r="IQ39" s="1136">
        <v>67779885.689200014</v>
      </c>
      <c r="IR39" s="1123">
        <v>96921933.852629974</v>
      </c>
      <c r="IS39" s="1132">
        <v>98244659.510460004</v>
      </c>
      <c r="IT39" s="1124">
        <v>99087872.118755773</v>
      </c>
      <c r="IU39" s="1131">
        <f>SUM(IU31:IU38)</f>
        <v>124693213.53664018</v>
      </c>
    </row>
    <row r="40" spans="1:255" s="1139" customFormat="1">
      <c r="A40" s="1137" t="s">
        <v>910</v>
      </c>
      <c r="B40" s="1138">
        <f>B19-B30-B39</f>
        <v>-3085.0737122000005</v>
      </c>
      <c r="C40" s="1132">
        <v>44174.460000000079</v>
      </c>
      <c r="D40" s="1132">
        <v>34559.230000000156</v>
      </c>
      <c r="E40" s="1132">
        <v>32867.193014100194</v>
      </c>
      <c r="F40" s="1132">
        <v>26736.420000000042</v>
      </c>
      <c r="G40" s="1132">
        <v>19522.85999999987</v>
      </c>
      <c r="H40" s="1132">
        <v>20184.329999999958</v>
      </c>
      <c r="I40" s="1132">
        <v>11790.060000000289</v>
      </c>
      <c r="J40" s="1118">
        <v>7556</v>
      </c>
      <c r="K40" s="1118">
        <v>29290.459999999963</v>
      </c>
      <c r="L40" s="1138">
        <f>L19-L30-L39</f>
        <v>27966.310000000056</v>
      </c>
      <c r="M40" s="1132">
        <v>-6773.2599999999875</v>
      </c>
      <c r="N40" s="1132">
        <v>-6412.0610899999992</v>
      </c>
      <c r="O40" s="1132">
        <v>-6973.2454500000022</v>
      </c>
      <c r="P40" s="1132">
        <v>2013.2299999999886</v>
      </c>
      <c r="Q40" s="1132">
        <v>-5.4999999999781721</v>
      </c>
      <c r="R40" s="1132">
        <v>-43.869999999995343</v>
      </c>
      <c r="S40" s="1132">
        <v>-2922.7984403000009</v>
      </c>
      <c r="T40" s="1132">
        <v>-25339.490000000005</v>
      </c>
      <c r="U40" s="1132">
        <v>-19747.350000000006</v>
      </c>
      <c r="V40" s="1138">
        <f>V19-V30-V39</f>
        <v>-912.06999999999243</v>
      </c>
      <c r="W40" s="1133">
        <v>7111.6700000000128</v>
      </c>
      <c r="X40" s="1132">
        <v>15469.290000000037</v>
      </c>
      <c r="Y40" s="1132">
        <v>845.04452999999921</v>
      </c>
      <c r="Z40" s="1132">
        <v>1775.1620399999956</v>
      </c>
      <c r="AA40" s="1132">
        <v>10477.859999999986</v>
      </c>
      <c r="AB40" s="1132">
        <v>9277.9699999999721</v>
      </c>
      <c r="AC40" s="1132">
        <v>15232.24000000002</v>
      </c>
      <c r="AD40" s="1132">
        <v>13065.419999999984</v>
      </c>
      <c r="AE40" s="1132">
        <v>10740.945200000016</v>
      </c>
      <c r="AF40" s="1132">
        <v>13932.690000000002</v>
      </c>
      <c r="AG40" s="1138">
        <f>AG19-AG30-AG39</f>
        <v>6075.8267399999313</v>
      </c>
      <c r="AH40" s="1132">
        <v>22386.290000000037</v>
      </c>
      <c r="AI40" s="1132">
        <v>5624.8983300000255</v>
      </c>
      <c r="AJ40" s="1132">
        <v>9874.3103500000143</v>
      </c>
      <c r="AK40" s="1132">
        <v>2218.7799999999988</v>
      </c>
      <c r="AL40" s="1132">
        <v>12781.339999999997</v>
      </c>
      <c r="AM40" s="1132">
        <v>4423.3300000000309</v>
      </c>
      <c r="AN40" s="1132">
        <v>2830.0431199999584</v>
      </c>
      <c r="AO40" s="1132">
        <v>2757</v>
      </c>
      <c r="AP40" s="1132">
        <v>1632.4899999999907</v>
      </c>
      <c r="AQ40" s="1138">
        <f>AQ19-AQ30-AQ39</f>
        <v>17690.767780000053</v>
      </c>
      <c r="AR40" s="1132">
        <v>42834.719999999739</v>
      </c>
      <c r="AS40" s="1132">
        <v>39441.486129999976</v>
      </c>
      <c r="AT40" s="1132">
        <v>48310.568729999824</v>
      </c>
      <c r="AU40" s="1132">
        <v>46350.120000000112</v>
      </c>
      <c r="AV40" s="1132">
        <v>94608.740000000107</v>
      </c>
      <c r="AW40" s="1132">
        <v>50231.109999999986</v>
      </c>
      <c r="AX40" s="1132">
        <v>63298.504509999882</v>
      </c>
      <c r="AY40" s="1132">
        <v>86280</v>
      </c>
      <c r="AZ40" s="1132">
        <v>118623.10999999964</v>
      </c>
      <c r="BA40" s="1138">
        <f>BA19-BA30-BA39</f>
        <v>106135.25999999931</v>
      </c>
      <c r="BB40" s="1132">
        <v>-5838.4199999999691</v>
      </c>
      <c r="BC40" s="1132">
        <v>-5821.2764800000004</v>
      </c>
      <c r="BD40" s="1132">
        <v>315.40022000001045</v>
      </c>
      <c r="BE40" s="1132">
        <v>22266.829999999987</v>
      </c>
      <c r="BF40" s="1132">
        <v>20034.670000000013</v>
      </c>
      <c r="BG40" s="1132">
        <v>10135.149999999907</v>
      </c>
      <c r="BH40" s="1132">
        <v>3689.0299999999697</v>
      </c>
      <c r="BI40" s="1132">
        <v>5400.5800000000163</v>
      </c>
      <c r="BJ40" s="1132">
        <v>10805.950000000012</v>
      </c>
      <c r="BK40" s="1138">
        <f>BK19-BK30-BK39</f>
        <v>11442.839999999909</v>
      </c>
      <c r="BL40" s="1132">
        <v>8828.2800000000279</v>
      </c>
      <c r="BM40" s="1132">
        <v>13061.655539999978</v>
      </c>
      <c r="BN40" s="1132">
        <v>7744.9599100000341</v>
      </c>
      <c r="BO40" s="1132">
        <v>12272.539999999979</v>
      </c>
      <c r="BP40" s="1132">
        <v>27375.119999999995</v>
      </c>
      <c r="BQ40" s="1132">
        <v>21109.21000000005</v>
      </c>
      <c r="BR40" s="1132">
        <v>47433.10999999987</v>
      </c>
      <c r="BS40" s="1132">
        <v>25302.70000000007</v>
      </c>
      <c r="BT40" s="1132">
        <v>15846.6599999998</v>
      </c>
      <c r="BU40" s="1138">
        <f>BU19-BU30-BU39</f>
        <v>18192.920000000275</v>
      </c>
      <c r="BV40" s="1138">
        <f>BV19-BV30-BV39</f>
        <v>359.40999999999894</v>
      </c>
      <c r="BW40" s="1132">
        <v>0</v>
      </c>
      <c r="BX40" s="1132">
        <v>7.0659999255440198E-4</v>
      </c>
      <c r="BY40" s="1132">
        <v>-2.4152000114554539E-3</v>
      </c>
      <c r="BZ40" s="1132">
        <v>374.01999999998225</v>
      </c>
      <c r="CA40" s="1132">
        <v>1694.5900000000111</v>
      </c>
      <c r="CB40" s="1132">
        <v>2410.0600000000268</v>
      </c>
      <c r="CC40" s="1132">
        <v>348.65999999997439</v>
      </c>
      <c r="CD40" s="1132">
        <v>992.76999999998952</v>
      </c>
      <c r="CE40" s="1132">
        <v>2965.5799999999872</v>
      </c>
      <c r="CF40" s="1138">
        <f>CF19-CF30-CF39</f>
        <v>4560.1899999999732</v>
      </c>
      <c r="CG40" s="1132">
        <v>6230.9999999998836</v>
      </c>
      <c r="CH40" s="1132">
        <v>8745.180379999947</v>
      </c>
      <c r="CI40" s="1132">
        <v>12418.852219999913</v>
      </c>
      <c r="CJ40" s="1132">
        <v>13546.969999999972</v>
      </c>
      <c r="CK40" s="1132">
        <v>17874.880000000063</v>
      </c>
      <c r="CL40" s="1132">
        <v>35119.739999999991</v>
      </c>
      <c r="CM40" s="1132">
        <v>12054.899999999965</v>
      </c>
      <c r="CN40" s="1132">
        <v>13661.890000000014</v>
      </c>
      <c r="CO40" s="1134" t="s">
        <v>103</v>
      </c>
      <c r="CP40" s="1132">
        <v>4092.8100000000122</v>
      </c>
      <c r="CQ40" s="1132">
        <v>860.55444339997484</v>
      </c>
      <c r="CR40" s="1132">
        <v>3201.5499431999997</v>
      </c>
      <c r="CS40" s="1132">
        <v>1147.8500000000204</v>
      </c>
      <c r="CT40" s="1132">
        <v>20458.949999999997</v>
      </c>
      <c r="CU40" s="1132">
        <v>23625.310000000027</v>
      </c>
      <c r="CV40" s="1132">
        <v>9441.5299999999843</v>
      </c>
      <c r="CW40" s="1132">
        <v>3178.8699999999953</v>
      </c>
      <c r="CX40" s="1132">
        <v>310.39000000004307</v>
      </c>
      <c r="CY40" s="1138">
        <f>CY19-CY30-CY39</f>
        <v>2566.9400000000605</v>
      </c>
      <c r="CZ40" s="1138">
        <f>CZ19-CZ30-CZ39</f>
        <v>7611.4700000000012</v>
      </c>
      <c r="DA40" s="1132">
        <v>82205.679999999236</v>
      </c>
      <c r="DB40" s="1132">
        <v>95957.926050000358</v>
      </c>
      <c r="DC40" s="1132">
        <v>94764.560300000012</v>
      </c>
      <c r="DD40" s="1132">
        <v>109461.66999999993</v>
      </c>
      <c r="DE40" s="1132">
        <v>135071.51000000024</v>
      </c>
      <c r="DF40" s="1132">
        <v>97141.519999998622</v>
      </c>
      <c r="DG40" s="1132">
        <v>109844.47999999952</v>
      </c>
      <c r="DH40" s="1132">
        <v>95965.910000002943</v>
      </c>
      <c r="DI40" s="1132">
        <v>135887.87000000104</v>
      </c>
      <c r="DJ40" s="1138">
        <f>DJ19-DJ30-DJ39</f>
        <v>77514.655880929902</v>
      </c>
      <c r="DK40" s="1132">
        <v>116204.61000000034</v>
      </c>
      <c r="DL40" s="1132">
        <v>134206.68716999958</v>
      </c>
      <c r="DM40" s="1132">
        <v>107381.75543999998</v>
      </c>
      <c r="DN40" s="1132">
        <v>136318.80999999959</v>
      </c>
      <c r="DO40" s="1132">
        <v>123328.41000000015</v>
      </c>
      <c r="DP40" s="1132">
        <v>218696.27000000118</v>
      </c>
      <c r="DQ40" s="1132">
        <v>210537.89999999944</v>
      </c>
      <c r="DR40" s="1132">
        <v>235651.56999999937</v>
      </c>
      <c r="DS40" s="1132">
        <v>248636.31000000099</v>
      </c>
      <c r="DT40" s="1138">
        <f>DT19-DT30-DT39</f>
        <v>119700.66999999993</v>
      </c>
      <c r="DU40" s="1132">
        <v>-457.98860000004061</v>
      </c>
      <c r="DV40" s="1132">
        <v>529.69082599994726</v>
      </c>
      <c r="DW40" s="1132">
        <v>7445.6914716001484</v>
      </c>
      <c r="DX40" s="1132">
        <v>9660.946200000064</v>
      </c>
      <c r="DY40" s="1132">
        <v>15585.62930000003</v>
      </c>
      <c r="DZ40" s="1132">
        <v>9244.0330999999424</v>
      </c>
      <c r="EA40" s="1132">
        <v>18098.089999999967</v>
      </c>
      <c r="EB40" s="1132">
        <v>32161.669999999925</v>
      </c>
      <c r="EC40" s="1132">
        <v>33438.406700000283</v>
      </c>
      <c r="ED40" s="1138">
        <f>ED19-ED30-ED39</f>
        <v>36857.40550000011</v>
      </c>
      <c r="EE40" s="1132">
        <v>21612.54999999993</v>
      </c>
      <c r="EF40" s="1132">
        <v>17643.846169999975</v>
      </c>
      <c r="EG40" s="1132">
        <v>22393.636279999977</v>
      </c>
      <c r="EH40" s="1132">
        <v>31665.260000000242</v>
      </c>
      <c r="EI40" s="1132">
        <v>46039.889999999898</v>
      </c>
      <c r="EJ40" s="1132">
        <v>43407.910000000033</v>
      </c>
      <c r="EK40" s="1132">
        <v>54945.26500000013</v>
      </c>
      <c r="EL40" s="1132">
        <v>29592</v>
      </c>
      <c r="EM40" s="1132">
        <v>86304.709491599817</v>
      </c>
      <c r="EN40" s="1138">
        <f>EN19-EN30-EN39</f>
        <v>42131.699999999255</v>
      </c>
      <c r="EO40" s="1132">
        <v>180305.19000000507</v>
      </c>
      <c r="EP40" s="1132">
        <v>249703.48000000417</v>
      </c>
      <c r="EQ40" s="1132">
        <v>220033.3599999994</v>
      </c>
      <c r="ER40" s="1132">
        <v>242182.26000000536</v>
      </c>
      <c r="ES40" s="1132">
        <v>266059.6099999994</v>
      </c>
      <c r="ET40" s="1132">
        <v>269774.29000000656</v>
      </c>
      <c r="EU40" s="1132">
        <v>288900.70999999344</v>
      </c>
      <c r="EV40" s="1132">
        <v>570651.15999999642</v>
      </c>
      <c r="EW40" s="1132">
        <v>3786142.1499999911</v>
      </c>
      <c r="EX40" s="1138">
        <f>EX19-EX30-EX39</f>
        <v>3470854</v>
      </c>
      <c r="EY40" s="1132">
        <v>61359.230000000214</v>
      </c>
      <c r="EZ40" s="1132">
        <v>46324.967460000073</v>
      </c>
      <c r="FA40" s="1132">
        <v>65531.531330000143</v>
      </c>
      <c r="FB40" s="1132">
        <v>70822.879999999888</v>
      </c>
      <c r="FC40" s="1132">
        <v>82444.679999999935</v>
      </c>
      <c r="FD40" s="1132">
        <v>131547.13000000012</v>
      </c>
      <c r="FE40" s="1132">
        <v>22165.170000000391</v>
      </c>
      <c r="FF40" s="1132">
        <v>41629.099999999627</v>
      </c>
      <c r="FG40" s="1132">
        <v>59971.299999999814</v>
      </c>
      <c r="FH40" s="1138">
        <f>FH19-FH30-FH39</f>
        <v>31636.860000000335</v>
      </c>
      <c r="FI40" s="1132">
        <v>10754.760000000009</v>
      </c>
      <c r="FJ40" s="1132">
        <v>5564.1112900000589</v>
      </c>
      <c r="FK40" s="1132">
        <v>4059.5967699999455</v>
      </c>
      <c r="FL40" s="1132">
        <v>16210.260000000126</v>
      </c>
      <c r="FM40" s="1132">
        <v>26670.789999999979</v>
      </c>
      <c r="FN40" s="1132">
        <v>22143.299999999988</v>
      </c>
      <c r="FO40" s="1132">
        <v>26690.996999999858</v>
      </c>
      <c r="FP40" s="1132">
        <v>25188</v>
      </c>
      <c r="FQ40" s="1132">
        <v>9982.7800000000279</v>
      </c>
      <c r="FR40" s="1138">
        <f>FR19-FR30-FR39</f>
        <v>14736.450000000186</v>
      </c>
      <c r="FS40" s="1132">
        <v>7109.760000000002</v>
      </c>
      <c r="FT40" s="1132">
        <v>15770.908509999987</v>
      </c>
      <c r="FU40" s="1132">
        <v>18294.108540000001</v>
      </c>
      <c r="FV40" s="1132">
        <v>34511.300000000017</v>
      </c>
      <c r="FW40" s="1132">
        <v>31647.86000000003</v>
      </c>
      <c r="FX40" s="1132">
        <v>20432.440000000002</v>
      </c>
      <c r="FY40" s="1132">
        <v>17392.085000000036</v>
      </c>
      <c r="FZ40" s="1132">
        <v>9563.269999999975</v>
      </c>
      <c r="GA40" s="1132">
        <v>6602.7599999999511</v>
      </c>
      <c r="GB40" s="1138">
        <f>GB19-GB30-GB39</f>
        <v>9808.6500000000233</v>
      </c>
      <c r="GC40" s="1132">
        <v>13505.540000000037</v>
      </c>
      <c r="GD40" s="1132">
        <v>8021.5774799998035</v>
      </c>
      <c r="GE40" s="1132">
        <v>13936.593579999753</v>
      </c>
      <c r="GF40" s="1132">
        <v>26574.569999999949</v>
      </c>
      <c r="GG40" s="1132">
        <v>23236.51999999996</v>
      </c>
      <c r="GH40" s="1132">
        <v>25073.810000000114</v>
      </c>
      <c r="GI40" s="1132">
        <v>28098.000000000116</v>
      </c>
      <c r="GJ40" s="1132">
        <v>20919</v>
      </c>
      <c r="GK40" s="1132">
        <v>16858.349999999744</v>
      </c>
      <c r="GL40" s="1138">
        <f>GL19-GL30-GL39</f>
        <v>22033.939999999944</v>
      </c>
      <c r="GM40" s="1132">
        <v>3408.91</v>
      </c>
      <c r="GN40" s="1132">
        <v>1959.7500000000055</v>
      </c>
      <c r="GO40" s="1132">
        <v>1719.4099999999962</v>
      </c>
      <c r="GP40" s="1132">
        <v>-255.52999999999884</v>
      </c>
      <c r="GQ40" s="1132">
        <v>-1611.200000000008</v>
      </c>
      <c r="GR40" s="1132">
        <v>1587.75</v>
      </c>
      <c r="GS40" s="1132">
        <v>1033.6799999999967</v>
      </c>
      <c r="GT40" s="1132">
        <v>-4</v>
      </c>
      <c r="GU40" s="1132">
        <v>1670.7895969661549</v>
      </c>
      <c r="GV40" s="1138">
        <f>GV19-GV30-GV39</f>
        <v>0</v>
      </c>
      <c r="GW40" s="1132">
        <v>69845.930000000168</v>
      </c>
      <c r="GX40" s="1132">
        <v>66435.046089999843</v>
      </c>
      <c r="GY40" s="1132">
        <v>65436.349549999926</v>
      </c>
      <c r="GZ40" s="1132">
        <v>102288.09000000032</v>
      </c>
      <c r="HA40" s="1132">
        <v>108663.87000000011</v>
      </c>
      <c r="HB40" s="1132">
        <v>189469.77000000002</v>
      </c>
      <c r="HC40" s="1132">
        <v>180742.05000000075</v>
      </c>
      <c r="HD40" s="1132">
        <v>188375.17510999925</v>
      </c>
      <c r="HE40" s="1132">
        <v>285625.06357999984</v>
      </c>
      <c r="HF40" s="1138">
        <f>HF19-HF30-HF39</f>
        <v>279147.25755000114</v>
      </c>
      <c r="HG40" s="1133">
        <v>6825.1499999999942</v>
      </c>
      <c r="HH40" s="1132">
        <v>7951.4100000000035</v>
      </c>
      <c r="HI40" s="1132">
        <v>4319.5900000000111</v>
      </c>
      <c r="HJ40" s="1132">
        <v>5608.4249900000286</v>
      </c>
      <c r="HK40" s="1132">
        <v>5959.3400000000111</v>
      </c>
      <c r="HL40" s="1132">
        <v>11766.379999999976</v>
      </c>
      <c r="HM40" s="1132">
        <v>11167.529999999999</v>
      </c>
      <c r="HN40" s="1132">
        <v>8304.2900000000664</v>
      </c>
      <c r="HO40" s="1132">
        <v>-7113.6299999998882</v>
      </c>
      <c r="HP40" s="1132">
        <v>15540.64109999995</v>
      </c>
      <c r="HQ40" s="1138">
        <f>HQ19-HQ30-HQ39</f>
        <v>21376.560000000056</v>
      </c>
      <c r="HR40" s="1132">
        <v>11957.52999999997</v>
      </c>
      <c r="HS40" s="1132">
        <v>5080.4899999999761</v>
      </c>
      <c r="HT40" s="1132">
        <v>10821.209999999992</v>
      </c>
      <c r="HU40" s="1132">
        <v>10572.889999999985</v>
      </c>
      <c r="HV40" s="1132">
        <v>12935.209999999992</v>
      </c>
      <c r="HW40" s="1132">
        <v>12167.550000000047</v>
      </c>
      <c r="HX40" s="1132">
        <v>6084.6599999999162</v>
      </c>
      <c r="HY40" s="1132">
        <v>2977.3499999999185</v>
      </c>
      <c r="HZ40" s="1132">
        <v>9542.5600000000559</v>
      </c>
      <c r="IA40" s="1138">
        <f>IA19-IA30-IA39</f>
        <v>13437.539999999921</v>
      </c>
      <c r="IB40" s="1132">
        <v>27651.260000000009</v>
      </c>
      <c r="IC40" s="1132">
        <v>12503.130000000034</v>
      </c>
      <c r="ID40" s="1132">
        <v>8042.2400000000489</v>
      </c>
      <c r="IE40" s="1132">
        <v>22208.500000000116</v>
      </c>
      <c r="IF40" s="1132">
        <v>11508.029999999912</v>
      </c>
      <c r="IG40" s="1132">
        <v>57897.170000000042</v>
      </c>
      <c r="IH40" s="1132">
        <v>50291.19000000041</v>
      </c>
      <c r="II40" s="1132">
        <v>64146.879999999888</v>
      </c>
      <c r="IJ40" s="1132">
        <v>159454.09999999963</v>
      </c>
      <c r="IK40" s="1138">
        <f>IK19-IK30-IK39</f>
        <v>177487.11999999918</v>
      </c>
      <c r="IL40" s="1135">
        <v>744819.54140000488</v>
      </c>
      <c r="IM40" s="1135">
        <v>754925.91353598982</v>
      </c>
      <c r="IN40" s="1135">
        <v>755003.21681369911</v>
      </c>
      <c r="IO40" s="1132">
        <v>955585.86619997025</v>
      </c>
      <c r="IP40" s="1132">
        <v>1116970.8092999905</v>
      </c>
      <c r="IQ40" s="1136">
        <v>1292177.0830999911</v>
      </c>
      <c r="IR40" s="1123">
        <v>1184157.0261896939</v>
      </c>
      <c r="IS40" s="1132">
        <v>1440234.7203099877</v>
      </c>
      <c r="IT40" s="1124">
        <v>5029317.7704685573</v>
      </c>
      <c r="IU40" s="1138">
        <f>IU19-IU30-IU39</f>
        <v>4515327.599738732</v>
      </c>
    </row>
    <row r="41" spans="1:255" s="1139" customFormat="1">
      <c r="A41" s="1137" t="s">
        <v>529</v>
      </c>
      <c r="B41" s="1138"/>
      <c r="C41" s="1118"/>
      <c r="D41" s="1118"/>
      <c r="E41" s="1118"/>
      <c r="F41" s="1118"/>
      <c r="G41" s="1118"/>
      <c r="H41" s="1118"/>
      <c r="I41" s="1118"/>
      <c r="J41" s="1118"/>
      <c r="K41" s="1118"/>
      <c r="L41" s="1119"/>
      <c r="M41" s="1118"/>
      <c r="N41" s="1118"/>
      <c r="O41" s="1118"/>
      <c r="P41" s="1132"/>
      <c r="Q41" s="1132"/>
      <c r="R41" s="1132"/>
      <c r="S41" s="1132"/>
      <c r="T41" s="1118"/>
      <c r="U41" s="1118"/>
      <c r="V41" s="1119"/>
      <c r="W41" s="1120" t="s">
        <v>185</v>
      </c>
      <c r="X41" s="1118"/>
      <c r="Y41" s="1118"/>
      <c r="Z41" s="1118"/>
      <c r="AA41" s="1118"/>
      <c r="AB41" s="1118"/>
      <c r="AC41" s="1118"/>
      <c r="AD41" s="1118"/>
      <c r="AE41" s="1118"/>
      <c r="AF41" s="1118"/>
      <c r="AG41" s="1119"/>
      <c r="AH41" s="1118"/>
      <c r="AI41" s="1118"/>
      <c r="AJ41" s="1118"/>
      <c r="AK41" s="1118"/>
      <c r="AL41" s="1118"/>
      <c r="AM41" s="1118"/>
      <c r="AN41" s="1118"/>
      <c r="AO41" s="1118"/>
      <c r="AP41" s="1118"/>
      <c r="AQ41" s="1119"/>
      <c r="AR41" s="1118"/>
      <c r="AS41" s="1118"/>
      <c r="AT41" s="1118"/>
      <c r="AU41" s="1118"/>
      <c r="AV41" s="1118"/>
      <c r="AW41" s="1118"/>
      <c r="AX41" s="1118"/>
      <c r="AY41" s="1118"/>
      <c r="AZ41" s="1118"/>
      <c r="BA41" s="1119"/>
      <c r="BB41" s="1118"/>
      <c r="BC41" s="1118"/>
      <c r="BD41" s="1118"/>
      <c r="BE41" s="1118"/>
      <c r="BF41" s="1118"/>
      <c r="BG41" s="1118"/>
      <c r="BH41" s="1118"/>
      <c r="BI41" s="1118"/>
      <c r="BJ41" s="1118"/>
      <c r="BK41" s="1119"/>
      <c r="BL41" s="1118"/>
      <c r="BM41" s="1118"/>
      <c r="BN41" s="1118"/>
      <c r="BO41" s="1118"/>
      <c r="BP41" s="1118"/>
      <c r="BQ41" s="1118"/>
      <c r="BR41" s="1118"/>
      <c r="BS41" s="1118"/>
      <c r="BT41" s="1118"/>
      <c r="BU41" s="1119"/>
      <c r="BV41" s="1119"/>
      <c r="BW41" s="1118"/>
      <c r="BX41" s="1118"/>
      <c r="BY41" s="1118"/>
      <c r="BZ41" s="1118"/>
      <c r="CA41" s="1118"/>
      <c r="CB41" s="1118"/>
      <c r="CC41" s="1118"/>
      <c r="CD41" s="1118"/>
      <c r="CE41" s="1118"/>
      <c r="CF41" s="1119"/>
      <c r="CG41" s="1118"/>
      <c r="CH41" s="1118"/>
      <c r="CI41" s="1118"/>
      <c r="CJ41" s="1118"/>
      <c r="CK41" s="1118"/>
      <c r="CL41" s="1118"/>
      <c r="CM41" s="1118"/>
      <c r="CN41" s="1118"/>
      <c r="CO41" s="1121"/>
      <c r="CP41" s="1118"/>
      <c r="CQ41" s="1118"/>
      <c r="CR41" s="1118"/>
      <c r="CS41" s="1118"/>
      <c r="CT41" s="1118"/>
      <c r="CU41" s="1118"/>
      <c r="CV41" s="1118"/>
      <c r="CW41" s="1118"/>
      <c r="CX41" s="1118"/>
      <c r="CY41" s="1119"/>
      <c r="CZ41" s="1119"/>
      <c r="DA41" s="1118"/>
      <c r="DB41" s="1118"/>
      <c r="DC41" s="1118"/>
      <c r="DD41" s="1118"/>
      <c r="DE41" s="1118"/>
      <c r="DF41" s="1118"/>
      <c r="DG41" s="1118"/>
      <c r="DH41" s="1118"/>
      <c r="DI41" s="1118"/>
      <c r="DJ41" s="1119"/>
      <c r="DK41" s="1118"/>
      <c r="DL41" s="1118"/>
      <c r="DM41" s="1118"/>
      <c r="DN41" s="1118"/>
      <c r="DO41" s="1118"/>
      <c r="DP41" s="1118"/>
      <c r="DQ41" s="1118"/>
      <c r="DR41" s="1118"/>
      <c r="DS41" s="1118"/>
      <c r="DT41" s="1119"/>
      <c r="DU41" s="1118"/>
      <c r="DV41" s="1118"/>
      <c r="DW41" s="1118"/>
      <c r="DX41" s="1118"/>
      <c r="DY41" s="1118"/>
      <c r="DZ41" s="1118"/>
      <c r="EA41" s="1118"/>
      <c r="EB41" s="1118"/>
      <c r="EC41" s="1118"/>
      <c r="ED41" s="1119"/>
      <c r="EE41" s="1118"/>
      <c r="EF41" s="1118"/>
      <c r="EG41" s="1118"/>
      <c r="EH41" s="1118"/>
      <c r="EI41" s="1118"/>
      <c r="EJ41" s="1118"/>
      <c r="EK41" s="1118"/>
      <c r="EL41" s="1118"/>
      <c r="EM41" s="1118"/>
      <c r="EN41" s="1119"/>
      <c r="EO41" s="1118"/>
      <c r="EP41" s="1118"/>
      <c r="EQ41" s="1118"/>
      <c r="ER41" s="1118"/>
      <c r="ES41" s="1118"/>
      <c r="ET41" s="1118"/>
      <c r="EU41" s="1118"/>
      <c r="EV41" s="1118"/>
      <c r="EW41" s="1118"/>
      <c r="EX41" s="1119"/>
      <c r="EY41" s="1118"/>
      <c r="EZ41" s="1118"/>
      <c r="FA41" s="1118"/>
      <c r="FB41" s="1118"/>
      <c r="FC41" s="1118"/>
      <c r="FD41" s="1118"/>
      <c r="FE41" s="1118"/>
      <c r="FF41" s="1118"/>
      <c r="FG41" s="1118"/>
      <c r="FH41" s="1119"/>
      <c r="FI41" s="1118"/>
      <c r="FJ41" s="1118"/>
      <c r="FK41" s="1118"/>
      <c r="FL41" s="1118"/>
      <c r="FM41" s="1118"/>
      <c r="FN41" s="1118"/>
      <c r="FO41" s="1118"/>
      <c r="FP41" s="1118"/>
      <c r="FQ41" s="1118"/>
      <c r="FR41" s="1119"/>
      <c r="FS41" s="1118"/>
      <c r="FT41" s="1118"/>
      <c r="FU41" s="1118"/>
      <c r="FV41" s="1118"/>
      <c r="FW41" s="1118"/>
      <c r="FX41" s="1118"/>
      <c r="FY41" s="1118"/>
      <c r="FZ41" s="1118"/>
      <c r="GA41" s="1118"/>
      <c r="GB41" s="1119"/>
      <c r="GC41" s="1118"/>
      <c r="GD41" s="1118"/>
      <c r="GE41" s="1118"/>
      <c r="GF41" s="1118"/>
      <c r="GG41" s="1118"/>
      <c r="GH41" s="1118"/>
      <c r="GI41" s="1118"/>
      <c r="GJ41" s="1118"/>
      <c r="GK41" s="1118"/>
      <c r="GL41" s="1119"/>
      <c r="GM41" s="1118"/>
      <c r="GN41" s="1118"/>
      <c r="GO41" s="1118"/>
      <c r="GP41" s="1118"/>
      <c r="GQ41" s="1118"/>
      <c r="GR41" s="1118"/>
      <c r="GS41" s="1118"/>
      <c r="GT41" s="1118"/>
      <c r="GU41" s="1118"/>
      <c r="GV41" s="1119"/>
      <c r="GW41" s="1118"/>
      <c r="GX41" s="1118"/>
      <c r="GY41" s="1118"/>
      <c r="GZ41" s="1118"/>
      <c r="HA41" s="1118"/>
      <c r="HB41" s="1118"/>
      <c r="HC41" s="1118"/>
      <c r="HD41" s="1118"/>
      <c r="HE41" s="1118"/>
      <c r="HF41" s="1119"/>
      <c r="HG41" s="1120" t="s">
        <v>185</v>
      </c>
      <c r="HH41" s="1118"/>
      <c r="HI41" s="1118"/>
      <c r="HJ41" s="1118"/>
      <c r="HK41" s="1118"/>
      <c r="HL41" s="1118"/>
      <c r="HM41" s="1118"/>
      <c r="HN41" s="1118"/>
      <c r="HO41" s="1118"/>
      <c r="HP41" s="1118"/>
      <c r="HQ41" s="1119"/>
      <c r="HR41" s="1118"/>
      <c r="HS41" s="1118"/>
      <c r="HT41" s="1118"/>
      <c r="HU41" s="1118"/>
      <c r="HV41" s="1118"/>
      <c r="HW41" s="1118"/>
      <c r="HX41" s="1118"/>
      <c r="HY41" s="1118"/>
      <c r="HZ41" s="1118"/>
      <c r="IA41" s="1119"/>
      <c r="IB41" s="1118"/>
      <c r="IC41" s="1118"/>
      <c r="ID41" s="1118"/>
      <c r="IE41" s="1118"/>
      <c r="IF41" s="1118"/>
      <c r="IG41" s="1118"/>
      <c r="IH41" s="1118"/>
      <c r="II41" s="1118"/>
      <c r="IJ41" s="1118"/>
      <c r="IK41" s="1119"/>
      <c r="IL41" s="1135">
        <v>0</v>
      </c>
      <c r="IM41" s="1135"/>
      <c r="IN41" s="1135">
        <v>0</v>
      </c>
      <c r="IO41" s="1132"/>
      <c r="IP41" s="1132"/>
      <c r="IQ41" s="1136"/>
      <c r="IR41" s="1123">
        <v>0</v>
      </c>
      <c r="IS41" s="1118">
        <v>0</v>
      </c>
      <c r="IT41" s="1124">
        <v>0</v>
      </c>
      <c r="IU41" s="1115"/>
    </row>
    <row r="42" spans="1:255" s="1139" customFormat="1" ht="12.5">
      <c r="A42" s="1140" t="s">
        <v>530</v>
      </c>
      <c r="B42" s="1141"/>
      <c r="C42" s="1118"/>
      <c r="D42" s="1118"/>
      <c r="E42" s="1118"/>
      <c r="F42" s="1118"/>
      <c r="G42" s="1118"/>
      <c r="H42" s="1118"/>
      <c r="I42" s="1118"/>
      <c r="J42" s="1118"/>
      <c r="K42" s="1118"/>
      <c r="L42" s="1119"/>
      <c r="M42" s="1118"/>
      <c r="N42" s="1118"/>
      <c r="O42" s="1118"/>
      <c r="P42" s="1118"/>
      <c r="Q42" s="1118"/>
      <c r="R42" s="1118"/>
      <c r="S42" s="1118"/>
      <c r="T42" s="1118"/>
      <c r="U42" s="1118"/>
      <c r="V42" s="1119"/>
      <c r="W42" s="1120"/>
      <c r="X42" s="1118"/>
      <c r="Y42" s="1118"/>
      <c r="Z42" s="1118"/>
      <c r="AA42" s="1118"/>
      <c r="AB42" s="1118"/>
      <c r="AC42" s="1118"/>
      <c r="AD42" s="1118"/>
      <c r="AE42" s="1118"/>
      <c r="AF42" s="1118"/>
      <c r="AG42" s="1119"/>
      <c r="AH42" s="1118"/>
      <c r="AI42" s="1118"/>
      <c r="AJ42" s="1118"/>
      <c r="AK42" s="1118"/>
      <c r="AL42" s="1118"/>
      <c r="AM42" s="1118"/>
      <c r="AN42" s="1118"/>
      <c r="AO42" s="1118"/>
      <c r="AP42" s="1118"/>
      <c r="AQ42" s="1119"/>
      <c r="AR42" s="1118"/>
      <c r="AS42" s="1118"/>
      <c r="AT42" s="1118"/>
      <c r="AU42" s="1118"/>
      <c r="AV42" s="1118"/>
      <c r="AW42" s="1118"/>
      <c r="AX42" s="1118"/>
      <c r="AY42" s="1118"/>
      <c r="AZ42" s="1118"/>
      <c r="BA42" s="1119"/>
      <c r="BB42" s="1118"/>
      <c r="BC42" s="1118"/>
      <c r="BD42" s="1118"/>
      <c r="BE42" s="1118"/>
      <c r="BF42" s="1118"/>
      <c r="BG42" s="1118"/>
      <c r="BH42" s="1118"/>
      <c r="BI42" s="1118"/>
      <c r="BJ42" s="1118"/>
      <c r="BK42" s="1119"/>
      <c r="BL42" s="1118"/>
      <c r="BM42" s="1118"/>
      <c r="BN42" s="1118"/>
      <c r="BO42" s="1118"/>
      <c r="BP42" s="1118"/>
      <c r="BQ42" s="1118"/>
      <c r="BR42" s="1118"/>
      <c r="BS42" s="1118"/>
      <c r="BT42" s="1118"/>
      <c r="BU42" s="1119"/>
      <c r="BV42" s="1119"/>
      <c r="BW42" s="1118"/>
      <c r="BX42" s="1118"/>
      <c r="BY42" s="1118"/>
      <c r="BZ42" s="1118"/>
      <c r="CA42" s="1118"/>
      <c r="CB42" s="1118"/>
      <c r="CC42" s="1118"/>
      <c r="CD42" s="1118"/>
      <c r="CE42" s="1118"/>
      <c r="CF42" s="1119"/>
      <c r="CG42" s="1118"/>
      <c r="CH42" s="1118"/>
      <c r="CI42" s="1118"/>
      <c r="CJ42" s="1118"/>
      <c r="CK42" s="1118"/>
      <c r="CL42" s="1118"/>
      <c r="CM42" s="1118"/>
      <c r="CN42" s="1118"/>
      <c r="CO42" s="1121"/>
      <c r="CP42" s="1118"/>
      <c r="CQ42" s="1118"/>
      <c r="CR42" s="1118"/>
      <c r="CS42" s="1118"/>
      <c r="CT42" s="1118"/>
      <c r="CU42" s="1118"/>
      <c r="CV42" s="1118"/>
      <c r="CW42" s="1118"/>
      <c r="CX42" s="1118"/>
      <c r="CY42" s="1119"/>
      <c r="CZ42" s="1119"/>
      <c r="DA42" s="1118"/>
      <c r="DB42" s="1118"/>
      <c r="DC42" s="1118"/>
      <c r="DD42" s="1118"/>
      <c r="DE42" s="1118"/>
      <c r="DF42" s="1118"/>
      <c r="DG42" s="1118"/>
      <c r="DH42" s="1118"/>
      <c r="DI42" s="1118"/>
      <c r="DJ42" s="1119"/>
      <c r="DK42" s="1118">
        <v>50403.91</v>
      </c>
      <c r="DL42" s="1118">
        <v>52748.9</v>
      </c>
      <c r="DM42" s="1118">
        <v>66191.33</v>
      </c>
      <c r="DN42" s="1118"/>
      <c r="DO42" s="1118"/>
      <c r="DP42" s="1118"/>
      <c r="DQ42" s="1118"/>
      <c r="DR42" s="1118"/>
      <c r="DS42" s="1118"/>
      <c r="DT42" s="1119"/>
      <c r="DU42" s="1118"/>
      <c r="DV42" s="1118"/>
      <c r="DW42" s="1118"/>
      <c r="DX42" s="1118"/>
      <c r="DY42" s="1118"/>
      <c r="DZ42" s="1118"/>
      <c r="EA42" s="1118"/>
      <c r="EB42" s="1118"/>
      <c r="EC42" s="1118"/>
      <c r="ED42" s="1119"/>
      <c r="EE42" s="1118">
        <v>7716.55</v>
      </c>
      <c r="EF42" s="1118">
        <v>13970.66</v>
      </c>
      <c r="EG42" s="1118">
        <v>15789.86</v>
      </c>
      <c r="EH42" s="1118"/>
      <c r="EI42" s="1118"/>
      <c r="EJ42" s="1118"/>
      <c r="EK42" s="1118"/>
      <c r="EL42" s="1118"/>
      <c r="EM42" s="1118"/>
      <c r="EN42" s="1119"/>
      <c r="EO42" s="1118"/>
      <c r="EP42" s="1118"/>
      <c r="EQ42" s="1118"/>
      <c r="ER42" s="1118"/>
      <c r="ES42" s="1118"/>
      <c r="ET42" s="1118"/>
      <c r="EU42" s="1118"/>
      <c r="EV42" s="1118"/>
      <c r="EW42" s="1118"/>
      <c r="EX42" s="1119"/>
      <c r="EY42" s="1118">
        <v>99863.81</v>
      </c>
      <c r="EZ42" s="1118">
        <v>132785.70000000001</v>
      </c>
      <c r="FA42" s="1118">
        <v>145628.29999999999</v>
      </c>
      <c r="FB42" s="1118">
        <v>155648.24</v>
      </c>
      <c r="FC42" s="1118">
        <v>186554.42</v>
      </c>
      <c r="FD42" s="1118"/>
      <c r="FE42" s="1118"/>
      <c r="FF42" s="1118"/>
      <c r="FG42" s="1118"/>
      <c r="FH42" s="1119"/>
      <c r="FI42" s="1118">
        <v>-136406.16</v>
      </c>
      <c r="FJ42" s="1118"/>
      <c r="FK42" s="1118"/>
      <c r="FL42" s="1118"/>
      <c r="FM42" s="1118"/>
      <c r="FN42" s="1118"/>
      <c r="FO42" s="1118"/>
      <c r="FP42" s="1118"/>
      <c r="FQ42" s="1118"/>
      <c r="FR42" s="1119"/>
      <c r="FS42" s="1118"/>
      <c r="FT42" s="1118"/>
      <c r="FU42" s="1118"/>
      <c r="FV42" s="1118"/>
      <c r="FW42" s="1118"/>
      <c r="FX42" s="1118"/>
      <c r="FY42" s="1118"/>
      <c r="FZ42" s="1118"/>
      <c r="GA42" s="1118"/>
      <c r="GB42" s="1119"/>
      <c r="GC42" s="1118"/>
      <c r="GD42" s="1118"/>
      <c r="GE42" s="1118"/>
      <c r="GF42" s="1118"/>
      <c r="GG42" s="1118"/>
      <c r="GH42" s="1118"/>
      <c r="GI42" s="1118"/>
      <c r="GJ42" s="1118"/>
      <c r="GK42" s="1118"/>
      <c r="GL42" s="1119"/>
      <c r="GM42" s="1118"/>
      <c r="GN42" s="1118"/>
      <c r="GO42" s="1118"/>
      <c r="GP42" s="1118"/>
      <c r="GQ42" s="1118"/>
      <c r="GR42" s="1118"/>
      <c r="GS42" s="1118"/>
      <c r="GT42" s="1118"/>
      <c r="GU42" s="1118"/>
      <c r="GV42" s="1119"/>
      <c r="GW42" s="1118">
        <v>742.63</v>
      </c>
      <c r="GX42" s="1118">
        <v>146.26</v>
      </c>
      <c r="GY42" s="1118">
        <v>23.06</v>
      </c>
      <c r="GZ42" s="1118"/>
      <c r="HA42" s="1118">
        <v>19347.919999999998</v>
      </c>
      <c r="HB42" s="1118"/>
      <c r="HC42" s="1118"/>
      <c r="HD42" s="1118"/>
      <c r="HE42" s="1118"/>
      <c r="HF42" s="1119"/>
      <c r="HG42" s="1120">
        <v>63.1</v>
      </c>
      <c r="HH42" s="1118">
        <v>94.54</v>
      </c>
      <c r="HI42" s="1118">
        <v>207.38</v>
      </c>
      <c r="HJ42" s="1118">
        <v>232.92</v>
      </c>
      <c r="HK42" s="1118">
        <v>132.6</v>
      </c>
      <c r="HL42" s="1118">
        <v>232.12</v>
      </c>
      <c r="HM42" s="1118">
        <v>816.32</v>
      </c>
      <c r="HN42" s="1118">
        <v>3127</v>
      </c>
      <c r="HO42" s="1118">
        <v>3470.69</v>
      </c>
      <c r="HP42" s="1118"/>
      <c r="HQ42" s="1119"/>
      <c r="HR42" s="1118"/>
      <c r="HS42" s="1118"/>
      <c r="HT42" s="1118"/>
      <c r="HU42" s="1118"/>
      <c r="HV42" s="1118"/>
      <c r="HW42" s="1118"/>
      <c r="HX42" s="1118"/>
      <c r="HY42" s="1118"/>
      <c r="HZ42" s="1118"/>
      <c r="IA42" s="1119"/>
      <c r="IB42" s="1118"/>
      <c r="IC42" s="1118"/>
      <c r="ID42" s="1118"/>
      <c r="IE42" s="1118"/>
      <c r="IF42" s="1118"/>
      <c r="IG42" s="1118"/>
      <c r="IH42" s="1118"/>
      <c r="II42" s="1118"/>
      <c r="IJ42" s="1118"/>
      <c r="IK42" s="1119"/>
      <c r="IL42" s="1122">
        <v>22415.280000000017</v>
      </c>
      <c r="IM42" s="1122">
        <v>199858.90000000002</v>
      </c>
      <c r="IN42" s="1122">
        <v>227865.47</v>
      </c>
      <c r="IO42" s="1118">
        <v>155780.84</v>
      </c>
      <c r="IP42" s="1118">
        <v>206134.46000000002</v>
      </c>
      <c r="IQ42" s="1123">
        <v>816.32</v>
      </c>
      <c r="IR42" s="1123">
        <v>3127</v>
      </c>
      <c r="IS42" s="1118">
        <v>3470.69</v>
      </c>
      <c r="IT42" s="1124">
        <v>0</v>
      </c>
      <c r="IU42" s="1115">
        <f t="shared" ref="IU42:IU43" si="2">B42+L42+V42+AG42+AQ42+BA42+BK42+BU42+BV42+CF42+CY42+CZ42+DJ42+DT42+ED42+EN42+EX42+FH42+FR42+GB42+GL42+GV42+HF42+HQ42+IA42+IK42</f>
        <v>0</v>
      </c>
    </row>
    <row r="43" spans="1:255" s="1139" customFormat="1" ht="12.5">
      <c r="A43" s="1140" t="s">
        <v>531</v>
      </c>
      <c r="B43" s="1141"/>
      <c r="C43" s="1118"/>
      <c r="D43" s="1118"/>
      <c r="E43" s="1118"/>
      <c r="F43" s="1118"/>
      <c r="G43" s="1118"/>
      <c r="H43" s="1118"/>
      <c r="I43" s="1118"/>
      <c r="J43" s="1118"/>
      <c r="K43" s="1118"/>
      <c r="L43" s="1119"/>
      <c r="M43" s="1118"/>
      <c r="N43" s="1118"/>
      <c r="O43" s="1118"/>
      <c r="P43" s="1118"/>
      <c r="Q43" s="1118"/>
      <c r="R43" s="1118"/>
      <c r="S43" s="1118"/>
      <c r="T43" s="1118"/>
      <c r="U43" s="1118"/>
      <c r="V43" s="1119"/>
      <c r="W43" s="1120"/>
      <c r="X43" s="1118"/>
      <c r="Y43" s="1118"/>
      <c r="Z43" s="1118"/>
      <c r="AA43" s="1118"/>
      <c r="AB43" s="1118"/>
      <c r="AC43" s="1118"/>
      <c r="AD43" s="1118"/>
      <c r="AE43" s="1118"/>
      <c r="AF43" s="1118"/>
      <c r="AG43" s="1119"/>
      <c r="AH43" s="1118"/>
      <c r="AI43" s="1118"/>
      <c r="AJ43" s="1118"/>
      <c r="AK43" s="1118"/>
      <c r="AL43" s="1118"/>
      <c r="AM43" s="1118"/>
      <c r="AN43" s="1118"/>
      <c r="AO43" s="1118"/>
      <c r="AP43" s="1118"/>
      <c r="AQ43" s="1119"/>
      <c r="AR43" s="1118"/>
      <c r="AS43" s="1118"/>
      <c r="AT43" s="1118"/>
      <c r="AU43" s="1118"/>
      <c r="AV43" s="1118"/>
      <c r="AW43" s="1118"/>
      <c r="AX43" s="1118"/>
      <c r="AY43" s="1118"/>
      <c r="AZ43" s="1118"/>
      <c r="BA43" s="1119"/>
      <c r="BB43" s="1118"/>
      <c r="BC43" s="1118"/>
      <c r="BD43" s="1118"/>
      <c r="BE43" s="1118"/>
      <c r="BF43" s="1118"/>
      <c r="BG43" s="1118"/>
      <c r="BH43" s="1118"/>
      <c r="BI43" s="1118"/>
      <c r="BJ43" s="1118"/>
      <c r="BK43" s="1119"/>
      <c r="BL43" s="1118"/>
      <c r="BM43" s="1118"/>
      <c r="BN43" s="1118"/>
      <c r="BO43" s="1118"/>
      <c r="BP43" s="1118"/>
      <c r="BQ43" s="1118"/>
      <c r="BR43" s="1118"/>
      <c r="BS43" s="1118"/>
      <c r="BT43" s="1118"/>
      <c r="BU43" s="1119"/>
      <c r="BV43" s="1119"/>
      <c r="BW43" s="1118"/>
      <c r="BX43" s="1118"/>
      <c r="BY43" s="1118"/>
      <c r="BZ43" s="1118"/>
      <c r="CA43" s="1118"/>
      <c r="CB43" s="1118"/>
      <c r="CC43" s="1118"/>
      <c r="CD43" s="1118"/>
      <c r="CE43" s="1118"/>
      <c r="CF43" s="1119"/>
      <c r="CG43" s="1118"/>
      <c r="CH43" s="1118"/>
      <c r="CI43" s="1118"/>
      <c r="CJ43" s="1118"/>
      <c r="CK43" s="1118"/>
      <c r="CL43" s="1118"/>
      <c r="CM43" s="1118"/>
      <c r="CN43" s="1118"/>
      <c r="CO43" s="1121"/>
      <c r="CP43" s="1118"/>
      <c r="CQ43" s="1118"/>
      <c r="CR43" s="1118"/>
      <c r="CS43" s="1118"/>
      <c r="CT43" s="1118"/>
      <c r="CU43" s="1118"/>
      <c r="CV43" s="1118"/>
      <c r="CW43" s="1118"/>
      <c r="CX43" s="1118"/>
      <c r="CY43" s="1119"/>
      <c r="CZ43" s="1119"/>
      <c r="DA43" s="1118"/>
      <c r="DB43" s="1118"/>
      <c r="DC43" s="1118"/>
      <c r="DD43" s="1118"/>
      <c r="DE43" s="1118"/>
      <c r="DF43" s="1118"/>
      <c r="DG43" s="1118"/>
      <c r="DH43" s="1118"/>
      <c r="DI43" s="1118"/>
      <c r="DJ43" s="1119"/>
      <c r="DK43" s="1118"/>
      <c r="DL43" s="1118"/>
      <c r="DM43" s="1118"/>
      <c r="DN43" s="1118"/>
      <c r="DO43" s="1118"/>
      <c r="DP43" s="1118"/>
      <c r="DQ43" s="1118"/>
      <c r="DR43" s="1118"/>
      <c r="DS43" s="1118"/>
      <c r="DT43" s="1119"/>
      <c r="DU43" s="1118"/>
      <c r="DV43" s="1118"/>
      <c r="DW43" s="1118"/>
      <c r="DX43" s="1118"/>
      <c r="DY43" s="1118"/>
      <c r="DZ43" s="1118"/>
      <c r="EA43" s="1118"/>
      <c r="EB43" s="1118"/>
      <c r="EC43" s="1118"/>
      <c r="ED43" s="1119"/>
      <c r="EE43" s="1118"/>
      <c r="EF43" s="1118"/>
      <c r="EG43" s="1118"/>
      <c r="EH43" s="1118"/>
      <c r="EI43" s="1118"/>
      <c r="EJ43" s="1118"/>
      <c r="EK43" s="1118"/>
      <c r="EL43" s="1118"/>
      <c r="EM43" s="1118"/>
      <c r="EN43" s="1119"/>
      <c r="EO43" s="1118"/>
      <c r="EP43" s="1118"/>
      <c r="EQ43" s="1118"/>
      <c r="ER43" s="1118"/>
      <c r="ES43" s="1118"/>
      <c r="ET43" s="1118"/>
      <c r="EU43" s="1118"/>
      <c r="EV43" s="1118"/>
      <c r="EW43" s="1118"/>
      <c r="EX43" s="1119"/>
      <c r="EY43" s="1118"/>
      <c r="EZ43" s="1118"/>
      <c r="FA43" s="1118"/>
      <c r="FB43" s="1118"/>
      <c r="FC43" s="1118"/>
      <c r="FD43" s="1118"/>
      <c r="FE43" s="1118"/>
      <c r="FF43" s="1118"/>
      <c r="FG43" s="1118"/>
      <c r="FH43" s="1119"/>
      <c r="FI43" s="1118"/>
      <c r="FJ43" s="1118"/>
      <c r="FK43" s="1118"/>
      <c r="FL43" s="1118"/>
      <c r="FM43" s="1118"/>
      <c r="FN43" s="1118"/>
      <c r="FO43" s="1118"/>
      <c r="FP43" s="1118"/>
      <c r="FQ43" s="1118"/>
      <c r="FR43" s="1119"/>
      <c r="FS43" s="1118"/>
      <c r="FT43" s="1118"/>
      <c r="FU43" s="1118"/>
      <c r="FV43" s="1118"/>
      <c r="FW43" s="1118"/>
      <c r="FX43" s="1118"/>
      <c r="FY43" s="1118"/>
      <c r="FZ43" s="1118"/>
      <c r="GA43" s="1118"/>
      <c r="GB43" s="1119"/>
      <c r="GC43" s="1118"/>
      <c r="GD43" s="1118"/>
      <c r="GE43" s="1118"/>
      <c r="GF43" s="1118"/>
      <c r="GG43" s="1118"/>
      <c r="GH43" s="1118"/>
      <c r="GI43" s="1118"/>
      <c r="GJ43" s="1118"/>
      <c r="GK43" s="1118"/>
      <c r="GL43" s="1119"/>
      <c r="GM43" s="1118"/>
      <c r="GN43" s="1118"/>
      <c r="GO43" s="1118"/>
      <c r="GP43" s="1118"/>
      <c r="GQ43" s="1118"/>
      <c r="GR43" s="1118"/>
      <c r="GS43" s="1118"/>
      <c r="GT43" s="1118"/>
      <c r="GU43" s="1118"/>
      <c r="GV43" s="1119"/>
      <c r="GW43" s="1118"/>
      <c r="GX43" s="1118"/>
      <c r="GY43" s="1118"/>
      <c r="GZ43" s="1118"/>
      <c r="HA43" s="1118"/>
      <c r="HB43" s="1118"/>
      <c r="HC43" s="1118"/>
      <c r="HD43" s="1118"/>
      <c r="HE43" s="1118"/>
      <c r="HF43" s="1119"/>
      <c r="HG43" s="1120"/>
      <c r="HH43" s="1118"/>
      <c r="HI43" s="1118"/>
      <c r="HJ43" s="1118"/>
      <c r="HK43" s="1118"/>
      <c r="HL43" s="1118"/>
      <c r="HM43" s="1118"/>
      <c r="HN43" s="1118"/>
      <c r="HO43" s="1118"/>
      <c r="HP43" s="1118"/>
      <c r="HQ43" s="1119"/>
      <c r="HR43" s="1118"/>
      <c r="HS43" s="1118"/>
      <c r="HT43" s="1118"/>
      <c r="HU43" s="1118"/>
      <c r="HV43" s="1118"/>
      <c r="HW43" s="1118"/>
      <c r="HX43" s="1118"/>
      <c r="HY43" s="1118"/>
      <c r="HZ43" s="1118"/>
      <c r="IA43" s="1119"/>
      <c r="IB43" s="1118">
        <v>-2464.16</v>
      </c>
      <c r="IC43" s="1118">
        <v>-333.18</v>
      </c>
      <c r="ID43" s="1118">
        <v>-113.98</v>
      </c>
      <c r="IE43" s="1118">
        <v>105.91</v>
      </c>
      <c r="IF43" s="1118">
        <v>-166.38</v>
      </c>
      <c r="IG43" s="1118"/>
      <c r="IH43" s="1118"/>
      <c r="II43" s="1118"/>
      <c r="IJ43" s="1118"/>
      <c r="IK43" s="1119"/>
      <c r="IL43" s="1122">
        <v>-2464.16</v>
      </c>
      <c r="IM43" s="1122">
        <v>-333.18</v>
      </c>
      <c r="IN43" s="1122">
        <v>-113.98</v>
      </c>
      <c r="IO43" s="1118">
        <v>105.91</v>
      </c>
      <c r="IP43" s="1118">
        <v>-166.38</v>
      </c>
      <c r="IQ43" s="1123">
        <v>0</v>
      </c>
      <c r="IR43" s="1123">
        <v>0</v>
      </c>
      <c r="IS43" s="1118">
        <v>0</v>
      </c>
      <c r="IT43" s="1124">
        <v>0</v>
      </c>
      <c r="IU43" s="1115">
        <f t="shared" si="2"/>
        <v>0</v>
      </c>
    </row>
    <row r="44" spans="1:255" s="1139" customFormat="1">
      <c r="A44" s="1137" t="s">
        <v>532</v>
      </c>
      <c r="B44" s="1138">
        <f>SUM(B42:B43,B40)</f>
        <v>-3085.0737122000005</v>
      </c>
      <c r="C44" s="1132">
        <v>44174.460000000079</v>
      </c>
      <c r="D44" s="1132">
        <v>34559.230000000156</v>
      </c>
      <c r="E44" s="1132">
        <v>32867.193014100194</v>
      </c>
      <c r="F44" s="1132">
        <v>26736.420000000042</v>
      </c>
      <c r="G44" s="1132">
        <v>19522.85999999987</v>
      </c>
      <c r="H44" s="1132">
        <v>20184.329999999958</v>
      </c>
      <c r="I44" s="1132">
        <v>11790.060000000289</v>
      </c>
      <c r="J44" s="1118">
        <v>7556</v>
      </c>
      <c r="K44" s="1118">
        <v>29290.459999999963</v>
      </c>
      <c r="L44" s="1138">
        <f>SUM(L42:L43,L40)</f>
        <v>27966.310000000056</v>
      </c>
      <c r="M44" s="1132">
        <v>-6773.2599999999875</v>
      </c>
      <c r="N44" s="1132">
        <v>-6412.0610899999992</v>
      </c>
      <c r="O44" s="1132">
        <v>-6973.2454500000022</v>
      </c>
      <c r="P44" s="1132">
        <v>2013.2299999999886</v>
      </c>
      <c r="Q44" s="1132">
        <v>-5.4999999999781721</v>
      </c>
      <c r="R44" s="1132">
        <v>-43.869999999995343</v>
      </c>
      <c r="S44" s="1132">
        <v>-2922.7984403000009</v>
      </c>
      <c r="T44" s="1132">
        <v>-25339.490000000005</v>
      </c>
      <c r="U44" s="1132">
        <v>-19747.350000000006</v>
      </c>
      <c r="V44" s="1138">
        <f>SUM(V42:V43,V40)</f>
        <v>-912.06999999999243</v>
      </c>
      <c r="W44" s="1133">
        <v>7111.6700000000128</v>
      </c>
      <c r="X44" s="1132">
        <v>15469.290000000037</v>
      </c>
      <c r="Y44" s="1132">
        <v>845.04452999999921</v>
      </c>
      <c r="Z44" s="1132">
        <v>1775.1620399999956</v>
      </c>
      <c r="AA44" s="1132">
        <v>10477.859999999986</v>
      </c>
      <c r="AB44" s="1132">
        <v>9277.9699999999721</v>
      </c>
      <c r="AC44" s="1132">
        <v>15232.24000000002</v>
      </c>
      <c r="AD44" s="1132">
        <v>13065.419999999984</v>
      </c>
      <c r="AE44" s="1132">
        <v>10740.945200000016</v>
      </c>
      <c r="AF44" s="1132">
        <v>13932.690000000002</v>
      </c>
      <c r="AG44" s="1138">
        <f>SUM(AG42:AG43,AG40)</f>
        <v>6075.8267399999313</v>
      </c>
      <c r="AH44" s="1132">
        <v>22386.290000000037</v>
      </c>
      <c r="AI44" s="1132">
        <v>5624.8983300000255</v>
      </c>
      <c r="AJ44" s="1132">
        <v>9874.3103500000143</v>
      </c>
      <c r="AK44" s="1132">
        <v>2218.7799999999988</v>
      </c>
      <c r="AL44" s="1132">
        <v>12781.339999999997</v>
      </c>
      <c r="AM44" s="1132">
        <v>4423.3300000000309</v>
      </c>
      <c r="AN44" s="1132">
        <v>2830.0431199999584</v>
      </c>
      <c r="AO44" s="1132">
        <v>2757</v>
      </c>
      <c r="AP44" s="1132">
        <v>1632.4899999999907</v>
      </c>
      <c r="AQ44" s="1138">
        <f>SUM(AQ42:AQ43,AQ40)</f>
        <v>17690.767780000053</v>
      </c>
      <c r="AR44" s="1132">
        <v>42834.719999999739</v>
      </c>
      <c r="AS44" s="1132">
        <v>39441.486129999976</v>
      </c>
      <c r="AT44" s="1132">
        <v>48310.568729999824</v>
      </c>
      <c r="AU44" s="1132">
        <v>46350.120000000112</v>
      </c>
      <c r="AV44" s="1132">
        <v>94608.740000000107</v>
      </c>
      <c r="AW44" s="1132">
        <v>50231.109999999986</v>
      </c>
      <c r="AX44" s="1132">
        <v>63298.504509999882</v>
      </c>
      <c r="AY44" s="1132">
        <v>86280</v>
      </c>
      <c r="AZ44" s="1132">
        <v>118623.10999999964</v>
      </c>
      <c r="BA44" s="1138">
        <f>SUM(BA42:BA43,BA40)</f>
        <v>106135.25999999931</v>
      </c>
      <c r="BB44" s="1132">
        <v>-5838.4199999999691</v>
      </c>
      <c r="BC44" s="1132">
        <v>-5821.2764800000004</v>
      </c>
      <c r="BD44" s="1132">
        <v>315.40022000001045</v>
      </c>
      <c r="BE44" s="1132">
        <v>22266.829999999987</v>
      </c>
      <c r="BF44" s="1132">
        <v>20034.670000000013</v>
      </c>
      <c r="BG44" s="1132">
        <v>10135.149999999907</v>
      </c>
      <c r="BH44" s="1132">
        <v>3689.0299999999697</v>
      </c>
      <c r="BI44" s="1132">
        <v>5400.5800000000163</v>
      </c>
      <c r="BJ44" s="1132">
        <v>10805.950000000012</v>
      </c>
      <c r="BK44" s="1138">
        <f>SUM(BK42:BK43,BK40)</f>
        <v>11442.839999999909</v>
      </c>
      <c r="BL44" s="1132">
        <v>8828.2800000000279</v>
      </c>
      <c r="BM44" s="1132">
        <v>13061.655539999978</v>
      </c>
      <c r="BN44" s="1132">
        <v>7744.9599100000341</v>
      </c>
      <c r="BO44" s="1132">
        <v>12272.539999999979</v>
      </c>
      <c r="BP44" s="1132">
        <v>27375.119999999995</v>
      </c>
      <c r="BQ44" s="1132">
        <v>21109.21000000005</v>
      </c>
      <c r="BR44" s="1132">
        <v>47433.10999999987</v>
      </c>
      <c r="BS44" s="1132">
        <v>25302.70000000007</v>
      </c>
      <c r="BT44" s="1132">
        <v>15846.6599999998</v>
      </c>
      <c r="BU44" s="1138">
        <f>SUM(BU42:BU43,BU40)</f>
        <v>18192.920000000275</v>
      </c>
      <c r="BV44" s="1138">
        <f>SUM(BV42:BV43,BV40)</f>
        <v>359.40999999999894</v>
      </c>
      <c r="BW44" s="1132">
        <v>0</v>
      </c>
      <c r="BX44" s="1132">
        <v>7.0659999255440198E-4</v>
      </c>
      <c r="BY44" s="1132">
        <v>-2.4152000114554539E-3</v>
      </c>
      <c r="BZ44" s="1132">
        <v>374.01999999998225</v>
      </c>
      <c r="CA44" s="1132">
        <v>1694.5900000000111</v>
      </c>
      <c r="CB44" s="1132">
        <v>2410.0600000000268</v>
      </c>
      <c r="CC44" s="1132">
        <v>348.65999999997439</v>
      </c>
      <c r="CD44" s="1132">
        <v>992.76999999998952</v>
      </c>
      <c r="CE44" s="1132">
        <v>2965.5799999999872</v>
      </c>
      <c r="CF44" s="1138">
        <f>SUM(CF42:CF43,CF40)</f>
        <v>4560.1899999999732</v>
      </c>
      <c r="CG44" s="1132">
        <v>6230.9999999998836</v>
      </c>
      <c r="CH44" s="1132">
        <v>8745.180379999947</v>
      </c>
      <c r="CI44" s="1132">
        <v>12418.852219999913</v>
      </c>
      <c r="CJ44" s="1132">
        <v>13546.969999999972</v>
      </c>
      <c r="CK44" s="1132">
        <v>17874.880000000063</v>
      </c>
      <c r="CL44" s="1132">
        <v>35119.739999999991</v>
      </c>
      <c r="CM44" s="1132">
        <v>12054.899999999965</v>
      </c>
      <c r="CN44" s="1132">
        <v>13661.890000000014</v>
      </c>
      <c r="CO44" s="1134" t="s">
        <v>103</v>
      </c>
      <c r="CP44" s="1132">
        <v>4092.8100000000122</v>
      </c>
      <c r="CQ44" s="1132">
        <v>860.55444339997484</v>
      </c>
      <c r="CR44" s="1132">
        <v>3201.5499431999997</v>
      </c>
      <c r="CS44" s="1132">
        <v>1147.8500000000204</v>
      </c>
      <c r="CT44" s="1132">
        <v>20458.949999999997</v>
      </c>
      <c r="CU44" s="1132">
        <v>23625.310000000027</v>
      </c>
      <c r="CV44" s="1132">
        <v>9441.5299999999843</v>
      </c>
      <c r="CW44" s="1132">
        <v>3178.8699999999953</v>
      </c>
      <c r="CX44" s="1132">
        <v>310.39000000004307</v>
      </c>
      <c r="CY44" s="1138">
        <f>SUM(CY42:CY43,CY40)</f>
        <v>2566.9400000000605</v>
      </c>
      <c r="CZ44" s="1138">
        <f>SUM(CZ42:CZ43,CZ40)</f>
        <v>7611.4700000000012</v>
      </c>
      <c r="DA44" s="1132">
        <v>82205.679999999236</v>
      </c>
      <c r="DB44" s="1132">
        <v>95957.926050000358</v>
      </c>
      <c r="DC44" s="1132">
        <v>94764.560300000012</v>
      </c>
      <c r="DD44" s="1132">
        <v>109461.66999999993</v>
      </c>
      <c r="DE44" s="1132">
        <v>135071.51000000024</v>
      </c>
      <c r="DF44" s="1132">
        <v>97141.519999998622</v>
      </c>
      <c r="DG44" s="1132">
        <v>109844.47999999952</v>
      </c>
      <c r="DH44" s="1132">
        <v>95965.910000002943</v>
      </c>
      <c r="DI44" s="1132">
        <v>135887.87000000104</v>
      </c>
      <c r="DJ44" s="1138">
        <f>SUM(DJ42:DJ43,DJ40)</f>
        <v>77514.655880929902</v>
      </c>
      <c r="DK44" s="1132">
        <v>166608.52000000034</v>
      </c>
      <c r="DL44" s="1132">
        <v>186955.58716999958</v>
      </c>
      <c r="DM44" s="1132">
        <v>173573.08544</v>
      </c>
      <c r="DN44" s="1132">
        <v>136318.80999999959</v>
      </c>
      <c r="DO44" s="1132">
        <v>123328.41000000015</v>
      </c>
      <c r="DP44" s="1132">
        <v>218696.27000000118</v>
      </c>
      <c r="DQ44" s="1132">
        <v>210537.89999999944</v>
      </c>
      <c r="DR44" s="1132">
        <v>235651.56999999937</v>
      </c>
      <c r="DS44" s="1132">
        <v>248636.31000000099</v>
      </c>
      <c r="DT44" s="1138">
        <f>SUM(DT42:DT43,DT40)</f>
        <v>119700.66999999993</v>
      </c>
      <c r="DU44" s="1132">
        <v>-457.98860000004061</v>
      </c>
      <c r="DV44" s="1132">
        <v>529.69082599994726</v>
      </c>
      <c r="DW44" s="1132">
        <v>7445.6914716001484</v>
      </c>
      <c r="DX44" s="1132">
        <v>9660.946200000064</v>
      </c>
      <c r="DY44" s="1132">
        <v>15585.62930000003</v>
      </c>
      <c r="DZ44" s="1132">
        <v>9244.0330999999424</v>
      </c>
      <c r="EA44" s="1132">
        <v>18098.089999999967</v>
      </c>
      <c r="EB44" s="1132">
        <v>32161.669999999925</v>
      </c>
      <c r="EC44" s="1132">
        <v>33438.406700000283</v>
      </c>
      <c r="ED44" s="1138">
        <f>SUM(ED42:ED43,ED40)</f>
        <v>36857.40550000011</v>
      </c>
      <c r="EE44" s="1132">
        <v>29329.099999999929</v>
      </c>
      <c r="EF44" s="1132">
        <v>31614.506169999975</v>
      </c>
      <c r="EG44" s="1132">
        <v>38183.496279999978</v>
      </c>
      <c r="EH44" s="1132">
        <v>31665.260000000242</v>
      </c>
      <c r="EI44" s="1132">
        <v>46039.889999999898</v>
      </c>
      <c r="EJ44" s="1132">
        <v>43407.910000000033</v>
      </c>
      <c r="EK44" s="1132">
        <v>54945.26500000013</v>
      </c>
      <c r="EL44" s="1132">
        <v>29592</v>
      </c>
      <c r="EM44" s="1132">
        <v>86304.709491599817</v>
      </c>
      <c r="EN44" s="1138">
        <f>SUM(EN42:EN43,EN40)</f>
        <v>42131.699999999255</v>
      </c>
      <c r="EO44" s="1132">
        <v>180305.19000000507</v>
      </c>
      <c r="EP44" s="1132">
        <v>249703.48000000417</v>
      </c>
      <c r="EQ44" s="1132">
        <v>220033.3599999994</v>
      </c>
      <c r="ER44" s="1132">
        <v>242182.26000000536</v>
      </c>
      <c r="ES44" s="1132">
        <v>266059.6099999994</v>
      </c>
      <c r="ET44" s="1132">
        <v>269774.29000000656</v>
      </c>
      <c r="EU44" s="1132">
        <v>288900.70999999344</v>
      </c>
      <c r="EV44" s="1132">
        <v>570651.15999999642</v>
      </c>
      <c r="EW44" s="1132">
        <v>3786142.1499999911</v>
      </c>
      <c r="EX44" s="1138">
        <f>SUM(EX42:EX43,EX40)</f>
        <v>3470854</v>
      </c>
      <c r="EY44" s="1132">
        <v>161223.04000000021</v>
      </c>
      <c r="EZ44" s="1132">
        <v>179110.66746000008</v>
      </c>
      <c r="FA44" s="1132">
        <v>211159.83133000013</v>
      </c>
      <c r="FB44" s="1132">
        <v>226471.11999999988</v>
      </c>
      <c r="FC44" s="1132">
        <v>268999.09999999998</v>
      </c>
      <c r="FD44" s="1132">
        <v>131547.13000000012</v>
      </c>
      <c r="FE44" s="1132">
        <v>22165.170000000391</v>
      </c>
      <c r="FF44" s="1132">
        <v>41629.099999999627</v>
      </c>
      <c r="FG44" s="1132">
        <v>59971.299999999814</v>
      </c>
      <c r="FH44" s="1138">
        <f>SUM(FH42:FH43,FH40)</f>
        <v>31636.860000000335</v>
      </c>
      <c r="FI44" s="1132">
        <v>-125651.4</v>
      </c>
      <c r="FJ44" s="1132">
        <v>5564.1112900000589</v>
      </c>
      <c r="FK44" s="1132">
        <v>4059.5967699999455</v>
      </c>
      <c r="FL44" s="1132">
        <v>16210.260000000126</v>
      </c>
      <c r="FM44" s="1132">
        <v>26670.789999999979</v>
      </c>
      <c r="FN44" s="1132">
        <v>22143.299999999988</v>
      </c>
      <c r="FO44" s="1132">
        <v>26690.996999999858</v>
      </c>
      <c r="FP44" s="1132">
        <v>25188</v>
      </c>
      <c r="FQ44" s="1132">
        <v>9982.7800000000279</v>
      </c>
      <c r="FR44" s="1138">
        <f>SUM(FR42:FR43,FR40)</f>
        <v>14736.450000000186</v>
      </c>
      <c r="FS44" s="1132">
        <v>7109.760000000002</v>
      </c>
      <c r="FT44" s="1132">
        <v>15770.908509999987</v>
      </c>
      <c r="FU44" s="1132">
        <v>18294.108540000001</v>
      </c>
      <c r="FV44" s="1132">
        <v>34511.300000000017</v>
      </c>
      <c r="FW44" s="1132">
        <v>31647.86000000003</v>
      </c>
      <c r="FX44" s="1132">
        <v>20432.440000000002</v>
      </c>
      <c r="FY44" s="1132">
        <v>17392.085000000036</v>
      </c>
      <c r="FZ44" s="1132">
        <v>9563.269999999975</v>
      </c>
      <c r="GA44" s="1132">
        <v>6602.7599999999511</v>
      </c>
      <c r="GB44" s="1138">
        <f>SUM(GB42:GB43,GB40)</f>
        <v>9808.6500000000233</v>
      </c>
      <c r="GC44" s="1132">
        <v>13505.540000000037</v>
      </c>
      <c r="GD44" s="1132">
        <v>8021.5774799998035</v>
      </c>
      <c r="GE44" s="1132">
        <v>13936.593579999753</v>
      </c>
      <c r="GF44" s="1132">
        <v>26574.569999999949</v>
      </c>
      <c r="GG44" s="1132">
        <v>23236.51999999996</v>
      </c>
      <c r="GH44" s="1132">
        <v>25073.810000000114</v>
      </c>
      <c r="GI44" s="1132">
        <v>28098.000000000116</v>
      </c>
      <c r="GJ44" s="1132">
        <v>20919</v>
      </c>
      <c r="GK44" s="1132">
        <v>16858.349999999744</v>
      </c>
      <c r="GL44" s="1138">
        <f>SUM(GL42:GL43,GL40)</f>
        <v>22033.939999999944</v>
      </c>
      <c r="GM44" s="1132">
        <v>3408.91</v>
      </c>
      <c r="GN44" s="1132">
        <v>1959.7500000000055</v>
      </c>
      <c r="GO44" s="1132">
        <v>1719.4099999999962</v>
      </c>
      <c r="GP44" s="1132">
        <v>-255.52999999999884</v>
      </c>
      <c r="GQ44" s="1132">
        <v>-1611.200000000008</v>
      </c>
      <c r="GR44" s="1132">
        <v>1587.75</v>
      </c>
      <c r="GS44" s="1132">
        <v>1033.6799999999967</v>
      </c>
      <c r="GT44" s="1132">
        <v>-4</v>
      </c>
      <c r="GU44" s="1132">
        <v>1670.7895969661549</v>
      </c>
      <c r="GV44" s="1138">
        <f>SUM(GV42:GV43,GV40)</f>
        <v>0</v>
      </c>
      <c r="GW44" s="1132">
        <v>70588.560000000172</v>
      </c>
      <c r="GX44" s="1132">
        <v>66581.306089999838</v>
      </c>
      <c r="GY44" s="1132">
        <v>65459.409549999924</v>
      </c>
      <c r="GZ44" s="1132">
        <v>102288.09000000032</v>
      </c>
      <c r="HA44" s="1132">
        <v>128011.79000000011</v>
      </c>
      <c r="HB44" s="1132">
        <v>189469.77000000002</v>
      </c>
      <c r="HC44" s="1132">
        <v>180742.05000000075</v>
      </c>
      <c r="HD44" s="1132">
        <v>188375.17510999925</v>
      </c>
      <c r="HE44" s="1132">
        <v>285625.06357999984</v>
      </c>
      <c r="HF44" s="1138">
        <f>SUM(HF42:HF43,HF40)</f>
        <v>279147.25755000114</v>
      </c>
      <c r="HG44" s="1133">
        <v>6888.2499999999945</v>
      </c>
      <c r="HH44" s="1132">
        <v>8045.9500000000035</v>
      </c>
      <c r="HI44" s="1132">
        <v>4526.9700000000112</v>
      </c>
      <c r="HJ44" s="1132">
        <v>5841.3449900000287</v>
      </c>
      <c r="HK44" s="1132">
        <v>6091.9400000000114</v>
      </c>
      <c r="HL44" s="1132">
        <v>11998.499999999976</v>
      </c>
      <c r="HM44" s="1132">
        <v>11983.849999999999</v>
      </c>
      <c r="HN44" s="1132">
        <v>11431.290000000066</v>
      </c>
      <c r="HO44" s="1132">
        <v>-3642.9399999998882</v>
      </c>
      <c r="HP44" s="1132">
        <v>15540.64109999995</v>
      </c>
      <c r="HQ44" s="1138">
        <f>SUM(HQ42:HQ43,HQ40)</f>
        <v>21376.560000000056</v>
      </c>
      <c r="HR44" s="1132">
        <v>11957.52999999997</v>
      </c>
      <c r="HS44" s="1132">
        <v>5080.4899999999761</v>
      </c>
      <c r="HT44" s="1132">
        <v>10821.209999999992</v>
      </c>
      <c r="HU44" s="1132">
        <v>10572.889999999985</v>
      </c>
      <c r="HV44" s="1132">
        <v>12935.209999999992</v>
      </c>
      <c r="HW44" s="1132">
        <v>12167.550000000047</v>
      </c>
      <c r="HX44" s="1132">
        <v>6084.6599999999162</v>
      </c>
      <c r="HY44" s="1132">
        <v>2977.3499999999185</v>
      </c>
      <c r="HZ44" s="1132">
        <v>9542.5600000000559</v>
      </c>
      <c r="IA44" s="1138">
        <f>SUM(IA42:IA43,IA40)</f>
        <v>13437.539999999921</v>
      </c>
      <c r="IB44" s="1132">
        <v>25187.100000000009</v>
      </c>
      <c r="IC44" s="1132">
        <v>12169.950000000033</v>
      </c>
      <c r="ID44" s="1132">
        <v>7928.2600000000493</v>
      </c>
      <c r="IE44" s="1132">
        <v>22314.410000000116</v>
      </c>
      <c r="IF44" s="1132">
        <v>11341.649999999912</v>
      </c>
      <c r="IG44" s="1132">
        <v>57897.170000000042</v>
      </c>
      <c r="IH44" s="1132">
        <v>50291.19000000041</v>
      </c>
      <c r="II44" s="1132">
        <v>64146.879999999888</v>
      </c>
      <c r="IJ44" s="1132">
        <v>159454.09999999963</v>
      </c>
      <c r="IK44" s="1138">
        <f>SUM(IK42:IK43,IK40)</f>
        <v>177487.11999999918</v>
      </c>
      <c r="IL44" s="1135">
        <v>764770.66140000464</v>
      </c>
      <c r="IM44" s="1135">
        <v>954451.63353598979</v>
      </c>
      <c r="IN44" s="1135">
        <v>982754.70681369945</v>
      </c>
      <c r="IO44" s="1132">
        <v>1111472.6161999702</v>
      </c>
      <c r="IP44" s="1132">
        <v>1322938.8892999906</v>
      </c>
      <c r="IQ44" s="1136">
        <v>1292993.4030999911</v>
      </c>
      <c r="IR44" s="1123">
        <v>1187284.0261896939</v>
      </c>
      <c r="IS44" s="1132">
        <v>1443705.4103099876</v>
      </c>
      <c r="IT44" s="1124">
        <v>5029317.7704685573</v>
      </c>
      <c r="IU44" s="1138">
        <f>SUM(IU42:IU43,IU40)</f>
        <v>4515327.599738732</v>
      </c>
    </row>
    <row r="45" spans="1:255">
      <c r="A45" s="1130" t="s">
        <v>533</v>
      </c>
      <c r="B45" s="1131"/>
      <c r="C45" s="1118"/>
      <c r="D45" s="1118"/>
      <c r="E45" s="1118"/>
      <c r="F45" s="1118"/>
      <c r="G45" s="1118"/>
      <c r="H45" s="1118"/>
      <c r="I45" s="1118"/>
      <c r="J45" s="1118"/>
      <c r="K45" s="1118"/>
      <c r="L45" s="1119"/>
      <c r="M45" s="1118"/>
      <c r="N45" s="1118"/>
      <c r="O45" s="1118"/>
      <c r="P45" s="1132"/>
      <c r="Q45" s="1132"/>
      <c r="R45" s="1132"/>
      <c r="S45" s="1132"/>
      <c r="T45" s="1118"/>
      <c r="U45" s="1118"/>
      <c r="V45" s="1119"/>
      <c r="W45" s="1120" t="s">
        <v>185</v>
      </c>
      <c r="X45" s="1118"/>
      <c r="Y45" s="1118"/>
      <c r="Z45" s="1118"/>
      <c r="AA45" s="1118"/>
      <c r="AB45" s="1118"/>
      <c r="AC45" s="1118"/>
      <c r="AD45" s="1118"/>
      <c r="AE45" s="1118"/>
      <c r="AF45" s="1118"/>
      <c r="AG45" s="1119"/>
      <c r="AH45" s="1118"/>
      <c r="AI45" s="1118"/>
      <c r="AJ45" s="1118"/>
      <c r="AK45" s="1118"/>
      <c r="AL45" s="1118"/>
      <c r="AM45" s="1118"/>
      <c r="AN45" s="1118"/>
      <c r="AO45" s="1118"/>
      <c r="AP45" s="1118"/>
      <c r="AQ45" s="1119"/>
      <c r="AR45" s="1118"/>
      <c r="AS45" s="1118"/>
      <c r="AT45" s="1118"/>
      <c r="AU45" s="1118"/>
      <c r="AV45" s="1118"/>
      <c r="AW45" s="1118"/>
      <c r="AX45" s="1118"/>
      <c r="AY45" s="1118"/>
      <c r="AZ45" s="1118"/>
      <c r="BA45" s="1119"/>
      <c r="BB45" s="1118"/>
      <c r="BC45" s="1118"/>
      <c r="BD45" s="1118"/>
      <c r="BE45" s="1118"/>
      <c r="BF45" s="1118"/>
      <c r="BG45" s="1118"/>
      <c r="BH45" s="1118"/>
      <c r="BI45" s="1118"/>
      <c r="BJ45" s="1118"/>
      <c r="BK45" s="1119"/>
      <c r="BL45" s="1118"/>
      <c r="BM45" s="1118"/>
      <c r="BN45" s="1118"/>
      <c r="BO45" s="1118"/>
      <c r="BP45" s="1118"/>
      <c r="BQ45" s="1118"/>
      <c r="BR45" s="1118"/>
      <c r="BS45" s="1118"/>
      <c r="BT45" s="1118"/>
      <c r="BU45" s="1119"/>
      <c r="BV45" s="1119"/>
      <c r="BW45" s="1118"/>
      <c r="BX45" s="1118"/>
      <c r="BY45" s="1118"/>
      <c r="BZ45" s="1118"/>
      <c r="CA45" s="1118"/>
      <c r="CB45" s="1118"/>
      <c r="CC45" s="1118"/>
      <c r="CD45" s="1118"/>
      <c r="CE45" s="1118"/>
      <c r="CF45" s="1119"/>
      <c r="CG45" s="1118"/>
      <c r="CH45" s="1118"/>
      <c r="CI45" s="1118"/>
      <c r="CJ45" s="1118"/>
      <c r="CK45" s="1118"/>
      <c r="CL45" s="1118"/>
      <c r="CM45" s="1118"/>
      <c r="CN45" s="1118"/>
      <c r="CO45" s="1121"/>
      <c r="CP45" s="1118"/>
      <c r="CQ45" s="1118"/>
      <c r="CR45" s="1118"/>
      <c r="CS45" s="1118"/>
      <c r="CT45" s="1118"/>
      <c r="CU45" s="1118"/>
      <c r="CV45" s="1118"/>
      <c r="CW45" s="1118"/>
      <c r="CX45" s="1118"/>
      <c r="CY45" s="1119"/>
      <c r="CZ45" s="1119"/>
      <c r="DA45" s="1118"/>
      <c r="DB45" s="1118"/>
      <c r="DC45" s="1118"/>
      <c r="DD45" s="1118"/>
      <c r="DE45" s="1118"/>
      <c r="DF45" s="1118"/>
      <c r="DG45" s="1118"/>
      <c r="DH45" s="1118"/>
      <c r="DI45" s="1118"/>
      <c r="DJ45" s="1119"/>
      <c r="DK45" s="1118"/>
      <c r="DL45" s="1118"/>
      <c r="DM45" s="1118"/>
      <c r="DN45" s="1118"/>
      <c r="DO45" s="1118"/>
      <c r="DP45" s="1118"/>
      <c r="DQ45" s="1118"/>
      <c r="DR45" s="1118"/>
      <c r="DS45" s="1118"/>
      <c r="DT45" s="1119"/>
      <c r="DU45" s="1118"/>
      <c r="DV45" s="1118"/>
      <c r="DW45" s="1118"/>
      <c r="DX45" s="1118"/>
      <c r="DY45" s="1118"/>
      <c r="DZ45" s="1118"/>
      <c r="EA45" s="1118"/>
      <c r="EB45" s="1118"/>
      <c r="EC45" s="1118"/>
      <c r="ED45" s="1119"/>
      <c r="EE45" s="1118"/>
      <c r="EF45" s="1118"/>
      <c r="EG45" s="1118"/>
      <c r="EH45" s="1118"/>
      <c r="EI45" s="1118"/>
      <c r="EJ45" s="1118"/>
      <c r="EK45" s="1118"/>
      <c r="EL45" s="1118"/>
      <c r="EM45" s="1118"/>
      <c r="EN45" s="1119"/>
      <c r="EO45" s="1118"/>
      <c r="EP45" s="1118"/>
      <c r="EQ45" s="1118"/>
      <c r="ER45" s="1118"/>
      <c r="ES45" s="1118"/>
      <c r="ET45" s="1118"/>
      <c r="EU45" s="1118"/>
      <c r="EV45" s="1118"/>
      <c r="EW45" s="1118"/>
      <c r="EX45" s="1119"/>
      <c r="EY45" s="1118"/>
      <c r="EZ45" s="1118"/>
      <c r="FA45" s="1118"/>
      <c r="FB45" s="1118"/>
      <c r="FC45" s="1118"/>
      <c r="FD45" s="1118"/>
      <c r="FE45" s="1118"/>
      <c r="FF45" s="1118"/>
      <c r="FG45" s="1118"/>
      <c r="FH45" s="1119"/>
      <c r="FI45" s="1118"/>
      <c r="FJ45" s="1118"/>
      <c r="FK45" s="1118"/>
      <c r="FL45" s="1118"/>
      <c r="FM45" s="1118"/>
      <c r="FN45" s="1118"/>
      <c r="FO45" s="1118"/>
      <c r="FP45" s="1118"/>
      <c r="FQ45" s="1118"/>
      <c r="FR45" s="1119"/>
      <c r="FS45" s="1118"/>
      <c r="FT45" s="1118"/>
      <c r="FU45" s="1118"/>
      <c r="FV45" s="1118"/>
      <c r="FW45" s="1118"/>
      <c r="FX45" s="1118"/>
      <c r="FY45" s="1118"/>
      <c r="FZ45" s="1118"/>
      <c r="GA45" s="1118"/>
      <c r="GB45" s="1119"/>
      <c r="GC45" s="1118"/>
      <c r="GD45" s="1118"/>
      <c r="GE45" s="1118"/>
      <c r="GF45" s="1118"/>
      <c r="GG45" s="1118"/>
      <c r="GH45" s="1118"/>
      <c r="GI45" s="1118"/>
      <c r="GJ45" s="1118"/>
      <c r="GK45" s="1118"/>
      <c r="GL45" s="1119"/>
      <c r="GM45" s="1118"/>
      <c r="GN45" s="1118"/>
      <c r="GO45" s="1118"/>
      <c r="GP45" s="1118"/>
      <c r="GQ45" s="1118"/>
      <c r="GR45" s="1118"/>
      <c r="GS45" s="1118"/>
      <c r="GT45" s="1118"/>
      <c r="GU45" s="1118"/>
      <c r="GV45" s="1119"/>
      <c r="GW45" s="1118"/>
      <c r="GX45" s="1118"/>
      <c r="GY45" s="1118"/>
      <c r="GZ45" s="1118"/>
      <c r="HA45" s="1118"/>
      <c r="HB45" s="1118"/>
      <c r="HC45" s="1118"/>
      <c r="HD45" s="1118"/>
      <c r="HE45" s="1118"/>
      <c r="HF45" s="1119"/>
      <c r="HG45" s="1120" t="s">
        <v>185</v>
      </c>
      <c r="HH45" s="1118"/>
      <c r="HI45" s="1118"/>
      <c r="HJ45" s="1118"/>
      <c r="HK45" s="1118"/>
      <c r="HL45" s="1118"/>
      <c r="HM45" s="1118"/>
      <c r="HN45" s="1118"/>
      <c r="HO45" s="1118"/>
      <c r="HP45" s="1118"/>
      <c r="HQ45" s="1119"/>
      <c r="HR45" s="1118"/>
      <c r="HS45" s="1118"/>
      <c r="HT45" s="1118"/>
      <c r="HU45" s="1118"/>
      <c r="HV45" s="1118"/>
      <c r="HW45" s="1118"/>
      <c r="HX45" s="1118"/>
      <c r="HY45" s="1118"/>
      <c r="HZ45" s="1118"/>
      <c r="IA45" s="1119"/>
      <c r="IB45" s="1118"/>
      <c r="IC45" s="1118"/>
      <c r="ID45" s="1118"/>
      <c r="IE45" s="1118"/>
      <c r="IF45" s="1118"/>
      <c r="IG45" s="1118"/>
      <c r="IH45" s="1118"/>
      <c r="II45" s="1118"/>
      <c r="IJ45" s="1118"/>
      <c r="IK45" s="1119"/>
      <c r="IL45" s="1135">
        <v>0</v>
      </c>
      <c r="IM45" s="1135"/>
      <c r="IN45" s="1135">
        <v>0</v>
      </c>
      <c r="IO45" s="1132"/>
      <c r="IP45" s="1132"/>
      <c r="IQ45" s="1136"/>
      <c r="IR45" s="1123">
        <v>0</v>
      </c>
      <c r="IS45" s="1118">
        <v>0</v>
      </c>
      <c r="IT45" s="1124"/>
      <c r="IU45" s="1115"/>
    </row>
    <row r="46" spans="1:255" ht="12.5">
      <c r="A46" s="1116" t="s">
        <v>534</v>
      </c>
      <c r="B46" s="1117"/>
      <c r="C46" s="1118">
        <v>49660.22</v>
      </c>
      <c r="D46" s="1118">
        <v>35088.199999999997</v>
      </c>
      <c r="E46" s="1118">
        <v>33498.85</v>
      </c>
      <c r="F46" s="1118">
        <v>26900.66</v>
      </c>
      <c r="G46" s="1118">
        <v>19249.12</v>
      </c>
      <c r="H46" s="1118">
        <v>19830.400000000001</v>
      </c>
      <c r="I46" s="1118">
        <v>12940.61</v>
      </c>
      <c r="J46" s="1118">
        <v>7556</v>
      </c>
      <c r="K46" s="1118">
        <v>29290.46</v>
      </c>
      <c r="L46" s="1119">
        <v>21804.82</v>
      </c>
      <c r="M46" s="1118"/>
      <c r="N46" s="1118"/>
      <c r="O46" s="1118"/>
      <c r="P46" s="1118">
        <v>278.92</v>
      </c>
      <c r="Q46" s="1118">
        <v>284.56</v>
      </c>
      <c r="R46" s="1118">
        <v>299.58999999999997</v>
      </c>
      <c r="S46" s="1118">
        <v>299.17</v>
      </c>
      <c r="T46" s="1118">
        <v>302.3</v>
      </c>
      <c r="U46" s="1118">
        <v>323.3</v>
      </c>
      <c r="V46" s="1119">
        <v>370.92</v>
      </c>
      <c r="W46" s="1120">
        <v>9607.42</v>
      </c>
      <c r="X46" s="1118">
        <v>16594.09</v>
      </c>
      <c r="Y46" s="1118">
        <v>3295.36</v>
      </c>
      <c r="Z46" s="1118">
        <v>4393.84</v>
      </c>
      <c r="AA46" s="1118">
        <v>6603.54</v>
      </c>
      <c r="AB46" s="1118">
        <v>10423.61</v>
      </c>
      <c r="AC46" s="1118">
        <v>12029.98</v>
      </c>
      <c r="AD46" s="1118">
        <v>9700.3700000000008</v>
      </c>
      <c r="AE46" s="1118">
        <v>5881</v>
      </c>
      <c r="AF46" s="1118">
        <v>8111</v>
      </c>
      <c r="AG46" s="1119">
        <v>6217.3591999999999</v>
      </c>
      <c r="AH46" s="1118">
        <v>21672.880000000001</v>
      </c>
      <c r="AI46" s="1118">
        <v>5923.39743</v>
      </c>
      <c r="AJ46" s="1118">
        <v>8541.0431800000006</v>
      </c>
      <c r="AK46" s="1118">
        <v>2393.0700000000002</v>
      </c>
      <c r="AL46" s="1118">
        <v>12180.37</v>
      </c>
      <c r="AM46" s="1118">
        <v>4019.94</v>
      </c>
      <c r="AN46" s="1118">
        <v>1746.29</v>
      </c>
      <c r="AO46" s="1118">
        <v>2355</v>
      </c>
      <c r="AP46" s="1118">
        <v>1598.33</v>
      </c>
      <c r="AQ46" s="1119">
        <v>17684.27995</v>
      </c>
      <c r="AR46" s="1118">
        <v>48789.11</v>
      </c>
      <c r="AS46" s="1118">
        <v>31144.027959999999</v>
      </c>
      <c r="AT46" s="1118">
        <v>36892.48199</v>
      </c>
      <c r="AU46" s="1118">
        <v>34954.230000000003</v>
      </c>
      <c r="AV46" s="1118">
        <v>48009.760000000002</v>
      </c>
      <c r="AW46" s="1118">
        <v>42090.84</v>
      </c>
      <c r="AX46" s="1118">
        <v>54462.1</v>
      </c>
      <c r="AY46" s="1118">
        <v>77531.28</v>
      </c>
      <c r="AZ46" s="1118">
        <v>108967.39</v>
      </c>
      <c r="BA46" s="1119">
        <v>103520.32000000001</v>
      </c>
      <c r="BB46" s="1118">
        <v>-5904.89</v>
      </c>
      <c r="BC46" s="1118">
        <v>-5846.14743</v>
      </c>
      <c r="BD46" s="1118">
        <v>281.21686</v>
      </c>
      <c r="BE46" s="1118">
        <v>14523.62</v>
      </c>
      <c r="BF46" s="1118">
        <v>19449.419999999998</v>
      </c>
      <c r="BG46" s="1118">
        <v>8706.0400000000009</v>
      </c>
      <c r="BH46" s="1118">
        <v>2138.2199999999998</v>
      </c>
      <c r="BI46" s="1118">
        <v>1468.66</v>
      </c>
      <c r="BJ46" s="1118">
        <v>7531.18</v>
      </c>
      <c r="BK46" s="1119">
        <v>4278.16</v>
      </c>
      <c r="BL46" s="1118">
        <v>8828.2800000000007</v>
      </c>
      <c r="BM46" s="1118">
        <v>9464.2296700000006</v>
      </c>
      <c r="BN46" s="1118">
        <v>6397.2951300000004</v>
      </c>
      <c r="BO46" s="1118">
        <v>11779.82</v>
      </c>
      <c r="BP46" s="1118">
        <v>14411.46</v>
      </c>
      <c r="BQ46" s="1118">
        <v>15496.79</v>
      </c>
      <c r="BR46" s="1118">
        <v>17379.75</v>
      </c>
      <c r="BS46" s="1118">
        <v>17769.310000000001</v>
      </c>
      <c r="BT46" s="1118">
        <v>16958.849999999999</v>
      </c>
      <c r="BU46" s="1119">
        <v>14439.41</v>
      </c>
      <c r="BV46" s="1119">
        <v>359.4</v>
      </c>
      <c r="BW46" s="1118"/>
      <c r="BX46" s="1118"/>
      <c r="BY46" s="1118"/>
      <c r="BZ46" s="1118">
        <v>139.51</v>
      </c>
      <c r="CA46" s="1118">
        <v>1554.34</v>
      </c>
      <c r="CB46" s="1118">
        <v>2296.54</v>
      </c>
      <c r="CC46" s="1118">
        <v>213.8</v>
      </c>
      <c r="CD46" s="1118">
        <v>658.31</v>
      </c>
      <c r="CE46" s="1118">
        <v>2012.1</v>
      </c>
      <c r="CF46" s="1119">
        <v>3819.53</v>
      </c>
      <c r="CG46" s="1118">
        <v>4329.0600000000004</v>
      </c>
      <c r="CH46" s="1118">
        <v>4690.8100000000004</v>
      </c>
      <c r="CI46" s="1118">
        <v>8973.35</v>
      </c>
      <c r="CJ46" s="1118">
        <v>7872.93</v>
      </c>
      <c r="CK46" s="1118">
        <v>7693.97</v>
      </c>
      <c r="CL46" s="1118">
        <v>11564.21</v>
      </c>
      <c r="CM46" s="1118">
        <v>2592.7600000000002</v>
      </c>
      <c r="CN46" s="1118">
        <v>7850.84</v>
      </c>
      <c r="CO46" s="1121" t="s">
        <v>103</v>
      </c>
      <c r="CP46" s="1118">
        <v>4092.81</v>
      </c>
      <c r="CQ46" s="1118">
        <v>859.71921680000003</v>
      </c>
      <c r="CR46" s="1118">
        <v>545.52091059999998</v>
      </c>
      <c r="CS46" s="1118">
        <v>456.39</v>
      </c>
      <c r="CT46" s="1118">
        <v>13826.81</v>
      </c>
      <c r="CU46" s="1118">
        <v>11333.22</v>
      </c>
      <c r="CV46" s="1118">
        <v>3443.86</v>
      </c>
      <c r="CW46" s="1118">
        <v>1033.55</v>
      </c>
      <c r="CX46" s="1118">
        <v>837.8</v>
      </c>
      <c r="CY46" s="1119">
        <v>3092.49</v>
      </c>
      <c r="CZ46" s="1119">
        <v>7611.47</v>
      </c>
      <c r="DA46" s="1118">
        <v>67086.17</v>
      </c>
      <c r="DB46" s="1118">
        <v>71824.787129999997</v>
      </c>
      <c r="DC46" s="1118">
        <v>78633.934210000007</v>
      </c>
      <c r="DD46" s="1118">
        <v>100220.33</v>
      </c>
      <c r="DE46" s="1118">
        <v>120690.37</v>
      </c>
      <c r="DF46" s="1118">
        <v>119138.88</v>
      </c>
      <c r="DG46" s="1118">
        <v>99089.68</v>
      </c>
      <c r="DH46" s="1118">
        <v>100933.56</v>
      </c>
      <c r="DI46" s="1118">
        <v>146893.1</v>
      </c>
      <c r="DJ46" s="1119">
        <v>79910.37</v>
      </c>
      <c r="DK46" s="1118">
        <v>113859.62</v>
      </c>
      <c r="DL46" s="1118">
        <v>120764.35</v>
      </c>
      <c r="DM46" s="1118">
        <v>113154.49914</v>
      </c>
      <c r="DN46" s="1118">
        <v>108921.36</v>
      </c>
      <c r="DO46" s="1118">
        <v>107703.75</v>
      </c>
      <c r="DP46" s="1118">
        <v>198870.91</v>
      </c>
      <c r="DQ46" s="1118">
        <v>198485.96</v>
      </c>
      <c r="DR46" s="1118">
        <v>216022.45</v>
      </c>
      <c r="DS46" s="1118">
        <v>201618.62</v>
      </c>
      <c r="DT46" s="1119">
        <v>147188.31</v>
      </c>
      <c r="DU46" s="1118">
        <v>1930.6976999999999</v>
      </c>
      <c r="DV46" s="1118">
        <v>2232.8949074000002</v>
      </c>
      <c r="DW46" s="1118">
        <v>6287.1961890000002</v>
      </c>
      <c r="DX46" s="1118">
        <v>6293.0518000000002</v>
      </c>
      <c r="DY46" s="1118">
        <v>14168.964599999999</v>
      </c>
      <c r="DZ46" s="1118">
        <v>8945.9249</v>
      </c>
      <c r="EA46" s="1118">
        <v>14678.16</v>
      </c>
      <c r="EB46" s="1118">
        <v>16084.36</v>
      </c>
      <c r="EC46" s="1118">
        <v>31663.813300000002</v>
      </c>
      <c r="ED46" s="1119">
        <v>32892.043799999999</v>
      </c>
      <c r="EE46" s="1118">
        <v>16175.96</v>
      </c>
      <c r="EF46" s="1118">
        <v>16522.523710000001</v>
      </c>
      <c r="EG46" s="1118">
        <v>20305.595549999998</v>
      </c>
      <c r="EH46" s="1118">
        <v>29243.599999999999</v>
      </c>
      <c r="EI46" s="1118">
        <v>38722.54</v>
      </c>
      <c r="EJ46" s="1118">
        <v>46007.95</v>
      </c>
      <c r="EK46" s="1118">
        <v>50493.5</v>
      </c>
      <c r="EL46" s="1118">
        <v>25188</v>
      </c>
      <c r="EM46" s="1118">
        <v>87508.51</v>
      </c>
      <c r="EN46" s="1119">
        <v>57055.75</v>
      </c>
      <c r="EO46" s="1118">
        <v>180305.19</v>
      </c>
      <c r="EP46" s="1118">
        <v>249703.48</v>
      </c>
      <c r="EQ46" s="1118">
        <v>220033.36</v>
      </c>
      <c r="ER46" s="1118">
        <v>242182.26</v>
      </c>
      <c r="ES46" s="1118">
        <v>266059.53999999998</v>
      </c>
      <c r="ET46" s="1118">
        <v>269774.28999999998</v>
      </c>
      <c r="EU46" s="1118">
        <v>288901.01</v>
      </c>
      <c r="EV46" s="1118">
        <v>387541.84</v>
      </c>
      <c r="EW46" s="1118">
        <v>3604887.21</v>
      </c>
      <c r="EX46" s="1119">
        <v>4002196</v>
      </c>
      <c r="EY46" s="1118">
        <v>28437.339999999997</v>
      </c>
      <c r="EZ46" s="1118">
        <v>33482.361570000001</v>
      </c>
      <c r="FA46" s="1118">
        <v>55511.59001</v>
      </c>
      <c r="FB46" s="1118">
        <v>39916.699999999997</v>
      </c>
      <c r="FC46" s="1118">
        <v>44022.080000000002</v>
      </c>
      <c r="FD46" s="1118">
        <v>46901.14</v>
      </c>
      <c r="FE46" s="1118">
        <v>38617.129999999997</v>
      </c>
      <c r="FF46" s="1118">
        <v>27801.65</v>
      </c>
      <c r="FG46" s="1118">
        <v>45626.49</v>
      </c>
      <c r="FH46" s="1119">
        <v>26122.959999999999</v>
      </c>
      <c r="FI46" s="1118">
        <v>649.46</v>
      </c>
      <c r="FJ46" s="1118">
        <v>931.23</v>
      </c>
      <c r="FK46" s="1118">
        <v>1468.84</v>
      </c>
      <c r="FL46" s="1118">
        <v>13528.8</v>
      </c>
      <c r="FM46" s="1118">
        <v>15304.61</v>
      </c>
      <c r="FN46" s="1118">
        <v>7192.6</v>
      </c>
      <c r="FO46" s="1118">
        <v>6672.55</v>
      </c>
      <c r="FP46" s="1118">
        <v>5323</v>
      </c>
      <c r="FQ46" s="1118">
        <v>10700.34</v>
      </c>
      <c r="FR46" s="1119">
        <v>23769.41</v>
      </c>
      <c r="FS46" s="1118">
        <v>7109.76</v>
      </c>
      <c r="FT46" s="1118">
        <v>15770.908509999999</v>
      </c>
      <c r="FU46" s="1118">
        <v>18294.130639999999</v>
      </c>
      <c r="FV46" s="1118">
        <v>34511.300000000003</v>
      </c>
      <c r="FW46" s="1118">
        <v>31230.57</v>
      </c>
      <c r="FX46" s="1118">
        <v>20849.73</v>
      </c>
      <c r="FY46" s="1118">
        <v>15989.81</v>
      </c>
      <c r="FZ46" s="1118">
        <v>7262.24</v>
      </c>
      <c r="GA46" s="1118">
        <v>5483.25</v>
      </c>
      <c r="GB46" s="1119">
        <v>9449.1299999999992</v>
      </c>
      <c r="GC46" s="1118">
        <v>15074.13</v>
      </c>
      <c r="GD46" s="1118">
        <v>7928.0456100000001</v>
      </c>
      <c r="GE46" s="1118">
        <v>8111.8434999999999</v>
      </c>
      <c r="GF46" s="1118">
        <v>13160.45</v>
      </c>
      <c r="GG46" s="1118">
        <v>14972.18</v>
      </c>
      <c r="GH46" s="1118">
        <v>21029.38</v>
      </c>
      <c r="GI46" s="1118">
        <v>23752.799999999999</v>
      </c>
      <c r="GJ46" s="1118">
        <v>18236</v>
      </c>
      <c r="GK46" s="1118">
        <v>15504.71</v>
      </c>
      <c r="GL46" s="1119">
        <v>15660.92</v>
      </c>
      <c r="GM46" s="1118">
        <v>841.94</v>
      </c>
      <c r="GN46" s="1118">
        <v>553.64</v>
      </c>
      <c r="GO46" s="1118">
        <v>723.23</v>
      </c>
      <c r="GP46" s="1118">
        <v>32.119999999999997</v>
      </c>
      <c r="GQ46" s="1118">
        <v>271.04000000000002</v>
      </c>
      <c r="GR46" s="1118">
        <v>-89.43</v>
      </c>
      <c r="GS46" s="1118">
        <v>357.45</v>
      </c>
      <c r="GT46" s="1118">
        <v>51</v>
      </c>
      <c r="GU46" s="1118">
        <v>390.014858450742</v>
      </c>
      <c r="GV46" s="1119"/>
      <c r="GW46" s="1118">
        <v>70442.28</v>
      </c>
      <c r="GX46" s="1118">
        <v>66558.246150000006</v>
      </c>
      <c r="GY46" s="1118">
        <v>65459.405010000002</v>
      </c>
      <c r="GZ46" s="1118">
        <v>82940.17</v>
      </c>
      <c r="HA46" s="1118">
        <v>99849.74</v>
      </c>
      <c r="HB46" s="1118">
        <v>146265.23000000001</v>
      </c>
      <c r="HC46" s="1118">
        <v>167876.22</v>
      </c>
      <c r="HD46" s="1118">
        <v>173243.26</v>
      </c>
      <c r="HE46" s="1118">
        <v>270714.95912999997</v>
      </c>
      <c r="HF46" s="1119">
        <v>259764.94</v>
      </c>
      <c r="HG46" s="1120">
        <v>6793.71</v>
      </c>
      <c r="HH46" s="1118">
        <v>7838.59</v>
      </c>
      <c r="HI46" s="1118">
        <v>4294.0632599999999</v>
      </c>
      <c r="HJ46" s="1118">
        <v>5708.7497599999997</v>
      </c>
      <c r="HK46" s="1118">
        <v>5859.8</v>
      </c>
      <c r="HL46" s="1118">
        <v>11182.19</v>
      </c>
      <c r="HM46" s="1118">
        <v>8856.69</v>
      </c>
      <c r="HN46" s="1118">
        <v>7960.4</v>
      </c>
      <c r="HO46" s="1118">
        <v>2257.25</v>
      </c>
      <c r="HP46" s="1118">
        <v>11508.02</v>
      </c>
      <c r="HQ46" s="1119">
        <v>11045.81</v>
      </c>
      <c r="HR46" s="1118">
        <v>5824.75</v>
      </c>
      <c r="HS46" s="1118">
        <v>4333.3500000000004</v>
      </c>
      <c r="HT46" s="1118">
        <v>6026.01</v>
      </c>
      <c r="HU46" s="1118">
        <v>7774.42</v>
      </c>
      <c r="HV46" s="1118">
        <v>10010.16</v>
      </c>
      <c r="HW46" s="1118">
        <v>8794.7199999999993</v>
      </c>
      <c r="HX46" s="1118">
        <v>15931.73</v>
      </c>
      <c r="HY46" s="1118">
        <v>25948.3</v>
      </c>
      <c r="HZ46" s="1118">
        <v>12209.13</v>
      </c>
      <c r="IA46" s="1119">
        <v>19555.310000000001</v>
      </c>
      <c r="IB46" s="1118">
        <v>31742.400000000001</v>
      </c>
      <c r="IC46" s="1118">
        <v>10032.799999999999</v>
      </c>
      <c r="ID46" s="1118">
        <v>10236.459999999999</v>
      </c>
      <c r="IE46" s="1118">
        <v>18519.099999999999</v>
      </c>
      <c r="IF46" s="1118">
        <v>9307</v>
      </c>
      <c r="IG46" s="1118">
        <v>6903.12</v>
      </c>
      <c r="IH46" s="1118">
        <v>10246.98</v>
      </c>
      <c r="II46" s="1118">
        <v>55993.01</v>
      </c>
      <c r="IJ46" s="1118">
        <v>160475.74</v>
      </c>
      <c r="IK46" s="1119">
        <v>162720.95999999999</v>
      </c>
      <c r="IL46" s="1122">
        <v>695379.84770000004</v>
      </c>
      <c r="IM46" s="1122">
        <v>689552.27769419993</v>
      </c>
      <c r="IN46" s="1122">
        <v>709478.44207959995</v>
      </c>
      <c r="IO46" s="1118">
        <v>809006.15180000011</v>
      </c>
      <c r="IP46" s="1118">
        <v>930578.15460000001</v>
      </c>
      <c r="IQ46" s="1123">
        <v>1037108.6848999998</v>
      </c>
      <c r="IR46" s="1123">
        <v>1043970.31</v>
      </c>
      <c r="IS46" s="1118">
        <v>1150434.7600000002</v>
      </c>
      <c r="IT46" s="1124">
        <v>4780814.3172884509</v>
      </c>
      <c r="IU46" s="1115">
        <f t="shared" ref="IU46:IU51" si="3">B46+L46+V46+AG46+AQ46+BA46+BK46+BU46+BV46+CF46+CY46+CZ46+DJ46+DT46+ED46+EN46+EX46+FH46+FR46+GB46+GL46+GV46+HF46+HQ46+IA46+IK46</f>
        <v>5030530.072949999</v>
      </c>
    </row>
    <row r="47" spans="1:255" ht="24.75" customHeight="1">
      <c r="A47" s="1116" t="s">
        <v>535</v>
      </c>
      <c r="B47" s="1117"/>
      <c r="C47" s="1118"/>
      <c r="D47" s="1118"/>
      <c r="E47" s="1118"/>
      <c r="F47" s="1118"/>
      <c r="G47" s="1118"/>
      <c r="H47" s="1118"/>
      <c r="I47" s="1118"/>
      <c r="J47" s="1118"/>
      <c r="K47" s="1118"/>
      <c r="L47" s="1119"/>
      <c r="M47" s="1118"/>
      <c r="N47" s="1118"/>
      <c r="O47" s="1118"/>
      <c r="P47" s="1118"/>
      <c r="Q47" s="1118"/>
      <c r="R47" s="1118"/>
      <c r="S47" s="1118"/>
      <c r="T47" s="1118"/>
      <c r="U47" s="1118"/>
      <c r="V47" s="1119"/>
      <c r="W47" s="1120">
        <v>-2495.75</v>
      </c>
      <c r="X47" s="1118">
        <v>-1124.8</v>
      </c>
      <c r="Y47" s="1118">
        <v>-2450.33</v>
      </c>
      <c r="Z47" s="1118">
        <v>-2618.63</v>
      </c>
      <c r="AA47" s="1118"/>
      <c r="AB47" s="1118"/>
      <c r="AC47" s="1118"/>
      <c r="AD47" s="1118"/>
      <c r="AE47" s="1118"/>
      <c r="AF47" s="1118"/>
      <c r="AG47" s="1119"/>
      <c r="AH47" s="1118"/>
      <c r="AI47" s="1118"/>
      <c r="AJ47" s="1118"/>
      <c r="AK47" s="1118"/>
      <c r="AL47" s="1118"/>
      <c r="AM47" s="1118"/>
      <c r="AN47" s="1118"/>
      <c r="AO47" s="1118"/>
      <c r="AP47" s="1118"/>
      <c r="AQ47" s="1119"/>
      <c r="AR47" s="1118"/>
      <c r="AS47" s="1118"/>
      <c r="AT47" s="1118"/>
      <c r="AU47" s="1118"/>
      <c r="AV47" s="1118"/>
      <c r="AW47" s="1118"/>
      <c r="AX47" s="1118"/>
      <c r="AY47" s="1118"/>
      <c r="AZ47" s="1118"/>
      <c r="BA47" s="1119"/>
      <c r="BB47" s="1118"/>
      <c r="BC47" s="1118"/>
      <c r="BD47" s="1118"/>
      <c r="BE47" s="1118"/>
      <c r="BF47" s="1118"/>
      <c r="BG47" s="1118"/>
      <c r="BH47" s="1118"/>
      <c r="BI47" s="1118"/>
      <c r="BJ47" s="1118"/>
      <c r="BK47" s="1119"/>
      <c r="BL47" s="1118"/>
      <c r="BM47" s="1118"/>
      <c r="BN47" s="1118"/>
      <c r="BO47" s="1118"/>
      <c r="BP47" s="1118"/>
      <c r="BQ47" s="1118"/>
      <c r="BR47" s="1118"/>
      <c r="BS47" s="1118"/>
      <c r="BT47" s="1118"/>
      <c r="BU47" s="1119"/>
      <c r="BV47" s="1119"/>
      <c r="BW47" s="1118"/>
      <c r="BX47" s="1118"/>
      <c r="BY47" s="1118"/>
      <c r="BZ47" s="1118"/>
      <c r="CA47" s="1118"/>
      <c r="CB47" s="1118"/>
      <c r="CC47" s="1118"/>
      <c r="CD47" s="1118"/>
      <c r="CE47" s="1118"/>
      <c r="CF47" s="1119"/>
      <c r="CG47" s="1118"/>
      <c r="CH47" s="1118"/>
      <c r="CI47" s="1118"/>
      <c r="CJ47" s="1118"/>
      <c r="CK47" s="1118"/>
      <c r="CL47" s="1118"/>
      <c r="CM47" s="1118"/>
      <c r="CN47" s="1118"/>
      <c r="CO47" s="1121"/>
      <c r="CP47" s="1118"/>
      <c r="CQ47" s="1118"/>
      <c r="CR47" s="1118"/>
      <c r="CS47" s="1118"/>
      <c r="CT47" s="1118"/>
      <c r="CU47" s="1118"/>
      <c r="CV47" s="1118"/>
      <c r="CW47" s="1118"/>
      <c r="CX47" s="1118"/>
      <c r="CY47" s="1119"/>
      <c r="CZ47" s="1119"/>
      <c r="DA47" s="1118"/>
      <c r="DB47" s="1118"/>
      <c r="DC47" s="1118"/>
      <c r="DD47" s="1118"/>
      <c r="DE47" s="1118"/>
      <c r="DF47" s="1118"/>
      <c r="DG47" s="1118"/>
      <c r="DH47" s="1118"/>
      <c r="DI47" s="1118"/>
      <c r="DJ47" s="1119"/>
      <c r="DK47" s="1118"/>
      <c r="DL47" s="1118"/>
      <c r="DM47" s="1118"/>
      <c r="DN47" s="1118"/>
      <c r="DO47" s="1118"/>
      <c r="DP47" s="1118"/>
      <c r="DQ47" s="1118"/>
      <c r="DR47" s="1118"/>
      <c r="DS47" s="1118"/>
      <c r="DT47" s="1119"/>
      <c r="DU47" s="1118"/>
      <c r="DV47" s="1118"/>
      <c r="DW47" s="1118"/>
      <c r="DX47" s="1118"/>
      <c r="DY47" s="1118"/>
      <c r="DZ47" s="1118"/>
      <c r="EA47" s="1118"/>
      <c r="EB47" s="1118"/>
      <c r="EC47" s="1118"/>
      <c r="ED47" s="1119"/>
      <c r="EE47" s="1118"/>
      <c r="EF47" s="1118"/>
      <c r="EG47" s="1118"/>
      <c r="EH47" s="1118"/>
      <c r="EI47" s="1118"/>
      <c r="EJ47" s="1118"/>
      <c r="EK47" s="1118"/>
      <c r="EL47" s="1118"/>
      <c r="EM47" s="1118"/>
      <c r="EN47" s="1119"/>
      <c r="EO47" s="1118"/>
      <c r="EP47" s="1118"/>
      <c r="EQ47" s="1118"/>
      <c r="ER47" s="1118"/>
      <c r="ES47" s="1118"/>
      <c r="ET47" s="1118"/>
      <c r="EU47" s="1118"/>
      <c r="EV47" s="1118"/>
      <c r="EW47" s="1118">
        <v>26187.7</v>
      </c>
      <c r="EX47" s="1119">
        <v>259845</v>
      </c>
      <c r="EY47" s="1118"/>
      <c r="EZ47" s="1118"/>
      <c r="FA47" s="1118"/>
      <c r="FB47" s="1118"/>
      <c r="FC47" s="1118"/>
      <c r="FD47" s="1118"/>
      <c r="FE47" s="1118">
        <v>-5018.71</v>
      </c>
      <c r="FF47" s="1118">
        <v>-11675.26</v>
      </c>
      <c r="FG47" s="1118">
        <v>-19990.509999999998</v>
      </c>
      <c r="FH47" s="1119">
        <v>-23729.66</v>
      </c>
      <c r="FI47" s="1118"/>
      <c r="FJ47" s="1118"/>
      <c r="FK47" s="1118"/>
      <c r="FL47" s="1118"/>
      <c r="FM47" s="1118"/>
      <c r="FN47" s="1118"/>
      <c r="FO47" s="1118"/>
      <c r="FP47" s="1118"/>
      <c r="FQ47" s="1118"/>
      <c r="FR47" s="1119"/>
      <c r="FS47" s="1118"/>
      <c r="FT47" s="1118"/>
      <c r="FU47" s="1118"/>
      <c r="FV47" s="1118"/>
      <c r="FW47" s="1118"/>
      <c r="FX47" s="1118"/>
      <c r="FY47" s="1118"/>
      <c r="FZ47" s="1118"/>
      <c r="GA47" s="1118"/>
      <c r="GB47" s="1119"/>
      <c r="GC47" s="1118"/>
      <c r="GD47" s="1118"/>
      <c r="GE47" s="1118"/>
      <c r="GF47" s="1118"/>
      <c r="GG47" s="1118"/>
      <c r="GH47" s="1118"/>
      <c r="GI47" s="1118"/>
      <c r="GJ47" s="1118"/>
      <c r="GK47" s="1118"/>
      <c r="GL47" s="1119"/>
      <c r="GM47" s="1118"/>
      <c r="GN47" s="1118"/>
      <c r="GO47" s="1118"/>
      <c r="GP47" s="1118"/>
      <c r="GQ47" s="1118"/>
      <c r="GR47" s="1118"/>
      <c r="GS47" s="1118"/>
      <c r="GT47" s="1118"/>
      <c r="GU47" s="1118"/>
      <c r="GV47" s="1119"/>
      <c r="GW47" s="1118"/>
      <c r="GX47" s="1118"/>
      <c r="GY47" s="1118"/>
      <c r="GZ47" s="1118"/>
      <c r="HA47" s="1118"/>
      <c r="HB47" s="1118"/>
      <c r="HC47" s="1118"/>
      <c r="HD47" s="1118"/>
      <c r="HE47" s="1118"/>
      <c r="HF47" s="1119"/>
      <c r="HG47" s="1120"/>
      <c r="HH47" s="1118"/>
      <c r="HI47" s="1118"/>
      <c r="HJ47" s="1118"/>
      <c r="HK47" s="1118"/>
      <c r="HL47" s="1118"/>
      <c r="HM47" s="1118"/>
      <c r="HN47" s="1118"/>
      <c r="HO47" s="1118"/>
      <c r="HP47" s="1118"/>
      <c r="HQ47" s="1119"/>
      <c r="HR47" s="1118"/>
      <c r="HS47" s="1118"/>
      <c r="HT47" s="1118"/>
      <c r="HU47" s="1118"/>
      <c r="HV47" s="1118"/>
      <c r="HW47" s="1118"/>
      <c r="HX47" s="1118">
        <v>-10293.209999999999</v>
      </c>
      <c r="HY47" s="1118">
        <v>-28048</v>
      </c>
      <c r="HZ47" s="1118">
        <v>-3165.98</v>
      </c>
      <c r="IA47" s="1119">
        <v>-9332.98</v>
      </c>
      <c r="IB47" s="1118"/>
      <c r="IC47" s="1118"/>
      <c r="ID47" s="1118"/>
      <c r="IE47" s="1118"/>
      <c r="IF47" s="1118"/>
      <c r="IG47" s="1118"/>
      <c r="IH47" s="1118"/>
      <c r="II47" s="1118"/>
      <c r="IJ47" s="1118"/>
      <c r="IK47" s="1119"/>
      <c r="IL47" s="1122">
        <v>-1124.8</v>
      </c>
      <c r="IM47" s="1122">
        <v>-2450.33</v>
      </c>
      <c r="IN47" s="1122">
        <v>-2618.63</v>
      </c>
      <c r="IO47" s="1118">
        <v>0</v>
      </c>
      <c r="IP47" s="1118">
        <v>0</v>
      </c>
      <c r="IQ47" s="1123">
        <v>0</v>
      </c>
      <c r="IR47" s="1123">
        <v>-15311.919999999998</v>
      </c>
      <c r="IS47" s="1118">
        <v>-39723.26</v>
      </c>
      <c r="IT47" s="1124">
        <v>3031.2100000000023</v>
      </c>
      <c r="IU47" s="1115">
        <f t="shared" si="3"/>
        <v>226782.36</v>
      </c>
    </row>
    <row r="48" spans="1:255" ht="33" customHeight="1">
      <c r="A48" s="1116" t="s">
        <v>536</v>
      </c>
      <c r="B48" s="1117"/>
      <c r="C48" s="1118"/>
      <c r="D48" s="1118"/>
      <c r="E48" s="1118"/>
      <c r="F48" s="1118"/>
      <c r="G48" s="1118"/>
      <c r="H48" s="1118"/>
      <c r="I48" s="1118"/>
      <c r="J48" s="1118"/>
      <c r="K48" s="1118"/>
      <c r="L48" s="1119"/>
      <c r="M48" s="1118"/>
      <c r="N48" s="1118"/>
      <c r="O48" s="1118"/>
      <c r="P48" s="1118"/>
      <c r="Q48" s="1118"/>
      <c r="R48" s="1118"/>
      <c r="S48" s="1118"/>
      <c r="T48" s="1118"/>
      <c r="U48" s="1118"/>
      <c r="V48" s="1119"/>
      <c r="W48" s="1120"/>
      <c r="X48" s="1118"/>
      <c r="Y48" s="1118"/>
      <c r="Z48" s="1118"/>
      <c r="AA48" s="1118"/>
      <c r="AB48" s="1118"/>
      <c r="AC48" s="1118"/>
      <c r="AD48" s="1118"/>
      <c r="AE48" s="1118"/>
      <c r="AF48" s="1118"/>
      <c r="AG48" s="1119"/>
      <c r="AH48" s="1118"/>
      <c r="AI48" s="1118"/>
      <c r="AJ48" s="1118"/>
      <c r="AK48" s="1118"/>
      <c r="AL48" s="1118"/>
      <c r="AM48" s="1118"/>
      <c r="AN48" s="1118"/>
      <c r="AO48" s="1118"/>
      <c r="AP48" s="1118"/>
      <c r="AQ48" s="1119"/>
      <c r="AR48" s="1118"/>
      <c r="AS48" s="1118"/>
      <c r="AT48" s="1118"/>
      <c r="AU48" s="1118"/>
      <c r="AV48" s="1118"/>
      <c r="AW48" s="1118"/>
      <c r="AX48" s="1118"/>
      <c r="AY48" s="1118"/>
      <c r="AZ48" s="1118"/>
      <c r="BA48" s="1119"/>
      <c r="BB48" s="1118"/>
      <c r="BC48" s="1118"/>
      <c r="BD48" s="1118"/>
      <c r="BE48" s="1118"/>
      <c r="BF48" s="1118"/>
      <c r="BG48" s="1118"/>
      <c r="BH48" s="1118"/>
      <c r="BI48" s="1118"/>
      <c r="BJ48" s="1118"/>
      <c r="BK48" s="1119"/>
      <c r="BL48" s="1118"/>
      <c r="BM48" s="1118"/>
      <c r="BN48" s="1118"/>
      <c r="BO48" s="1118"/>
      <c r="BP48" s="1118"/>
      <c r="BQ48" s="1118"/>
      <c r="BR48" s="1118"/>
      <c r="BS48" s="1118"/>
      <c r="BT48" s="1118"/>
      <c r="BU48" s="1119"/>
      <c r="BV48" s="1119"/>
      <c r="BW48" s="1118"/>
      <c r="BX48" s="1118"/>
      <c r="BY48" s="1118"/>
      <c r="BZ48" s="1118"/>
      <c r="CA48" s="1118"/>
      <c r="CB48" s="1118"/>
      <c r="CC48" s="1118"/>
      <c r="CD48" s="1118"/>
      <c r="CE48" s="1118"/>
      <c r="CF48" s="1119"/>
      <c r="CG48" s="1118"/>
      <c r="CH48" s="1118"/>
      <c r="CI48" s="1118"/>
      <c r="CJ48" s="1118"/>
      <c r="CK48" s="1118"/>
      <c r="CL48" s="1118"/>
      <c r="CM48" s="1118"/>
      <c r="CN48" s="1118"/>
      <c r="CO48" s="1121"/>
      <c r="CP48" s="1118"/>
      <c r="CQ48" s="1118"/>
      <c r="CR48" s="1118"/>
      <c r="CS48" s="1118"/>
      <c r="CT48" s="1118"/>
      <c r="CU48" s="1118"/>
      <c r="CV48" s="1118"/>
      <c r="CW48" s="1118"/>
      <c r="CX48" s="1118"/>
      <c r="CY48" s="1119"/>
      <c r="CZ48" s="1119"/>
      <c r="DA48" s="1118">
        <v>-3840.57</v>
      </c>
      <c r="DB48" s="1118">
        <v>-4868.1099800000002</v>
      </c>
      <c r="DC48" s="1118"/>
      <c r="DD48" s="1118"/>
      <c r="DE48" s="1118"/>
      <c r="DF48" s="1118"/>
      <c r="DG48" s="1118"/>
      <c r="DH48" s="1118"/>
      <c r="DI48" s="1118"/>
      <c r="DJ48" s="1119"/>
      <c r="DK48" s="1118"/>
      <c r="DL48" s="1118"/>
      <c r="DM48" s="1118"/>
      <c r="DN48" s="1118"/>
      <c r="DO48" s="1118"/>
      <c r="DP48" s="1118"/>
      <c r="DQ48" s="1118"/>
      <c r="DR48" s="1118"/>
      <c r="DS48" s="1118"/>
      <c r="DT48" s="1119"/>
      <c r="DU48" s="1118"/>
      <c r="DV48" s="1118">
        <v>-3389.3087</v>
      </c>
      <c r="DW48" s="1118"/>
      <c r="DX48" s="1118"/>
      <c r="DY48" s="1118"/>
      <c r="DZ48" s="1118"/>
      <c r="EA48" s="1118"/>
      <c r="EB48" s="1118"/>
      <c r="EC48" s="1118"/>
      <c r="ED48" s="1119"/>
      <c r="EE48" s="1118"/>
      <c r="EF48" s="1118"/>
      <c r="EG48" s="1118"/>
      <c r="EH48" s="1118"/>
      <c r="EI48" s="1118"/>
      <c r="EJ48" s="1118"/>
      <c r="EK48" s="1118"/>
      <c r="EL48" s="1118"/>
      <c r="EM48" s="1118"/>
      <c r="EN48" s="1119"/>
      <c r="EO48" s="1118"/>
      <c r="EP48" s="1118"/>
      <c r="EQ48" s="1118"/>
      <c r="ER48" s="1118"/>
      <c r="ES48" s="1118"/>
      <c r="ET48" s="1118"/>
      <c r="EU48" s="1118"/>
      <c r="EV48" s="1118">
        <v>183109.32</v>
      </c>
      <c r="EW48" s="1118"/>
      <c r="EX48" s="1119"/>
      <c r="EY48" s="1118"/>
      <c r="EZ48" s="1118"/>
      <c r="FA48" s="1118"/>
      <c r="FB48" s="1118"/>
      <c r="FC48" s="1118"/>
      <c r="FD48" s="1118"/>
      <c r="FE48" s="1118"/>
      <c r="FF48" s="1118"/>
      <c r="FG48" s="1118"/>
      <c r="FH48" s="1119"/>
      <c r="FI48" s="1118"/>
      <c r="FJ48" s="1118"/>
      <c r="FK48" s="1118"/>
      <c r="FL48" s="1118"/>
      <c r="FM48" s="1118"/>
      <c r="FN48" s="1118"/>
      <c r="FO48" s="1118"/>
      <c r="FP48" s="1118"/>
      <c r="FQ48" s="1118"/>
      <c r="FR48" s="1119"/>
      <c r="FS48" s="1118"/>
      <c r="FT48" s="1118"/>
      <c r="FU48" s="1118"/>
      <c r="FV48" s="1118"/>
      <c r="FW48" s="1118"/>
      <c r="FX48" s="1118"/>
      <c r="FY48" s="1118"/>
      <c r="FZ48" s="1118"/>
      <c r="GA48" s="1118"/>
      <c r="GB48" s="1119"/>
      <c r="GC48" s="1118"/>
      <c r="GD48" s="1118"/>
      <c r="GE48" s="1118"/>
      <c r="GF48" s="1118"/>
      <c r="GG48" s="1118"/>
      <c r="GH48" s="1118"/>
      <c r="GI48" s="1118"/>
      <c r="GJ48" s="1118"/>
      <c r="GK48" s="1118"/>
      <c r="GL48" s="1119"/>
      <c r="GM48" s="1118"/>
      <c r="GN48" s="1118"/>
      <c r="GO48" s="1118"/>
      <c r="GP48" s="1118"/>
      <c r="GQ48" s="1118"/>
      <c r="GR48" s="1118"/>
      <c r="GS48" s="1118"/>
      <c r="GT48" s="1118"/>
      <c r="GU48" s="1118"/>
      <c r="GV48" s="1119"/>
      <c r="GW48" s="1118"/>
      <c r="GX48" s="1118"/>
      <c r="GY48" s="1118"/>
      <c r="GZ48" s="1118"/>
      <c r="HA48" s="1118"/>
      <c r="HB48" s="1118"/>
      <c r="HC48" s="1118"/>
      <c r="HD48" s="1118"/>
      <c r="HE48" s="1118"/>
      <c r="HF48" s="1119"/>
      <c r="HG48" s="1120"/>
      <c r="HH48" s="1118"/>
      <c r="HI48" s="1118"/>
      <c r="HJ48" s="1118"/>
      <c r="HK48" s="1118"/>
      <c r="HL48" s="1118"/>
      <c r="HM48" s="1118"/>
      <c r="HN48" s="1118"/>
      <c r="HO48" s="1118"/>
      <c r="HP48" s="1118"/>
      <c r="HQ48" s="1119"/>
      <c r="HR48" s="1118"/>
      <c r="HS48" s="1118"/>
      <c r="HT48" s="1118"/>
      <c r="HU48" s="1118"/>
      <c r="HV48" s="1118"/>
      <c r="HW48" s="1118"/>
      <c r="HX48" s="1118"/>
      <c r="HY48" s="1118"/>
      <c r="HZ48" s="1118"/>
      <c r="IA48" s="1119"/>
      <c r="IB48" s="1118"/>
      <c r="IC48" s="1118"/>
      <c r="ID48" s="1118"/>
      <c r="IE48" s="1118"/>
      <c r="IF48" s="1118"/>
      <c r="IG48" s="1118"/>
      <c r="IH48" s="1118"/>
      <c r="II48" s="1118"/>
      <c r="IJ48" s="1118"/>
      <c r="IK48" s="1119"/>
      <c r="IL48" s="1122">
        <v>-3840.57</v>
      </c>
      <c r="IM48" s="1122">
        <v>-8257.4186800000007</v>
      </c>
      <c r="IN48" s="1122">
        <v>0</v>
      </c>
      <c r="IO48" s="1118">
        <v>0</v>
      </c>
      <c r="IP48" s="1118">
        <v>0</v>
      </c>
      <c r="IQ48" s="1123">
        <v>0</v>
      </c>
      <c r="IR48" s="1123">
        <v>0</v>
      </c>
      <c r="IS48" s="1118">
        <v>183109.32</v>
      </c>
      <c r="IT48" s="1124">
        <v>0</v>
      </c>
      <c r="IU48" s="1115">
        <f t="shared" si="3"/>
        <v>0</v>
      </c>
    </row>
    <row r="49" spans="1:255" ht="27" customHeight="1">
      <c r="A49" s="1116" t="s">
        <v>537</v>
      </c>
      <c r="B49" s="1117"/>
      <c r="C49" s="1118">
        <v>-5485.76</v>
      </c>
      <c r="D49" s="1118">
        <v>-528.97</v>
      </c>
      <c r="E49" s="1118">
        <v>-631.66</v>
      </c>
      <c r="F49" s="1118">
        <v>-164.24</v>
      </c>
      <c r="G49" s="1118">
        <v>273.74</v>
      </c>
      <c r="H49" s="1118">
        <v>353.93</v>
      </c>
      <c r="I49" s="1118">
        <v>-1150.57</v>
      </c>
      <c r="J49" s="1118">
        <v>0</v>
      </c>
      <c r="K49" s="1118"/>
      <c r="L49" s="1119">
        <v>6161.49</v>
      </c>
      <c r="M49" s="1118">
        <v>-47.36</v>
      </c>
      <c r="N49" s="1118">
        <v>-44.093060000000001</v>
      </c>
      <c r="O49" s="1118">
        <v>4.6461899999999998</v>
      </c>
      <c r="P49" s="1118">
        <v>6790.36</v>
      </c>
      <c r="Q49" s="1118">
        <v>5607.59</v>
      </c>
      <c r="R49" s="1118">
        <v>2393.64</v>
      </c>
      <c r="S49" s="1118">
        <v>3975.78</v>
      </c>
      <c r="T49" s="1118">
        <v>1948.45</v>
      </c>
      <c r="U49" s="1118">
        <v>118.18</v>
      </c>
      <c r="V49" s="1119">
        <v>3604.26</v>
      </c>
      <c r="W49" s="1120"/>
      <c r="X49" s="1118"/>
      <c r="Y49" s="1118"/>
      <c r="Z49" s="1118"/>
      <c r="AA49" s="1118">
        <v>3874.32</v>
      </c>
      <c r="AB49" s="1118">
        <v>-1145.6400000000001</v>
      </c>
      <c r="AC49" s="1118">
        <v>3202.26</v>
      </c>
      <c r="AD49" s="1118">
        <v>3365.04</v>
      </c>
      <c r="AE49" s="1118"/>
      <c r="AF49" s="1118">
        <v>5821</v>
      </c>
      <c r="AG49" s="1119">
        <v>-141</v>
      </c>
      <c r="AH49" s="1118">
        <v>713.41</v>
      </c>
      <c r="AI49" s="1118">
        <v>-298.5</v>
      </c>
      <c r="AJ49" s="1118">
        <v>1333.27</v>
      </c>
      <c r="AK49" s="1118">
        <v>-174.28</v>
      </c>
      <c r="AL49" s="1118">
        <v>600.97</v>
      </c>
      <c r="AM49" s="1118">
        <v>403.39</v>
      </c>
      <c r="AN49" s="1118">
        <v>1083.48</v>
      </c>
      <c r="AO49" s="1118">
        <v>402</v>
      </c>
      <c r="AP49" s="1118">
        <v>34.159999999999997</v>
      </c>
      <c r="AQ49" s="1119">
        <v>6.49</v>
      </c>
      <c r="AR49" s="1118">
        <v>-5954.39</v>
      </c>
      <c r="AS49" s="1118">
        <v>8297.4599999999991</v>
      </c>
      <c r="AT49" s="1118">
        <v>11418.14</v>
      </c>
      <c r="AU49" s="1118">
        <v>11395.89</v>
      </c>
      <c r="AV49" s="1118">
        <v>46598.98</v>
      </c>
      <c r="AW49" s="1118">
        <v>8140.27</v>
      </c>
      <c r="AX49" s="1118">
        <v>8836.5</v>
      </c>
      <c r="AY49" s="1118">
        <v>8748.24</v>
      </c>
      <c r="AZ49" s="1118">
        <v>9656.07</v>
      </c>
      <c r="BA49" s="1119">
        <v>2331.29</v>
      </c>
      <c r="BB49" s="1118">
        <v>66.47</v>
      </c>
      <c r="BC49" s="1118">
        <v>24.87</v>
      </c>
      <c r="BD49" s="1118">
        <v>34.19</v>
      </c>
      <c r="BE49" s="1118">
        <v>7743.21</v>
      </c>
      <c r="BF49" s="1118">
        <v>596.42999999999995</v>
      </c>
      <c r="BG49" s="1118">
        <v>1473.14</v>
      </c>
      <c r="BH49" s="1118">
        <v>1582.5</v>
      </c>
      <c r="BI49" s="1118">
        <v>3931.92</v>
      </c>
      <c r="BJ49" s="1118">
        <v>3274.77</v>
      </c>
      <c r="BK49" s="1119">
        <v>7164.68</v>
      </c>
      <c r="BL49" s="1118"/>
      <c r="BM49" s="1118">
        <v>3597.41</v>
      </c>
      <c r="BN49" s="1118">
        <v>1347.68</v>
      </c>
      <c r="BO49" s="1118">
        <v>492.72</v>
      </c>
      <c r="BP49" s="1118">
        <v>12963.66</v>
      </c>
      <c r="BQ49" s="1118">
        <v>5612.42</v>
      </c>
      <c r="BR49" s="1118">
        <v>30053.360000000001</v>
      </c>
      <c r="BS49" s="1118">
        <v>7533.39</v>
      </c>
      <c r="BT49" s="1118">
        <v>-1112.19</v>
      </c>
      <c r="BU49" s="1119">
        <v>3753.51</v>
      </c>
      <c r="BV49" s="1119"/>
      <c r="BW49" s="1118"/>
      <c r="BX49" s="1118"/>
      <c r="BY49" s="1118"/>
      <c r="BZ49" s="1118">
        <v>234.51</v>
      </c>
      <c r="CA49" s="1118">
        <v>140.22999999999999</v>
      </c>
      <c r="CB49" s="1118">
        <v>113.5</v>
      </c>
      <c r="CC49" s="1118">
        <v>134.87</v>
      </c>
      <c r="CD49" s="1118">
        <v>334.46</v>
      </c>
      <c r="CE49" s="1118">
        <v>953.48</v>
      </c>
      <c r="CF49" s="1119">
        <v>740.66</v>
      </c>
      <c r="CG49" s="1118">
        <v>1901.94</v>
      </c>
      <c r="CH49" s="1118">
        <v>4054.37</v>
      </c>
      <c r="CI49" s="1118">
        <v>3445.5</v>
      </c>
      <c r="CJ49" s="1118">
        <v>5674.06</v>
      </c>
      <c r="CK49" s="1118">
        <v>10180.91</v>
      </c>
      <c r="CL49" s="1118">
        <v>23555.54</v>
      </c>
      <c r="CM49" s="1118">
        <v>9462.0400000000009</v>
      </c>
      <c r="CN49" s="1118">
        <v>5811.03</v>
      </c>
      <c r="CO49" s="1121" t="s">
        <v>103</v>
      </c>
      <c r="CP49" s="1118"/>
      <c r="CQ49" s="1118">
        <v>0.83</v>
      </c>
      <c r="CR49" s="1118">
        <v>2656.03</v>
      </c>
      <c r="CS49" s="1118">
        <v>691.46</v>
      </c>
      <c r="CT49" s="1118">
        <v>6632.14</v>
      </c>
      <c r="CU49" s="1118">
        <v>12292.09</v>
      </c>
      <c r="CV49" s="1118">
        <v>5997.67</v>
      </c>
      <c r="CW49" s="1118">
        <v>2145.3200000000002</v>
      </c>
      <c r="CX49" s="1118">
        <v>-527.51</v>
      </c>
      <c r="CY49" s="1119">
        <v>-525.54999999999995</v>
      </c>
      <c r="CZ49" s="1119"/>
      <c r="DA49" s="1118">
        <v>18960.080000000002</v>
      </c>
      <c r="DB49" s="1118">
        <v>29001.25</v>
      </c>
      <c r="DC49" s="1118">
        <v>16130.63</v>
      </c>
      <c r="DD49" s="1118">
        <v>9241.34</v>
      </c>
      <c r="DE49" s="1118">
        <v>14381.14</v>
      </c>
      <c r="DF49" s="1118">
        <v>-21997.360000000001</v>
      </c>
      <c r="DG49" s="1118">
        <v>10754.8</v>
      </c>
      <c r="DH49" s="1118">
        <v>-4967.6499999999996</v>
      </c>
      <c r="DI49" s="1118">
        <v>-11005.23</v>
      </c>
      <c r="DJ49" s="1119">
        <v>-2395.7199999999998</v>
      </c>
      <c r="DK49" s="1118">
        <v>2344.9899999999998</v>
      </c>
      <c r="DL49" s="1118">
        <v>13442.43</v>
      </c>
      <c r="DM49" s="1118">
        <v>-5772.74</v>
      </c>
      <c r="DN49" s="1118">
        <v>27397.45</v>
      </c>
      <c r="DO49" s="1118">
        <v>15624.66</v>
      </c>
      <c r="DP49" s="1118">
        <v>19825.36</v>
      </c>
      <c r="DQ49" s="1118">
        <v>12051.94</v>
      </c>
      <c r="DR49" s="1118">
        <v>3014.35</v>
      </c>
      <c r="DS49" s="1118">
        <v>47017.69</v>
      </c>
      <c r="DT49" s="1119">
        <v>-27487.64</v>
      </c>
      <c r="DU49" s="1118"/>
      <c r="DV49" s="1118">
        <v>1686.1045999999999</v>
      </c>
      <c r="DW49" s="1118">
        <v>1158.4952000000001</v>
      </c>
      <c r="DX49" s="1118">
        <v>3367.8944000000001</v>
      </c>
      <c r="DY49" s="1118">
        <v>1416.8647000000001</v>
      </c>
      <c r="DZ49" s="1118">
        <v>298.10820000000001</v>
      </c>
      <c r="EA49" s="1118">
        <v>3419.59</v>
      </c>
      <c r="EB49" s="1118">
        <v>16077.29</v>
      </c>
      <c r="EC49" s="1118">
        <v>1774.6005</v>
      </c>
      <c r="ED49" s="1119">
        <v>3965.3616999999999</v>
      </c>
      <c r="EE49" s="1118">
        <v>-817.52</v>
      </c>
      <c r="EF49" s="1118">
        <v>-697.88</v>
      </c>
      <c r="EG49" s="1118"/>
      <c r="EH49" s="1118"/>
      <c r="EI49" s="1118"/>
      <c r="EJ49" s="1118">
        <v>-2600.04</v>
      </c>
      <c r="EK49" s="1118">
        <v>4451.75</v>
      </c>
      <c r="EL49" s="1118">
        <v>4404</v>
      </c>
      <c r="EM49" s="1118">
        <v>2854.68</v>
      </c>
      <c r="EN49" s="1119">
        <v>5369.21</v>
      </c>
      <c r="EO49" s="1118"/>
      <c r="EP49" s="1118"/>
      <c r="EQ49" s="1118"/>
      <c r="ER49" s="1118"/>
      <c r="ES49" s="1118"/>
      <c r="ET49" s="1118"/>
      <c r="EU49" s="1118"/>
      <c r="EV49" s="1118"/>
      <c r="EW49" s="1118">
        <v>207442.64</v>
      </c>
      <c r="EX49" s="1119">
        <v>-271497</v>
      </c>
      <c r="EY49" s="1118">
        <v>132785.70000000001</v>
      </c>
      <c r="EZ49" s="1118">
        <v>145628.29999999999</v>
      </c>
      <c r="FA49" s="1118">
        <v>155648.24</v>
      </c>
      <c r="FB49" s="1118">
        <v>186554.42</v>
      </c>
      <c r="FC49" s="1118">
        <v>224977.02</v>
      </c>
      <c r="FD49" s="1118">
        <v>84645.99</v>
      </c>
      <c r="FE49" s="1118">
        <v>-11433.28</v>
      </c>
      <c r="FF49" s="1118">
        <v>25502.69</v>
      </c>
      <c r="FG49" s="1118">
        <v>34335.32</v>
      </c>
      <c r="FH49" s="1119">
        <v>29243.56</v>
      </c>
      <c r="FI49" s="1118">
        <v>9096.2199999999993</v>
      </c>
      <c r="FJ49" s="1118">
        <v>3224.22</v>
      </c>
      <c r="FK49" s="1118">
        <v>-1364.29</v>
      </c>
      <c r="FL49" s="1118">
        <v>2681.46</v>
      </c>
      <c r="FM49" s="1118">
        <v>11366.18</v>
      </c>
      <c r="FN49" s="1118">
        <v>14950.89</v>
      </c>
      <c r="FO49" s="1118">
        <v>20018.689999999999</v>
      </c>
      <c r="FP49" s="1118">
        <v>19865</v>
      </c>
      <c r="FQ49" s="1118">
        <v>-717.56</v>
      </c>
      <c r="FR49" s="1119">
        <v>-9032.9599999999991</v>
      </c>
      <c r="FS49" s="1118"/>
      <c r="FT49" s="1118"/>
      <c r="FU49" s="1118"/>
      <c r="FV49" s="1118"/>
      <c r="FW49" s="1118">
        <v>417.29</v>
      </c>
      <c r="FX49" s="1118">
        <v>-417.29</v>
      </c>
      <c r="FY49" s="1118">
        <v>1402.28</v>
      </c>
      <c r="FZ49" s="1118">
        <v>2301.0300000000002</v>
      </c>
      <c r="GA49" s="1118">
        <v>1119.51</v>
      </c>
      <c r="GB49" s="1119">
        <v>359.53</v>
      </c>
      <c r="GC49" s="1118">
        <v>-1568.59</v>
      </c>
      <c r="GD49" s="1118">
        <v>93.54</v>
      </c>
      <c r="GE49" s="1118">
        <v>5824.75</v>
      </c>
      <c r="GF49" s="1118">
        <v>13414.12</v>
      </c>
      <c r="GG49" s="1118">
        <v>8264.34</v>
      </c>
      <c r="GH49" s="1118">
        <v>4044.43</v>
      </c>
      <c r="GI49" s="1118">
        <v>4345.21</v>
      </c>
      <c r="GJ49" s="1118">
        <v>2684</v>
      </c>
      <c r="GK49" s="1118">
        <v>1353.64</v>
      </c>
      <c r="GL49" s="1119">
        <v>6373.02</v>
      </c>
      <c r="GM49" s="1127">
        <v>2566.9699999999998</v>
      </c>
      <c r="GN49" s="1118">
        <v>1406.11</v>
      </c>
      <c r="GO49" s="1118">
        <v>996.18</v>
      </c>
      <c r="GP49" s="1118">
        <v>-287.64999999999998</v>
      </c>
      <c r="GQ49" s="1118">
        <v>-1882.24</v>
      </c>
      <c r="GR49" s="1118">
        <v>1677.15</v>
      </c>
      <c r="GS49" s="1118">
        <v>676.23</v>
      </c>
      <c r="GT49" s="1118">
        <v>-55</v>
      </c>
      <c r="GU49" s="1118">
        <v>1280.7747377154101</v>
      </c>
      <c r="GV49" s="1119"/>
      <c r="GW49" s="1118">
        <v>146.26</v>
      </c>
      <c r="GX49" s="1118">
        <v>23.06</v>
      </c>
      <c r="GY49" s="1118"/>
      <c r="GZ49" s="1118">
        <v>19347.919999999998</v>
      </c>
      <c r="HA49" s="1118">
        <v>28162.06</v>
      </c>
      <c r="HB49" s="1118">
        <v>43204.55</v>
      </c>
      <c r="HC49" s="1118">
        <v>12865.83</v>
      </c>
      <c r="HD49" s="1118">
        <v>15131.79</v>
      </c>
      <c r="HE49" s="1118">
        <v>14910</v>
      </c>
      <c r="HF49" s="1119">
        <v>19382.34</v>
      </c>
      <c r="HG49" s="1120"/>
      <c r="HH49" s="1118">
        <v>207.38</v>
      </c>
      <c r="HI49" s="1118">
        <v>232.93</v>
      </c>
      <c r="HJ49" s="1118">
        <v>132.6</v>
      </c>
      <c r="HK49" s="1118">
        <v>232.12</v>
      </c>
      <c r="HL49" s="1118">
        <v>816.32</v>
      </c>
      <c r="HM49" s="1118">
        <v>3127.15</v>
      </c>
      <c r="HN49" s="1118">
        <v>3470.7</v>
      </c>
      <c r="HO49" s="1118">
        <v>2240.02</v>
      </c>
      <c r="HP49" s="1118">
        <v>6272.65</v>
      </c>
      <c r="HQ49" s="1119">
        <v>16603.400000000001</v>
      </c>
      <c r="HR49" s="1118">
        <v>6132.78</v>
      </c>
      <c r="HS49" s="1118">
        <v>747.14</v>
      </c>
      <c r="HT49" s="1118">
        <v>4795.2</v>
      </c>
      <c r="HU49" s="1118">
        <v>2798.47</v>
      </c>
      <c r="HV49" s="1118">
        <v>2925.05</v>
      </c>
      <c r="HW49" s="1118">
        <v>3372.83</v>
      </c>
      <c r="HX49" s="1118">
        <v>446.12</v>
      </c>
      <c r="HY49" s="1118">
        <v>5077.05</v>
      </c>
      <c r="HZ49" s="1118">
        <v>499.39</v>
      </c>
      <c r="IA49" s="1119">
        <v>3215.21</v>
      </c>
      <c r="IB49" s="1118">
        <v>-6555.3</v>
      </c>
      <c r="IC49" s="1118">
        <v>2137.15</v>
      </c>
      <c r="ID49" s="1118">
        <v>-2308.1999999999998</v>
      </c>
      <c r="IE49" s="1118">
        <v>3795.31</v>
      </c>
      <c r="IF49" s="1118">
        <v>2034.65</v>
      </c>
      <c r="IG49" s="1118">
        <v>50994.05</v>
      </c>
      <c r="IH49" s="1118">
        <v>40044.21</v>
      </c>
      <c r="II49" s="1118">
        <v>8153.87</v>
      </c>
      <c r="IJ49" s="1118">
        <v>-1021.64</v>
      </c>
      <c r="IK49" s="1119">
        <v>14766.16</v>
      </c>
      <c r="IL49" s="1122">
        <v>154493.28000000003</v>
      </c>
      <c r="IM49" s="1122">
        <v>212027.73153999998</v>
      </c>
      <c r="IN49" s="1122">
        <v>194848.66138999999</v>
      </c>
      <c r="IO49" s="1118">
        <v>305100.86439999996</v>
      </c>
      <c r="IP49" s="1118">
        <v>390952.34470000002</v>
      </c>
      <c r="IQ49" s="1123">
        <v>258665.99819999997</v>
      </c>
      <c r="IR49" s="1123">
        <v>165854.74</v>
      </c>
      <c r="IS49" s="1118">
        <v>160054.82999999999</v>
      </c>
      <c r="IT49" s="1124">
        <v>324334.42523771554</v>
      </c>
      <c r="IU49" s="1115">
        <f t="shared" si="3"/>
        <v>-188039.69830000002</v>
      </c>
    </row>
    <row r="50" spans="1:255" ht="29.25" customHeight="1">
      <c r="A50" s="1116" t="s">
        <v>538</v>
      </c>
      <c r="B50" s="1117"/>
      <c r="C50" s="1118"/>
      <c r="D50" s="1118"/>
      <c r="E50" s="1118"/>
      <c r="F50" s="1118"/>
      <c r="G50" s="1118"/>
      <c r="H50" s="1118"/>
      <c r="I50" s="1118"/>
      <c r="J50" s="1118"/>
      <c r="K50" s="1118"/>
      <c r="L50" s="1119"/>
      <c r="M50" s="1118"/>
      <c r="N50" s="1118"/>
      <c r="O50" s="1118"/>
      <c r="P50" s="1118"/>
      <c r="Q50" s="1118"/>
      <c r="R50" s="1118"/>
      <c r="S50" s="1118"/>
      <c r="T50" s="1118"/>
      <c r="U50" s="1118"/>
      <c r="V50" s="1119"/>
      <c r="W50" s="1120"/>
      <c r="X50" s="1118"/>
      <c r="Y50" s="1118"/>
      <c r="Z50" s="1118"/>
      <c r="AA50" s="1118"/>
      <c r="AB50" s="1118"/>
      <c r="AC50" s="1118"/>
      <c r="AD50" s="1118"/>
      <c r="AE50" s="1118">
        <v>4860</v>
      </c>
      <c r="AF50" s="1118"/>
      <c r="AG50" s="1119"/>
      <c r="AH50" s="1118"/>
      <c r="AI50" s="1118"/>
      <c r="AJ50" s="1118"/>
      <c r="AK50" s="1118"/>
      <c r="AL50" s="1118"/>
      <c r="AM50" s="1118"/>
      <c r="AN50" s="1118"/>
      <c r="AO50" s="1118"/>
      <c r="AP50" s="1118"/>
      <c r="AQ50" s="1119"/>
      <c r="AR50" s="1118"/>
      <c r="AS50" s="1118"/>
      <c r="AT50" s="1118"/>
      <c r="AU50" s="1118"/>
      <c r="AV50" s="1118"/>
      <c r="AW50" s="1118"/>
      <c r="AX50" s="1118"/>
      <c r="AY50" s="1118"/>
      <c r="AZ50" s="1118"/>
      <c r="BA50" s="1119"/>
      <c r="BB50" s="1118"/>
      <c r="BC50" s="1118"/>
      <c r="BD50" s="1118"/>
      <c r="BE50" s="1118"/>
      <c r="BF50" s="1118">
        <v>-11.17</v>
      </c>
      <c r="BG50" s="1118">
        <v>-44.03</v>
      </c>
      <c r="BH50" s="1118">
        <v>-31.69</v>
      </c>
      <c r="BI50" s="1118"/>
      <c r="BJ50" s="1118"/>
      <c r="BK50" s="1119"/>
      <c r="BL50" s="1118"/>
      <c r="BM50" s="1118"/>
      <c r="BN50" s="1118"/>
      <c r="BO50" s="1118"/>
      <c r="BP50" s="1118"/>
      <c r="BQ50" s="1118"/>
      <c r="BR50" s="1118"/>
      <c r="BS50" s="1118"/>
      <c r="BT50" s="1118"/>
      <c r="BU50" s="1119"/>
      <c r="BV50" s="1119"/>
      <c r="BW50" s="1118"/>
      <c r="BX50" s="1118"/>
      <c r="BY50" s="1118"/>
      <c r="BZ50" s="1118"/>
      <c r="CA50" s="1118"/>
      <c r="CB50" s="1118"/>
      <c r="CC50" s="1118"/>
      <c r="CD50" s="1118"/>
      <c r="CE50" s="1118"/>
      <c r="CF50" s="1119"/>
      <c r="CG50" s="1118"/>
      <c r="CH50" s="1118"/>
      <c r="CI50" s="1118"/>
      <c r="CJ50" s="1118"/>
      <c r="CK50" s="1118"/>
      <c r="CL50" s="1118"/>
      <c r="CM50" s="1118"/>
      <c r="CN50" s="1118"/>
      <c r="CO50" s="1121"/>
      <c r="CP50" s="1118"/>
      <c r="CQ50" s="1118"/>
      <c r="CR50" s="1118"/>
      <c r="CS50" s="1118"/>
      <c r="CT50" s="1118"/>
      <c r="CU50" s="1118"/>
      <c r="CV50" s="1118"/>
      <c r="CW50" s="1118"/>
      <c r="CX50" s="1118"/>
      <c r="CY50" s="1119"/>
      <c r="CZ50" s="1119"/>
      <c r="DA50" s="1118"/>
      <c r="DB50" s="1118"/>
      <c r="DC50" s="1118"/>
      <c r="DD50" s="1118"/>
      <c r="DE50" s="1118"/>
      <c r="DF50" s="1118"/>
      <c r="DG50" s="1118"/>
      <c r="DH50" s="1118"/>
      <c r="DI50" s="1118"/>
      <c r="DJ50" s="1119"/>
      <c r="DK50" s="1118">
        <v>50403.91</v>
      </c>
      <c r="DL50" s="1118">
        <v>52748.91</v>
      </c>
      <c r="DM50" s="1118">
        <v>66191.33</v>
      </c>
      <c r="DN50" s="1118"/>
      <c r="DO50" s="1118"/>
      <c r="DP50" s="1118"/>
      <c r="DQ50" s="1118"/>
      <c r="DR50" s="1118"/>
      <c r="DS50" s="1118"/>
      <c r="DT50" s="1119"/>
      <c r="DU50" s="1118">
        <v>-2388.6862999999998</v>
      </c>
      <c r="DV50" s="1118"/>
      <c r="DW50" s="1118"/>
      <c r="DX50" s="1118"/>
      <c r="DY50" s="1118"/>
      <c r="DZ50" s="1118"/>
      <c r="EA50" s="1118"/>
      <c r="EB50" s="1118"/>
      <c r="EC50" s="1118"/>
      <c r="ED50" s="1119"/>
      <c r="EE50" s="1118"/>
      <c r="EF50" s="1118"/>
      <c r="EG50" s="1118"/>
      <c r="EH50" s="1118"/>
      <c r="EI50" s="1118"/>
      <c r="EJ50" s="1118"/>
      <c r="EK50" s="1118"/>
      <c r="EL50" s="1118"/>
      <c r="EM50" s="1118"/>
      <c r="EN50" s="1119"/>
      <c r="EO50" s="1118"/>
      <c r="EP50" s="1118"/>
      <c r="EQ50" s="1118"/>
      <c r="ER50" s="1118"/>
      <c r="ES50" s="1118"/>
      <c r="ET50" s="1118"/>
      <c r="EU50" s="1118"/>
      <c r="EV50" s="1118"/>
      <c r="EW50" s="1118"/>
      <c r="EX50" s="1119"/>
      <c r="EY50" s="1118"/>
      <c r="EZ50" s="1118"/>
      <c r="FA50" s="1118"/>
      <c r="FB50" s="1118"/>
      <c r="FC50" s="1118"/>
      <c r="FD50" s="1118"/>
      <c r="FE50" s="1118"/>
      <c r="FF50" s="1118"/>
      <c r="FG50" s="1118"/>
      <c r="FH50" s="1119"/>
      <c r="FI50" s="1118"/>
      <c r="FJ50" s="1118"/>
      <c r="FK50" s="1118"/>
      <c r="FL50" s="1118"/>
      <c r="FM50" s="1118"/>
      <c r="FN50" s="1118"/>
      <c r="FO50" s="1118"/>
      <c r="FP50" s="1118"/>
      <c r="FQ50" s="1118"/>
      <c r="FR50" s="1119"/>
      <c r="FS50" s="1118"/>
      <c r="FT50" s="1118"/>
      <c r="FU50" s="1118"/>
      <c r="FV50" s="1118"/>
      <c r="FW50" s="1118"/>
      <c r="FX50" s="1118"/>
      <c r="FY50" s="1118"/>
      <c r="FZ50" s="1118"/>
      <c r="GA50" s="1118"/>
      <c r="GB50" s="1119"/>
      <c r="GC50" s="1118"/>
      <c r="GD50" s="1118"/>
      <c r="GE50" s="1118"/>
      <c r="GF50" s="1118"/>
      <c r="GG50" s="1118"/>
      <c r="GH50" s="1118"/>
      <c r="GI50" s="1118"/>
      <c r="GJ50" s="1118"/>
      <c r="GK50" s="1118"/>
      <c r="GL50" s="1119"/>
      <c r="GM50" s="1118"/>
      <c r="GN50" s="1118"/>
      <c r="GO50" s="1118"/>
      <c r="GP50" s="1118"/>
      <c r="GQ50" s="1118"/>
      <c r="GR50" s="1118"/>
      <c r="GS50" s="1118"/>
      <c r="GT50" s="1118"/>
      <c r="GU50" s="1118"/>
      <c r="GV50" s="1119"/>
      <c r="GW50" s="1118"/>
      <c r="GX50" s="1118"/>
      <c r="GY50" s="1118"/>
      <c r="GZ50" s="1118"/>
      <c r="HA50" s="1118"/>
      <c r="HB50" s="1118"/>
      <c r="HC50" s="1118"/>
      <c r="HD50" s="1118"/>
      <c r="HE50" s="1118"/>
      <c r="HF50" s="1119"/>
      <c r="HG50" s="1120">
        <v>94.54</v>
      </c>
      <c r="HH50" s="1118"/>
      <c r="HI50" s="1118"/>
      <c r="HJ50" s="1118"/>
      <c r="HK50" s="1118"/>
      <c r="HL50" s="1118"/>
      <c r="HM50" s="1118"/>
      <c r="HN50" s="1118"/>
      <c r="HO50" s="1118"/>
      <c r="HP50" s="1118"/>
      <c r="HQ50" s="1119"/>
      <c r="HR50" s="1118"/>
      <c r="HS50" s="1118"/>
      <c r="HT50" s="1118"/>
      <c r="HU50" s="1118"/>
      <c r="HV50" s="1118"/>
      <c r="HW50" s="1118"/>
      <c r="HX50" s="1118"/>
      <c r="HY50" s="1118"/>
      <c r="HZ50" s="1118"/>
      <c r="IA50" s="1119"/>
      <c r="IB50" s="1118"/>
      <c r="IC50" s="1118"/>
      <c r="ID50" s="1118"/>
      <c r="IE50" s="1118"/>
      <c r="IF50" s="1118"/>
      <c r="IG50" s="1118"/>
      <c r="IH50" s="1118"/>
      <c r="II50" s="1118"/>
      <c r="IJ50" s="1118"/>
      <c r="IK50" s="1119"/>
      <c r="IL50" s="1122">
        <v>48015.223700000002</v>
      </c>
      <c r="IM50" s="1122">
        <v>52748.91</v>
      </c>
      <c r="IN50" s="1122">
        <v>66191.33</v>
      </c>
      <c r="IO50" s="1118">
        <v>0</v>
      </c>
      <c r="IP50" s="1118">
        <v>-11.17</v>
      </c>
      <c r="IQ50" s="1123">
        <v>-44.03</v>
      </c>
      <c r="IR50" s="1123">
        <v>-31.69</v>
      </c>
      <c r="IS50" s="1118">
        <v>0</v>
      </c>
      <c r="IT50" s="1124">
        <v>0</v>
      </c>
      <c r="IU50" s="1115">
        <f t="shared" si="3"/>
        <v>0</v>
      </c>
    </row>
    <row r="51" spans="1:255" ht="12.5">
      <c r="A51" s="1116" t="s">
        <v>539</v>
      </c>
      <c r="B51" s="1117"/>
      <c r="C51" s="1118"/>
      <c r="D51" s="1118"/>
      <c r="E51" s="1118"/>
      <c r="F51" s="1118"/>
      <c r="G51" s="1118"/>
      <c r="H51" s="1118"/>
      <c r="I51" s="1118"/>
      <c r="J51" s="1118"/>
      <c r="K51" s="1118"/>
      <c r="L51" s="1119"/>
      <c r="M51" s="1118">
        <v>-6725.9</v>
      </c>
      <c r="N51" s="1118">
        <v>-6367.97</v>
      </c>
      <c r="O51" s="1118">
        <v>-6977.89</v>
      </c>
      <c r="P51" s="1118">
        <v>-5056.05</v>
      </c>
      <c r="Q51" s="1118">
        <v>-5897.65</v>
      </c>
      <c r="R51" s="1118">
        <v>-2737.1</v>
      </c>
      <c r="S51" s="1118">
        <v>-7197.79</v>
      </c>
      <c r="T51" s="1118">
        <v>-27590.240000000002</v>
      </c>
      <c r="U51" s="1118">
        <v>-20188.830000000002</v>
      </c>
      <c r="V51" s="1119">
        <v>-4886.3500000000004</v>
      </c>
      <c r="W51" s="1120"/>
      <c r="X51" s="1118"/>
      <c r="Y51" s="1118"/>
      <c r="Z51" s="1118"/>
      <c r="AA51" s="1118"/>
      <c r="AB51" s="1118"/>
      <c r="AC51" s="1118"/>
      <c r="AD51" s="1118"/>
      <c r="AE51" s="1118"/>
      <c r="AF51" s="1118"/>
      <c r="AG51" s="1119"/>
      <c r="AH51" s="1118"/>
      <c r="AI51" s="1118"/>
      <c r="AJ51" s="1118"/>
      <c r="AK51" s="1118"/>
      <c r="AL51" s="1118"/>
      <c r="AM51" s="1118"/>
      <c r="AN51" s="1118"/>
      <c r="AO51" s="1118"/>
      <c r="AP51" s="1118"/>
      <c r="AQ51" s="1119"/>
      <c r="AR51" s="1118"/>
      <c r="AS51" s="1118"/>
      <c r="AT51" s="1118"/>
      <c r="AU51" s="1118"/>
      <c r="AV51" s="1118"/>
      <c r="AW51" s="1118"/>
      <c r="AX51" s="1118"/>
      <c r="AY51" s="1118"/>
      <c r="AZ51" s="1118"/>
      <c r="BA51" s="1119"/>
      <c r="BB51" s="1118"/>
      <c r="BC51" s="1118"/>
      <c r="BD51" s="1118"/>
      <c r="BE51" s="1118"/>
      <c r="BF51" s="1118"/>
      <c r="BG51" s="1118"/>
      <c r="BH51" s="1118"/>
      <c r="BI51" s="1118"/>
      <c r="BJ51" s="1118"/>
      <c r="BK51" s="1119"/>
      <c r="BL51" s="1118"/>
      <c r="BM51" s="1118"/>
      <c r="BN51" s="1118"/>
      <c r="BO51" s="1118"/>
      <c r="BP51" s="1118"/>
      <c r="BQ51" s="1118"/>
      <c r="BR51" s="1118"/>
      <c r="BS51" s="1118"/>
      <c r="BT51" s="1118"/>
      <c r="BU51" s="1119"/>
      <c r="BV51" s="1119"/>
      <c r="BW51" s="1118"/>
      <c r="BX51" s="1118"/>
      <c r="BY51" s="1118"/>
      <c r="BZ51" s="1118"/>
      <c r="CA51" s="1118"/>
      <c r="CB51" s="1118"/>
      <c r="CC51" s="1118"/>
      <c r="CD51" s="1118"/>
      <c r="CE51" s="1118"/>
      <c r="CF51" s="1119"/>
      <c r="CG51" s="1118"/>
      <c r="CH51" s="1118"/>
      <c r="CI51" s="1118"/>
      <c r="CJ51" s="1118"/>
      <c r="CK51" s="1118"/>
      <c r="CL51" s="1118"/>
      <c r="CM51" s="1118"/>
      <c r="CN51" s="1118"/>
      <c r="CO51" s="1121"/>
      <c r="CP51" s="1118"/>
      <c r="CQ51" s="1118"/>
      <c r="CR51" s="1118"/>
      <c r="CS51" s="1118"/>
      <c r="CT51" s="1118"/>
      <c r="CU51" s="1118"/>
      <c r="CV51" s="1118"/>
      <c r="CW51" s="1118"/>
      <c r="CX51" s="1118"/>
      <c r="CY51" s="1119"/>
      <c r="CZ51" s="1119"/>
      <c r="DA51" s="1118"/>
      <c r="DB51" s="1118"/>
      <c r="DC51" s="1118"/>
      <c r="DD51" s="1118"/>
      <c r="DE51" s="1118"/>
      <c r="DF51" s="1118"/>
      <c r="DG51" s="1118"/>
      <c r="DH51" s="1118"/>
      <c r="DI51" s="1118"/>
      <c r="DJ51" s="1119"/>
      <c r="DK51" s="1118"/>
      <c r="DL51" s="1118"/>
      <c r="DM51" s="1118"/>
      <c r="DN51" s="1118"/>
      <c r="DO51" s="1118"/>
      <c r="DP51" s="1118"/>
      <c r="DQ51" s="1118"/>
      <c r="DR51" s="1118"/>
      <c r="DS51" s="1118"/>
      <c r="DT51" s="1119"/>
      <c r="DU51" s="1118"/>
      <c r="DV51" s="1118"/>
      <c r="DW51" s="1118"/>
      <c r="DX51" s="1118"/>
      <c r="DY51" s="1118"/>
      <c r="DZ51" s="1118"/>
      <c r="EA51" s="1118"/>
      <c r="EB51" s="1118"/>
      <c r="EC51" s="1118"/>
      <c r="ED51" s="1119"/>
      <c r="EE51" s="1118">
        <v>13970.66</v>
      </c>
      <c r="EF51" s="1118">
        <v>15789.86</v>
      </c>
      <c r="EG51" s="1118">
        <v>17877.900000000001</v>
      </c>
      <c r="EH51" s="1118">
        <v>2421.66</v>
      </c>
      <c r="EI51" s="1118">
        <v>7317.35</v>
      </c>
      <c r="EJ51" s="1118"/>
      <c r="EK51" s="1118"/>
      <c r="EL51" s="1118"/>
      <c r="EM51" s="1118"/>
      <c r="EN51" s="1119"/>
      <c r="EO51" s="1118"/>
      <c r="EP51" s="1118"/>
      <c r="EQ51" s="1118"/>
      <c r="ER51" s="1118"/>
      <c r="ES51" s="1118"/>
      <c r="ET51" s="1118"/>
      <c r="EU51" s="1118"/>
      <c r="EV51" s="1118"/>
      <c r="EW51" s="1118"/>
      <c r="EX51" s="1119"/>
      <c r="EY51" s="1118"/>
      <c r="EZ51" s="1118"/>
      <c r="FA51" s="1118"/>
      <c r="FB51" s="1118"/>
      <c r="FC51" s="1118"/>
      <c r="FD51" s="1118"/>
      <c r="FE51" s="1118"/>
      <c r="FF51" s="1118"/>
      <c r="FG51" s="1118"/>
      <c r="FH51" s="1119"/>
      <c r="FI51" s="1118">
        <v>-135397.07999999999</v>
      </c>
      <c r="FJ51" s="1118">
        <v>1408.52</v>
      </c>
      <c r="FK51" s="1118">
        <v>3955.05</v>
      </c>
      <c r="FL51" s="1118"/>
      <c r="FM51" s="1118"/>
      <c r="FN51" s="1118"/>
      <c r="FO51" s="1118"/>
      <c r="FP51" s="1118"/>
      <c r="FQ51" s="1118"/>
      <c r="FR51" s="1119"/>
      <c r="FS51" s="1118"/>
      <c r="FT51" s="1118"/>
      <c r="FU51" s="1118"/>
      <c r="FV51" s="1118"/>
      <c r="FW51" s="1118"/>
      <c r="FX51" s="1118"/>
      <c r="FY51" s="1118"/>
      <c r="FZ51" s="1118"/>
      <c r="GA51" s="1118"/>
      <c r="GB51" s="1119"/>
      <c r="GC51" s="1118"/>
      <c r="GD51" s="1118"/>
      <c r="GE51" s="1118"/>
      <c r="GF51" s="1118"/>
      <c r="GG51" s="1118"/>
      <c r="GH51" s="1118"/>
      <c r="GI51" s="1118"/>
      <c r="GJ51" s="1118"/>
      <c r="GK51" s="1118"/>
      <c r="GL51" s="1119"/>
      <c r="GM51" s="1118"/>
      <c r="GN51" s="1118"/>
      <c r="GO51" s="1118"/>
      <c r="GP51" s="1118"/>
      <c r="GQ51" s="1118"/>
      <c r="GR51" s="1118"/>
      <c r="GS51" s="1118"/>
      <c r="GT51" s="1118"/>
      <c r="GU51" s="1118"/>
      <c r="GV51" s="1119"/>
      <c r="GW51" s="1118"/>
      <c r="GX51" s="1118"/>
      <c r="GY51" s="1118"/>
      <c r="GZ51" s="1118"/>
      <c r="HA51" s="1118"/>
      <c r="HB51" s="1118"/>
      <c r="HC51" s="1118"/>
      <c r="HD51" s="1118"/>
      <c r="HE51" s="1118"/>
      <c r="HF51" s="1119"/>
      <c r="HG51" s="1120"/>
      <c r="HH51" s="1118"/>
      <c r="HI51" s="1118"/>
      <c r="HJ51" s="1118"/>
      <c r="HK51" s="1118"/>
      <c r="HL51" s="1118"/>
      <c r="HM51" s="1118"/>
      <c r="HN51" s="1118"/>
      <c r="HO51" s="1118"/>
      <c r="HP51" s="1118"/>
      <c r="HQ51" s="1119"/>
      <c r="HR51" s="1118"/>
      <c r="HS51" s="1118"/>
      <c r="HT51" s="1118"/>
      <c r="HU51" s="1118"/>
      <c r="HV51" s="1118"/>
      <c r="HW51" s="1118"/>
      <c r="HX51" s="1118"/>
      <c r="HY51" s="1118"/>
      <c r="HZ51" s="1118"/>
      <c r="IA51" s="1119"/>
      <c r="IB51" s="1118"/>
      <c r="IC51" s="1118"/>
      <c r="ID51" s="1118"/>
      <c r="IE51" s="1118"/>
      <c r="IF51" s="1118"/>
      <c r="IG51" s="1118"/>
      <c r="IH51" s="1118"/>
      <c r="II51" s="1118"/>
      <c r="IJ51" s="1118"/>
      <c r="IK51" s="1119"/>
      <c r="IL51" s="1122">
        <v>-128152.31999999999</v>
      </c>
      <c r="IM51" s="1122">
        <v>10830.41</v>
      </c>
      <c r="IN51" s="1122">
        <v>14855.060000000001</v>
      </c>
      <c r="IO51" s="1118">
        <v>-2634.3900000000003</v>
      </c>
      <c r="IP51" s="1118">
        <v>1419.7000000000007</v>
      </c>
      <c r="IQ51" s="1123">
        <v>-2737.1</v>
      </c>
      <c r="IR51" s="1123">
        <v>-7197.79</v>
      </c>
      <c r="IS51" s="1118">
        <v>-7197.79</v>
      </c>
      <c r="IT51" s="1124">
        <v>-20188.830000000002</v>
      </c>
      <c r="IU51" s="1115">
        <f t="shared" si="3"/>
        <v>-4886.3500000000004</v>
      </c>
    </row>
    <row r="52" spans="1:255" s="1148" customFormat="1" ht="24.75" customHeight="1">
      <c r="A52" s="1142" t="s">
        <v>540</v>
      </c>
      <c r="B52" s="1143">
        <f>SUM(B46:B51)</f>
        <v>0</v>
      </c>
      <c r="C52" s="1144">
        <v>44174.46</v>
      </c>
      <c r="D52" s="1144">
        <v>34559.229999999996</v>
      </c>
      <c r="E52" s="1144">
        <v>32867.189999999995</v>
      </c>
      <c r="F52" s="1144">
        <v>26736.42</v>
      </c>
      <c r="G52" s="1144">
        <v>19522.86</v>
      </c>
      <c r="H52" s="1144">
        <v>20184.330000000002</v>
      </c>
      <c r="I52" s="1144">
        <v>11790.04</v>
      </c>
      <c r="J52" s="1144">
        <v>7556</v>
      </c>
      <c r="K52" s="1144">
        <v>29290.46</v>
      </c>
      <c r="L52" s="1143">
        <f>SUM(L46:L51)</f>
        <v>27966.309999999998</v>
      </c>
      <c r="M52" s="1144">
        <v>-6773.2599999999993</v>
      </c>
      <c r="N52" s="1144">
        <v>-6412.0630600000004</v>
      </c>
      <c r="O52" s="1144">
        <v>-6973.2438099999999</v>
      </c>
      <c r="P52" s="1144">
        <v>2013.2299999999996</v>
      </c>
      <c r="Q52" s="1144">
        <v>-5.4999999999990905</v>
      </c>
      <c r="R52" s="1144">
        <v>-43.869999999999891</v>
      </c>
      <c r="S52" s="1144">
        <v>-2922.84</v>
      </c>
      <c r="T52" s="1144">
        <v>-25339.49</v>
      </c>
      <c r="U52" s="1144">
        <v>-19747.350000000002</v>
      </c>
      <c r="V52" s="1143">
        <f>SUM(V46:V51)</f>
        <v>-911.17000000000007</v>
      </c>
      <c r="W52" s="1145">
        <v>7111.67</v>
      </c>
      <c r="X52" s="1144">
        <v>15469.29</v>
      </c>
      <c r="Y52" s="1144">
        <v>845.0300000000002</v>
      </c>
      <c r="Z52" s="1144">
        <v>1775.21</v>
      </c>
      <c r="AA52" s="1144">
        <v>10477.86</v>
      </c>
      <c r="AB52" s="1144">
        <v>9277.9700000000012</v>
      </c>
      <c r="AC52" s="1144">
        <v>15232.24</v>
      </c>
      <c r="AD52" s="1144">
        <v>13065.41</v>
      </c>
      <c r="AE52" s="1144">
        <v>10741</v>
      </c>
      <c r="AF52" s="1144">
        <v>13932</v>
      </c>
      <c r="AG52" s="1143">
        <f>SUM(AG46:AG51)</f>
        <v>6076.3591999999999</v>
      </c>
      <c r="AH52" s="1144">
        <v>22386.29</v>
      </c>
      <c r="AI52" s="1144">
        <v>5624.89743</v>
      </c>
      <c r="AJ52" s="1144">
        <v>9874.313180000001</v>
      </c>
      <c r="AK52" s="1144">
        <v>2218.79</v>
      </c>
      <c r="AL52" s="1144">
        <v>12781.34</v>
      </c>
      <c r="AM52" s="1144">
        <v>4423.33</v>
      </c>
      <c r="AN52" s="1144">
        <v>2829.77</v>
      </c>
      <c r="AO52" s="1144">
        <v>2757</v>
      </c>
      <c r="AP52" s="1144">
        <v>1632.49</v>
      </c>
      <c r="AQ52" s="1143">
        <f>SUM(AQ46:AQ51)</f>
        <v>17690.769950000002</v>
      </c>
      <c r="AR52" s="1144">
        <v>42834.720000000001</v>
      </c>
      <c r="AS52" s="1144">
        <v>39441.487959999999</v>
      </c>
      <c r="AT52" s="1144">
        <v>48310.62199</v>
      </c>
      <c r="AU52" s="1144">
        <v>46350.12</v>
      </c>
      <c r="AV52" s="1144">
        <v>94608.74</v>
      </c>
      <c r="AW52" s="1144">
        <v>50231.11</v>
      </c>
      <c r="AX52" s="1144">
        <v>63298.6</v>
      </c>
      <c r="AY52" s="1144">
        <v>86279.52</v>
      </c>
      <c r="AZ52" s="1144">
        <v>118623.45999999999</v>
      </c>
      <c r="BA52" s="1143">
        <f>SUM(BA46:BA51)</f>
        <v>105851.61</v>
      </c>
      <c r="BB52" s="1144">
        <v>-5838.42</v>
      </c>
      <c r="BC52" s="1144">
        <v>-5821.2774300000001</v>
      </c>
      <c r="BD52" s="1144">
        <v>315.40685999999999</v>
      </c>
      <c r="BE52" s="1144">
        <v>22266.83</v>
      </c>
      <c r="BF52" s="1144">
        <v>20034.68</v>
      </c>
      <c r="BG52" s="1144">
        <v>10135.15</v>
      </c>
      <c r="BH52" s="1144">
        <v>3689.0299999999997</v>
      </c>
      <c r="BI52" s="1144">
        <v>5400.58</v>
      </c>
      <c r="BJ52" s="1144">
        <v>10805.95</v>
      </c>
      <c r="BK52" s="1143">
        <f>SUM(BK46:BK51)</f>
        <v>11442.84</v>
      </c>
      <c r="BL52" s="1144">
        <v>8828.2800000000007</v>
      </c>
      <c r="BM52" s="1144">
        <v>13061.63967</v>
      </c>
      <c r="BN52" s="1144">
        <v>7744.9751300000007</v>
      </c>
      <c r="BO52" s="1144">
        <v>12272.539999999999</v>
      </c>
      <c r="BP52" s="1144">
        <v>27375.119999999999</v>
      </c>
      <c r="BQ52" s="1144">
        <v>21109.21</v>
      </c>
      <c r="BR52" s="1144">
        <v>47433.11</v>
      </c>
      <c r="BS52" s="1144">
        <v>25302.7</v>
      </c>
      <c r="BT52" s="1144">
        <v>15846.659999999998</v>
      </c>
      <c r="BU52" s="1143">
        <f>SUM(BU46:BU51)</f>
        <v>18192.919999999998</v>
      </c>
      <c r="BV52" s="1143">
        <f>SUM(BV46:BV51)</f>
        <v>359.4</v>
      </c>
      <c r="BW52" s="1144">
        <v>0</v>
      </c>
      <c r="BX52" s="1144"/>
      <c r="BY52" s="1144"/>
      <c r="BZ52" s="1144">
        <v>374.02</v>
      </c>
      <c r="CA52" s="1144">
        <v>1694.57</v>
      </c>
      <c r="CB52" s="1144">
        <v>2410.04</v>
      </c>
      <c r="CC52" s="1144">
        <v>348.67</v>
      </c>
      <c r="CD52" s="1144">
        <v>992.77</v>
      </c>
      <c r="CE52" s="1144">
        <v>2965.58</v>
      </c>
      <c r="CF52" s="1143">
        <f>SUM(CF46:CF51)</f>
        <v>4560.1900000000005</v>
      </c>
      <c r="CG52" s="1144">
        <v>6231</v>
      </c>
      <c r="CH52" s="1144">
        <v>8745.18</v>
      </c>
      <c r="CI52" s="1144">
        <v>12418.85</v>
      </c>
      <c r="CJ52" s="1144">
        <v>13546.990000000002</v>
      </c>
      <c r="CK52" s="1144">
        <v>17874.88</v>
      </c>
      <c r="CL52" s="1144">
        <v>35119.75</v>
      </c>
      <c r="CM52" s="1144">
        <v>12054.8</v>
      </c>
      <c r="CN52" s="1144">
        <v>13661.869999999999</v>
      </c>
      <c r="CO52" s="1144" t="s">
        <v>103</v>
      </c>
      <c r="CP52" s="1144">
        <v>4092.81</v>
      </c>
      <c r="CQ52" s="1144">
        <v>860.54921680000007</v>
      </c>
      <c r="CR52" s="1144">
        <v>3201.5509106</v>
      </c>
      <c r="CS52" s="1144">
        <v>1147.8499999999999</v>
      </c>
      <c r="CT52" s="1144">
        <v>20458.95</v>
      </c>
      <c r="CU52" s="1144">
        <v>23625.309999999998</v>
      </c>
      <c r="CV52" s="1144">
        <v>9441.5300000000007</v>
      </c>
      <c r="CW52" s="1144">
        <v>3178.87</v>
      </c>
      <c r="CX52" s="1144">
        <v>310.28999999999996</v>
      </c>
      <c r="CY52" s="1143">
        <f>SUM(CY46:CY51)</f>
        <v>2566.9399999999996</v>
      </c>
      <c r="CZ52" s="1143">
        <f>SUM(CZ46:CZ51)</f>
        <v>7611.47</v>
      </c>
      <c r="DA52" s="1144">
        <v>82205.679999999993</v>
      </c>
      <c r="DB52" s="1144">
        <v>95957.927150000003</v>
      </c>
      <c r="DC52" s="1144">
        <v>94764.564210000011</v>
      </c>
      <c r="DD52" s="1144">
        <v>109461.67</v>
      </c>
      <c r="DE52" s="1144">
        <v>135071.51</v>
      </c>
      <c r="DF52" s="1144">
        <v>97141.52</v>
      </c>
      <c r="DG52" s="1144">
        <v>109844.48</v>
      </c>
      <c r="DH52" s="1144">
        <v>95965.91</v>
      </c>
      <c r="DI52" s="1144">
        <v>135887.87</v>
      </c>
      <c r="DJ52" s="1143">
        <f>SUM(DJ46:DJ51)</f>
        <v>77514.649999999994</v>
      </c>
      <c r="DK52" s="1144">
        <v>166608.52000000002</v>
      </c>
      <c r="DL52" s="1144">
        <v>186955.69</v>
      </c>
      <c r="DM52" s="1144">
        <v>173573.08914</v>
      </c>
      <c r="DN52" s="1144">
        <v>136318.81</v>
      </c>
      <c r="DO52" s="1144">
        <v>123328.41</v>
      </c>
      <c r="DP52" s="1144">
        <v>218696.27000000002</v>
      </c>
      <c r="DQ52" s="1144">
        <v>210537.9</v>
      </c>
      <c r="DR52" s="1144">
        <v>219036.80000000002</v>
      </c>
      <c r="DS52" s="1144">
        <v>248636.31</v>
      </c>
      <c r="DT52" s="1143">
        <f>SUM(DT46:DT51)</f>
        <v>119700.67</v>
      </c>
      <c r="DU52" s="1144">
        <v>-457.98859999999991</v>
      </c>
      <c r="DV52" s="1144">
        <v>529.69080740000004</v>
      </c>
      <c r="DW52" s="1144">
        <v>7445.6913890000005</v>
      </c>
      <c r="DX52" s="1144">
        <v>9660.9462000000003</v>
      </c>
      <c r="DY52" s="1144">
        <v>15585.829299999999</v>
      </c>
      <c r="DZ52" s="1144">
        <v>9244.0331000000006</v>
      </c>
      <c r="EA52" s="1144">
        <v>18097.75</v>
      </c>
      <c r="EB52" s="1144">
        <v>32161.65</v>
      </c>
      <c r="EC52" s="1144">
        <v>33438.413800000002</v>
      </c>
      <c r="ED52" s="1143">
        <f>SUM(ED46:ED51)</f>
        <v>36857.405500000001</v>
      </c>
      <c r="EE52" s="1144">
        <v>29329.1</v>
      </c>
      <c r="EF52" s="1144">
        <v>31614.503710000005</v>
      </c>
      <c r="EG52" s="1144">
        <v>38183.49555</v>
      </c>
      <c r="EH52" s="1144">
        <v>31665.26</v>
      </c>
      <c r="EI52" s="1144">
        <v>46039.89</v>
      </c>
      <c r="EJ52" s="1144">
        <v>43407.909999999996</v>
      </c>
      <c r="EK52" s="1144">
        <v>54945.25</v>
      </c>
      <c r="EL52" s="1144">
        <v>29592</v>
      </c>
      <c r="EM52" s="1144">
        <v>90363.189999999988</v>
      </c>
      <c r="EN52" s="1143">
        <f>SUM(EN46:EN51)</f>
        <v>62424.959999999999</v>
      </c>
      <c r="EO52" s="1144">
        <v>180305.19</v>
      </c>
      <c r="EP52" s="1144">
        <v>249703.48</v>
      </c>
      <c r="EQ52" s="1144">
        <v>220033.36</v>
      </c>
      <c r="ER52" s="1144">
        <v>242182.26</v>
      </c>
      <c r="ES52" s="1144">
        <v>266059.53999999998</v>
      </c>
      <c r="ET52" s="1144">
        <v>269774.28999999998</v>
      </c>
      <c r="EU52" s="1144">
        <v>288901.01</v>
      </c>
      <c r="EV52" s="1144">
        <v>570651.16</v>
      </c>
      <c r="EW52" s="1144">
        <v>3838517.5500000003</v>
      </c>
      <c r="EX52" s="1143">
        <f>SUM(EX46:EX51)</f>
        <v>3990544</v>
      </c>
      <c r="EY52" s="1144">
        <v>161223.04000000001</v>
      </c>
      <c r="EZ52" s="1144">
        <v>179110.66157</v>
      </c>
      <c r="FA52" s="1144">
        <v>211159.83000999998</v>
      </c>
      <c r="FB52" s="1144">
        <v>226471.12</v>
      </c>
      <c r="FC52" s="1144">
        <v>268999.09999999998</v>
      </c>
      <c r="FD52" s="1144">
        <v>131547.13</v>
      </c>
      <c r="FE52" s="1144">
        <v>22165.14</v>
      </c>
      <c r="FF52" s="1144">
        <v>41629.08</v>
      </c>
      <c r="FG52" s="1144">
        <v>59971.3</v>
      </c>
      <c r="FH52" s="1143">
        <f>SUM(FH46:FH51)</f>
        <v>31636.86</v>
      </c>
      <c r="FI52" s="1144">
        <v>-125651.4</v>
      </c>
      <c r="FJ52" s="1144">
        <v>5563.9699999999993</v>
      </c>
      <c r="FK52" s="1144">
        <v>4059.6000000000004</v>
      </c>
      <c r="FL52" s="1144">
        <v>16210.259999999998</v>
      </c>
      <c r="FM52" s="1144">
        <v>26670.79</v>
      </c>
      <c r="FN52" s="1144">
        <v>22143.489999999998</v>
      </c>
      <c r="FO52" s="1144">
        <v>26691.239999999998</v>
      </c>
      <c r="FP52" s="1144">
        <v>25188</v>
      </c>
      <c r="FQ52" s="1144">
        <v>9982.7800000000007</v>
      </c>
      <c r="FR52" s="1143">
        <f>SUM(FR46:FR51)</f>
        <v>14736.45</v>
      </c>
      <c r="FS52" s="1144">
        <v>7109.76</v>
      </c>
      <c r="FT52" s="1144">
        <v>15770.908509999999</v>
      </c>
      <c r="FU52" s="1144">
        <v>18294.130639999999</v>
      </c>
      <c r="FV52" s="1144">
        <v>34511.300000000003</v>
      </c>
      <c r="FW52" s="1144">
        <v>31647.86</v>
      </c>
      <c r="FX52" s="1144">
        <v>20432.439999999999</v>
      </c>
      <c r="FY52" s="1144">
        <v>17392.09</v>
      </c>
      <c r="FZ52" s="1144">
        <v>9563.27</v>
      </c>
      <c r="GA52" s="1144">
        <v>6602.76</v>
      </c>
      <c r="GB52" s="1143">
        <f>SUM(GB46:GB51)</f>
        <v>9808.66</v>
      </c>
      <c r="GC52" s="1144">
        <v>13505.539999999999</v>
      </c>
      <c r="GD52" s="1144">
        <v>8021.5856100000001</v>
      </c>
      <c r="GE52" s="1144">
        <v>13936.593499999999</v>
      </c>
      <c r="GF52" s="1144">
        <v>26574.57</v>
      </c>
      <c r="GG52" s="1144">
        <v>23236.52</v>
      </c>
      <c r="GH52" s="1144">
        <v>25073.81</v>
      </c>
      <c r="GI52" s="1144">
        <v>28098.01</v>
      </c>
      <c r="GJ52" s="1144">
        <v>20920</v>
      </c>
      <c r="GK52" s="1144">
        <v>16858.349999999999</v>
      </c>
      <c r="GL52" s="1143">
        <f>SUM(GL46:GL51)</f>
        <v>22033.940000000002</v>
      </c>
      <c r="GM52" s="1144">
        <v>3408.91</v>
      </c>
      <c r="GN52" s="1144">
        <v>1959.75</v>
      </c>
      <c r="GO52" s="1144">
        <v>1719.4099999999999</v>
      </c>
      <c r="GP52" s="1144">
        <v>-255.52999999999997</v>
      </c>
      <c r="GQ52" s="1144">
        <v>-1611.2</v>
      </c>
      <c r="GR52" s="1144">
        <v>1587.72</v>
      </c>
      <c r="GS52" s="1144">
        <v>1033.68</v>
      </c>
      <c r="GT52" s="1144">
        <v>-4</v>
      </c>
      <c r="GU52" s="1144">
        <v>1670.789596166152</v>
      </c>
      <c r="GV52" s="1143">
        <f>SUM(GV46:GV51)</f>
        <v>0</v>
      </c>
      <c r="GW52" s="1144">
        <v>70588.539999999994</v>
      </c>
      <c r="GX52" s="1144">
        <v>66581.306150000004</v>
      </c>
      <c r="GY52" s="1144">
        <v>65459.405010000002</v>
      </c>
      <c r="GZ52" s="1144">
        <v>102288.09</v>
      </c>
      <c r="HA52" s="1144">
        <v>128011.8</v>
      </c>
      <c r="HB52" s="1144">
        <v>189469.78000000003</v>
      </c>
      <c r="HC52" s="1144">
        <v>180742.05</v>
      </c>
      <c r="HD52" s="1144">
        <v>188375.05000000002</v>
      </c>
      <c r="HE52" s="1144">
        <v>285624.95912999997</v>
      </c>
      <c r="HF52" s="1143">
        <f>SUM(HF46:HF51)</f>
        <v>279147.28000000003</v>
      </c>
      <c r="HG52" s="1145">
        <v>6888.25</v>
      </c>
      <c r="HH52" s="1144">
        <v>8045.97</v>
      </c>
      <c r="HI52" s="1144">
        <v>4526.9932600000002</v>
      </c>
      <c r="HJ52" s="1144">
        <v>5841.3497600000001</v>
      </c>
      <c r="HK52" s="1144">
        <v>6091.92</v>
      </c>
      <c r="HL52" s="1144">
        <v>11998.51</v>
      </c>
      <c r="HM52" s="1144">
        <v>11983.84</v>
      </c>
      <c r="HN52" s="1144">
        <v>11431.099999999999</v>
      </c>
      <c r="HO52" s="1144">
        <v>4497.2700000000004</v>
      </c>
      <c r="HP52" s="1144">
        <v>17780.669999999998</v>
      </c>
      <c r="HQ52" s="1143">
        <f>SUM(HQ46:HQ51)</f>
        <v>27649.21</v>
      </c>
      <c r="HR52" s="1144">
        <v>11957.529999999999</v>
      </c>
      <c r="HS52" s="1144">
        <v>5080.4900000000007</v>
      </c>
      <c r="HT52" s="1144">
        <v>10821.21</v>
      </c>
      <c r="HU52" s="1144">
        <v>10572.89</v>
      </c>
      <c r="HV52" s="1144">
        <v>12935.21</v>
      </c>
      <c r="HW52" s="1144">
        <v>12167.55</v>
      </c>
      <c r="HX52" s="1144">
        <v>6084.64</v>
      </c>
      <c r="HY52" s="1144">
        <v>2977.3499999999995</v>
      </c>
      <c r="HZ52" s="1144">
        <v>9542.5399999999991</v>
      </c>
      <c r="IA52" s="1143">
        <f>SUM(IA46:IA51)</f>
        <v>13437.54</v>
      </c>
      <c r="IB52" s="1144">
        <v>25187.100000000002</v>
      </c>
      <c r="IC52" s="1144">
        <v>12169.949999999999</v>
      </c>
      <c r="ID52" s="1144">
        <v>7928.2599999999993</v>
      </c>
      <c r="IE52" s="1144">
        <v>22314.41</v>
      </c>
      <c r="IF52" s="1144">
        <v>11341.65</v>
      </c>
      <c r="IG52" s="1144">
        <v>57897.170000000006</v>
      </c>
      <c r="IH52" s="1144">
        <v>50291.19</v>
      </c>
      <c r="II52" s="1144">
        <v>64146.880000000005</v>
      </c>
      <c r="IJ52" s="1144">
        <v>159454.09999999998</v>
      </c>
      <c r="IK52" s="1143">
        <f>SUM(IK46:IK51)</f>
        <v>177487.12</v>
      </c>
      <c r="IL52" s="1146">
        <v>764770.6614000001</v>
      </c>
      <c r="IM52" s="1146">
        <v>954451.58055419999</v>
      </c>
      <c r="IN52" s="1146">
        <v>982754.86346959998</v>
      </c>
      <c r="IO52" s="1144">
        <v>1111472.6262000001</v>
      </c>
      <c r="IP52" s="1144">
        <v>1322939.0293000001</v>
      </c>
      <c r="IQ52" s="1146">
        <v>1292993.5530999997</v>
      </c>
      <c r="IR52" s="1146">
        <v>1187283.6499999999</v>
      </c>
      <c r="IS52" s="1144">
        <v>1446677.8600000003</v>
      </c>
      <c r="IT52" s="1147">
        <v>5087991.122526166</v>
      </c>
      <c r="IU52" s="1143">
        <f>SUM(IU46:IU51)</f>
        <v>5064386.3846499994</v>
      </c>
    </row>
    <row r="53" spans="1:255" s="1148" customFormat="1" ht="24.75" customHeight="1">
      <c r="A53" s="1149"/>
      <c r="B53" s="1149"/>
      <c r="C53" s="1150">
        <v>0</v>
      </c>
      <c r="D53" s="1150">
        <f t="shared" ref="D53:BO53" si="4">D52-(D46+D47+D48+D50+D51+D49)</f>
        <v>0</v>
      </c>
      <c r="E53" s="1150">
        <f t="shared" si="4"/>
        <v>0</v>
      </c>
      <c r="F53" s="1150">
        <f t="shared" si="4"/>
        <v>0</v>
      </c>
      <c r="G53" s="1150">
        <f t="shared" si="4"/>
        <v>0</v>
      </c>
      <c r="H53" s="1150">
        <f t="shared" si="4"/>
        <v>0</v>
      </c>
      <c r="I53" s="1150">
        <f t="shared" si="4"/>
        <v>0</v>
      </c>
      <c r="J53" s="1150">
        <f t="shared" si="4"/>
        <v>0</v>
      </c>
      <c r="K53" s="1150">
        <f t="shared" si="4"/>
        <v>0</v>
      </c>
      <c r="L53" s="1150">
        <f t="shared" si="4"/>
        <v>0</v>
      </c>
      <c r="M53" s="1150">
        <f t="shared" si="4"/>
        <v>0</v>
      </c>
      <c r="N53" s="1150">
        <f t="shared" si="4"/>
        <v>0</v>
      </c>
      <c r="O53" s="1150">
        <f t="shared" si="4"/>
        <v>0</v>
      </c>
      <c r="P53" s="1150">
        <f t="shared" si="4"/>
        <v>0</v>
      </c>
      <c r="Q53" s="1150">
        <f t="shared" si="4"/>
        <v>0</v>
      </c>
      <c r="R53" s="1150">
        <f t="shared" si="4"/>
        <v>0</v>
      </c>
      <c r="S53" s="1150">
        <f t="shared" si="4"/>
        <v>0</v>
      </c>
      <c r="T53" s="1150">
        <f t="shared" si="4"/>
        <v>0</v>
      </c>
      <c r="U53" s="1150">
        <f t="shared" si="4"/>
        <v>0</v>
      </c>
      <c r="V53" s="1150">
        <f t="shared" si="4"/>
        <v>0</v>
      </c>
      <c r="W53" s="1150">
        <f t="shared" si="4"/>
        <v>0</v>
      </c>
      <c r="X53" s="1150">
        <f t="shared" si="4"/>
        <v>0</v>
      </c>
      <c r="Y53" s="1150">
        <f t="shared" si="4"/>
        <v>0</v>
      </c>
      <c r="Z53" s="1150">
        <f t="shared" si="4"/>
        <v>0</v>
      </c>
      <c r="AA53" s="1150">
        <f t="shared" si="4"/>
        <v>0</v>
      </c>
      <c r="AB53" s="1150">
        <f t="shared" si="4"/>
        <v>0</v>
      </c>
      <c r="AC53" s="1150">
        <f t="shared" si="4"/>
        <v>0</v>
      </c>
      <c r="AD53" s="1150">
        <f t="shared" si="4"/>
        <v>0</v>
      </c>
      <c r="AE53" s="1150">
        <f t="shared" si="4"/>
        <v>0</v>
      </c>
      <c r="AF53" s="1150">
        <f t="shared" si="4"/>
        <v>0</v>
      </c>
      <c r="AG53" s="1150">
        <f t="shared" si="4"/>
        <v>0</v>
      </c>
      <c r="AH53" s="1150">
        <f t="shared" si="4"/>
        <v>0</v>
      </c>
      <c r="AI53" s="1150">
        <f t="shared" si="4"/>
        <v>0</v>
      </c>
      <c r="AJ53" s="1150">
        <f t="shared" si="4"/>
        <v>0</v>
      </c>
      <c r="AK53" s="1150">
        <f t="shared" si="4"/>
        <v>0</v>
      </c>
      <c r="AL53" s="1150">
        <f t="shared" si="4"/>
        <v>0</v>
      </c>
      <c r="AM53" s="1150">
        <f t="shared" si="4"/>
        <v>0</v>
      </c>
      <c r="AN53" s="1150">
        <f t="shared" si="4"/>
        <v>0</v>
      </c>
      <c r="AO53" s="1150">
        <f t="shared" si="4"/>
        <v>0</v>
      </c>
      <c r="AP53" s="1150">
        <f t="shared" si="4"/>
        <v>0</v>
      </c>
      <c r="AQ53" s="1150">
        <f t="shared" si="4"/>
        <v>0</v>
      </c>
      <c r="AR53" s="1150">
        <f t="shared" si="4"/>
        <v>0</v>
      </c>
      <c r="AS53" s="1150">
        <f t="shared" si="4"/>
        <v>0</v>
      </c>
      <c r="AT53" s="1150">
        <f t="shared" si="4"/>
        <v>0</v>
      </c>
      <c r="AU53" s="1150">
        <f t="shared" si="4"/>
        <v>0</v>
      </c>
      <c r="AV53" s="1150">
        <f t="shared" si="4"/>
        <v>0</v>
      </c>
      <c r="AW53" s="1150">
        <f t="shared" si="4"/>
        <v>0</v>
      </c>
      <c r="AX53" s="1150">
        <f t="shared" si="4"/>
        <v>0</v>
      </c>
      <c r="AY53" s="1150">
        <f t="shared" si="4"/>
        <v>0</v>
      </c>
      <c r="AZ53" s="1150">
        <f t="shared" si="4"/>
        <v>0</v>
      </c>
      <c r="BA53" s="1150">
        <f t="shared" si="4"/>
        <v>0</v>
      </c>
      <c r="BB53" s="1150">
        <f t="shared" si="4"/>
        <v>0</v>
      </c>
      <c r="BC53" s="1150">
        <f t="shared" si="4"/>
        <v>0</v>
      </c>
      <c r="BD53" s="1150">
        <f t="shared" si="4"/>
        <v>0</v>
      </c>
      <c r="BE53" s="1150">
        <f t="shared" si="4"/>
        <v>0</v>
      </c>
      <c r="BF53" s="1150">
        <f t="shared" si="4"/>
        <v>0</v>
      </c>
      <c r="BG53" s="1150">
        <f t="shared" si="4"/>
        <v>0</v>
      </c>
      <c r="BH53" s="1150">
        <f t="shared" si="4"/>
        <v>0</v>
      </c>
      <c r="BI53" s="1150">
        <f t="shared" si="4"/>
        <v>0</v>
      </c>
      <c r="BJ53" s="1150">
        <f t="shared" si="4"/>
        <v>0</v>
      </c>
      <c r="BK53" s="1150">
        <f t="shared" si="4"/>
        <v>0</v>
      </c>
      <c r="BL53" s="1150">
        <f t="shared" si="4"/>
        <v>0</v>
      </c>
      <c r="BM53" s="1150">
        <f t="shared" si="4"/>
        <v>0</v>
      </c>
      <c r="BN53" s="1150">
        <f t="shared" si="4"/>
        <v>0</v>
      </c>
      <c r="BO53" s="1150">
        <f t="shared" si="4"/>
        <v>0</v>
      </c>
      <c r="BP53" s="1150">
        <f t="shared" ref="BP53:EA53" si="5">BP52-(BP46+BP47+BP48+BP50+BP51+BP49)</f>
        <v>0</v>
      </c>
      <c r="BQ53" s="1150">
        <f t="shared" si="5"/>
        <v>0</v>
      </c>
      <c r="BR53" s="1150">
        <f t="shared" si="5"/>
        <v>0</v>
      </c>
      <c r="BS53" s="1150">
        <f t="shared" si="5"/>
        <v>0</v>
      </c>
      <c r="BT53" s="1150">
        <f t="shared" si="5"/>
        <v>0</v>
      </c>
      <c r="BU53" s="1150">
        <f t="shared" si="5"/>
        <v>0</v>
      </c>
      <c r="BV53" s="1150">
        <f t="shared" si="5"/>
        <v>0</v>
      </c>
      <c r="BW53" s="1150">
        <f t="shared" si="5"/>
        <v>0</v>
      </c>
      <c r="BX53" s="1150">
        <f t="shared" si="5"/>
        <v>0</v>
      </c>
      <c r="BY53" s="1150">
        <f t="shared" si="5"/>
        <v>0</v>
      </c>
      <c r="BZ53" s="1150">
        <f t="shared" si="5"/>
        <v>0</v>
      </c>
      <c r="CA53" s="1150">
        <f t="shared" si="5"/>
        <v>0</v>
      </c>
      <c r="CB53" s="1150">
        <f t="shared" si="5"/>
        <v>0</v>
      </c>
      <c r="CC53" s="1150">
        <f t="shared" si="5"/>
        <v>0</v>
      </c>
      <c r="CD53" s="1150">
        <f t="shared" si="5"/>
        <v>0</v>
      </c>
      <c r="CE53" s="1150">
        <f t="shared" si="5"/>
        <v>0</v>
      </c>
      <c r="CF53" s="1150">
        <f t="shared" si="5"/>
        <v>0</v>
      </c>
      <c r="CG53" s="1150">
        <f t="shared" si="5"/>
        <v>0</v>
      </c>
      <c r="CH53" s="1150">
        <f t="shared" si="5"/>
        <v>0</v>
      </c>
      <c r="CI53" s="1150">
        <f t="shared" si="5"/>
        <v>0</v>
      </c>
      <c r="CJ53" s="1150">
        <f t="shared" si="5"/>
        <v>0</v>
      </c>
      <c r="CK53" s="1150">
        <f t="shared" si="5"/>
        <v>0</v>
      </c>
      <c r="CL53" s="1150">
        <f t="shared" si="5"/>
        <v>0</v>
      </c>
      <c r="CM53" s="1150">
        <f t="shared" si="5"/>
        <v>0</v>
      </c>
      <c r="CN53" s="1150">
        <f t="shared" si="5"/>
        <v>0</v>
      </c>
      <c r="CO53" s="1150" t="e">
        <f t="shared" si="5"/>
        <v>#VALUE!</v>
      </c>
      <c r="CP53" s="1150">
        <f t="shared" si="5"/>
        <v>0</v>
      </c>
      <c r="CQ53" s="1150">
        <f t="shared" si="5"/>
        <v>0</v>
      </c>
      <c r="CR53" s="1150">
        <f t="shared" si="5"/>
        <v>0</v>
      </c>
      <c r="CS53" s="1150">
        <f t="shared" si="5"/>
        <v>0</v>
      </c>
      <c r="CT53" s="1150">
        <f t="shared" si="5"/>
        <v>0</v>
      </c>
      <c r="CU53" s="1150">
        <f t="shared" si="5"/>
        <v>0</v>
      </c>
      <c r="CV53" s="1150">
        <f t="shared" si="5"/>
        <v>0</v>
      </c>
      <c r="CW53" s="1150">
        <f t="shared" si="5"/>
        <v>0</v>
      </c>
      <c r="CX53" s="1150">
        <f t="shared" si="5"/>
        <v>0</v>
      </c>
      <c r="CY53" s="1150">
        <f t="shared" si="5"/>
        <v>0</v>
      </c>
      <c r="CZ53" s="1150">
        <f t="shared" si="5"/>
        <v>0</v>
      </c>
      <c r="DA53" s="1150">
        <f t="shared" si="5"/>
        <v>0</v>
      </c>
      <c r="DB53" s="1150">
        <f t="shared" si="5"/>
        <v>0</v>
      </c>
      <c r="DC53" s="1150">
        <f t="shared" si="5"/>
        <v>0</v>
      </c>
      <c r="DD53" s="1150">
        <f t="shared" si="5"/>
        <v>0</v>
      </c>
      <c r="DE53" s="1150">
        <f t="shared" si="5"/>
        <v>0</v>
      </c>
      <c r="DF53" s="1150">
        <f t="shared" si="5"/>
        <v>0</v>
      </c>
      <c r="DG53" s="1150">
        <f t="shared" si="5"/>
        <v>0</v>
      </c>
      <c r="DH53" s="1150">
        <f t="shared" si="5"/>
        <v>0</v>
      </c>
      <c r="DI53" s="1150">
        <f t="shared" si="5"/>
        <v>0</v>
      </c>
      <c r="DJ53" s="1150">
        <f t="shared" si="5"/>
        <v>0</v>
      </c>
      <c r="DK53" s="1150">
        <f t="shared" si="5"/>
        <v>0</v>
      </c>
      <c r="DL53" s="1150">
        <f t="shared" si="5"/>
        <v>0</v>
      </c>
      <c r="DM53" s="1150">
        <f t="shared" si="5"/>
        <v>0</v>
      </c>
      <c r="DN53" s="1150">
        <f t="shared" si="5"/>
        <v>0</v>
      </c>
      <c r="DO53" s="1150">
        <f t="shared" si="5"/>
        <v>0</v>
      </c>
      <c r="DP53" s="1150">
        <f t="shared" si="5"/>
        <v>0</v>
      </c>
      <c r="DQ53" s="1150">
        <f t="shared" si="5"/>
        <v>0</v>
      </c>
      <c r="DR53" s="1150">
        <f t="shared" si="5"/>
        <v>0</v>
      </c>
      <c r="DS53" s="1150">
        <f t="shared" si="5"/>
        <v>0</v>
      </c>
      <c r="DT53" s="1150">
        <f t="shared" si="5"/>
        <v>0</v>
      </c>
      <c r="DU53" s="1150">
        <f t="shared" si="5"/>
        <v>0</v>
      </c>
      <c r="DV53" s="1150">
        <f t="shared" si="5"/>
        <v>0</v>
      </c>
      <c r="DW53" s="1150">
        <f t="shared" si="5"/>
        <v>0</v>
      </c>
      <c r="DX53" s="1150">
        <f t="shared" si="5"/>
        <v>0</v>
      </c>
      <c r="DY53" s="1150">
        <f t="shared" si="5"/>
        <v>0</v>
      </c>
      <c r="DZ53" s="1150">
        <f t="shared" si="5"/>
        <v>0</v>
      </c>
      <c r="EA53" s="1150">
        <f t="shared" si="5"/>
        <v>0</v>
      </c>
      <c r="EB53" s="1150">
        <f t="shared" ref="EB53:GM53" si="6">EB52-(EB46+EB47+EB48+EB50+EB51+EB49)</f>
        <v>0</v>
      </c>
      <c r="EC53" s="1150">
        <f t="shared" si="6"/>
        <v>0</v>
      </c>
      <c r="ED53" s="1150">
        <f t="shared" si="6"/>
        <v>0</v>
      </c>
      <c r="EE53" s="1150">
        <f t="shared" si="6"/>
        <v>0</v>
      </c>
      <c r="EF53" s="1150">
        <f t="shared" si="6"/>
        <v>0</v>
      </c>
      <c r="EG53" s="1150">
        <f t="shared" si="6"/>
        <v>0</v>
      </c>
      <c r="EH53" s="1150">
        <f t="shared" si="6"/>
        <v>0</v>
      </c>
      <c r="EI53" s="1150">
        <f t="shared" si="6"/>
        <v>0</v>
      </c>
      <c r="EJ53" s="1150">
        <f t="shared" si="6"/>
        <v>0</v>
      </c>
      <c r="EK53" s="1150">
        <f t="shared" si="6"/>
        <v>0</v>
      </c>
      <c r="EL53" s="1150">
        <f t="shared" si="6"/>
        <v>0</v>
      </c>
      <c r="EM53" s="1150">
        <f t="shared" si="6"/>
        <v>0</v>
      </c>
      <c r="EN53" s="1150">
        <f t="shared" si="6"/>
        <v>0</v>
      </c>
      <c r="EO53" s="1150">
        <f t="shared" si="6"/>
        <v>0</v>
      </c>
      <c r="EP53" s="1150">
        <f t="shared" si="6"/>
        <v>0</v>
      </c>
      <c r="EQ53" s="1150">
        <f t="shared" si="6"/>
        <v>0</v>
      </c>
      <c r="ER53" s="1150">
        <f t="shared" si="6"/>
        <v>0</v>
      </c>
      <c r="ES53" s="1150">
        <f t="shared" si="6"/>
        <v>0</v>
      </c>
      <c r="ET53" s="1150">
        <f t="shared" si="6"/>
        <v>0</v>
      </c>
      <c r="EU53" s="1150">
        <f t="shared" si="6"/>
        <v>0</v>
      </c>
      <c r="EV53" s="1150">
        <f t="shared" si="6"/>
        <v>0</v>
      </c>
      <c r="EW53" s="1150">
        <f t="shared" si="6"/>
        <v>0</v>
      </c>
      <c r="EX53" s="1150">
        <f t="shared" si="6"/>
        <v>0</v>
      </c>
      <c r="EY53" s="1150">
        <f t="shared" si="6"/>
        <v>0</v>
      </c>
      <c r="EZ53" s="1150">
        <f t="shared" si="6"/>
        <v>0</v>
      </c>
      <c r="FA53" s="1150">
        <f t="shared" si="6"/>
        <v>0</v>
      </c>
      <c r="FB53" s="1150">
        <f t="shared" si="6"/>
        <v>0</v>
      </c>
      <c r="FC53" s="1150">
        <f t="shared" si="6"/>
        <v>0</v>
      </c>
      <c r="FD53" s="1150">
        <f t="shared" si="6"/>
        <v>0</v>
      </c>
      <c r="FE53" s="1150">
        <f t="shared" si="6"/>
        <v>0</v>
      </c>
      <c r="FF53" s="1150">
        <f t="shared" si="6"/>
        <v>0</v>
      </c>
      <c r="FG53" s="1150">
        <f t="shared" si="6"/>
        <v>0</v>
      </c>
      <c r="FH53" s="1150">
        <f t="shared" si="6"/>
        <v>0</v>
      </c>
      <c r="FI53" s="1150">
        <f t="shared" si="6"/>
        <v>0</v>
      </c>
      <c r="FJ53" s="1150">
        <f t="shared" si="6"/>
        <v>0</v>
      </c>
      <c r="FK53" s="1150">
        <f t="shared" si="6"/>
        <v>0</v>
      </c>
      <c r="FL53" s="1150">
        <f t="shared" si="6"/>
        <v>0</v>
      </c>
      <c r="FM53" s="1150">
        <f t="shared" si="6"/>
        <v>0</v>
      </c>
      <c r="FN53" s="1150">
        <f t="shared" si="6"/>
        <v>0</v>
      </c>
      <c r="FO53" s="1150">
        <f t="shared" si="6"/>
        <v>0</v>
      </c>
      <c r="FP53" s="1150">
        <f t="shared" si="6"/>
        <v>0</v>
      </c>
      <c r="FQ53" s="1150">
        <f t="shared" si="6"/>
        <v>0</v>
      </c>
      <c r="FR53" s="1150">
        <f t="shared" si="6"/>
        <v>0</v>
      </c>
      <c r="FS53" s="1150">
        <f t="shared" si="6"/>
        <v>0</v>
      </c>
      <c r="FT53" s="1150">
        <f t="shared" si="6"/>
        <v>0</v>
      </c>
      <c r="FU53" s="1150">
        <f t="shared" si="6"/>
        <v>0</v>
      </c>
      <c r="FV53" s="1150">
        <f t="shared" si="6"/>
        <v>0</v>
      </c>
      <c r="FW53" s="1150">
        <f t="shared" si="6"/>
        <v>0</v>
      </c>
      <c r="FX53" s="1150">
        <f t="shared" si="6"/>
        <v>0</v>
      </c>
      <c r="FY53" s="1150">
        <f t="shared" si="6"/>
        <v>0</v>
      </c>
      <c r="FZ53" s="1150">
        <f t="shared" si="6"/>
        <v>0</v>
      </c>
      <c r="GA53" s="1150">
        <f t="shared" si="6"/>
        <v>0</v>
      </c>
      <c r="GB53" s="1150">
        <f t="shared" si="6"/>
        <v>0</v>
      </c>
      <c r="GC53" s="1150">
        <f t="shared" si="6"/>
        <v>0</v>
      </c>
      <c r="GD53" s="1150">
        <f t="shared" si="6"/>
        <v>0</v>
      </c>
      <c r="GE53" s="1150">
        <f t="shared" si="6"/>
        <v>0</v>
      </c>
      <c r="GF53" s="1150">
        <f t="shared" si="6"/>
        <v>0</v>
      </c>
      <c r="GG53" s="1150">
        <f t="shared" si="6"/>
        <v>0</v>
      </c>
      <c r="GH53" s="1150">
        <f t="shared" si="6"/>
        <v>0</v>
      </c>
      <c r="GI53" s="1150">
        <f t="shared" si="6"/>
        <v>0</v>
      </c>
      <c r="GJ53" s="1150">
        <f t="shared" si="6"/>
        <v>0</v>
      </c>
      <c r="GK53" s="1150">
        <f t="shared" si="6"/>
        <v>0</v>
      </c>
      <c r="GL53" s="1150">
        <f t="shared" si="6"/>
        <v>0</v>
      </c>
      <c r="GM53" s="1150">
        <f t="shared" si="6"/>
        <v>0</v>
      </c>
      <c r="GN53" s="1150">
        <f t="shared" ref="GN53:IU53" si="7">GN52-(GN46+GN47+GN48+GN50+GN51+GN49)</f>
        <v>0</v>
      </c>
      <c r="GO53" s="1150">
        <f t="shared" si="7"/>
        <v>0</v>
      </c>
      <c r="GP53" s="1150">
        <f t="shared" si="7"/>
        <v>0</v>
      </c>
      <c r="GQ53" s="1150">
        <f t="shared" si="7"/>
        <v>0</v>
      </c>
      <c r="GR53" s="1150">
        <f t="shared" si="7"/>
        <v>0</v>
      </c>
      <c r="GS53" s="1150">
        <f t="shared" si="7"/>
        <v>0</v>
      </c>
      <c r="GT53" s="1150">
        <f t="shared" si="7"/>
        <v>0</v>
      </c>
      <c r="GU53" s="1150">
        <f t="shared" si="7"/>
        <v>0</v>
      </c>
      <c r="GV53" s="1150">
        <f t="shared" si="7"/>
        <v>0</v>
      </c>
      <c r="GW53" s="1150">
        <f t="shared" si="7"/>
        <v>0</v>
      </c>
      <c r="GX53" s="1150">
        <f t="shared" si="7"/>
        <v>0</v>
      </c>
      <c r="GY53" s="1150">
        <f t="shared" si="7"/>
        <v>0</v>
      </c>
      <c r="GZ53" s="1150">
        <f t="shared" si="7"/>
        <v>0</v>
      </c>
      <c r="HA53" s="1150">
        <f t="shared" si="7"/>
        <v>0</v>
      </c>
      <c r="HB53" s="1150">
        <f t="shared" si="7"/>
        <v>0</v>
      </c>
      <c r="HC53" s="1150">
        <f t="shared" si="7"/>
        <v>0</v>
      </c>
      <c r="HD53" s="1150">
        <f t="shared" si="7"/>
        <v>0</v>
      </c>
      <c r="HE53" s="1150">
        <f t="shared" si="7"/>
        <v>0</v>
      </c>
      <c r="HF53" s="1150">
        <f t="shared" si="7"/>
        <v>0</v>
      </c>
      <c r="HG53" s="1150">
        <f t="shared" si="7"/>
        <v>0</v>
      </c>
      <c r="HH53" s="1150">
        <f t="shared" si="7"/>
        <v>0</v>
      </c>
      <c r="HI53" s="1150">
        <f t="shared" si="7"/>
        <v>0</v>
      </c>
      <c r="HJ53" s="1150">
        <f t="shared" si="7"/>
        <v>0</v>
      </c>
      <c r="HK53" s="1150">
        <f t="shared" si="7"/>
        <v>0</v>
      </c>
      <c r="HL53" s="1150">
        <f t="shared" si="7"/>
        <v>0</v>
      </c>
      <c r="HM53" s="1150">
        <f t="shared" si="7"/>
        <v>0</v>
      </c>
      <c r="HN53" s="1150">
        <f t="shared" si="7"/>
        <v>0</v>
      </c>
      <c r="HO53" s="1150">
        <f t="shared" si="7"/>
        <v>0</v>
      </c>
      <c r="HP53" s="1150">
        <f t="shared" si="7"/>
        <v>0</v>
      </c>
      <c r="HQ53" s="1150">
        <f t="shared" si="7"/>
        <v>0</v>
      </c>
      <c r="HR53" s="1150">
        <f t="shared" si="7"/>
        <v>0</v>
      </c>
      <c r="HS53" s="1150">
        <f t="shared" si="7"/>
        <v>0</v>
      </c>
      <c r="HT53" s="1150">
        <f t="shared" si="7"/>
        <v>0</v>
      </c>
      <c r="HU53" s="1150">
        <f t="shared" si="7"/>
        <v>0</v>
      </c>
      <c r="HV53" s="1150">
        <f t="shared" si="7"/>
        <v>0</v>
      </c>
      <c r="HW53" s="1150">
        <f t="shared" si="7"/>
        <v>0</v>
      </c>
      <c r="HX53" s="1150">
        <f t="shared" si="7"/>
        <v>0</v>
      </c>
      <c r="HY53" s="1150">
        <f t="shared" si="7"/>
        <v>0</v>
      </c>
      <c r="HZ53" s="1150">
        <f t="shared" si="7"/>
        <v>0</v>
      </c>
      <c r="IA53" s="1150">
        <f t="shared" si="7"/>
        <v>0</v>
      </c>
      <c r="IB53" s="1150">
        <f t="shared" si="7"/>
        <v>0</v>
      </c>
      <c r="IC53" s="1150">
        <f t="shared" si="7"/>
        <v>0</v>
      </c>
      <c r="ID53" s="1150">
        <f t="shared" si="7"/>
        <v>0</v>
      </c>
      <c r="IE53" s="1150">
        <f t="shared" si="7"/>
        <v>0</v>
      </c>
      <c r="IF53" s="1150">
        <f t="shared" si="7"/>
        <v>0</v>
      </c>
      <c r="IG53" s="1150">
        <f t="shared" si="7"/>
        <v>0</v>
      </c>
      <c r="IH53" s="1150">
        <f t="shared" si="7"/>
        <v>0</v>
      </c>
      <c r="II53" s="1150">
        <f t="shared" si="7"/>
        <v>0</v>
      </c>
      <c r="IJ53" s="1150">
        <f t="shared" si="7"/>
        <v>0</v>
      </c>
      <c r="IK53" s="1150">
        <f t="shared" si="7"/>
        <v>0</v>
      </c>
      <c r="IL53" s="1150">
        <f t="shared" si="7"/>
        <v>0</v>
      </c>
      <c r="IM53" s="1150">
        <f t="shared" si="7"/>
        <v>0</v>
      </c>
      <c r="IN53" s="1150">
        <f t="shared" si="7"/>
        <v>0</v>
      </c>
      <c r="IO53" s="1150">
        <f t="shared" si="7"/>
        <v>0</v>
      </c>
      <c r="IP53" s="1150">
        <f t="shared" si="7"/>
        <v>0</v>
      </c>
      <c r="IQ53" s="1150">
        <f t="shared" si="7"/>
        <v>0</v>
      </c>
      <c r="IR53" s="1150">
        <f t="shared" si="7"/>
        <v>0</v>
      </c>
      <c r="IS53" s="1150">
        <f t="shared" si="7"/>
        <v>0</v>
      </c>
      <c r="IT53" s="1150">
        <f t="shared" si="7"/>
        <v>0</v>
      </c>
      <c r="IU53" s="1150">
        <f t="shared" si="7"/>
        <v>0</v>
      </c>
    </row>
    <row r="54" spans="1:255" s="1148" customFormat="1" ht="24.75" customHeight="1">
      <c r="A54" s="1149"/>
      <c r="B54" s="1149"/>
      <c r="C54" s="1151"/>
      <c r="D54" s="1151"/>
      <c r="E54" s="1151"/>
      <c r="F54" s="1151"/>
      <c r="G54" s="1151"/>
      <c r="H54" s="1151"/>
      <c r="I54" s="1151"/>
      <c r="J54" s="1151"/>
      <c r="K54" s="1151"/>
      <c r="L54" s="1152"/>
      <c r="M54" s="1151"/>
      <c r="N54" s="1151"/>
      <c r="O54" s="1151"/>
      <c r="P54" s="1151"/>
      <c r="Q54" s="1151"/>
      <c r="R54" s="1151"/>
      <c r="S54" s="1151"/>
      <c r="T54" s="1151"/>
      <c r="U54" s="1151"/>
      <c r="V54" s="1152"/>
      <c r="W54" s="1153"/>
      <c r="X54" s="1151"/>
      <c r="Y54" s="1151"/>
      <c r="Z54" s="1151"/>
      <c r="AA54" s="1151"/>
      <c r="AB54" s="1151"/>
      <c r="AC54" s="1151"/>
      <c r="AD54" s="1151"/>
      <c r="AE54" s="1151"/>
      <c r="AF54" s="1151"/>
      <c r="AG54" s="1152"/>
      <c r="AH54" s="1151"/>
      <c r="AI54" s="1151"/>
      <c r="AJ54" s="1151"/>
      <c r="AK54" s="1151"/>
      <c r="AL54" s="1151"/>
      <c r="AM54" s="1151"/>
      <c r="AN54" s="1151"/>
      <c r="AO54" s="1151"/>
      <c r="AP54" s="1151"/>
      <c r="AQ54" s="1152"/>
      <c r="AR54" s="1151"/>
      <c r="AS54" s="1151"/>
      <c r="AT54" s="1151"/>
      <c r="AU54" s="1151"/>
      <c r="AV54" s="1151"/>
      <c r="AW54" s="1151"/>
      <c r="AX54" s="1151"/>
      <c r="AY54" s="1151"/>
      <c r="AZ54" s="1151"/>
      <c r="BA54" s="1152"/>
      <c r="BB54" s="1151"/>
      <c r="BC54" s="1151"/>
      <c r="BD54" s="1151"/>
      <c r="BE54" s="1151"/>
      <c r="BF54" s="1151"/>
      <c r="BG54" s="1151"/>
      <c r="BH54" s="1151"/>
      <c r="BI54" s="1151"/>
      <c r="BJ54" s="1151"/>
      <c r="BK54" s="1152"/>
      <c r="BL54" s="1151"/>
      <c r="BM54" s="1151"/>
      <c r="BN54" s="1151"/>
      <c r="BO54" s="1151"/>
      <c r="BP54" s="1151"/>
      <c r="BQ54" s="1151"/>
      <c r="BR54" s="1151"/>
      <c r="BS54" s="1151"/>
      <c r="BT54" s="1151"/>
      <c r="BU54" s="1152"/>
      <c r="BV54" s="1152"/>
      <c r="BW54" s="1151"/>
      <c r="BX54" s="1151"/>
      <c r="BY54" s="1151"/>
      <c r="BZ54" s="1151"/>
      <c r="CA54" s="1151"/>
      <c r="CB54" s="1151"/>
      <c r="CC54" s="1151"/>
      <c r="CD54" s="1151"/>
      <c r="CE54" s="1151"/>
      <c r="CF54" s="1152"/>
      <c r="CG54" s="1151"/>
      <c r="CH54" s="1151"/>
      <c r="CI54" s="1151"/>
      <c r="CJ54" s="1151"/>
      <c r="CK54" s="1151"/>
      <c r="CL54" s="1151"/>
      <c r="CM54" s="1151"/>
      <c r="CN54" s="1151"/>
      <c r="CO54" s="1151"/>
      <c r="CP54" s="1151"/>
      <c r="CQ54" s="1151"/>
      <c r="CR54" s="1151"/>
      <c r="CS54" s="1151"/>
      <c r="CT54" s="1151"/>
      <c r="CU54" s="1151"/>
      <c r="CV54" s="1151"/>
      <c r="CW54" s="1151"/>
      <c r="CX54" s="1151"/>
      <c r="CY54" s="1152"/>
      <c r="CZ54" s="1152"/>
      <c r="DA54" s="1151"/>
      <c r="DB54" s="1151"/>
      <c r="DC54" s="1151"/>
      <c r="DD54" s="1151"/>
      <c r="DE54" s="1151"/>
      <c r="DF54" s="1151"/>
      <c r="DG54" s="1151"/>
      <c r="DH54" s="1151"/>
      <c r="DI54" s="1151"/>
      <c r="DJ54" s="1152"/>
      <c r="DK54" s="1151"/>
      <c r="DL54" s="1151"/>
      <c r="DM54" s="1151"/>
      <c r="DN54" s="1151"/>
      <c r="DO54" s="1151"/>
      <c r="DP54" s="1151"/>
      <c r="DQ54" s="1151"/>
      <c r="DR54" s="1151"/>
      <c r="DS54" s="1151"/>
      <c r="DT54" s="1152"/>
      <c r="DU54" s="1151"/>
      <c r="DV54" s="1151"/>
      <c r="DW54" s="1151"/>
      <c r="DX54" s="1151"/>
      <c r="DY54" s="1151"/>
      <c r="DZ54" s="1151"/>
      <c r="EA54" s="1151"/>
      <c r="EB54" s="1151"/>
      <c r="EC54" s="1151"/>
      <c r="ED54" s="1152"/>
      <c r="EE54" s="1151"/>
      <c r="EF54" s="1151"/>
      <c r="EG54" s="1151"/>
      <c r="EH54" s="1151"/>
      <c r="EI54" s="1151"/>
      <c r="EJ54" s="1151"/>
      <c r="EK54" s="1151"/>
      <c r="EL54" s="1151"/>
      <c r="EM54" s="1151"/>
      <c r="EN54" s="1152"/>
      <c r="EO54" s="1151"/>
      <c r="EP54" s="1151"/>
      <c r="EQ54" s="1151"/>
      <c r="ER54" s="1151"/>
      <c r="ES54" s="1151"/>
      <c r="ET54" s="1151"/>
      <c r="EU54" s="1151"/>
      <c r="EV54" s="1151"/>
      <c r="EW54" s="1151"/>
      <c r="EX54" s="1152"/>
      <c r="EY54" s="1151"/>
      <c r="EZ54" s="1151"/>
      <c r="FA54" s="1151"/>
      <c r="FB54" s="1151"/>
      <c r="FC54" s="1151"/>
      <c r="FD54" s="1151"/>
      <c r="FE54" s="1151"/>
      <c r="FF54" s="1151"/>
      <c r="FG54" s="1151"/>
      <c r="FH54" s="1152"/>
      <c r="FI54" s="1151"/>
      <c r="FJ54" s="1151"/>
      <c r="FK54" s="1151"/>
      <c r="FL54" s="1151"/>
      <c r="FM54" s="1151"/>
      <c r="FN54" s="1151"/>
      <c r="FO54" s="1151"/>
      <c r="FP54" s="1151"/>
      <c r="FQ54" s="1151"/>
      <c r="FR54" s="1152"/>
      <c r="FS54" s="1151"/>
      <c r="FT54" s="1151"/>
      <c r="FU54" s="1151"/>
      <c r="FV54" s="1151"/>
      <c r="FW54" s="1151"/>
      <c r="FX54" s="1151"/>
      <c r="FY54" s="1151"/>
      <c r="FZ54" s="1151"/>
      <c r="GA54" s="1151"/>
      <c r="GB54" s="1152"/>
      <c r="GC54" s="1151"/>
      <c r="GD54" s="1151"/>
      <c r="GE54" s="1151"/>
      <c r="GF54" s="1151"/>
      <c r="GG54" s="1151"/>
      <c r="GH54" s="1151"/>
      <c r="GI54" s="1151"/>
      <c r="GJ54" s="1151"/>
      <c r="GK54" s="1151"/>
      <c r="GL54" s="1152"/>
      <c r="GM54" s="1151"/>
      <c r="GN54" s="1151"/>
      <c r="GO54" s="1151"/>
      <c r="GP54" s="1151"/>
      <c r="GQ54" s="1151"/>
      <c r="GR54" s="1151"/>
      <c r="GS54" s="1151"/>
      <c r="GT54" s="1151"/>
      <c r="GU54" s="1151"/>
      <c r="GV54" s="1152"/>
      <c r="GW54" s="1151"/>
      <c r="GX54" s="1151"/>
      <c r="GY54" s="1151"/>
      <c r="GZ54" s="1151"/>
      <c r="HA54" s="1151"/>
      <c r="HB54" s="1151"/>
      <c r="HC54" s="1151"/>
      <c r="HD54" s="1151"/>
      <c r="HE54" s="1151"/>
      <c r="HF54" s="1152"/>
      <c r="HG54" s="1153"/>
      <c r="HH54" s="1151"/>
      <c r="HI54" s="1151"/>
      <c r="HJ54" s="1151"/>
      <c r="HK54" s="1151"/>
      <c r="HL54" s="1151"/>
      <c r="HM54" s="1151"/>
      <c r="HN54" s="1151"/>
      <c r="HO54" s="1151"/>
      <c r="HP54" s="1151"/>
      <c r="HQ54" s="1152"/>
      <c r="HR54" s="1151"/>
      <c r="HS54" s="1151"/>
      <c r="HT54" s="1151"/>
      <c r="HU54" s="1151"/>
      <c r="HV54" s="1151"/>
      <c r="HW54" s="1151"/>
      <c r="HX54" s="1151"/>
      <c r="HY54" s="1151"/>
      <c r="HZ54" s="1151"/>
      <c r="IA54" s="1152"/>
      <c r="IB54" s="1151"/>
      <c r="IC54" s="1151"/>
      <c r="ID54" s="1151"/>
      <c r="IE54" s="1151"/>
      <c r="IF54" s="1151"/>
      <c r="IG54" s="1151"/>
      <c r="IH54" s="1151"/>
      <c r="II54" s="1151"/>
      <c r="IJ54" s="1151"/>
      <c r="IK54" s="1152"/>
      <c r="IL54" s="1154"/>
      <c r="IM54" s="1154"/>
      <c r="IN54" s="1154"/>
      <c r="IO54" s="1151"/>
      <c r="IP54" s="1151"/>
      <c r="IQ54" s="1154"/>
      <c r="IR54" s="1154"/>
      <c r="IS54" s="1151"/>
      <c r="IT54" s="1155"/>
      <c r="IU54" s="1155"/>
    </row>
    <row r="55" spans="1:255" s="1139" customFormat="1" ht="24">
      <c r="A55" s="1156" t="s">
        <v>541</v>
      </c>
      <c r="B55" s="1156"/>
      <c r="C55" s="1157"/>
      <c r="D55" s="1157"/>
      <c r="E55" s="1157"/>
      <c r="F55" s="1157"/>
      <c r="G55" s="1157"/>
      <c r="H55" s="1157"/>
      <c r="I55" s="1157"/>
      <c r="J55" s="1157"/>
      <c r="K55" s="1157"/>
      <c r="L55" s="1157"/>
      <c r="M55" s="1157"/>
      <c r="N55" s="1157"/>
      <c r="O55" s="1157"/>
      <c r="P55" s="1157"/>
      <c r="Q55" s="1157"/>
      <c r="R55" s="1157"/>
      <c r="S55" s="1157"/>
      <c r="T55" s="1157"/>
      <c r="U55" s="1157"/>
      <c r="V55" s="1157"/>
      <c r="W55" s="1158"/>
      <c r="X55" s="1157"/>
      <c r="Y55" s="1157"/>
      <c r="Z55" s="1157"/>
      <c r="AA55" s="1157"/>
      <c r="AB55" s="1157"/>
      <c r="AC55" s="1157"/>
      <c r="AD55" s="1157"/>
      <c r="AE55" s="1157"/>
      <c r="AF55" s="1157"/>
      <c r="AG55" s="1157"/>
      <c r="AH55" s="1157"/>
      <c r="AI55" s="1157"/>
      <c r="AJ55" s="1157"/>
      <c r="AK55" s="1157"/>
      <c r="AL55" s="1157"/>
      <c r="AM55" s="1157"/>
      <c r="AN55" s="1157"/>
      <c r="AO55" s="1157"/>
      <c r="AP55" s="1157"/>
      <c r="AQ55" s="1157"/>
      <c r="AR55" s="1157"/>
      <c r="AS55" s="1157"/>
      <c r="AT55" s="1157"/>
      <c r="AU55" s="1157"/>
      <c r="AV55" s="1157"/>
      <c r="AW55" s="1157"/>
      <c r="AX55" s="1157"/>
      <c r="AY55" s="1157"/>
      <c r="AZ55" s="1157"/>
      <c r="BA55" s="1157"/>
      <c r="BB55" s="1157"/>
      <c r="BC55" s="1157"/>
      <c r="BD55" s="1157"/>
      <c r="BE55" s="1157"/>
      <c r="BF55" s="1157"/>
      <c r="BG55" s="1157"/>
      <c r="BH55" s="1157"/>
      <c r="BI55" s="1157"/>
      <c r="BJ55" s="1157"/>
      <c r="BK55" s="1157"/>
      <c r="BL55" s="1157"/>
      <c r="BM55" s="1157"/>
      <c r="BN55" s="1157"/>
      <c r="BO55" s="1157"/>
      <c r="BP55" s="1157"/>
      <c r="BQ55" s="1157"/>
      <c r="BR55" s="1157"/>
      <c r="BS55" s="1157"/>
      <c r="BT55" s="1157"/>
      <c r="BU55" s="1157"/>
      <c r="BV55" s="1157"/>
      <c r="BW55" s="1157"/>
      <c r="BX55" s="1157"/>
      <c r="BY55" s="1157"/>
      <c r="BZ55" s="1157"/>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c r="CU55" s="1157"/>
      <c r="CV55" s="1157"/>
      <c r="CW55" s="1157"/>
      <c r="CX55" s="1157"/>
      <c r="CY55" s="1157"/>
      <c r="CZ55" s="1157"/>
      <c r="DA55" s="1157"/>
      <c r="DB55" s="1157"/>
      <c r="DC55" s="1157"/>
      <c r="DD55" s="1157"/>
      <c r="DE55" s="1157"/>
      <c r="DF55" s="1157"/>
      <c r="DG55" s="1157"/>
      <c r="DH55" s="1157"/>
      <c r="DI55" s="1157"/>
      <c r="DJ55" s="1157"/>
      <c r="DK55" s="1157"/>
      <c r="DL55" s="1157"/>
      <c r="DM55" s="1157"/>
      <c r="DN55" s="1157"/>
      <c r="DO55" s="1157"/>
      <c r="DP55" s="1157"/>
      <c r="DQ55" s="1157"/>
      <c r="DR55" s="1157"/>
      <c r="DS55" s="1157"/>
      <c r="DT55" s="1157"/>
      <c r="DU55" s="1157"/>
      <c r="DV55" s="1157"/>
      <c r="DW55" s="1157"/>
      <c r="DX55" s="1157"/>
      <c r="DY55" s="1157"/>
      <c r="DZ55" s="1157"/>
      <c r="EA55" s="1157"/>
      <c r="EB55" s="1157"/>
      <c r="EC55" s="1157"/>
      <c r="ED55" s="1157"/>
      <c r="EE55" s="1157"/>
      <c r="EF55" s="1157"/>
      <c r="EG55" s="1157"/>
      <c r="EH55" s="1157"/>
      <c r="EI55" s="1157"/>
      <c r="EJ55" s="1157"/>
      <c r="EK55" s="1157"/>
      <c r="EL55" s="1157"/>
      <c r="EM55" s="1157"/>
      <c r="EN55" s="1157"/>
      <c r="EO55" s="1157"/>
      <c r="EP55" s="1157"/>
      <c r="EQ55" s="1157"/>
      <c r="ER55" s="1157"/>
      <c r="ES55" s="1157"/>
      <c r="ET55" s="1157"/>
      <c r="EU55" s="1157"/>
      <c r="EV55" s="1157"/>
      <c r="EW55" s="1157"/>
      <c r="EX55" s="1157"/>
      <c r="EY55" s="1157"/>
      <c r="EZ55" s="1157"/>
      <c r="FA55" s="1157"/>
      <c r="FB55" s="1157"/>
      <c r="FC55" s="1157"/>
      <c r="FD55" s="1157"/>
      <c r="FE55" s="1157"/>
      <c r="FF55" s="1157"/>
      <c r="FG55" s="1157"/>
      <c r="FH55" s="1157"/>
      <c r="FI55" s="1157"/>
      <c r="FJ55" s="1157"/>
      <c r="FK55" s="1157"/>
      <c r="FL55" s="1157"/>
      <c r="FM55" s="1157"/>
      <c r="FN55" s="1157"/>
      <c r="FO55" s="1157"/>
      <c r="FP55" s="1157"/>
      <c r="FQ55" s="1157"/>
      <c r="FR55" s="1157"/>
      <c r="FS55" s="1157"/>
      <c r="FT55" s="1157"/>
      <c r="FU55" s="1157"/>
      <c r="FV55" s="1157"/>
      <c r="FW55" s="1157"/>
      <c r="FX55" s="1157"/>
      <c r="FY55" s="1157"/>
      <c r="FZ55" s="1157"/>
      <c r="GA55" s="1157"/>
      <c r="GB55" s="1157"/>
      <c r="GC55" s="1157"/>
      <c r="GD55" s="1157"/>
      <c r="GE55" s="1157"/>
      <c r="GF55" s="1157"/>
      <c r="GG55" s="1157"/>
      <c r="GH55" s="1157"/>
      <c r="GI55" s="1157"/>
      <c r="GJ55" s="1157"/>
      <c r="GK55" s="1157"/>
      <c r="GL55" s="1157"/>
      <c r="GM55" s="1157"/>
      <c r="GN55" s="1157"/>
      <c r="GO55" s="1157"/>
      <c r="GP55" s="1157"/>
      <c r="GQ55" s="1157"/>
      <c r="GR55" s="1157"/>
      <c r="GS55" s="1157"/>
      <c r="GT55" s="1157"/>
      <c r="GU55" s="1157"/>
      <c r="GV55" s="1157"/>
      <c r="GW55" s="1157"/>
      <c r="GX55" s="1157"/>
      <c r="GY55" s="1157"/>
      <c r="GZ55" s="1157"/>
      <c r="HA55" s="1157"/>
      <c r="HB55" s="1157"/>
      <c r="HC55" s="1157"/>
      <c r="HD55" s="1157"/>
      <c r="HE55" s="1157"/>
      <c r="HF55" s="1157"/>
      <c r="HG55" s="1158"/>
      <c r="HH55" s="1157"/>
      <c r="HI55" s="1157"/>
      <c r="HJ55" s="1157"/>
      <c r="HK55" s="1157"/>
      <c r="HL55" s="1157"/>
      <c r="HM55" s="1157"/>
      <c r="HN55" s="1157"/>
      <c r="HO55" s="1157"/>
      <c r="HP55" s="1157"/>
      <c r="HQ55" s="1157"/>
      <c r="HR55" s="1157"/>
      <c r="HS55" s="1157"/>
      <c r="HT55" s="1157"/>
      <c r="HU55" s="1157"/>
      <c r="HV55" s="1157"/>
      <c r="HW55" s="1157"/>
      <c r="HX55" s="1157"/>
      <c r="HY55" s="1157"/>
      <c r="HZ55" s="1157"/>
      <c r="IA55" s="1157"/>
      <c r="IB55" s="1157"/>
      <c r="IC55" s="1157"/>
      <c r="ID55" s="1157"/>
      <c r="IE55" s="1157"/>
      <c r="IF55" s="1157"/>
      <c r="IG55" s="1157"/>
      <c r="IH55" s="1157"/>
      <c r="II55" s="1157"/>
      <c r="IJ55" s="1157"/>
      <c r="IK55" s="1157"/>
      <c r="IL55" s="1159"/>
      <c r="IM55" s="1159"/>
      <c r="IN55" s="1159"/>
      <c r="IO55" s="1157"/>
      <c r="IP55" s="1157"/>
      <c r="IQ55" s="1160"/>
      <c r="IR55" s="1161"/>
      <c r="IS55" s="1157"/>
    </row>
    <row r="56" spans="1:255" ht="12" customHeight="1">
      <c r="A56" s="1162" t="s">
        <v>542</v>
      </c>
      <c r="B56" s="1162"/>
      <c r="C56" s="1163"/>
      <c r="D56" s="1164"/>
      <c r="E56" s="1164"/>
      <c r="F56" s="1164"/>
      <c r="G56" s="1164"/>
      <c r="H56" s="1164"/>
      <c r="I56" s="1164"/>
      <c r="J56" s="1164"/>
      <c r="K56" s="1164"/>
      <c r="L56" s="1164"/>
      <c r="M56" s="1163"/>
      <c r="N56" s="1164"/>
      <c r="O56" s="1164"/>
      <c r="P56" s="1165"/>
      <c r="Q56" s="1166"/>
      <c r="R56" s="1166"/>
      <c r="S56" s="1166"/>
      <c r="T56" s="1164"/>
      <c r="U56" s="1164"/>
      <c r="V56" s="1164"/>
      <c r="W56" s="1139"/>
      <c r="X56" s="1139"/>
      <c r="Y56" s="1139"/>
      <c r="Z56" s="1139"/>
      <c r="AA56" s="1139"/>
      <c r="AB56" s="1139"/>
      <c r="AC56" s="1139"/>
      <c r="AD56" s="1139"/>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39"/>
      <c r="BC56" s="1139"/>
      <c r="BD56" s="1139"/>
      <c r="BE56" s="1139"/>
      <c r="BF56" s="1139"/>
      <c r="BG56" s="1139"/>
      <c r="BH56" s="1139"/>
      <c r="BI56" s="1164"/>
      <c r="BJ56" s="1164"/>
      <c r="BK56" s="1164"/>
      <c r="BS56" s="1164"/>
      <c r="BT56" s="1164"/>
      <c r="BU56" s="1164"/>
      <c r="BV56" s="1164"/>
      <c r="BW56" s="1139"/>
      <c r="BX56" s="1139"/>
      <c r="BY56" s="1139"/>
      <c r="BZ56" s="1139"/>
      <c r="CA56" s="1139"/>
      <c r="CB56" s="1139"/>
      <c r="CC56" s="1139"/>
      <c r="CD56" s="1164"/>
      <c r="CE56" s="1164"/>
      <c r="CF56" s="1164"/>
      <c r="CG56" s="1139"/>
      <c r="CH56" s="1139"/>
      <c r="CI56" s="1139"/>
      <c r="CJ56" s="1139"/>
      <c r="CK56" s="1139"/>
      <c r="CL56" s="1139"/>
      <c r="CM56" s="1139"/>
      <c r="CN56" s="1164"/>
      <c r="CO56" s="1164"/>
      <c r="CP56" s="1139"/>
      <c r="CQ56" s="1139"/>
      <c r="CR56" s="1139"/>
      <c r="CS56" s="1139"/>
      <c r="CT56" s="1139"/>
      <c r="CU56" s="1139"/>
      <c r="CV56" s="1139"/>
      <c r="CW56" s="1164"/>
      <c r="CX56" s="1164"/>
      <c r="CY56" s="1164"/>
      <c r="CZ56" s="1164"/>
      <c r="DA56" s="1139"/>
      <c r="DB56" s="1139"/>
      <c r="DC56" s="1139"/>
      <c r="DD56" s="1139"/>
      <c r="DE56" s="1139"/>
      <c r="DF56" s="1139"/>
      <c r="DG56" s="1139"/>
      <c r="DH56" s="1164"/>
      <c r="DI56" s="1164"/>
      <c r="DJ56" s="1164"/>
      <c r="DK56" s="1139"/>
      <c r="DL56" s="1139"/>
      <c r="DM56" s="1139"/>
      <c r="DN56" s="1139"/>
      <c r="DO56" s="1139"/>
      <c r="DP56" s="1139"/>
      <c r="DQ56" s="1139"/>
      <c r="DR56" s="1164"/>
      <c r="DS56" s="1164"/>
      <c r="DT56" s="1164"/>
      <c r="DU56" s="1139"/>
      <c r="DV56" s="1139"/>
      <c r="DW56" s="1139"/>
      <c r="DX56" s="1139"/>
      <c r="DY56" s="1139"/>
      <c r="DZ56" s="1139"/>
      <c r="EA56" s="1139"/>
      <c r="EB56" s="1164"/>
      <c r="EC56" s="1164"/>
      <c r="ED56" s="1164"/>
      <c r="EE56" s="1139"/>
      <c r="EF56" s="1139"/>
      <c r="EG56" s="1139"/>
      <c r="EH56" s="1139"/>
      <c r="EI56" s="1139"/>
      <c r="EJ56" s="1139"/>
      <c r="EK56" s="1139"/>
      <c r="EL56" s="1164"/>
      <c r="EM56" s="1164"/>
      <c r="EN56" s="1164"/>
      <c r="EO56" s="1139"/>
      <c r="EP56" s="1139"/>
      <c r="EQ56" s="1139"/>
      <c r="ER56" s="1139"/>
      <c r="ES56" s="1139"/>
      <c r="ET56" s="1139"/>
      <c r="EU56" s="1139"/>
      <c r="EV56" s="1164"/>
      <c r="EW56" s="1164"/>
      <c r="EX56" s="1164"/>
      <c r="EY56" s="1139"/>
      <c r="EZ56" s="1139"/>
      <c r="FA56" s="1139"/>
      <c r="FB56" s="1139"/>
      <c r="FC56" s="1139"/>
      <c r="FD56" s="1139"/>
      <c r="FE56" s="1139"/>
      <c r="FF56" s="1164"/>
      <c r="FG56" s="1164"/>
      <c r="FH56" s="1164"/>
      <c r="FI56" s="1167"/>
      <c r="FJ56" s="1167"/>
      <c r="FK56" s="1167"/>
      <c r="FL56" s="1167"/>
      <c r="FM56" s="1167"/>
      <c r="FN56" s="1167"/>
      <c r="FO56" s="1167"/>
      <c r="FP56" s="1164"/>
      <c r="FQ56" s="1164"/>
      <c r="FR56" s="1164"/>
      <c r="FS56" s="1139"/>
      <c r="FT56" s="1139"/>
      <c r="FU56" s="1139"/>
      <c r="FV56" s="1139"/>
      <c r="FW56" s="1139"/>
      <c r="FX56" s="1139"/>
      <c r="FY56" s="1139"/>
      <c r="FZ56" s="1164"/>
      <c r="GA56" s="1164"/>
      <c r="GB56" s="1164"/>
      <c r="GC56" s="1167"/>
      <c r="GD56" s="1167"/>
      <c r="GE56" s="1167"/>
      <c r="GF56" s="1167"/>
      <c r="GG56" s="1167"/>
      <c r="GH56" s="1167"/>
      <c r="GI56" s="1167"/>
      <c r="GJ56" s="1164"/>
      <c r="GK56" s="1164"/>
      <c r="GL56" s="1164"/>
      <c r="GM56" s="1167"/>
      <c r="GN56" s="1167"/>
      <c r="GO56" s="1167"/>
      <c r="GP56" s="1167"/>
      <c r="GQ56" s="1167"/>
      <c r="GR56" s="1167"/>
      <c r="GS56" s="1167"/>
      <c r="GT56" s="1164"/>
      <c r="GU56" s="1164"/>
      <c r="GV56" s="1164"/>
      <c r="GW56" s="1167"/>
      <c r="GX56" s="1167"/>
      <c r="GY56" s="1167"/>
      <c r="GZ56" s="1167"/>
      <c r="HA56" s="1167"/>
      <c r="HB56" s="1167"/>
      <c r="HC56" s="1167"/>
      <c r="HD56" s="1164"/>
      <c r="HE56" s="1164"/>
      <c r="HF56" s="1164"/>
      <c r="HG56" s="1167"/>
      <c r="HH56" s="1167"/>
      <c r="HI56" s="1167"/>
      <c r="HJ56" s="1167"/>
      <c r="HK56" s="1167"/>
      <c r="HL56" s="1167"/>
      <c r="HM56" s="1167"/>
      <c r="HN56" s="1167"/>
      <c r="HO56" s="1164"/>
      <c r="HP56" s="1164"/>
      <c r="HQ56" s="1164"/>
      <c r="HR56" s="1167"/>
      <c r="HS56" s="1167"/>
      <c r="HT56" s="1167"/>
      <c r="HU56" s="1167"/>
      <c r="HV56" s="1167"/>
      <c r="HW56" s="1167"/>
      <c r="HX56" s="1167"/>
      <c r="HY56" s="1164"/>
      <c r="HZ56" s="1164"/>
      <c r="IA56" s="1164"/>
      <c r="IB56" s="1167"/>
      <c r="IC56" s="1167"/>
      <c r="ID56" s="1167"/>
      <c r="IE56" s="1167"/>
      <c r="IF56" s="1167"/>
      <c r="IG56" s="1167"/>
      <c r="IH56" s="1167"/>
      <c r="II56" s="1164"/>
      <c r="IJ56" s="1164"/>
      <c r="IK56" s="1164"/>
      <c r="IS56" s="1164"/>
    </row>
    <row r="57" spans="1:255" ht="12" customHeight="1">
      <c r="A57" s="1169"/>
      <c r="B57" s="1169"/>
      <c r="C57" s="1164"/>
      <c r="D57" s="1164"/>
      <c r="E57" s="1164"/>
      <c r="F57" s="1164"/>
      <c r="G57" s="1164"/>
      <c r="H57" s="1164"/>
      <c r="I57" s="1164"/>
      <c r="J57" s="1164"/>
      <c r="K57" s="1164"/>
      <c r="L57" s="1164"/>
      <c r="M57" s="1164"/>
      <c r="N57" s="1164"/>
      <c r="O57" s="1164"/>
      <c r="P57" s="1164"/>
      <c r="Q57" s="1164"/>
      <c r="R57" s="1164"/>
      <c r="S57" s="1164"/>
      <c r="T57" s="1164"/>
      <c r="U57" s="1164"/>
      <c r="V57" s="1164"/>
      <c r="AE57" s="1164"/>
      <c r="AF57" s="1164"/>
      <c r="AG57" s="1164"/>
      <c r="AH57" s="1170"/>
      <c r="AI57" s="1170"/>
      <c r="AJ57" s="1170"/>
      <c r="AK57" s="1170"/>
      <c r="AL57" s="1170"/>
      <c r="AM57" s="1170"/>
      <c r="AN57" s="1170"/>
      <c r="AO57" s="1164"/>
      <c r="AP57" s="1164"/>
      <c r="AQ57" s="1164"/>
      <c r="AR57" s="1164"/>
      <c r="AS57" s="1164"/>
      <c r="AT57" s="1164"/>
      <c r="AU57" s="1164"/>
      <c r="AV57" s="1164"/>
      <c r="AW57" s="1164"/>
      <c r="AX57" s="1164"/>
      <c r="AY57" s="1164"/>
      <c r="AZ57" s="1164"/>
      <c r="BA57" s="1164"/>
      <c r="BI57" s="1164"/>
      <c r="BJ57" s="1164"/>
      <c r="BK57" s="1164"/>
      <c r="BS57" s="1164"/>
      <c r="BT57" s="1164"/>
      <c r="BU57" s="1164"/>
      <c r="BV57" s="1164"/>
      <c r="CD57" s="1164"/>
      <c r="CE57" s="1164"/>
      <c r="CF57" s="1164"/>
      <c r="CN57" s="1164"/>
      <c r="CO57" s="1164"/>
      <c r="CW57" s="1164"/>
      <c r="CX57" s="1164"/>
      <c r="CY57" s="1164"/>
      <c r="CZ57" s="1164"/>
      <c r="DH57" s="1164"/>
      <c r="DI57" s="1164"/>
      <c r="DJ57" s="1164"/>
      <c r="DR57" s="1164"/>
      <c r="DS57" s="1164"/>
      <c r="DT57" s="1164"/>
      <c r="DU57" s="1161"/>
      <c r="DV57" s="1161"/>
      <c r="DW57" s="1161"/>
      <c r="DX57" s="1161"/>
      <c r="DY57" s="1161"/>
      <c r="DZ57" s="1161"/>
      <c r="EA57" s="1161"/>
      <c r="EB57" s="1164"/>
      <c r="EC57" s="1164"/>
      <c r="ED57" s="1164"/>
      <c r="EL57" s="1164"/>
      <c r="EM57" s="1164"/>
      <c r="EN57" s="1164"/>
      <c r="EV57" s="1164"/>
      <c r="EW57" s="1164"/>
      <c r="EX57" s="1164"/>
      <c r="FF57" s="1164"/>
      <c r="FG57" s="1164"/>
      <c r="FH57" s="1164"/>
      <c r="FI57" s="1167"/>
      <c r="FJ57" s="1167"/>
      <c r="FK57" s="1167"/>
      <c r="FL57" s="1167"/>
      <c r="FM57" s="1167"/>
      <c r="FN57" s="1167"/>
      <c r="FO57" s="1167"/>
      <c r="FP57" s="1164"/>
      <c r="FQ57" s="1164"/>
      <c r="FR57" s="1164"/>
      <c r="FZ57" s="1164"/>
      <c r="GA57" s="1164"/>
      <c r="GB57" s="1164"/>
      <c r="GC57" s="1167"/>
      <c r="GD57" s="1167"/>
      <c r="GE57" s="1167"/>
      <c r="GF57" s="1167"/>
      <c r="GG57" s="1167"/>
      <c r="GH57" s="1167"/>
      <c r="GI57" s="1167"/>
      <c r="GJ57" s="1164"/>
      <c r="GK57" s="1164"/>
      <c r="GL57" s="1164"/>
      <c r="GM57" s="1167"/>
      <c r="GN57" s="1167"/>
      <c r="GO57" s="1167"/>
      <c r="GP57" s="1167"/>
      <c r="GQ57" s="1167"/>
      <c r="GR57" s="1167"/>
      <c r="GS57" s="1167"/>
      <c r="GT57" s="1164"/>
      <c r="GU57" s="1164"/>
      <c r="GV57" s="1164"/>
      <c r="GW57" s="1167"/>
      <c r="GX57" s="1167"/>
      <c r="GY57" s="1167"/>
      <c r="GZ57" s="1167"/>
      <c r="HA57" s="1167"/>
      <c r="HB57" s="1167"/>
      <c r="HC57" s="1167"/>
      <c r="HD57" s="1164"/>
      <c r="HE57" s="1164"/>
      <c r="HF57" s="1164"/>
      <c r="HG57" s="1167"/>
      <c r="HH57" s="1167"/>
      <c r="HI57" s="1167"/>
      <c r="HJ57" s="1167"/>
      <c r="HK57" s="1167"/>
      <c r="HL57" s="1167"/>
      <c r="HM57" s="1167"/>
      <c r="HN57" s="1167"/>
      <c r="HO57" s="1164"/>
      <c r="HP57" s="1164"/>
      <c r="HQ57" s="1164"/>
      <c r="HR57" s="1167"/>
      <c r="HS57" s="1167"/>
      <c r="HT57" s="1167"/>
      <c r="HU57" s="1167"/>
      <c r="HV57" s="1167"/>
      <c r="HW57" s="1167"/>
      <c r="HX57" s="1167"/>
      <c r="HY57" s="1164"/>
      <c r="HZ57" s="1164"/>
      <c r="IA57" s="1164"/>
      <c r="IB57" s="1167"/>
      <c r="IC57" s="1167"/>
      <c r="ID57" s="1167"/>
      <c r="IE57" s="1167"/>
      <c r="IF57" s="1167"/>
      <c r="IG57" s="1167"/>
      <c r="IH57" s="1167"/>
      <c r="II57" s="1164"/>
      <c r="IJ57" s="1164"/>
      <c r="IK57" s="1164"/>
      <c r="IS57" s="1164"/>
    </row>
    <row r="58" spans="1:255" ht="12" customHeight="1">
      <c r="A58" s="1171" t="s">
        <v>543</v>
      </c>
      <c r="B58" s="1171"/>
      <c r="C58" s="1164"/>
      <c r="D58" s="1164"/>
      <c r="E58" s="1164"/>
      <c r="F58" s="1164"/>
      <c r="G58" s="1164"/>
      <c r="H58" s="1164"/>
      <c r="I58" s="1164"/>
      <c r="J58" s="1164"/>
      <c r="K58" s="1164"/>
      <c r="L58" s="1164"/>
      <c r="M58" s="1164"/>
      <c r="N58" s="1164"/>
      <c r="O58" s="1164"/>
      <c r="P58" s="1164"/>
      <c r="Q58" s="1164"/>
      <c r="R58" s="1164"/>
      <c r="S58" s="1164"/>
      <c r="T58" s="1164"/>
      <c r="U58" s="1164"/>
      <c r="V58" s="1164"/>
      <c r="AE58" s="1164"/>
      <c r="AF58" s="1164"/>
      <c r="AG58" s="1164"/>
      <c r="AH58" s="1170"/>
      <c r="AI58" s="1170"/>
      <c r="AJ58" s="1170"/>
      <c r="AK58" s="1170"/>
      <c r="AL58" s="1170"/>
      <c r="AM58" s="1170"/>
      <c r="AN58" s="1170"/>
      <c r="AO58" s="1164"/>
      <c r="AP58" s="1164"/>
      <c r="AQ58" s="1164"/>
      <c r="AR58" s="1164"/>
      <c r="AS58" s="1164"/>
      <c r="AT58" s="1164"/>
      <c r="AU58" s="1164"/>
      <c r="AV58" s="1164"/>
      <c r="AW58" s="1164"/>
      <c r="AX58" s="1164"/>
      <c r="AY58" s="1164"/>
      <c r="AZ58" s="1164"/>
      <c r="BA58" s="1164"/>
      <c r="BI58" s="1164"/>
      <c r="BJ58" s="1164"/>
      <c r="BK58" s="1164"/>
      <c r="BS58" s="1164"/>
      <c r="BT58" s="1164"/>
      <c r="BU58" s="1164"/>
      <c r="BV58" s="1164"/>
      <c r="CD58" s="1164"/>
      <c r="CE58" s="1164"/>
      <c r="CF58" s="1164"/>
      <c r="CN58" s="1164"/>
      <c r="CO58" s="1164"/>
      <c r="CW58" s="1164"/>
      <c r="CX58" s="1164"/>
      <c r="CY58" s="1164"/>
      <c r="CZ58" s="1164"/>
      <c r="DH58" s="1164"/>
      <c r="DI58" s="1164"/>
      <c r="DJ58" s="1164"/>
      <c r="DR58" s="1164"/>
      <c r="DS58" s="1164"/>
      <c r="DT58" s="1164"/>
      <c r="DU58" s="1161"/>
      <c r="DV58" s="1161"/>
      <c r="DW58" s="1161"/>
      <c r="DX58" s="1161"/>
      <c r="DY58" s="1161"/>
      <c r="DZ58" s="1161"/>
      <c r="EA58" s="1161"/>
      <c r="EB58" s="1164"/>
      <c r="EC58" s="1164"/>
      <c r="ED58" s="1164"/>
      <c r="EL58" s="1164"/>
      <c r="EM58" s="1164"/>
      <c r="EN58" s="1164"/>
      <c r="EV58" s="1164"/>
      <c r="EW58" s="1164"/>
      <c r="EX58" s="1164"/>
      <c r="FF58" s="1164"/>
      <c r="FG58" s="1164"/>
      <c r="FH58" s="1164"/>
      <c r="FI58" s="1167"/>
      <c r="FJ58" s="1167"/>
      <c r="FK58" s="1167"/>
      <c r="FL58" s="1167"/>
      <c r="FM58" s="1167"/>
      <c r="FN58" s="1167"/>
      <c r="FO58" s="1167"/>
      <c r="FP58" s="1164"/>
      <c r="FQ58" s="1164"/>
      <c r="FR58" s="1164"/>
      <c r="FZ58" s="1164"/>
      <c r="GA58" s="1164"/>
      <c r="GB58" s="1164"/>
      <c r="GC58" s="1167"/>
      <c r="GD58" s="1167"/>
      <c r="GE58" s="1167"/>
      <c r="GF58" s="1167"/>
      <c r="GG58" s="1167"/>
      <c r="GH58" s="1167"/>
      <c r="GI58" s="1167"/>
      <c r="GJ58" s="1164"/>
      <c r="GK58" s="1164"/>
      <c r="GL58" s="1164"/>
      <c r="GM58" s="1167"/>
      <c r="GN58" s="1167"/>
      <c r="GO58" s="1167"/>
      <c r="GP58" s="1167"/>
      <c r="GQ58" s="1167"/>
      <c r="GR58" s="1167"/>
      <c r="GS58" s="1167"/>
      <c r="GT58" s="1164"/>
      <c r="GU58" s="1164"/>
      <c r="GV58" s="1164"/>
      <c r="GW58" s="1167"/>
      <c r="GX58" s="1167"/>
      <c r="GY58" s="1167"/>
      <c r="GZ58" s="1167"/>
      <c r="HA58" s="1167"/>
      <c r="HB58" s="1167"/>
      <c r="HC58" s="1167"/>
      <c r="HD58" s="1164"/>
      <c r="HE58" s="1164"/>
      <c r="HF58" s="1164"/>
      <c r="HG58" s="1167"/>
      <c r="HH58" s="1167"/>
      <c r="HI58" s="1167"/>
      <c r="HJ58" s="1167"/>
      <c r="HK58" s="1167"/>
      <c r="HL58" s="1167"/>
      <c r="HM58" s="1167"/>
      <c r="HN58" s="1167"/>
      <c r="HO58" s="1164"/>
      <c r="HP58" s="1164"/>
      <c r="HQ58" s="1164"/>
      <c r="HR58" s="1167"/>
      <c r="HS58" s="1167"/>
      <c r="HT58" s="1167"/>
      <c r="HU58" s="1167"/>
      <c r="HV58" s="1167"/>
      <c r="HW58" s="1167"/>
      <c r="HX58" s="1167"/>
      <c r="HY58" s="1164"/>
      <c r="HZ58" s="1164"/>
      <c r="IA58" s="1164"/>
      <c r="IB58" s="1167"/>
      <c r="IC58" s="1167"/>
      <c r="ID58" s="1167"/>
      <c r="IE58" s="1167"/>
      <c r="IF58" s="1167"/>
      <c r="IG58" s="1167"/>
      <c r="IH58" s="1167"/>
      <c r="II58" s="1164"/>
      <c r="IJ58" s="1164"/>
      <c r="IK58" s="1164"/>
      <c r="IS58" s="1164"/>
    </row>
    <row r="59" spans="1:255" ht="25">
      <c r="A59" s="1172" t="s">
        <v>544</v>
      </c>
      <c r="B59" s="1172"/>
    </row>
    <row r="60" spans="1:255">
      <c r="A60" s="1997" t="s">
        <v>376</v>
      </c>
      <c r="B60" s="1997"/>
      <c r="C60" s="1997"/>
      <c r="D60" s="1997"/>
      <c r="E60" s="1997"/>
      <c r="F60" s="1997"/>
      <c r="G60" s="1997"/>
      <c r="H60" s="1997"/>
      <c r="I60" s="1997"/>
      <c r="J60" s="1997"/>
      <c r="K60" s="1997"/>
      <c r="L60" s="1997"/>
      <c r="M60" s="1997"/>
      <c r="N60" s="1997"/>
    </row>
    <row r="61" spans="1:255">
      <c r="A61" s="1997" t="s">
        <v>909</v>
      </c>
      <c r="B61" s="1997"/>
      <c r="C61" s="1997"/>
      <c r="D61" s="1997"/>
      <c r="E61" s="1997"/>
      <c r="F61" s="1997"/>
      <c r="G61" s="1997"/>
      <c r="H61" s="1997"/>
      <c r="I61" s="1997"/>
      <c r="J61" s="1997"/>
      <c r="K61" s="1997"/>
      <c r="L61" s="1997"/>
      <c r="M61" s="1997"/>
      <c r="N61" s="1997"/>
    </row>
  </sheetData>
  <mergeCells count="28">
    <mergeCell ref="A2:IU2"/>
    <mergeCell ref="A3:A4"/>
    <mergeCell ref="C3:L3"/>
    <mergeCell ref="M3:V3"/>
    <mergeCell ref="W3:AG3"/>
    <mergeCell ref="AH3:AQ3"/>
    <mergeCell ref="AR3:BA3"/>
    <mergeCell ref="BB3:BK3"/>
    <mergeCell ref="BL3:BU3"/>
    <mergeCell ref="BW3:CF3"/>
    <mergeCell ref="CG3:CO3"/>
    <mergeCell ref="CP3:CY3"/>
    <mergeCell ref="DA3:DJ3"/>
    <mergeCell ref="DK3:DT3"/>
    <mergeCell ref="DU3:ED3"/>
    <mergeCell ref="IL3:IU3"/>
    <mergeCell ref="IB3:IK3"/>
    <mergeCell ref="EE3:EN3"/>
    <mergeCell ref="GW3:HF3"/>
    <mergeCell ref="A61:N61"/>
    <mergeCell ref="A60:N60"/>
    <mergeCell ref="HG3:HQ3"/>
    <mergeCell ref="HR3:IA3"/>
    <mergeCell ref="EO3:EX3"/>
    <mergeCell ref="EY3:FH3"/>
    <mergeCell ref="FI3:FR3"/>
    <mergeCell ref="FS3:GB3"/>
    <mergeCell ref="GM3:GV3"/>
  </mergeCells>
  <conditionalFormatting sqref="C53:IU53">
    <cfRule type="cellIs" dxfId="1" priority="1" operator="notEqual">
      <formula>0</formula>
    </cfRule>
  </conditionalFormatting>
  <printOptions horizontalCentered="1" verticalCentered="1"/>
  <pageMargins left="0.26" right="0" top="0.25" bottom="0.24" header="0" footer="0"/>
  <pageSetup paperSize="9" scale="37"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S42"/>
  <sheetViews>
    <sheetView showGridLines="0" showZeros="0" zoomScaleNormal="100" workbookViewId="0">
      <pane xSplit="1" ySplit="4" topLeftCell="CU38" activePane="bottomRight" state="frozen"/>
      <selection activeCell="A39" sqref="A39:XFD39"/>
      <selection pane="topRight" activeCell="A39" sqref="A39:XFD39"/>
      <selection pane="bottomLeft" activeCell="A39" sqref="A39:XFD39"/>
      <selection pane="bottomRight" activeCell="A42" sqref="A42"/>
    </sheetView>
  </sheetViews>
  <sheetFormatPr defaultColWidth="9.1796875" defaultRowHeight="13"/>
  <cols>
    <col min="1" max="1" width="53.81640625" style="1176" customWidth="1"/>
    <col min="2" max="2" width="10.81640625" style="1176" bestFit="1" customWidth="1"/>
    <col min="3" max="8" width="10.54296875" style="1176" bestFit="1" customWidth="1"/>
    <col min="9" max="12" width="10" style="1176" bestFit="1" customWidth="1"/>
    <col min="13" max="21" width="10.54296875" style="1176" bestFit="1" customWidth="1"/>
    <col min="22" max="22" width="12.1796875" style="1176" bestFit="1" customWidth="1"/>
    <col min="23" max="26" width="10.54296875" style="1176" bestFit="1" customWidth="1"/>
    <col min="27" max="29" width="10" style="1176" bestFit="1" customWidth="1"/>
    <col min="30" max="30" width="10.54296875" style="1176" bestFit="1" customWidth="1"/>
    <col min="31" max="32" width="10" style="1176" bestFit="1" customWidth="1"/>
    <col min="33" max="42" width="12.1796875" style="1176" bestFit="1" customWidth="1"/>
    <col min="43" max="52" width="11.54296875" style="1176" bestFit="1" customWidth="1"/>
    <col min="53" max="62" width="12.1796875" style="1176" bestFit="1" customWidth="1"/>
    <col min="63" max="67" width="10.54296875" style="1176" bestFit="1" customWidth="1"/>
    <col min="68" max="72" width="10" style="1176" bestFit="1" customWidth="1"/>
    <col min="73" max="73" width="15.81640625" style="1176" bestFit="1" customWidth="1"/>
    <col min="74" max="77" width="10.54296875" style="1176" bestFit="1" customWidth="1"/>
    <col min="78" max="85" width="12.1796875" style="1176" bestFit="1" customWidth="1"/>
    <col min="86" max="91" width="10.54296875" style="1176" bestFit="1" customWidth="1"/>
    <col min="92" max="92" width="6" style="1176" bestFit="1" customWidth="1"/>
    <col min="93" max="102" width="12.1796875" style="1176" bestFit="1" customWidth="1"/>
    <col min="103" max="104" width="10.54296875" style="1176" bestFit="1" customWidth="1"/>
    <col min="105" max="105" width="10" style="1176" bestFit="1" customWidth="1"/>
    <col min="106" max="113" width="11.54296875" style="1176" bestFit="1" customWidth="1"/>
    <col min="114" max="114" width="12.1796875" style="1176" bestFit="1" customWidth="1"/>
    <col min="115" max="123" width="11.54296875" style="1176" bestFit="1" customWidth="1"/>
    <col min="124" max="133" width="10.54296875" style="1176" bestFit="1" customWidth="1"/>
    <col min="134" max="135" width="10" style="1176" bestFit="1" customWidth="1"/>
    <col min="136" max="151" width="11.54296875" style="1176" bestFit="1" customWidth="1"/>
    <col min="152" max="153" width="12.54296875" style="1176" bestFit="1" customWidth="1"/>
    <col min="154" max="154" width="10.54296875" style="1176" bestFit="1" customWidth="1"/>
    <col min="155" max="160" width="10" style="1176" bestFit="1" customWidth="1"/>
    <col min="161" max="163" width="11.54296875" style="1176" bestFit="1" customWidth="1"/>
    <col min="164" max="167" width="10" style="1176" bestFit="1" customWidth="1"/>
    <col min="168" max="183" width="10.54296875" style="1176" bestFit="1" customWidth="1"/>
    <col min="184" max="185" width="12.1796875" style="1176" bestFit="1" customWidth="1"/>
    <col min="186" max="191" width="10.54296875" style="1176" bestFit="1" customWidth="1"/>
    <col min="192" max="201" width="10" style="1176" bestFit="1" customWidth="1"/>
    <col min="202" max="202" width="9.54296875" style="1176" bestFit="1" customWidth="1"/>
    <col min="203" max="203" width="8" style="1176" bestFit="1" customWidth="1"/>
    <col min="204" max="210" width="11.54296875" style="1176" bestFit="1" customWidth="1"/>
    <col min="211" max="213" width="12.54296875" style="1176" bestFit="1" customWidth="1"/>
    <col min="214" max="223" width="10" style="1176" bestFit="1" customWidth="1"/>
    <col min="224" max="226" width="10.54296875" style="1176" bestFit="1" customWidth="1"/>
    <col min="227" max="233" width="10" style="1176" bestFit="1" customWidth="1"/>
    <col min="234" max="237" width="10.54296875" style="1176" bestFit="1" customWidth="1"/>
    <col min="238" max="241" width="10" style="1176" bestFit="1" customWidth="1"/>
    <col min="242" max="243" width="11.54296875" style="1176" bestFit="1" customWidth="1"/>
    <col min="244" max="244" width="12.1796875" style="1198" bestFit="1" customWidth="1"/>
    <col min="245" max="252" width="12.54296875" style="1176" bestFit="1" customWidth="1"/>
    <col min="253" max="253" width="14.1796875" style="1176" bestFit="1" customWidth="1"/>
    <col min="254" max="16384" width="9.1796875" style="1176"/>
  </cols>
  <sheetData>
    <row r="1" spans="1:253" ht="24" customHeight="1">
      <c r="A1" s="1174" t="s">
        <v>841</v>
      </c>
      <c r="B1" s="1174"/>
      <c r="C1" s="1174"/>
      <c r="D1" s="1174"/>
      <c r="E1" s="1174"/>
      <c r="F1" s="1174"/>
      <c r="G1" s="1174"/>
      <c r="H1" s="1174"/>
      <c r="I1" s="1174"/>
      <c r="J1" s="1174"/>
      <c r="K1" s="1174"/>
      <c r="L1" s="1174"/>
      <c r="M1" s="1174"/>
      <c r="N1" s="1174"/>
      <c r="O1" s="1174"/>
      <c r="P1" s="1174"/>
      <c r="Q1" s="1174"/>
      <c r="R1" s="1174"/>
      <c r="S1" s="1174"/>
      <c r="T1" s="1174"/>
      <c r="U1" s="1174"/>
      <c r="V1" s="1174"/>
      <c r="W1" s="1175"/>
      <c r="X1" s="1175"/>
      <c r="Y1" s="1175"/>
      <c r="Z1" s="1175"/>
      <c r="AA1" s="1175"/>
      <c r="AB1" s="1175"/>
      <c r="AC1" s="1175"/>
      <c r="AD1" s="1174"/>
      <c r="AE1" s="1174"/>
      <c r="AF1" s="1174"/>
      <c r="AG1" s="1174"/>
      <c r="AH1" s="1174"/>
      <c r="AI1" s="1174"/>
      <c r="AJ1" s="1174"/>
      <c r="AK1" s="1174"/>
      <c r="AL1" s="1174"/>
      <c r="AM1" s="1174"/>
      <c r="AN1" s="1174"/>
      <c r="AO1" s="1174"/>
      <c r="AP1" s="1174"/>
      <c r="AQ1" s="1174"/>
      <c r="AR1" s="1174"/>
      <c r="AS1" s="1174"/>
      <c r="AT1" s="1174"/>
      <c r="AU1" s="1174"/>
      <c r="AV1" s="1174"/>
      <c r="AW1" s="1174"/>
      <c r="AX1" s="1174"/>
      <c r="AY1" s="1174"/>
      <c r="AZ1" s="1174"/>
      <c r="BA1" s="1174"/>
      <c r="BB1" s="1175"/>
      <c r="BC1" s="1175"/>
      <c r="BD1" s="1175"/>
      <c r="BE1" s="1175"/>
      <c r="BF1" s="1175"/>
      <c r="BG1" s="1175"/>
      <c r="BH1" s="1174"/>
      <c r="BI1" s="1174"/>
      <c r="BJ1" s="1174"/>
      <c r="BK1" s="1175"/>
      <c r="BL1" s="1175"/>
      <c r="BM1" s="1175"/>
      <c r="BN1" s="1175"/>
      <c r="BO1" s="1175"/>
      <c r="BP1" s="1175"/>
      <c r="BQ1" s="1175"/>
      <c r="BR1" s="1174"/>
      <c r="BS1" s="1174"/>
      <c r="BT1" s="1174"/>
      <c r="BU1" s="1174"/>
      <c r="BV1" s="1175"/>
      <c r="BW1" s="1175"/>
      <c r="BX1" s="1175"/>
      <c r="BY1" s="1175"/>
      <c r="BZ1" s="1175"/>
      <c r="CA1" s="1175"/>
      <c r="CB1" s="1175"/>
      <c r="CC1" s="1174"/>
      <c r="CD1" s="1174"/>
      <c r="CE1" s="1174"/>
      <c r="CF1" s="1175"/>
      <c r="CG1" s="1175"/>
      <c r="CH1" s="1175"/>
      <c r="CI1" s="1175"/>
      <c r="CJ1" s="1175"/>
      <c r="CK1" s="1175"/>
      <c r="CL1" s="1175"/>
      <c r="CM1" s="1174"/>
      <c r="CN1" s="1174"/>
      <c r="CO1" s="1175"/>
      <c r="CP1" s="1175"/>
      <c r="CQ1" s="1175"/>
      <c r="CR1" s="1175"/>
      <c r="CS1" s="1175"/>
      <c r="CT1" s="1175"/>
      <c r="CU1" s="1175"/>
      <c r="CV1" s="1174"/>
      <c r="CW1" s="1174"/>
      <c r="CX1" s="1174"/>
      <c r="CY1" s="1174"/>
      <c r="CZ1" s="1175"/>
      <c r="DA1" s="1175"/>
      <c r="DB1" s="1175"/>
      <c r="DC1" s="1175"/>
      <c r="DD1" s="1175"/>
      <c r="DE1" s="1175"/>
      <c r="DF1" s="1175"/>
      <c r="DG1" s="1174"/>
      <c r="DH1" s="1174"/>
      <c r="DI1" s="1174"/>
      <c r="DJ1" s="1175"/>
      <c r="DK1" s="1175"/>
      <c r="DL1" s="1175"/>
      <c r="DM1" s="1175"/>
      <c r="DN1" s="1175"/>
      <c r="DO1" s="1175"/>
      <c r="DP1" s="1175"/>
      <c r="DQ1" s="1174"/>
      <c r="DR1" s="1174"/>
      <c r="DS1" s="1174"/>
      <c r="DT1" s="1175"/>
      <c r="DU1" s="1175"/>
      <c r="DV1" s="1175"/>
      <c r="DW1" s="1175"/>
      <c r="DX1" s="1175"/>
      <c r="DY1" s="1175"/>
      <c r="DZ1" s="1175"/>
      <c r="EA1" s="1174"/>
      <c r="EB1" s="1174"/>
      <c r="EC1" s="1174"/>
      <c r="ED1" s="1175"/>
      <c r="EE1" s="1175"/>
      <c r="EF1" s="1175"/>
      <c r="EG1" s="1175"/>
      <c r="EH1" s="1175"/>
      <c r="EI1" s="1175"/>
      <c r="EJ1" s="1175"/>
      <c r="EK1" s="1174"/>
      <c r="EL1" s="1174"/>
      <c r="EM1" s="1174"/>
      <c r="EN1" s="1175"/>
      <c r="EO1" s="1175"/>
      <c r="EP1" s="1175"/>
      <c r="EQ1" s="1175"/>
      <c r="ER1" s="1175"/>
      <c r="ES1" s="1175"/>
      <c r="ET1" s="1175"/>
      <c r="EU1" s="1174"/>
      <c r="EV1" s="1174"/>
      <c r="EW1" s="1174"/>
      <c r="EX1" s="1175"/>
      <c r="EY1" s="1175"/>
      <c r="EZ1" s="1175"/>
      <c r="FA1" s="1175"/>
      <c r="FB1" s="1175"/>
      <c r="FC1" s="1175"/>
      <c r="FD1" s="1175"/>
      <c r="FE1" s="1174"/>
      <c r="FF1" s="1174"/>
      <c r="FG1" s="1174"/>
      <c r="FH1" s="1175"/>
      <c r="FI1" s="1175"/>
      <c r="FJ1" s="1175"/>
      <c r="FK1" s="1175"/>
      <c r="FL1" s="1175"/>
      <c r="FM1" s="1175"/>
      <c r="FN1" s="1175"/>
      <c r="FO1" s="1174"/>
      <c r="FP1" s="1174"/>
      <c r="FQ1" s="1174"/>
      <c r="FR1" s="1175"/>
      <c r="FS1" s="1175"/>
      <c r="FT1" s="1175"/>
      <c r="FU1" s="1175"/>
      <c r="FV1" s="1175"/>
      <c r="FW1" s="1175"/>
      <c r="FX1" s="1175"/>
      <c r="FY1" s="1174"/>
      <c r="FZ1" s="1174"/>
      <c r="GA1" s="1174"/>
      <c r="GB1" s="1175"/>
      <c r="GC1" s="1175"/>
      <c r="GD1" s="1175"/>
      <c r="GE1" s="1175"/>
      <c r="GF1" s="1175"/>
      <c r="GG1" s="1175"/>
      <c r="GH1" s="1175"/>
      <c r="GI1" s="1174"/>
      <c r="GJ1" s="1174"/>
      <c r="GK1" s="1174"/>
      <c r="GL1" s="1175"/>
      <c r="GM1" s="1175"/>
      <c r="GN1" s="1175"/>
      <c r="GO1" s="1175"/>
      <c r="GP1" s="1175"/>
      <c r="GQ1" s="1175"/>
      <c r="GR1" s="1175"/>
      <c r="GS1" s="1174"/>
      <c r="GT1" s="1174"/>
      <c r="GU1" s="1174"/>
      <c r="GV1" s="1175"/>
      <c r="GW1" s="1175"/>
      <c r="GX1" s="1175"/>
      <c r="GY1" s="1175"/>
      <c r="GZ1" s="1175"/>
      <c r="HA1" s="1175"/>
      <c r="HB1" s="1175"/>
      <c r="HC1" s="1174"/>
      <c r="HD1" s="1174"/>
      <c r="HE1" s="1174"/>
      <c r="HF1" s="1175"/>
      <c r="HG1" s="1175"/>
      <c r="HH1" s="1175"/>
      <c r="HI1" s="1175"/>
      <c r="HJ1" s="1175"/>
      <c r="HK1" s="1175"/>
      <c r="HL1" s="1175"/>
      <c r="HM1" s="1174"/>
      <c r="HN1" s="1174"/>
      <c r="HO1" s="1174"/>
      <c r="HP1" s="1175"/>
      <c r="HQ1" s="1175"/>
      <c r="HR1" s="1175"/>
      <c r="HS1" s="1175"/>
      <c r="HT1" s="1175"/>
      <c r="HU1" s="1175"/>
      <c r="HV1" s="1175"/>
      <c r="HW1" s="1174"/>
      <c r="HX1" s="1174"/>
      <c r="HY1" s="1174"/>
      <c r="HZ1" s="1175"/>
      <c r="IA1" s="1175"/>
      <c r="IB1" s="1175"/>
      <c r="IC1" s="1175"/>
      <c r="ID1" s="1175"/>
      <c r="IE1" s="1175"/>
      <c r="IF1" s="1175"/>
      <c r="IG1" s="1174"/>
      <c r="IH1" s="1174"/>
      <c r="II1" s="1174"/>
      <c r="IJ1" s="1175"/>
      <c r="IK1" s="1175"/>
      <c r="IL1" s="1175"/>
      <c r="IM1" s="1175"/>
      <c r="IN1" s="1175"/>
      <c r="IQ1" s="1174"/>
      <c r="IR1" s="1174"/>
      <c r="IS1" s="1174"/>
    </row>
    <row r="2" spans="1:253" ht="21" customHeight="1">
      <c r="A2" s="1177" t="s">
        <v>482</v>
      </c>
      <c r="B2" s="1177"/>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c r="AD2" s="1177"/>
      <c r="AE2" s="1177"/>
      <c r="AF2" s="1177"/>
      <c r="AG2" s="1177"/>
      <c r="AH2" s="1177"/>
      <c r="AI2" s="1177"/>
      <c r="AJ2" s="1177"/>
      <c r="AK2" s="1177"/>
      <c r="AL2" s="1177"/>
      <c r="AM2" s="1177"/>
      <c r="AN2" s="1177"/>
      <c r="AO2" s="1177"/>
      <c r="AP2" s="1177"/>
      <c r="AQ2" s="1177"/>
      <c r="AR2" s="1177"/>
      <c r="AS2" s="1177"/>
      <c r="AT2" s="1177"/>
      <c r="AU2" s="1177"/>
      <c r="AV2" s="1177"/>
      <c r="AW2" s="1177"/>
      <c r="AX2" s="1177"/>
      <c r="AY2" s="1177"/>
      <c r="AZ2" s="1177"/>
      <c r="BA2" s="1177"/>
      <c r="BB2" s="1177"/>
      <c r="BC2" s="1177"/>
      <c r="BD2" s="1177"/>
      <c r="BE2" s="1177"/>
      <c r="BF2" s="1177"/>
      <c r="BG2" s="1177"/>
      <c r="BH2" s="1177"/>
      <c r="BI2" s="1177"/>
      <c r="BJ2" s="1177"/>
      <c r="BK2" s="1177"/>
      <c r="BL2" s="1177"/>
      <c r="BM2" s="1177"/>
      <c r="BN2" s="1177"/>
      <c r="BO2" s="1177"/>
      <c r="BP2" s="1177"/>
      <c r="BQ2" s="1177"/>
      <c r="BR2" s="1177"/>
      <c r="BS2" s="1177"/>
      <c r="BT2" s="1177"/>
      <c r="BU2" s="1177"/>
      <c r="BV2" s="1177"/>
      <c r="BW2" s="1177"/>
      <c r="BX2" s="1177"/>
      <c r="BY2" s="1177"/>
      <c r="BZ2" s="1177"/>
      <c r="CA2" s="1177"/>
      <c r="CB2" s="1177"/>
      <c r="CC2" s="1177"/>
      <c r="CD2" s="1177"/>
      <c r="CE2" s="1177"/>
      <c r="CF2" s="1177"/>
      <c r="CG2" s="1177"/>
      <c r="CH2" s="1177"/>
      <c r="CI2" s="1177"/>
      <c r="CJ2" s="1177"/>
      <c r="CK2" s="1177"/>
      <c r="CL2" s="1177"/>
      <c r="CM2" s="1177"/>
      <c r="CN2" s="1177"/>
      <c r="CO2" s="1177"/>
      <c r="CP2" s="1177"/>
      <c r="CQ2" s="1177"/>
      <c r="CR2" s="1177"/>
      <c r="CS2" s="1177"/>
      <c r="CT2" s="1177"/>
      <c r="CU2" s="1177"/>
      <c r="CV2" s="1177"/>
      <c r="CW2" s="1177"/>
      <c r="CX2" s="1177"/>
      <c r="CY2" s="1177"/>
      <c r="CZ2" s="1177"/>
      <c r="DA2" s="1177"/>
      <c r="DB2" s="1177"/>
      <c r="DC2" s="1177"/>
      <c r="DD2" s="1177"/>
      <c r="DE2" s="1177"/>
      <c r="DF2" s="1177"/>
      <c r="DG2" s="1177"/>
      <c r="DH2" s="1177"/>
      <c r="DI2" s="1177"/>
      <c r="DJ2" s="1177"/>
      <c r="DK2" s="1177"/>
      <c r="DL2" s="1177"/>
      <c r="DM2" s="1177"/>
      <c r="DN2" s="1177"/>
      <c r="DO2" s="1177"/>
      <c r="DP2" s="1177"/>
      <c r="DQ2" s="1177"/>
      <c r="DR2" s="1177"/>
      <c r="DS2" s="1177"/>
      <c r="DT2" s="1177"/>
      <c r="DU2" s="1177"/>
      <c r="DV2" s="1177"/>
      <c r="DW2" s="1177"/>
      <c r="DX2" s="1177"/>
      <c r="DY2" s="1177"/>
      <c r="DZ2" s="1177"/>
      <c r="EA2" s="1177"/>
      <c r="EB2" s="1177"/>
      <c r="EC2" s="1177"/>
      <c r="ED2" s="1177"/>
      <c r="EE2" s="1177"/>
      <c r="EF2" s="1177"/>
      <c r="EG2" s="1177"/>
      <c r="EH2" s="1177"/>
      <c r="EI2" s="1177"/>
      <c r="EJ2" s="1177"/>
      <c r="EK2" s="1177"/>
      <c r="EL2" s="1177"/>
      <c r="EM2" s="1177"/>
      <c r="EN2" s="1177"/>
      <c r="EO2" s="1177"/>
      <c r="EP2" s="1177"/>
      <c r="EQ2" s="1177"/>
      <c r="ER2" s="1177"/>
      <c r="ES2" s="1177"/>
      <c r="ET2" s="1177"/>
      <c r="EU2" s="1177"/>
      <c r="EV2" s="1177"/>
      <c r="EW2" s="1177"/>
      <c r="EX2" s="1177"/>
      <c r="EY2" s="1177"/>
      <c r="EZ2" s="1177"/>
      <c r="FA2" s="1177"/>
      <c r="FB2" s="1177"/>
      <c r="FC2" s="1177"/>
      <c r="FD2" s="1177"/>
      <c r="FE2" s="1177"/>
      <c r="FF2" s="1177"/>
      <c r="FG2" s="1177"/>
      <c r="FH2" s="1177"/>
      <c r="FI2" s="1177"/>
      <c r="FJ2" s="1177"/>
      <c r="FK2" s="1177"/>
      <c r="FL2" s="1177"/>
      <c r="FM2" s="1177"/>
      <c r="FN2" s="1177"/>
      <c r="FO2" s="1177"/>
      <c r="FP2" s="1177"/>
      <c r="FQ2" s="1177"/>
      <c r="FR2" s="1177"/>
      <c r="FS2" s="1177"/>
      <c r="FT2" s="1177"/>
      <c r="FU2" s="1177"/>
      <c r="FV2" s="1177"/>
      <c r="FW2" s="1177"/>
      <c r="FX2" s="1177"/>
      <c r="FY2" s="1177"/>
      <c r="FZ2" s="1177"/>
      <c r="GA2" s="1177"/>
      <c r="GB2" s="1177"/>
      <c r="GC2" s="1177"/>
      <c r="GD2" s="1177"/>
      <c r="GE2" s="1177"/>
      <c r="GF2" s="1177"/>
      <c r="GG2" s="1177"/>
      <c r="GH2" s="1177"/>
      <c r="GI2" s="1177"/>
      <c r="GJ2" s="1177"/>
      <c r="GK2" s="1177"/>
      <c r="GL2" s="1177"/>
      <c r="GM2" s="1177"/>
      <c r="GN2" s="1177"/>
      <c r="GO2" s="1177"/>
      <c r="GP2" s="1177"/>
      <c r="GQ2" s="1177"/>
      <c r="GR2" s="1177"/>
      <c r="GS2" s="1177"/>
      <c r="GT2" s="1177"/>
      <c r="GU2" s="1177"/>
      <c r="GV2" s="1177"/>
      <c r="GW2" s="1177"/>
      <c r="GX2" s="1177"/>
      <c r="GY2" s="1177"/>
      <c r="GZ2" s="1177"/>
      <c r="HA2" s="1177"/>
      <c r="HB2" s="1177"/>
      <c r="HC2" s="1177"/>
      <c r="HD2" s="1177"/>
      <c r="HE2" s="1177"/>
      <c r="HF2" s="1177"/>
      <c r="HG2" s="1177"/>
      <c r="HH2" s="1177"/>
      <c r="HI2" s="1177"/>
      <c r="HJ2" s="1177"/>
      <c r="HK2" s="1177"/>
      <c r="HL2" s="1177"/>
      <c r="HM2" s="1177"/>
      <c r="HN2" s="1177"/>
      <c r="HO2" s="1177"/>
      <c r="HP2" s="1177"/>
      <c r="HQ2" s="1177"/>
      <c r="HR2" s="1177"/>
      <c r="HS2" s="1177"/>
      <c r="HT2" s="1177"/>
      <c r="HU2" s="1177"/>
      <c r="HV2" s="1177"/>
      <c r="HW2" s="1177"/>
      <c r="HX2" s="1177"/>
      <c r="HY2" s="1177"/>
      <c r="HZ2" s="1177"/>
      <c r="IA2" s="1177"/>
      <c r="IB2" s="1177"/>
      <c r="IC2" s="1177"/>
      <c r="ID2" s="1177"/>
      <c r="IE2" s="1177"/>
      <c r="IF2" s="1177"/>
      <c r="IG2" s="1177"/>
      <c r="IH2" s="1177"/>
      <c r="II2" s="1177"/>
      <c r="IJ2" s="1177"/>
      <c r="IK2" s="1177"/>
      <c r="IL2" s="1177"/>
      <c r="IM2" s="1177"/>
      <c r="IN2" s="1177"/>
      <c r="IO2" s="1177"/>
      <c r="IP2" s="1177"/>
      <c r="IQ2" s="1177"/>
      <c r="IR2" s="1177"/>
      <c r="IS2" s="1177"/>
    </row>
    <row r="3" spans="1:253" ht="32.25" customHeight="1">
      <c r="A3" s="2202" t="s">
        <v>0</v>
      </c>
      <c r="B3" s="1178" t="s">
        <v>483</v>
      </c>
      <c r="C3" s="2196" t="s">
        <v>230</v>
      </c>
      <c r="D3" s="2197"/>
      <c r="E3" s="2197"/>
      <c r="F3" s="2197"/>
      <c r="G3" s="2197"/>
      <c r="H3" s="2197"/>
      <c r="I3" s="2197"/>
      <c r="J3" s="2197"/>
      <c r="K3" s="2197"/>
      <c r="L3" s="2198"/>
      <c r="M3" s="2196" t="s">
        <v>545</v>
      </c>
      <c r="N3" s="2197"/>
      <c r="O3" s="2197"/>
      <c r="P3" s="2197"/>
      <c r="Q3" s="2197"/>
      <c r="R3" s="2197"/>
      <c r="S3" s="2197"/>
      <c r="T3" s="2197"/>
      <c r="U3" s="2197"/>
      <c r="V3" s="2198"/>
      <c r="W3" s="2196" t="s">
        <v>231</v>
      </c>
      <c r="X3" s="2197"/>
      <c r="Y3" s="2197"/>
      <c r="Z3" s="2197"/>
      <c r="AA3" s="2197"/>
      <c r="AB3" s="2197"/>
      <c r="AC3" s="2197"/>
      <c r="AD3" s="2197"/>
      <c r="AE3" s="2197"/>
      <c r="AF3" s="2198"/>
      <c r="AG3" s="2196" t="s">
        <v>232</v>
      </c>
      <c r="AH3" s="2197"/>
      <c r="AI3" s="2197"/>
      <c r="AJ3" s="2197"/>
      <c r="AK3" s="2197"/>
      <c r="AL3" s="2197"/>
      <c r="AM3" s="2197"/>
      <c r="AN3" s="2197"/>
      <c r="AO3" s="2197"/>
      <c r="AP3" s="2198"/>
      <c r="AQ3" s="2196" t="s">
        <v>233</v>
      </c>
      <c r="AR3" s="2197"/>
      <c r="AS3" s="2197"/>
      <c r="AT3" s="2197"/>
      <c r="AU3" s="2197"/>
      <c r="AV3" s="2197"/>
      <c r="AW3" s="2197"/>
      <c r="AX3" s="2197"/>
      <c r="AY3" s="2197"/>
      <c r="AZ3" s="2198"/>
      <c r="BA3" s="2196" t="s">
        <v>234</v>
      </c>
      <c r="BB3" s="2197"/>
      <c r="BC3" s="2197"/>
      <c r="BD3" s="2197"/>
      <c r="BE3" s="2197"/>
      <c r="BF3" s="2197"/>
      <c r="BG3" s="2197"/>
      <c r="BH3" s="2197"/>
      <c r="BI3" s="2197"/>
      <c r="BJ3" s="2198"/>
      <c r="BK3" s="2196" t="s">
        <v>235</v>
      </c>
      <c r="BL3" s="2197"/>
      <c r="BM3" s="2197"/>
      <c r="BN3" s="2197"/>
      <c r="BO3" s="2197"/>
      <c r="BP3" s="2197"/>
      <c r="BQ3" s="2197"/>
      <c r="BR3" s="2197"/>
      <c r="BS3" s="2197"/>
      <c r="BT3" s="2198"/>
      <c r="BU3" s="1179" t="s">
        <v>486</v>
      </c>
      <c r="BV3" s="2196" t="s">
        <v>236</v>
      </c>
      <c r="BW3" s="2197"/>
      <c r="BX3" s="2197"/>
      <c r="BY3" s="2197"/>
      <c r="BZ3" s="2197"/>
      <c r="CA3" s="2197"/>
      <c r="CB3" s="2197"/>
      <c r="CC3" s="2197"/>
      <c r="CD3" s="2197"/>
      <c r="CE3" s="2198"/>
      <c r="CF3" s="2196" t="s">
        <v>546</v>
      </c>
      <c r="CG3" s="2197"/>
      <c r="CH3" s="2197"/>
      <c r="CI3" s="2197"/>
      <c r="CJ3" s="2197"/>
      <c r="CK3" s="2197"/>
      <c r="CL3" s="2197"/>
      <c r="CM3" s="2197"/>
      <c r="CN3" s="2197"/>
      <c r="CO3" s="2196" t="s">
        <v>237</v>
      </c>
      <c r="CP3" s="2197"/>
      <c r="CQ3" s="2197"/>
      <c r="CR3" s="2197"/>
      <c r="CS3" s="2197"/>
      <c r="CT3" s="2197"/>
      <c r="CU3" s="2197"/>
      <c r="CV3" s="2197"/>
      <c r="CW3" s="2197"/>
      <c r="CX3" s="2198"/>
      <c r="CY3" s="1179" t="s">
        <v>489</v>
      </c>
      <c r="CZ3" s="2196" t="s">
        <v>181</v>
      </c>
      <c r="DA3" s="2197"/>
      <c r="DB3" s="2197"/>
      <c r="DC3" s="2197"/>
      <c r="DD3" s="2197"/>
      <c r="DE3" s="2197"/>
      <c r="DF3" s="2197"/>
      <c r="DG3" s="2197"/>
      <c r="DH3" s="2197"/>
      <c r="DI3" s="2198"/>
      <c r="DJ3" s="2196" t="s">
        <v>238</v>
      </c>
      <c r="DK3" s="2197"/>
      <c r="DL3" s="2197"/>
      <c r="DM3" s="2197"/>
      <c r="DN3" s="2197"/>
      <c r="DO3" s="2197"/>
      <c r="DP3" s="2197"/>
      <c r="DQ3" s="2197"/>
      <c r="DR3" s="2197"/>
      <c r="DS3" s="2198"/>
      <c r="DT3" s="2196" t="s">
        <v>239</v>
      </c>
      <c r="DU3" s="2197"/>
      <c r="DV3" s="2197"/>
      <c r="DW3" s="2197"/>
      <c r="DX3" s="2197"/>
      <c r="DY3" s="2197"/>
      <c r="DZ3" s="2197"/>
      <c r="EA3" s="2197"/>
      <c r="EB3" s="2197"/>
      <c r="EC3" s="2198"/>
      <c r="ED3" s="2196" t="s">
        <v>240</v>
      </c>
      <c r="EE3" s="2197"/>
      <c r="EF3" s="2197"/>
      <c r="EG3" s="2197"/>
      <c r="EH3" s="2197"/>
      <c r="EI3" s="2197"/>
      <c r="EJ3" s="2197"/>
      <c r="EK3" s="2197"/>
      <c r="EL3" s="2197"/>
      <c r="EM3" s="2198"/>
      <c r="EN3" s="2196" t="s">
        <v>104</v>
      </c>
      <c r="EO3" s="2197"/>
      <c r="EP3" s="2197"/>
      <c r="EQ3" s="2197"/>
      <c r="ER3" s="2197"/>
      <c r="ES3" s="2197"/>
      <c r="ET3" s="2197"/>
      <c r="EU3" s="2197"/>
      <c r="EV3" s="2197"/>
      <c r="EW3" s="2198"/>
      <c r="EX3" s="2196" t="s">
        <v>241</v>
      </c>
      <c r="EY3" s="2197"/>
      <c r="EZ3" s="2197"/>
      <c r="FA3" s="2197"/>
      <c r="FB3" s="2197"/>
      <c r="FC3" s="2197"/>
      <c r="FD3" s="2197"/>
      <c r="FE3" s="2197"/>
      <c r="FF3" s="2197"/>
      <c r="FG3" s="2198"/>
      <c r="FH3" s="2196" t="s">
        <v>242</v>
      </c>
      <c r="FI3" s="2197"/>
      <c r="FJ3" s="2197"/>
      <c r="FK3" s="2197"/>
      <c r="FL3" s="2197"/>
      <c r="FM3" s="2197"/>
      <c r="FN3" s="2197"/>
      <c r="FO3" s="2197"/>
      <c r="FP3" s="2197"/>
      <c r="FQ3" s="2198"/>
      <c r="FR3" s="2196" t="s">
        <v>243</v>
      </c>
      <c r="FS3" s="2197"/>
      <c r="FT3" s="2197"/>
      <c r="FU3" s="2197"/>
      <c r="FV3" s="2197"/>
      <c r="FW3" s="2197"/>
      <c r="FX3" s="2197"/>
      <c r="FY3" s="2197"/>
      <c r="FZ3" s="2197"/>
      <c r="GA3" s="2198"/>
      <c r="GB3" s="2196" t="s">
        <v>244</v>
      </c>
      <c r="GC3" s="2197"/>
      <c r="GD3" s="2197"/>
      <c r="GE3" s="2197"/>
      <c r="GF3" s="2197"/>
      <c r="GG3" s="2197"/>
      <c r="GH3" s="2197"/>
      <c r="GI3" s="2197"/>
      <c r="GJ3" s="2197"/>
      <c r="GK3" s="2198"/>
      <c r="GL3" s="2196" t="s">
        <v>245</v>
      </c>
      <c r="GM3" s="2197"/>
      <c r="GN3" s="2197"/>
      <c r="GO3" s="2197"/>
      <c r="GP3" s="2197"/>
      <c r="GQ3" s="2197"/>
      <c r="GR3" s="2197"/>
      <c r="GS3" s="2197"/>
      <c r="GT3" s="2197"/>
      <c r="GU3" s="2198"/>
      <c r="GV3" s="2196" t="s">
        <v>183</v>
      </c>
      <c r="GW3" s="2197"/>
      <c r="GX3" s="2197"/>
      <c r="GY3" s="2197"/>
      <c r="GZ3" s="2197"/>
      <c r="HA3" s="2197"/>
      <c r="HB3" s="2197"/>
      <c r="HC3" s="2197"/>
      <c r="HD3" s="2197"/>
      <c r="HE3" s="2198"/>
      <c r="HF3" s="2196" t="s">
        <v>491</v>
      </c>
      <c r="HG3" s="2197"/>
      <c r="HH3" s="2197"/>
      <c r="HI3" s="2197"/>
      <c r="HJ3" s="2197"/>
      <c r="HK3" s="2197"/>
      <c r="HL3" s="2197"/>
      <c r="HM3" s="2197"/>
      <c r="HN3" s="2197"/>
      <c r="HO3" s="2198"/>
      <c r="HP3" s="2196" t="s">
        <v>492</v>
      </c>
      <c r="HQ3" s="2197"/>
      <c r="HR3" s="2197"/>
      <c r="HS3" s="2197"/>
      <c r="HT3" s="2197"/>
      <c r="HU3" s="2197"/>
      <c r="HV3" s="2197"/>
      <c r="HW3" s="2197"/>
      <c r="HX3" s="2197"/>
      <c r="HY3" s="2198"/>
      <c r="HZ3" s="2196" t="s">
        <v>184</v>
      </c>
      <c r="IA3" s="2197"/>
      <c r="IB3" s="2197"/>
      <c r="IC3" s="2197"/>
      <c r="ID3" s="2197"/>
      <c r="IE3" s="2197"/>
      <c r="IF3" s="2197"/>
      <c r="IG3" s="2197"/>
      <c r="IH3" s="2197"/>
      <c r="II3" s="2198"/>
      <c r="IJ3" s="2199" t="s">
        <v>493</v>
      </c>
      <c r="IK3" s="2200"/>
      <c r="IL3" s="2200"/>
      <c r="IM3" s="2200"/>
      <c r="IN3" s="2200"/>
      <c r="IO3" s="2200"/>
      <c r="IP3" s="2200"/>
      <c r="IQ3" s="2200"/>
      <c r="IR3" s="2200"/>
      <c r="IS3" s="2201"/>
    </row>
    <row r="4" spans="1:253" s="1182" customFormat="1" ht="32.25" customHeight="1">
      <c r="A4" s="2202"/>
      <c r="B4" s="1180" t="s">
        <v>320</v>
      </c>
      <c r="C4" s="940" t="s">
        <v>88</v>
      </c>
      <c r="D4" s="940" t="s">
        <v>89</v>
      </c>
      <c r="E4" s="940" t="s">
        <v>90</v>
      </c>
      <c r="F4" s="940" t="s">
        <v>91</v>
      </c>
      <c r="G4" s="940" t="s">
        <v>92</v>
      </c>
      <c r="H4" s="940" t="s">
        <v>93</v>
      </c>
      <c r="I4" s="940" t="s">
        <v>94</v>
      </c>
      <c r="J4" s="940" t="s">
        <v>95</v>
      </c>
      <c r="K4" s="940" t="s">
        <v>102</v>
      </c>
      <c r="L4" s="1180" t="s">
        <v>320</v>
      </c>
      <c r="M4" s="940" t="s">
        <v>88</v>
      </c>
      <c r="N4" s="940" t="s">
        <v>89</v>
      </c>
      <c r="O4" s="940" t="s">
        <v>90</v>
      </c>
      <c r="P4" s="940" t="s">
        <v>91</v>
      </c>
      <c r="Q4" s="940" t="s">
        <v>92</v>
      </c>
      <c r="R4" s="940" t="s">
        <v>93</v>
      </c>
      <c r="S4" s="940" t="s">
        <v>94</v>
      </c>
      <c r="T4" s="940" t="s">
        <v>95</v>
      </c>
      <c r="U4" s="940" t="s">
        <v>102</v>
      </c>
      <c r="V4" s="1180" t="s">
        <v>320</v>
      </c>
      <c r="W4" s="940" t="s">
        <v>88</v>
      </c>
      <c r="X4" s="940" t="s">
        <v>89</v>
      </c>
      <c r="Y4" s="940" t="s">
        <v>90</v>
      </c>
      <c r="Z4" s="940" t="s">
        <v>91</v>
      </c>
      <c r="AA4" s="940" t="s">
        <v>92</v>
      </c>
      <c r="AB4" s="940" t="s">
        <v>93</v>
      </c>
      <c r="AC4" s="940" t="s">
        <v>94</v>
      </c>
      <c r="AD4" s="940" t="s">
        <v>95</v>
      </c>
      <c r="AE4" s="940" t="s">
        <v>102</v>
      </c>
      <c r="AF4" s="1180" t="s">
        <v>320</v>
      </c>
      <c r="AG4" s="940" t="s">
        <v>88</v>
      </c>
      <c r="AH4" s="940" t="s">
        <v>89</v>
      </c>
      <c r="AI4" s="940" t="s">
        <v>90</v>
      </c>
      <c r="AJ4" s="940" t="s">
        <v>91</v>
      </c>
      <c r="AK4" s="940" t="s">
        <v>92</v>
      </c>
      <c r="AL4" s="940" t="s">
        <v>93</v>
      </c>
      <c r="AM4" s="940" t="s">
        <v>94</v>
      </c>
      <c r="AN4" s="940" t="s">
        <v>95</v>
      </c>
      <c r="AO4" s="940" t="s">
        <v>102</v>
      </c>
      <c r="AP4" s="1180" t="s">
        <v>320</v>
      </c>
      <c r="AQ4" s="940" t="s">
        <v>88</v>
      </c>
      <c r="AR4" s="940" t="s">
        <v>89</v>
      </c>
      <c r="AS4" s="940" t="s">
        <v>90</v>
      </c>
      <c r="AT4" s="940" t="s">
        <v>91</v>
      </c>
      <c r="AU4" s="940" t="s">
        <v>92</v>
      </c>
      <c r="AV4" s="940" t="s">
        <v>93</v>
      </c>
      <c r="AW4" s="940" t="s">
        <v>94</v>
      </c>
      <c r="AX4" s="940" t="s">
        <v>95</v>
      </c>
      <c r="AY4" s="940" t="s">
        <v>102</v>
      </c>
      <c r="AZ4" s="1180" t="s">
        <v>320</v>
      </c>
      <c r="BA4" s="940" t="s">
        <v>88</v>
      </c>
      <c r="BB4" s="940" t="s">
        <v>89</v>
      </c>
      <c r="BC4" s="940" t="s">
        <v>90</v>
      </c>
      <c r="BD4" s="940" t="s">
        <v>91</v>
      </c>
      <c r="BE4" s="940" t="s">
        <v>92</v>
      </c>
      <c r="BF4" s="940" t="s">
        <v>93</v>
      </c>
      <c r="BG4" s="940" t="s">
        <v>94</v>
      </c>
      <c r="BH4" s="940" t="s">
        <v>95</v>
      </c>
      <c r="BI4" s="940" t="s">
        <v>102</v>
      </c>
      <c r="BJ4" s="1180" t="s">
        <v>320</v>
      </c>
      <c r="BK4" s="940" t="s">
        <v>88</v>
      </c>
      <c r="BL4" s="940" t="s">
        <v>89</v>
      </c>
      <c r="BM4" s="940" t="s">
        <v>90</v>
      </c>
      <c r="BN4" s="940" t="s">
        <v>91</v>
      </c>
      <c r="BO4" s="940" t="s">
        <v>92</v>
      </c>
      <c r="BP4" s="940" t="s">
        <v>93</v>
      </c>
      <c r="BQ4" s="940" t="s">
        <v>94</v>
      </c>
      <c r="BR4" s="940" t="s">
        <v>95</v>
      </c>
      <c r="BS4" s="940" t="s">
        <v>102</v>
      </c>
      <c r="BT4" s="1180" t="s">
        <v>320</v>
      </c>
      <c r="BU4" s="1180" t="s">
        <v>320</v>
      </c>
      <c r="BV4" s="940" t="s">
        <v>88</v>
      </c>
      <c r="BW4" s="940" t="s">
        <v>89</v>
      </c>
      <c r="BX4" s="940" t="s">
        <v>90</v>
      </c>
      <c r="BY4" s="940" t="s">
        <v>91</v>
      </c>
      <c r="BZ4" s="940" t="s">
        <v>92</v>
      </c>
      <c r="CA4" s="940" t="s">
        <v>93</v>
      </c>
      <c r="CB4" s="940" t="s">
        <v>94</v>
      </c>
      <c r="CC4" s="940" t="s">
        <v>95</v>
      </c>
      <c r="CD4" s="940" t="s">
        <v>102</v>
      </c>
      <c r="CE4" s="1180" t="s">
        <v>320</v>
      </c>
      <c r="CF4" s="940" t="s">
        <v>88</v>
      </c>
      <c r="CG4" s="940" t="s">
        <v>89</v>
      </c>
      <c r="CH4" s="940" t="s">
        <v>90</v>
      </c>
      <c r="CI4" s="940" t="s">
        <v>91</v>
      </c>
      <c r="CJ4" s="940" t="s">
        <v>92</v>
      </c>
      <c r="CK4" s="940" t="s">
        <v>93</v>
      </c>
      <c r="CL4" s="940" t="s">
        <v>94</v>
      </c>
      <c r="CM4" s="940" t="s">
        <v>95</v>
      </c>
      <c r="CN4" s="940" t="s">
        <v>547</v>
      </c>
      <c r="CO4" s="940" t="s">
        <v>88</v>
      </c>
      <c r="CP4" s="940" t="s">
        <v>89</v>
      </c>
      <c r="CQ4" s="940" t="s">
        <v>90</v>
      </c>
      <c r="CR4" s="940" t="s">
        <v>91</v>
      </c>
      <c r="CS4" s="940" t="s">
        <v>92</v>
      </c>
      <c r="CT4" s="940" t="s">
        <v>93</v>
      </c>
      <c r="CU4" s="940" t="s">
        <v>94</v>
      </c>
      <c r="CV4" s="940" t="s">
        <v>95</v>
      </c>
      <c r="CW4" s="940" t="s">
        <v>102</v>
      </c>
      <c r="CX4" s="1180" t="s">
        <v>320</v>
      </c>
      <c r="CY4" s="1180" t="s">
        <v>320</v>
      </c>
      <c r="CZ4" s="940" t="s">
        <v>88</v>
      </c>
      <c r="DA4" s="940" t="s">
        <v>89</v>
      </c>
      <c r="DB4" s="940" t="s">
        <v>90</v>
      </c>
      <c r="DC4" s="940" t="s">
        <v>91</v>
      </c>
      <c r="DD4" s="940" t="s">
        <v>92</v>
      </c>
      <c r="DE4" s="940" t="s">
        <v>93</v>
      </c>
      <c r="DF4" s="940" t="s">
        <v>94</v>
      </c>
      <c r="DG4" s="940" t="s">
        <v>95</v>
      </c>
      <c r="DH4" s="940" t="s">
        <v>102</v>
      </c>
      <c r="DI4" s="1180" t="s">
        <v>320</v>
      </c>
      <c r="DJ4" s="940" t="s">
        <v>88</v>
      </c>
      <c r="DK4" s="940" t="s">
        <v>89</v>
      </c>
      <c r="DL4" s="940" t="s">
        <v>90</v>
      </c>
      <c r="DM4" s="940" t="s">
        <v>91</v>
      </c>
      <c r="DN4" s="940" t="s">
        <v>92</v>
      </c>
      <c r="DO4" s="940" t="s">
        <v>93</v>
      </c>
      <c r="DP4" s="940" t="s">
        <v>94</v>
      </c>
      <c r="DQ4" s="940" t="s">
        <v>95</v>
      </c>
      <c r="DR4" s="940" t="s">
        <v>102</v>
      </c>
      <c r="DS4" s="1180" t="s">
        <v>320</v>
      </c>
      <c r="DT4" s="940" t="s">
        <v>88</v>
      </c>
      <c r="DU4" s="940" t="s">
        <v>89</v>
      </c>
      <c r="DV4" s="940" t="s">
        <v>90</v>
      </c>
      <c r="DW4" s="940" t="s">
        <v>91</v>
      </c>
      <c r="DX4" s="940" t="s">
        <v>92</v>
      </c>
      <c r="DY4" s="940" t="s">
        <v>93</v>
      </c>
      <c r="DZ4" s="940" t="s">
        <v>94</v>
      </c>
      <c r="EA4" s="940" t="s">
        <v>95</v>
      </c>
      <c r="EB4" s="940" t="s">
        <v>102</v>
      </c>
      <c r="EC4" s="1180" t="s">
        <v>320</v>
      </c>
      <c r="ED4" s="940" t="s">
        <v>88</v>
      </c>
      <c r="EE4" s="940" t="s">
        <v>89</v>
      </c>
      <c r="EF4" s="940" t="s">
        <v>90</v>
      </c>
      <c r="EG4" s="940" t="s">
        <v>91</v>
      </c>
      <c r="EH4" s="940" t="s">
        <v>92</v>
      </c>
      <c r="EI4" s="940" t="s">
        <v>93</v>
      </c>
      <c r="EJ4" s="940" t="s">
        <v>94</v>
      </c>
      <c r="EK4" s="940" t="s">
        <v>95</v>
      </c>
      <c r="EL4" s="940" t="s">
        <v>102</v>
      </c>
      <c r="EM4" s="1180" t="s">
        <v>320</v>
      </c>
      <c r="EN4" s="940" t="s">
        <v>88</v>
      </c>
      <c r="EO4" s="940" t="s">
        <v>89</v>
      </c>
      <c r="EP4" s="940" t="s">
        <v>90</v>
      </c>
      <c r="EQ4" s="940" t="s">
        <v>91</v>
      </c>
      <c r="ER4" s="940" t="s">
        <v>92</v>
      </c>
      <c r="ES4" s="940" t="s">
        <v>93</v>
      </c>
      <c r="ET4" s="940" t="s">
        <v>94</v>
      </c>
      <c r="EU4" s="940" t="s">
        <v>95</v>
      </c>
      <c r="EV4" s="940" t="s">
        <v>102</v>
      </c>
      <c r="EW4" s="1180" t="s">
        <v>320</v>
      </c>
      <c r="EX4" s="940" t="s">
        <v>88</v>
      </c>
      <c r="EY4" s="940" t="s">
        <v>89</v>
      </c>
      <c r="EZ4" s="940" t="s">
        <v>90</v>
      </c>
      <c r="FA4" s="940" t="s">
        <v>91</v>
      </c>
      <c r="FB4" s="940" t="s">
        <v>92</v>
      </c>
      <c r="FC4" s="940" t="s">
        <v>93</v>
      </c>
      <c r="FD4" s="940" t="s">
        <v>94</v>
      </c>
      <c r="FE4" s="940" t="s">
        <v>95</v>
      </c>
      <c r="FF4" s="940" t="s">
        <v>102</v>
      </c>
      <c r="FG4" s="1180" t="s">
        <v>320</v>
      </c>
      <c r="FH4" s="940" t="s">
        <v>88</v>
      </c>
      <c r="FI4" s="940" t="s">
        <v>89</v>
      </c>
      <c r="FJ4" s="940" t="s">
        <v>90</v>
      </c>
      <c r="FK4" s="940" t="s">
        <v>91</v>
      </c>
      <c r="FL4" s="940" t="s">
        <v>92</v>
      </c>
      <c r="FM4" s="940" t="s">
        <v>93</v>
      </c>
      <c r="FN4" s="940" t="s">
        <v>94</v>
      </c>
      <c r="FO4" s="940" t="s">
        <v>95</v>
      </c>
      <c r="FP4" s="940" t="s">
        <v>102</v>
      </c>
      <c r="FQ4" s="1180" t="s">
        <v>320</v>
      </c>
      <c r="FR4" s="940" t="s">
        <v>88</v>
      </c>
      <c r="FS4" s="940" t="s">
        <v>89</v>
      </c>
      <c r="FT4" s="940" t="s">
        <v>90</v>
      </c>
      <c r="FU4" s="940" t="s">
        <v>91</v>
      </c>
      <c r="FV4" s="940" t="s">
        <v>92</v>
      </c>
      <c r="FW4" s="940" t="s">
        <v>93</v>
      </c>
      <c r="FX4" s="940" t="s">
        <v>94</v>
      </c>
      <c r="FY4" s="940" t="s">
        <v>95</v>
      </c>
      <c r="FZ4" s="940" t="s">
        <v>102</v>
      </c>
      <c r="GA4" s="1180" t="s">
        <v>320</v>
      </c>
      <c r="GB4" s="940" t="s">
        <v>88</v>
      </c>
      <c r="GC4" s="940" t="s">
        <v>89</v>
      </c>
      <c r="GD4" s="940" t="s">
        <v>90</v>
      </c>
      <c r="GE4" s="940" t="s">
        <v>91</v>
      </c>
      <c r="GF4" s="940" t="s">
        <v>92</v>
      </c>
      <c r="GG4" s="940" t="s">
        <v>93</v>
      </c>
      <c r="GH4" s="940" t="s">
        <v>94</v>
      </c>
      <c r="GI4" s="940" t="s">
        <v>95</v>
      </c>
      <c r="GJ4" s="940" t="s">
        <v>102</v>
      </c>
      <c r="GK4" s="1180" t="s">
        <v>320</v>
      </c>
      <c r="GL4" s="940" t="s">
        <v>88</v>
      </c>
      <c r="GM4" s="940" t="s">
        <v>89</v>
      </c>
      <c r="GN4" s="940" t="s">
        <v>90</v>
      </c>
      <c r="GO4" s="940" t="s">
        <v>91</v>
      </c>
      <c r="GP4" s="940" t="s">
        <v>92</v>
      </c>
      <c r="GQ4" s="940" t="s">
        <v>93</v>
      </c>
      <c r="GR4" s="940" t="s">
        <v>94</v>
      </c>
      <c r="GS4" s="940" t="s">
        <v>95</v>
      </c>
      <c r="GT4" s="940" t="s">
        <v>102</v>
      </c>
      <c r="GU4" s="1180" t="s">
        <v>320</v>
      </c>
      <c r="GV4" s="940" t="s">
        <v>88</v>
      </c>
      <c r="GW4" s="940" t="s">
        <v>89</v>
      </c>
      <c r="GX4" s="940" t="s">
        <v>90</v>
      </c>
      <c r="GY4" s="940" t="s">
        <v>91</v>
      </c>
      <c r="GZ4" s="940" t="s">
        <v>92</v>
      </c>
      <c r="HA4" s="940" t="s">
        <v>93</v>
      </c>
      <c r="HB4" s="940" t="s">
        <v>94</v>
      </c>
      <c r="HC4" s="940" t="s">
        <v>95</v>
      </c>
      <c r="HD4" s="940" t="s">
        <v>102</v>
      </c>
      <c r="HE4" s="1180" t="s">
        <v>320</v>
      </c>
      <c r="HF4" s="940" t="s">
        <v>88</v>
      </c>
      <c r="HG4" s="940" t="s">
        <v>89</v>
      </c>
      <c r="HH4" s="940" t="s">
        <v>90</v>
      </c>
      <c r="HI4" s="940" t="s">
        <v>91</v>
      </c>
      <c r="HJ4" s="940" t="s">
        <v>92</v>
      </c>
      <c r="HK4" s="940" t="s">
        <v>93</v>
      </c>
      <c r="HL4" s="940" t="s">
        <v>94</v>
      </c>
      <c r="HM4" s="940" t="s">
        <v>95</v>
      </c>
      <c r="HN4" s="940" t="s">
        <v>102</v>
      </c>
      <c r="HO4" s="1180" t="s">
        <v>320</v>
      </c>
      <c r="HP4" s="940" t="s">
        <v>88</v>
      </c>
      <c r="HQ4" s="940" t="s">
        <v>89</v>
      </c>
      <c r="HR4" s="940" t="s">
        <v>90</v>
      </c>
      <c r="HS4" s="940" t="s">
        <v>91</v>
      </c>
      <c r="HT4" s="940" t="s">
        <v>92</v>
      </c>
      <c r="HU4" s="940" t="s">
        <v>93</v>
      </c>
      <c r="HV4" s="940" t="s">
        <v>94</v>
      </c>
      <c r="HW4" s="940" t="s">
        <v>95</v>
      </c>
      <c r="HX4" s="940" t="s">
        <v>102</v>
      </c>
      <c r="HY4" s="1180" t="s">
        <v>320</v>
      </c>
      <c r="HZ4" s="940" t="s">
        <v>88</v>
      </c>
      <c r="IA4" s="940" t="s">
        <v>89</v>
      </c>
      <c r="IB4" s="940" t="s">
        <v>90</v>
      </c>
      <c r="IC4" s="940" t="s">
        <v>91</v>
      </c>
      <c r="ID4" s="940" t="s">
        <v>92</v>
      </c>
      <c r="IE4" s="940" t="s">
        <v>93</v>
      </c>
      <c r="IF4" s="940" t="s">
        <v>94</v>
      </c>
      <c r="IG4" s="940" t="s">
        <v>95</v>
      </c>
      <c r="IH4" s="940" t="s">
        <v>102</v>
      </c>
      <c r="II4" s="1180" t="s">
        <v>320</v>
      </c>
      <c r="IJ4" s="940" t="s">
        <v>88</v>
      </c>
      <c r="IK4" s="940" t="s">
        <v>89</v>
      </c>
      <c r="IL4" s="940" t="s">
        <v>90</v>
      </c>
      <c r="IM4" s="940" t="s">
        <v>91</v>
      </c>
      <c r="IN4" s="940" t="s">
        <v>92</v>
      </c>
      <c r="IO4" s="940" t="s">
        <v>93</v>
      </c>
      <c r="IP4" s="940" t="s">
        <v>94</v>
      </c>
      <c r="IQ4" s="940" t="s">
        <v>95</v>
      </c>
      <c r="IR4" s="1181" t="s">
        <v>102</v>
      </c>
      <c r="IS4" s="1180" t="s">
        <v>320</v>
      </c>
    </row>
    <row r="5" spans="1:253" ht="33" customHeight="1">
      <c r="A5" s="1183" t="s">
        <v>548</v>
      </c>
      <c r="B5" s="1184">
        <v>0</v>
      </c>
      <c r="C5" s="1185">
        <v>49660.22</v>
      </c>
      <c r="D5" s="1185">
        <v>35088.199999999997</v>
      </c>
      <c r="E5" s="1186">
        <v>33498.85</v>
      </c>
      <c r="F5" s="1186">
        <v>26900.66</v>
      </c>
      <c r="G5" s="1186">
        <v>19249.12</v>
      </c>
      <c r="H5" s="1186">
        <v>19830.400000000001</v>
      </c>
      <c r="I5" s="1186">
        <v>12940.61</v>
      </c>
      <c r="J5" s="1186">
        <v>7555</v>
      </c>
      <c r="K5" s="1186">
        <v>29290.46</v>
      </c>
      <c r="L5" s="1187">
        <v>21804.82</v>
      </c>
      <c r="M5" s="1185"/>
      <c r="N5" s="1185">
        <v>0</v>
      </c>
      <c r="O5" s="1186">
        <v>0</v>
      </c>
      <c r="P5" s="1186">
        <v>278.92</v>
      </c>
      <c r="Q5" s="1186">
        <v>284.56</v>
      </c>
      <c r="R5" s="1186">
        <v>299.58999999999997</v>
      </c>
      <c r="S5" s="1186">
        <v>299.17</v>
      </c>
      <c r="T5" s="1186">
        <v>302.3</v>
      </c>
      <c r="U5" s="1186">
        <v>323.3</v>
      </c>
      <c r="V5" s="1187">
        <v>370.92</v>
      </c>
      <c r="W5" s="1185">
        <v>15469.29</v>
      </c>
      <c r="X5" s="1185">
        <v>844.99706000000003</v>
      </c>
      <c r="Y5" s="1186">
        <v>1775.1620399999999</v>
      </c>
      <c r="Z5" s="1186">
        <v>6603.54</v>
      </c>
      <c r="AA5" s="1186">
        <v>10423.61</v>
      </c>
      <c r="AB5" s="1186">
        <v>12029.98</v>
      </c>
      <c r="AC5" s="1186">
        <v>9700.3700000000008</v>
      </c>
      <c r="AD5" s="1186">
        <v>5881</v>
      </c>
      <c r="AE5" s="1186">
        <v>8111</v>
      </c>
      <c r="AF5" s="1187">
        <v>6217.3591999999999</v>
      </c>
      <c r="AG5" s="1185">
        <v>21672.880000000001</v>
      </c>
      <c r="AH5" s="1185">
        <v>5923.39743</v>
      </c>
      <c r="AI5" s="1186">
        <v>8541.0431800000006</v>
      </c>
      <c r="AJ5" s="1186">
        <v>2393.0700000000002</v>
      </c>
      <c r="AK5" s="1186">
        <v>12180.37</v>
      </c>
      <c r="AL5" s="1186">
        <v>4019.94</v>
      </c>
      <c r="AM5" s="1186">
        <v>1746.25317</v>
      </c>
      <c r="AN5" s="1186">
        <v>2355</v>
      </c>
      <c r="AO5" s="1186">
        <v>1598.33</v>
      </c>
      <c r="AP5" s="1187">
        <v>17684.27995</v>
      </c>
      <c r="AQ5" s="1185">
        <v>48789.11</v>
      </c>
      <c r="AR5" s="1185">
        <v>31144.027959999999</v>
      </c>
      <c r="AS5" s="1186">
        <v>36892.48199</v>
      </c>
      <c r="AT5" s="1186">
        <v>34954.230000000003</v>
      </c>
      <c r="AU5" s="1186">
        <v>48009.760000000002</v>
      </c>
      <c r="AV5" s="1186">
        <v>42090.84</v>
      </c>
      <c r="AW5" s="1186">
        <v>54462.1</v>
      </c>
      <c r="AX5" s="1186">
        <v>77531.28</v>
      </c>
      <c r="AY5" s="1186">
        <v>108967.39</v>
      </c>
      <c r="AZ5" s="1187">
        <v>103520.32000000001</v>
      </c>
      <c r="BA5" s="1185">
        <v>-5904.89</v>
      </c>
      <c r="BB5" s="1185">
        <v>-5846.14743</v>
      </c>
      <c r="BC5" s="1186">
        <v>281.21686</v>
      </c>
      <c r="BD5" s="1186">
        <v>14523.62</v>
      </c>
      <c r="BE5" s="1186">
        <v>19449.419999999998</v>
      </c>
      <c r="BF5" s="1186">
        <v>8706.0400000000009</v>
      </c>
      <c r="BG5" s="1186">
        <v>2138.2199999999998</v>
      </c>
      <c r="BH5" s="1186">
        <v>1468.66</v>
      </c>
      <c r="BI5" s="1186">
        <v>7531.18</v>
      </c>
      <c r="BJ5" s="1187">
        <v>4278.16</v>
      </c>
      <c r="BK5" s="1185">
        <v>8828.2800000000007</v>
      </c>
      <c r="BL5" s="1185">
        <v>9464.2296700000006</v>
      </c>
      <c r="BM5" s="1186">
        <v>6397.2951300000004</v>
      </c>
      <c r="BN5" s="1186">
        <f>8142.01+206.11+100.24+2733.07+12.55+113.42+341.62+130.8</f>
        <v>11779.82</v>
      </c>
      <c r="BO5" s="1186">
        <v>14411.46</v>
      </c>
      <c r="BP5" s="1186">
        <v>15496.789999999999</v>
      </c>
      <c r="BQ5" s="1186">
        <v>17379.75</v>
      </c>
      <c r="BR5" s="1186">
        <v>17769.310000000001</v>
      </c>
      <c r="BS5" s="1186">
        <v>16958.849999999999</v>
      </c>
      <c r="BT5" s="1187">
        <v>14439.41</v>
      </c>
      <c r="BU5" s="1187">
        <v>359.4</v>
      </c>
      <c r="BV5" s="1185"/>
      <c r="BW5" s="1185">
        <v>0</v>
      </c>
      <c r="BX5" s="1186">
        <v>0</v>
      </c>
      <c r="BY5" s="1186">
        <v>139.51</v>
      </c>
      <c r="BZ5" s="1186">
        <v>1554.34</v>
      </c>
      <c r="CA5" s="1186">
        <v>2296.54</v>
      </c>
      <c r="CB5" s="1186">
        <v>213.8</v>
      </c>
      <c r="CC5" s="1186">
        <v>658.31</v>
      </c>
      <c r="CD5" s="1186">
        <v>2012.1</v>
      </c>
      <c r="CE5" s="1187">
        <v>3819.53</v>
      </c>
      <c r="CF5" s="1185">
        <v>6064.38</v>
      </c>
      <c r="CG5" s="1185">
        <v>6647.1173799999997</v>
      </c>
      <c r="CH5" s="1186">
        <v>11265.44212</v>
      </c>
      <c r="CI5" s="1186">
        <v>10552.22</v>
      </c>
      <c r="CJ5" s="1186">
        <v>10875.37</v>
      </c>
      <c r="CK5" s="1186">
        <v>15161.29</v>
      </c>
      <c r="CL5" s="1186">
        <v>6769.65</v>
      </c>
      <c r="CM5" s="1186">
        <v>12598.28</v>
      </c>
      <c r="CN5" s="1186">
        <v>0</v>
      </c>
      <c r="CO5" s="1185">
        <v>4092.81</v>
      </c>
      <c r="CP5" s="1185">
        <v>859.71921680000003</v>
      </c>
      <c r="CQ5" s="1186">
        <v>545.52091059999998</v>
      </c>
      <c r="CR5" s="1186">
        <v>456.39</v>
      </c>
      <c r="CS5" s="1186">
        <v>13826.81</v>
      </c>
      <c r="CT5" s="1186">
        <v>11333.22</v>
      </c>
      <c r="CU5" s="1186">
        <v>3443.86</v>
      </c>
      <c r="CV5" s="1186">
        <v>1033.55</v>
      </c>
      <c r="CW5" s="1186">
        <v>837.8</v>
      </c>
      <c r="CX5" s="1187">
        <v>3092.49</v>
      </c>
      <c r="CY5" s="1187">
        <v>7611.47</v>
      </c>
      <c r="CZ5" s="1185">
        <v>67086.17</v>
      </c>
      <c r="DA5" s="1185">
        <v>71824.787129999997</v>
      </c>
      <c r="DB5" s="1186">
        <v>78633.934210000007</v>
      </c>
      <c r="DC5" s="1186">
        <v>100220.33</v>
      </c>
      <c r="DD5" s="1186">
        <v>120690.37</v>
      </c>
      <c r="DE5" s="1186">
        <v>119138.88</v>
      </c>
      <c r="DF5" s="1186">
        <v>99089.68</v>
      </c>
      <c r="DG5" s="1186">
        <v>100933.56</v>
      </c>
      <c r="DH5" s="1186">
        <v>146893.1</v>
      </c>
      <c r="DI5" s="1187">
        <v>79910.37</v>
      </c>
      <c r="DJ5" s="1185">
        <v>113859.62</v>
      </c>
      <c r="DK5" s="1185">
        <v>120764.44985999999</v>
      </c>
      <c r="DL5" s="1186">
        <v>113154.49914</v>
      </c>
      <c r="DM5" s="1186">
        <v>108921.36</v>
      </c>
      <c r="DN5" s="1186">
        <v>107703.75</v>
      </c>
      <c r="DO5" s="1186">
        <v>198870.91</v>
      </c>
      <c r="DP5" s="1186">
        <v>198485.96</v>
      </c>
      <c r="DQ5" s="1186">
        <v>216022.45</v>
      </c>
      <c r="DR5" s="1186">
        <v>201618.62</v>
      </c>
      <c r="DS5" s="1187">
        <v>147188.31</v>
      </c>
      <c r="DT5" s="1185">
        <v>1930.6976999999999</v>
      </c>
      <c r="DU5" s="1185">
        <v>2232.8949074000002</v>
      </c>
      <c r="DV5" s="1186">
        <v>6287.1961890000002</v>
      </c>
      <c r="DW5" s="1186">
        <v>6293.0518000000002</v>
      </c>
      <c r="DX5" s="1186">
        <v>14168.964599999999</v>
      </c>
      <c r="DY5" s="1186">
        <v>8945.9249</v>
      </c>
      <c r="DZ5" s="1186">
        <v>14678.16</v>
      </c>
      <c r="EA5" s="1186">
        <v>16084.36</v>
      </c>
      <c r="EB5" s="1186">
        <v>31663.813300000002</v>
      </c>
      <c r="EC5" s="1187">
        <v>32892.043799999999</v>
      </c>
      <c r="ED5" s="1185">
        <v>16175.96</v>
      </c>
      <c r="EE5" s="1185">
        <v>16522.523710000001</v>
      </c>
      <c r="EF5" s="1186">
        <v>20305.595549999998</v>
      </c>
      <c r="EG5" s="1186">
        <v>29243.599999999999</v>
      </c>
      <c r="EH5" s="1186">
        <v>38722.54</v>
      </c>
      <c r="EI5" s="1186">
        <v>46007.95</v>
      </c>
      <c r="EJ5" s="1186">
        <v>50493.5</v>
      </c>
      <c r="EK5" s="1186">
        <v>25188</v>
      </c>
      <c r="EL5" s="1186">
        <v>87508.51</v>
      </c>
      <c r="EM5" s="1187">
        <v>57055.75</v>
      </c>
      <c r="EN5" s="1185">
        <v>180305.19</v>
      </c>
      <c r="EO5" s="1185">
        <v>249703.48</v>
      </c>
      <c r="EP5" s="1186">
        <v>220033.36</v>
      </c>
      <c r="EQ5" s="1186">
        <v>242182.26</v>
      </c>
      <c r="ER5" s="1186">
        <v>266059.53999999998</v>
      </c>
      <c r="ES5" s="1186">
        <v>269774.28999999998</v>
      </c>
      <c r="ET5" s="1186">
        <v>288901.01</v>
      </c>
      <c r="EU5" s="1186">
        <v>387541.84</v>
      </c>
      <c r="EV5" s="1186">
        <v>3604887.21</v>
      </c>
      <c r="EW5" s="1187">
        <v>4002196</v>
      </c>
      <c r="EX5" s="1185">
        <v>28350.42</v>
      </c>
      <c r="EY5" s="1185">
        <v>33511.791570000001</v>
      </c>
      <c r="EZ5" s="1186">
        <v>55511.59001</v>
      </c>
      <c r="FA5" s="1186">
        <v>39916.699999999997</v>
      </c>
      <c r="FB5" s="1186">
        <v>44022.080000000002</v>
      </c>
      <c r="FC5" s="1186">
        <v>46901.14</v>
      </c>
      <c r="FD5" s="1186">
        <v>38617.129999999997</v>
      </c>
      <c r="FE5" s="1186">
        <v>27801.65</v>
      </c>
      <c r="FF5" s="1186">
        <v>45626.49</v>
      </c>
      <c r="FG5" s="1187">
        <v>26122.959999999999</v>
      </c>
      <c r="FH5" s="1185">
        <v>649.46</v>
      </c>
      <c r="FI5" s="1185">
        <v>931.23</v>
      </c>
      <c r="FJ5" s="1186">
        <v>1468.84</v>
      </c>
      <c r="FK5" s="1186">
        <v>13528.8</v>
      </c>
      <c r="FL5" s="1186">
        <v>15304.61</v>
      </c>
      <c r="FM5" s="1186">
        <v>7192.6</v>
      </c>
      <c r="FN5" s="1186">
        <v>6672.55</v>
      </c>
      <c r="FO5" s="1186">
        <v>5323</v>
      </c>
      <c r="FP5" s="1186">
        <v>10700.34</v>
      </c>
      <c r="FQ5" s="1187">
        <v>23769.41</v>
      </c>
      <c r="FR5" s="1185">
        <v>7109.7599999999993</v>
      </c>
      <c r="FS5" s="1185">
        <v>15770.908509999999</v>
      </c>
      <c r="FT5" s="1186">
        <v>18294.130639999999</v>
      </c>
      <c r="FU5" s="1186">
        <f>34426.09+56.73+28.48</f>
        <v>34511.300000000003</v>
      </c>
      <c r="FV5" s="1186">
        <v>31230.569999999996</v>
      </c>
      <c r="FW5" s="1186">
        <v>20849.73</v>
      </c>
      <c r="FX5" s="1186">
        <v>15989.810000000001</v>
      </c>
      <c r="FY5" s="1186">
        <v>7262.24</v>
      </c>
      <c r="FZ5" s="1186">
        <v>5483.25</v>
      </c>
      <c r="GA5" s="1187">
        <v>9449.1299999999992</v>
      </c>
      <c r="GB5" s="1185">
        <v>15074.13</v>
      </c>
      <c r="GC5" s="1185">
        <v>7928.0456100000001</v>
      </c>
      <c r="GD5" s="1186">
        <v>8111.8434999999999</v>
      </c>
      <c r="GE5" s="1186">
        <v>13160.45</v>
      </c>
      <c r="GF5" s="1186">
        <v>14972.18</v>
      </c>
      <c r="GG5" s="1186">
        <v>21029.38</v>
      </c>
      <c r="GH5" s="1186">
        <v>23752.799999999999</v>
      </c>
      <c r="GI5" s="1186">
        <v>18236</v>
      </c>
      <c r="GJ5" s="1186">
        <v>15504.71</v>
      </c>
      <c r="GK5" s="1187">
        <v>15660.92</v>
      </c>
      <c r="GL5" s="1185">
        <v>841.94</v>
      </c>
      <c r="GM5" s="1185">
        <v>553.64</v>
      </c>
      <c r="GN5" s="1186">
        <v>723.23</v>
      </c>
      <c r="GO5" s="1186">
        <v>32.119999999999997</v>
      </c>
      <c r="GP5" s="1186">
        <v>271.04000000000002</v>
      </c>
      <c r="GQ5" s="1186">
        <v>-89.43</v>
      </c>
      <c r="GR5" s="1186">
        <v>357.45</v>
      </c>
      <c r="GS5" s="1186">
        <v>51</v>
      </c>
      <c r="GT5" s="1186">
        <v>390.014858450742</v>
      </c>
      <c r="GU5" s="1187"/>
      <c r="GV5" s="1185">
        <v>70442.28</v>
      </c>
      <c r="GW5" s="1185">
        <v>66558.246069999994</v>
      </c>
      <c r="GX5" s="1186">
        <v>65459.405010000002</v>
      </c>
      <c r="GY5" s="1186">
        <v>82940.17</v>
      </c>
      <c r="GZ5" s="1186">
        <v>99849.74</v>
      </c>
      <c r="HA5" s="1186">
        <v>146265.23000000001</v>
      </c>
      <c r="HB5" s="1186">
        <v>167876.22</v>
      </c>
      <c r="HC5" s="1186">
        <v>173243.26</v>
      </c>
      <c r="HD5" s="1186">
        <v>270714.95912999997</v>
      </c>
      <c r="HE5" s="1187">
        <v>259764.94</v>
      </c>
      <c r="HF5" s="1185">
        <v>7838.6</v>
      </c>
      <c r="HG5" s="1185">
        <v>4294.0632599999999</v>
      </c>
      <c r="HH5" s="1186">
        <v>5708.7497599999997</v>
      </c>
      <c r="HI5" s="1186">
        <v>5859.8</v>
      </c>
      <c r="HJ5" s="1186">
        <v>11182.19</v>
      </c>
      <c r="HK5" s="1186">
        <v>8856.69</v>
      </c>
      <c r="HL5" s="1186">
        <v>7960.4</v>
      </c>
      <c r="HM5" s="1186">
        <v>2257.25</v>
      </c>
      <c r="HN5" s="1186">
        <v>11508.02</v>
      </c>
      <c r="HO5" s="1187">
        <v>11045.81</v>
      </c>
      <c r="HP5" s="1185">
        <v>5824.75</v>
      </c>
      <c r="HQ5" s="1185">
        <v>4333.4230100000004</v>
      </c>
      <c r="HR5" s="1186">
        <v>6026.0753999999997</v>
      </c>
      <c r="HS5" s="1186">
        <v>7774.42</v>
      </c>
      <c r="HT5" s="1186">
        <v>10010.16</v>
      </c>
      <c r="HU5" s="1186">
        <v>8794.7199999999993</v>
      </c>
      <c r="HV5" s="1186">
        <v>15931.73</v>
      </c>
      <c r="HW5" s="1186">
        <v>25948.3</v>
      </c>
      <c r="HX5" s="1186">
        <v>12209.13</v>
      </c>
      <c r="HY5" s="1187">
        <v>19555.310000000001</v>
      </c>
      <c r="HZ5" s="1185">
        <v>31742.400000000001</v>
      </c>
      <c r="IA5" s="1185">
        <v>10032.802879999999</v>
      </c>
      <c r="IB5" s="1186">
        <v>10236.459999999999</v>
      </c>
      <c r="IC5" s="1186">
        <v>18519.099999999999</v>
      </c>
      <c r="ID5" s="1186">
        <v>9307</v>
      </c>
      <c r="IE5" s="1186">
        <v>6903.12</v>
      </c>
      <c r="IF5" s="1186">
        <v>10246.98</v>
      </c>
      <c r="IG5" s="1186">
        <v>55993.01</v>
      </c>
      <c r="IH5" s="1186">
        <v>160475.74</v>
      </c>
      <c r="II5" s="1187">
        <v>162720.95999999999</v>
      </c>
      <c r="IJ5" s="1185">
        <v>695903.45769999991</v>
      </c>
      <c r="IK5" s="1185">
        <v>689087.8278042</v>
      </c>
      <c r="IL5" s="1185">
        <v>709151.92163959984</v>
      </c>
      <c r="IM5" s="1185">
        <v>811685.44180000003</v>
      </c>
      <c r="IN5" s="1185">
        <v>933759.55459999992</v>
      </c>
      <c r="IO5" s="1185">
        <v>1040705.7648999997</v>
      </c>
      <c r="IP5" s="1185">
        <v>1048147.1631700001</v>
      </c>
      <c r="IQ5" s="1186">
        <v>1189038.6100000001</v>
      </c>
      <c r="IR5" s="1188">
        <v>4780814.3172884509</v>
      </c>
      <c r="IS5" s="1004">
        <f>SUM(B5,L5,V5,AF5,AP5,AZ5,BJ5,BT5,BU5,CE5,CX5,CY5,DI5,DS5,EC5,EM5,EW5,FG5,FQ5,GA5,GK5,GU5,HE5,HO5,HY5,II5)</f>
        <v>5030530.072949999</v>
      </c>
    </row>
    <row r="6" spans="1:253" ht="21" customHeight="1">
      <c r="A6" s="1189" t="s">
        <v>549</v>
      </c>
      <c r="B6" s="1190"/>
      <c r="C6" s="926"/>
      <c r="D6" s="926"/>
      <c r="E6" s="1003"/>
      <c r="F6" s="1003"/>
      <c r="G6" s="1003"/>
      <c r="H6" s="1003"/>
      <c r="I6" s="1003"/>
      <c r="J6" s="1003"/>
      <c r="K6" s="1003"/>
      <c r="L6" s="1004"/>
      <c r="M6" s="902"/>
      <c r="N6" s="902"/>
      <c r="O6" s="1003"/>
      <c r="P6" s="1003"/>
      <c r="Q6" s="1003"/>
      <c r="R6" s="1003"/>
      <c r="S6" s="1003"/>
      <c r="T6" s="1003"/>
      <c r="U6" s="1003"/>
      <c r="V6" s="1004"/>
      <c r="W6" s="902"/>
      <c r="X6" s="902"/>
      <c r="Y6" s="1003"/>
      <c r="Z6" s="1003"/>
      <c r="AA6" s="1003"/>
      <c r="AB6" s="1003"/>
      <c r="AC6" s="1003"/>
      <c r="AD6" s="1003"/>
      <c r="AE6" s="1003"/>
      <c r="AF6" s="1004"/>
      <c r="AG6" s="902"/>
      <c r="AH6" s="902"/>
      <c r="AI6" s="1003"/>
      <c r="AJ6" s="1003"/>
      <c r="AK6" s="1003"/>
      <c r="AL6" s="1003"/>
      <c r="AM6" s="1003"/>
      <c r="AN6" s="1003"/>
      <c r="AO6" s="1003"/>
      <c r="AP6" s="1004"/>
      <c r="AQ6" s="902"/>
      <c r="AR6" s="902"/>
      <c r="AS6" s="1003"/>
      <c r="AT6" s="1003"/>
      <c r="AU6" s="1003"/>
      <c r="AV6" s="1003"/>
      <c r="AW6" s="1003"/>
      <c r="AX6" s="1003"/>
      <c r="AY6" s="1003"/>
      <c r="AZ6" s="1004"/>
      <c r="BA6" s="902"/>
      <c r="BB6" s="902"/>
      <c r="BC6" s="1003"/>
      <c r="BD6" s="1003"/>
      <c r="BE6" s="1003"/>
      <c r="BF6" s="1003"/>
      <c r="BG6" s="1003"/>
      <c r="BH6" s="1003"/>
      <c r="BI6" s="1003"/>
      <c r="BJ6" s="1004"/>
      <c r="BK6" s="902"/>
      <c r="BL6" s="902"/>
      <c r="BM6" s="1003"/>
      <c r="BN6" s="1003"/>
      <c r="BO6" s="1003"/>
      <c r="BP6" s="1003"/>
      <c r="BQ6" s="1003"/>
      <c r="BR6" s="1003"/>
      <c r="BS6" s="1003"/>
      <c r="BT6" s="1004"/>
      <c r="BU6" s="1004"/>
      <c r="BV6" s="902"/>
      <c r="BW6" s="902"/>
      <c r="BX6" s="1003"/>
      <c r="BY6" s="1003"/>
      <c r="BZ6" s="1003"/>
      <c r="CA6" s="1003"/>
      <c r="CB6" s="1003"/>
      <c r="CC6" s="1003"/>
      <c r="CD6" s="1003"/>
      <c r="CE6" s="1004"/>
      <c r="CF6" s="902"/>
      <c r="CG6" s="902"/>
      <c r="CH6" s="1003"/>
      <c r="CI6" s="1003"/>
      <c r="CJ6" s="1003"/>
      <c r="CK6" s="1003"/>
      <c r="CL6" s="1003"/>
      <c r="CM6" s="1003"/>
      <c r="CN6" s="1003"/>
      <c r="CO6" s="902"/>
      <c r="CP6" s="902"/>
      <c r="CQ6" s="1003"/>
      <c r="CR6" s="1003"/>
      <c r="CS6" s="1003"/>
      <c r="CT6" s="1003"/>
      <c r="CU6" s="1003"/>
      <c r="CV6" s="1003"/>
      <c r="CW6" s="1003"/>
      <c r="CX6" s="1004"/>
      <c r="CY6" s="1004"/>
      <c r="CZ6" s="902"/>
      <c r="DA6" s="902"/>
      <c r="DB6" s="1003"/>
      <c r="DC6" s="1003"/>
      <c r="DD6" s="1003"/>
      <c r="DE6" s="1003"/>
      <c r="DF6" s="1003"/>
      <c r="DG6" s="1003"/>
      <c r="DH6" s="1003"/>
      <c r="DI6" s="1004"/>
      <c r="DJ6" s="902"/>
      <c r="DK6" s="902"/>
      <c r="DL6" s="1003"/>
      <c r="DM6" s="1003"/>
      <c r="DN6" s="1003"/>
      <c r="DO6" s="1003"/>
      <c r="DP6" s="1003"/>
      <c r="DQ6" s="1003"/>
      <c r="DR6" s="1003"/>
      <c r="DS6" s="1004"/>
      <c r="DT6" s="902"/>
      <c r="DU6" s="902"/>
      <c r="DV6" s="1003"/>
      <c r="DW6" s="1003"/>
      <c r="DX6" s="1003"/>
      <c r="DY6" s="1003"/>
      <c r="DZ6" s="1003"/>
      <c r="EA6" s="1003"/>
      <c r="EB6" s="1003"/>
      <c r="EC6" s="1004"/>
      <c r="ED6" s="902"/>
      <c r="EE6" s="902"/>
      <c r="EF6" s="1003"/>
      <c r="EG6" s="902"/>
      <c r="EH6" s="902"/>
      <c r="EI6" s="902"/>
      <c r="EJ6" s="902"/>
      <c r="EK6" s="1003"/>
      <c r="EL6" s="1003"/>
      <c r="EM6" s="1004"/>
      <c r="EN6" s="902"/>
      <c r="EO6" s="902"/>
      <c r="EP6" s="902"/>
      <c r="EQ6" s="1003"/>
      <c r="ER6" s="1003"/>
      <c r="ES6" s="1003"/>
      <c r="ET6" s="1003"/>
      <c r="EU6" s="1003"/>
      <c r="EV6" s="1003"/>
      <c r="EW6" s="1004"/>
      <c r="EX6" s="902"/>
      <c r="EY6" s="902"/>
      <c r="EZ6" s="1003"/>
      <c r="FA6" s="1003"/>
      <c r="FB6" s="1003"/>
      <c r="FC6" s="1003"/>
      <c r="FD6" s="1003"/>
      <c r="FE6" s="1003"/>
      <c r="FF6" s="1003"/>
      <c r="FG6" s="1004"/>
      <c r="FH6" s="902"/>
      <c r="FI6" s="902"/>
      <c r="FJ6" s="1003"/>
      <c r="FK6" s="1003"/>
      <c r="FL6" s="1003"/>
      <c r="FM6" s="1003"/>
      <c r="FN6" s="1003"/>
      <c r="FO6" s="1003"/>
      <c r="FP6" s="1003"/>
      <c r="FQ6" s="1004"/>
      <c r="FR6" s="902"/>
      <c r="FS6" s="902"/>
      <c r="FT6" s="1003"/>
      <c r="FU6" s="1003"/>
      <c r="FV6" s="1003"/>
      <c r="FW6" s="1003"/>
      <c r="FX6" s="1003"/>
      <c r="FY6" s="1003"/>
      <c r="FZ6" s="1003"/>
      <c r="GA6" s="1004"/>
      <c r="GB6" s="902"/>
      <c r="GC6" s="902"/>
      <c r="GD6" s="1003"/>
      <c r="GE6" s="1003"/>
      <c r="GF6" s="1003"/>
      <c r="GG6" s="1003"/>
      <c r="GH6" s="1003"/>
      <c r="GI6" s="1003"/>
      <c r="GJ6" s="1003"/>
      <c r="GK6" s="1004"/>
      <c r="GL6" s="902"/>
      <c r="GM6" s="902"/>
      <c r="GN6" s="1003"/>
      <c r="GO6" s="1003"/>
      <c r="GP6" s="1003"/>
      <c r="GQ6" s="1003"/>
      <c r="GR6" s="1003"/>
      <c r="GS6" s="1003"/>
      <c r="GT6" s="1003"/>
      <c r="GU6" s="1004"/>
      <c r="GV6" s="902"/>
      <c r="GW6" s="902"/>
      <c r="GX6" s="1003"/>
      <c r="GY6" s="1003"/>
      <c r="GZ6" s="1003"/>
      <c r="HA6" s="1003"/>
      <c r="HB6" s="1003"/>
      <c r="HC6" s="1003"/>
      <c r="HD6" s="1003"/>
      <c r="HE6" s="1004"/>
      <c r="HF6" s="902"/>
      <c r="HG6" s="902"/>
      <c r="HH6" s="1003"/>
      <c r="HI6" s="1003"/>
      <c r="HJ6" s="1003"/>
      <c r="HK6" s="1003"/>
      <c r="HL6" s="1003"/>
      <c r="HM6" s="1003"/>
      <c r="HN6" s="1003"/>
      <c r="HO6" s="1004"/>
      <c r="HP6" s="902"/>
      <c r="HQ6" s="902"/>
      <c r="HR6" s="1003"/>
      <c r="HS6" s="1003"/>
      <c r="HT6" s="1003"/>
      <c r="HU6" s="1003"/>
      <c r="HV6" s="1003"/>
      <c r="HW6" s="1003"/>
      <c r="HX6" s="1003"/>
      <c r="HY6" s="1004"/>
      <c r="HZ6" s="902"/>
      <c r="IA6" s="902"/>
      <c r="IB6" s="1003"/>
      <c r="IC6" s="1003"/>
      <c r="ID6" s="1003"/>
      <c r="IE6" s="1003"/>
      <c r="IF6" s="1003"/>
      <c r="IG6" s="1003"/>
      <c r="IH6" s="1003"/>
      <c r="II6" s="1004"/>
      <c r="IJ6" s="902">
        <v>0</v>
      </c>
      <c r="IK6" s="902">
        <v>0</v>
      </c>
      <c r="IL6" s="902">
        <v>0</v>
      </c>
      <c r="IM6" s="902">
        <v>0</v>
      </c>
      <c r="IN6" s="902">
        <v>0</v>
      </c>
      <c r="IO6" s="902"/>
      <c r="IP6" s="902"/>
      <c r="IQ6" s="1003">
        <v>0</v>
      </c>
      <c r="IR6" s="1191">
        <v>0</v>
      </c>
      <c r="IS6" s="1004"/>
    </row>
    <row r="7" spans="1:253" ht="21" customHeight="1">
      <c r="A7" s="1192" t="s">
        <v>550</v>
      </c>
      <c r="B7" s="1193">
        <v>551.26678270000002</v>
      </c>
      <c r="C7" s="902">
        <v>12105.4</v>
      </c>
      <c r="D7" s="902">
        <v>14008.08</v>
      </c>
      <c r="E7" s="1003">
        <v>13592.29</v>
      </c>
      <c r="F7" s="1003">
        <v>14607.5</v>
      </c>
      <c r="G7" s="1003">
        <v>16075.91</v>
      </c>
      <c r="H7" s="1003">
        <v>17686</v>
      </c>
      <c r="I7" s="1003">
        <v>18377.93</v>
      </c>
      <c r="J7" s="1003">
        <v>19285</v>
      </c>
      <c r="K7" s="1003">
        <v>23366.240000000002</v>
      </c>
      <c r="L7" s="1004">
        <v>28395.05</v>
      </c>
      <c r="M7" s="902">
        <v>532.19000000000005</v>
      </c>
      <c r="N7" s="902">
        <v>404.25344999999999</v>
      </c>
      <c r="O7" s="1003">
        <v>635.95798000000002</v>
      </c>
      <c r="P7" s="1003">
        <v>396.18</v>
      </c>
      <c r="Q7" s="1003">
        <v>418.16</v>
      </c>
      <c r="R7" s="1003">
        <v>456.93</v>
      </c>
      <c r="S7" s="1003">
        <v>398.02</v>
      </c>
      <c r="T7" s="1003">
        <v>121.76</v>
      </c>
      <c r="U7" s="1003">
        <v>157.51</v>
      </c>
      <c r="V7" s="1004">
        <v>139.88</v>
      </c>
      <c r="W7" s="902">
        <v>2106.71</v>
      </c>
      <c r="X7" s="902">
        <v>3411.9886900000001</v>
      </c>
      <c r="Y7" s="1003">
        <v>3086.4090799999999</v>
      </c>
      <c r="Z7" s="1003">
        <v>3282.16</v>
      </c>
      <c r="AA7" s="1003">
        <v>4023.17</v>
      </c>
      <c r="AB7" s="1003">
        <v>4122.79</v>
      </c>
      <c r="AC7" s="1003">
        <v>4356.1499999999996</v>
      </c>
      <c r="AD7" s="1003">
        <v>4839</v>
      </c>
      <c r="AE7" s="1003">
        <v>5005</v>
      </c>
      <c r="AF7" s="1004">
        <v>5140.1805000000004</v>
      </c>
      <c r="AG7" s="902">
        <v>8251.89</v>
      </c>
      <c r="AH7" s="902">
        <v>6238.9906000000001</v>
      </c>
      <c r="AI7" s="1003">
        <v>6074.9012300000004</v>
      </c>
      <c r="AJ7" s="1003">
        <v>5434.69</v>
      </c>
      <c r="AK7" s="1003">
        <v>5015.21</v>
      </c>
      <c r="AL7" s="1003">
        <v>5021.41</v>
      </c>
      <c r="AM7" s="1003">
        <v>4430.2949500000004</v>
      </c>
      <c r="AN7" s="1003">
        <v>4027</v>
      </c>
      <c r="AO7" s="1003">
        <v>3551.95</v>
      </c>
      <c r="AP7" s="1004">
        <v>3904.32</v>
      </c>
      <c r="AQ7" s="902">
        <v>58563.38</v>
      </c>
      <c r="AR7" s="902">
        <v>65013.280959999996</v>
      </c>
      <c r="AS7" s="1003">
        <v>60648.525520000003</v>
      </c>
      <c r="AT7" s="1003">
        <v>59104.09</v>
      </c>
      <c r="AU7" s="1003">
        <v>62028.23</v>
      </c>
      <c r="AV7" s="1003">
        <v>58814.75</v>
      </c>
      <c r="AW7" s="1003">
        <v>50441.23</v>
      </c>
      <c r="AX7" s="1003">
        <v>54911.4</v>
      </c>
      <c r="AY7" s="1003">
        <v>57099.65</v>
      </c>
      <c r="AZ7" s="1004">
        <v>66935.75</v>
      </c>
      <c r="BA7" s="902">
        <v>1268.52</v>
      </c>
      <c r="BB7" s="902">
        <v>1540.9038774999999</v>
      </c>
      <c r="BC7" s="1003">
        <v>1872.6399799999999</v>
      </c>
      <c r="BD7" s="1003">
        <v>1906.1</v>
      </c>
      <c r="BE7" s="1003">
        <v>2197.4299999999998</v>
      </c>
      <c r="BF7" s="1003">
        <v>2490.98</v>
      </c>
      <c r="BG7" s="1003">
        <v>2856.31</v>
      </c>
      <c r="BH7" s="1003">
        <v>3777.53</v>
      </c>
      <c r="BI7" s="1003">
        <v>3733.32</v>
      </c>
      <c r="BJ7" s="1004">
        <v>4659.82</v>
      </c>
      <c r="BK7" s="902">
        <v>3597.48</v>
      </c>
      <c r="BL7" s="902">
        <v>4202.85617</v>
      </c>
      <c r="BM7" s="1003">
        <v>4994.9602000000004</v>
      </c>
      <c r="BN7" s="1003">
        <v>5618.88</v>
      </c>
      <c r="BO7" s="1003">
        <v>6739.01</v>
      </c>
      <c r="BP7" s="1003">
        <v>8468.2199999999993</v>
      </c>
      <c r="BQ7" s="1003">
        <v>8242.2800000000007</v>
      </c>
      <c r="BR7" s="1003">
        <v>8013.54</v>
      </c>
      <c r="BS7" s="1003">
        <v>9151.2000000000007</v>
      </c>
      <c r="BT7" s="1004">
        <v>9617.93</v>
      </c>
      <c r="BU7" s="1004">
        <v>702.6</v>
      </c>
      <c r="BV7" s="902">
        <v>4129.66</v>
      </c>
      <c r="BW7" s="902">
        <v>3790.5210465</v>
      </c>
      <c r="BX7" s="1003">
        <v>5274.5627069000002</v>
      </c>
      <c r="BY7" s="1003">
        <v>4680.3599999999997</v>
      </c>
      <c r="BZ7" s="1003">
        <v>6613.04</v>
      </c>
      <c r="CA7" s="1003">
        <v>4871.84</v>
      </c>
      <c r="CB7" s="1003">
        <v>2436.2600000000002</v>
      </c>
      <c r="CC7" s="1003">
        <v>2066.1</v>
      </c>
      <c r="CD7" s="1003">
        <v>4934.2</v>
      </c>
      <c r="CE7" s="1004">
        <v>4429.01</v>
      </c>
      <c r="CF7" s="902">
        <v>3535.2499999999995</v>
      </c>
      <c r="CG7" s="902">
        <v>5421.6384399999997</v>
      </c>
      <c r="CH7" s="1003">
        <v>5335.6365900000001</v>
      </c>
      <c r="CI7" s="1003">
        <v>5906.38</v>
      </c>
      <c r="CJ7" s="1003">
        <v>6845.04</v>
      </c>
      <c r="CK7" s="1003">
        <v>7331.46</v>
      </c>
      <c r="CL7" s="1003">
        <v>7248.86</v>
      </c>
      <c r="CM7" s="1003">
        <v>8135.95</v>
      </c>
      <c r="CN7" s="1003">
        <v>0</v>
      </c>
      <c r="CO7" s="902">
        <v>2302.7399999999998</v>
      </c>
      <c r="CP7" s="902">
        <v>1867.1931428</v>
      </c>
      <c r="CQ7" s="1003">
        <v>1481.9449554</v>
      </c>
      <c r="CR7" s="1003">
        <v>1611.86</v>
      </c>
      <c r="CS7" s="1003">
        <v>1854.62</v>
      </c>
      <c r="CT7" s="1003">
        <v>1817.27</v>
      </c>
      <c r="CU7" s="1003">
        <v>1746.31</v>
      </c>
      <c r="CV7" s="1003">
        <v>825.19</v>
      </c>
      <c r="CW7" s="1003">
        <v>1687.13</v>
      </c>
      <c r="CX7" s="1004">
        <v>2993.36</v>
      </c>
      <c r="CY7" s="1004">
        <v>466.81</v>
      </c>
      <c r="CZ7" s="902">
        <v>14863.38</v>
      </c>
      <c r="DA7" s="902">
        <v>16394.11</v>
      </c>
      <c r="DB7" s="1003">
        <v>18331.07</v>
      </c>
      <c r="DC7" s="1003">
        <v>22504.92</v>
      </c>
      <c r="DD7" s="1003">
        <v>30490.25</v>
      </c>
      <c r="DE7" s="1003">
        <v>36025.46</v>
      </c>
      <c r="DF7" s="1003">
        <v>43820.11</v>
      </c>
      <c r="DG7" s="1003">
        <v>47875.55</v>
      </c>
      <c r="DH7" s="1003">
        <v>67202.850000000006</v>
      </c>
      <c r="DI7" s="1004">
        <v>82999.179999999993</v>
      </c>
      <c r="DJ7" s="902">
        <v>37690.54</v>
      </c>
      <c r="DK7" s="902">
        <v>38776.629999999997</v>
      </c>
      <c r="DL7" s="1003">
        <v>37406.83</v>
      </c>
      <c r="DM7" s="1003">
        <v>41933.54</v>
      </c>
      <c r="DN7" s="1003">
        <v>42514.66</v>
      </c>
      <c r="DO7" s="1003">
        <v>44809.66</v>
      </c>
      <c r="DP7" s="1003">
        <v>48153.69</v>
      </c>
      <c r="DQ7" s="1003">
        <v>50384.66</v>
      </c>
      <c r="DR7" s="1003">
        <v>60675.9</v>
      </c>
      <c r="DS7" s="1004">
        <v>64858.8</v>
      </c>
      <c r="DT7" s="902">
        <v>2579.5293000000001</v>
      </c>
      <c r="DU7" s="902">
        <v>3318.4138791999999</v>
      </c>
      <c r="DV7" s="1003">
        <v>3645.9451898000002</v>
      </c>
      <c r="DW7" s="1003">
        <v>4018.7357000000002</v>
      </c>
      <c r="DX7" s="1003">
        <v>4223.0460000000003</v>
      </c>
      <c r="DY7" s="1003">
        <v>4621.6824999999999</v>
      </c>
      <c r="DZ7" s="1003">
        <v>5095.57</v>
      </c>
      <c r="EA7" s="1003">
        <v>4474.87</v>
      </c>
      <c r="EB7" s="1003">
        <v>4382.5965999999999</v>
      </c>
      <c r="EC7" s="1004">
        <v>5449.1381000000001</v>
      </c>
      <c r="ED7" s="902">
        <v>8798.85</v>
      </c>
      <c r="EE7" s="902">
        <v>10488.79206</v>
      </c>
      <c r="EF7" s="1003">
        <v>12447.790069999999</v>
      </c>
      <c r="EG7" s="902">
        <v>14357.76</v>
      </c>
      <c r="EH7" s="902">
        <v>16786.599999999999</v>
      </c>
      <c r="EI7" s="902">
        <v>20513.04</v>
      </c>
      <c r="EJ7" s="902">
        <v>24335.77</v>
      </c>
      <c r="EK7" s="1003">
        <v>27163</v>
      </c>
      <c r="EL7" s="1003">
        <v>31830.34</v>
      </c>
      <c r="EM7" s="1004">
        <v>39393.019999999997</v>
      </c>
      <c r="EN7" s="902">
        <v>3262.82</v>
      </c>
      <c r="EO7" s="902">
        <v>3191.09</v>
      </c>
      <c r="EP7" s="902">
        <v>3576.99</v>
      </c>
      <c r="EQ7" s="1003">
        <v>3521.33</v>
      </c>
      <c r="ER7" s="1003">
        <v>3737.53</v>
      </c>
      <c r="ES7" s="1003">
        <v>3520.1</v>
      </c>
      <c r="ET7" s="1003">
        <v>1777.65</v>
      </c>
      <c r="EU7" s="1003">
        <v>16095.8</v>
      </c>
      <c r="EV7" s="1003">
        <v>106866.69</v>
      </c>
      <c r="EW7" s="1004">
        <v>356477</v>
      </c>
      <c r="EX7" s="902">
        <v>20329.59</v>
      </c>
      <c r="EY7" s="902">
        <v>17309.393909999999</v>
      </c>
      <c r="EZ7" s="1003">
        <v>13560.68957</v>
      </c>
      <c r="FA7" s="1003">
        <v>17559.68</v>
      </c>
      <c r="FB7" s="1003">
        <v>16345.47</v>
      </c>
      <c r="FC7" s="1003">
        <v>17331.11</v>
      </c>
      <c r="FD7" s="1003">
        <v>21475.25</v>
      </c>
      <c r="FE7" s="1003">
        <v>23096.49</v>
      </c>
      <c r="FF7" s="1003">
        <v>30908.58</v>
      </c>
      <c r="FG7" s="1004">
        <v>37729.42</v>
      </c>
      <c r="FH7" s="902">
        <v>4941.74</v>
      </c>
      <c r="FI7" s="902">
        <v>5280.9318899999998</v>
      </c>
      <c r="FJ7" s="1003">
        <v>5669.00515</v>
      </c>
      <c r="FK7" s="1003">
        <v>6459.83</v>
      </c>
      <c r="FL7" s="1003">
        <v>8566.7000000000007</v>
      </c>
      <c r="FM7" s="1003">
        <v>9446.83</v>
      </c>
      <c r="FN7" s="1003">
        <v>10146.43</v>
      </c>
      <c r="FO7" s="1003">
        <v>10214</v>
      </c>
      <c r="FP7" s="1003">
        <v>12719.14</v>
      </c>
      <c r="FQ7" s="1004">
        <v>13617.99</v>
      </c>
      <c r="FR7" s="902">
        <v>4252.55</v>
      </c>
      <c r="FS7" s="902">
        <v>5732.7270099999996</v>
      </c>
      <c r="FT7" s="1003">
        <v>5799.9128300000002</v>
      </c>
      <c r="FU7" s="1003">
        <v>5987.6</v>
      </c>
      <c r="FV7" s="1003">
        <v>5682.84</v>
      </c>
      <c r="FW7" s="1003">
        <v>4047.82</v>
      </c>
      <c r="FX7" s="1003">
        <v>4535.3900000000003</v>
      </c>
      <c r="FY7" s="1003">
        <v>4677.3500000000004</v>
      </c>
      <c r="FZ7" s="1003">
        <v>5375.38</v>
      </c>
      <c r="GA7" s="1004">
        <v>4895.26</v>
      </c>
      <c r="GB7" s="902">
        <v>10709.37</v>
      </c>
      <c r="GC7" s="902">
        <v>10655.494269999999</v>
      </c>
      <c r="GD7" s="1003">
        <v>9437.6366300000009</v>
      </c>
      <c r="GE7" s="1003">
        <v>8657.48</v>
      </c>
      <c r="GF7" s="1003">
        <v>9156.1299999999992</v>
      </c>
      <c r="GG7" s="1003">
        <v>8462.67</v>
      </c>
      <c r="GH7" s="1003">
        <v>8271.81</v>
      </c>
      <c r="GI7" s="1003">
        <v>8809</v>
      </c>
      <c r="GJ7" s="1003">
        <v>9185.06</v>
      </c>
      <c r="GK7" s="1004">
        <v>10095.69</v>
      </c>
      <c r="GL7" s="902">
        <v>2032.44</v>
      </c>
      <c r="GM7" s="1074">
        <v>1717.58</v>
      </c>
      <c r="GN7" s="1003">
        <v>2234.12</v>
      </c>
      <c r="GO7" s="1003">
        <v>2210.5500000000002</v>
      </c>
      <c r="GP7" s="1003">
        <v>2066.7600000000002</v>
      </c>
      <c r="GQ7" s="1003">
        <v>2403.2800000000002</v>
      </c>
      <c r="GR7" s="1003">
        <v>2145.31</v>
      </c>
      <c r="GS7" s="1003">
        <v>2042</v>
      </c>
      <c r="GT7" s="1003">
        <v>1493.3273532999999</v>
      </c>
      <c r="GU7" s="1004"/>
      <c r="GV7" s="902">
        <v>23161.54</v>
      </c>
      <c r="GW7" s="902">
        <v>27568.58</v>
      </c>
      <c r="GX7" s="1003">
        <v>31436.19</v>
      </c>
      <c r="GY7" s="1003">
        <v>34840.949999999997</v>
      </c>
      <c r="GZ7" s="1003">
        <v>40419.07</v>
      </c>
      <c r="HA7" s="1003">
        <v>46655.94</v>
      </c>
      <c r="HB7" s="1003">
        <v>52110.67</v>
      </c>
      <c r="HC7" s="1003">
        <v>58988.639999999999</v>
      </c>
      <c r="HD7" s="1003">
        <v>69072.366299999994</v>
      </c>
      <c r="HE7" s="1004">
        <v>79425.022230000002</v>
      </c>
      <c r="HF7" s="902">
        <v>2467.96</v>
      </c>
      <c r="HG7" s="902">
        <v>2582.8724900000002</v>
      </c>
      <c r="HH7" s="1003">
        <v>2159.8033</v>
      </c>
      <c r="HI7" s="1003">
        <v>2145.9</v>
      </c>
      <c r="HJ7" s="1003">
        <v>2054.65</v>
      </c>
      <c r="HK7" s="1003">
        <v>2193.35</v>
      </c>
      <c r="HL7" s="1003">
        <v>3153.91</v>
      </c>
      <c r="HM7" s="1003">
        <v>3993.65</v>
      </c>
      <c r="HN7" s="1003">
        <v>4244.6499999999996</v>
      </c>
      <c r="HO7" s="1004">
        <v>4754.6099999999997</v>
      </c>
      <c r="HP7" s="902">
        <v>1057.25</v>
      </c>
      <c r="HQ7" s="902">
        <v>1208.2420300000001</v>
      </c>
      <c r="HR7" s="1003">
        <v>1052.05431</v>
      </c>
      <c r="HS7" s="1003">
        <v>2411.4299999999998</v>
      </c>
      <c r="HT7" s="1003">
        <v>3185.35</v>
      </c>
      <c r="HU7" s="1003">
        <v>3587.48</v>
      </c>
      <c r="HV7" s="1003">
        <v>3903.16</v>
      </c>
      <c r="HW7" s="1003">
        <v>4389.8900000000003</v>
      </c>
      <c r="HX7" s="1003">
        <v>5918.19</v>
      </c>
      <c r="HY7" s="1004">
        <v>7815.52</v>
      </c>
      <c r="HZ7" s="902">
        <v>12452.31</v>
      </c>
      <c r="IA7" s="902">
        <v>14595.54032</v>
      </c>
      <c r="IB7" s="1003">
        <v>12482.96903</v>
      </c>
      <c r="IC7" s="1003">
        <v>12453.9</v>
      </c>
      <c r="ID7" s="1003">
        <v>13820.48</v>
      </c>
      <c r="IE7" s="1003">
        <v>13208.23</v>
      </c>
      <c r="IF7" s="1003">
        <v>13344.97</v>
      </c>
      <c r="IG7" s="1003">
        <v>14011.87</v>
      </c>
      <c r="IH7" s="1003">
        <v>14456.1</v>
      </c>
      <c r="II7" s="1004">
        <v>13671.75</v>
      </c>
      <c r="IJ7" s="902">
        <v>244993.08929999999</v>
      </c>
      <c r="IK7" s="902">
        <v>264720.10423599998</v>
      </c>
      <c r="IL7" s="902">
        <v>262238.83432209998</v>
      </c>
      <c r="IM7" s="902">
        <v>281611.80570000003</v>
      </c>
      <c r="IN7" s="902">
        <v>310859.35600000003</v>
      </c>
      <c r="IO7" s="902">
        <v>327908.30249999999</v>
      </c>
      <c r="IP7" s="902">
        <v>342803.33494999993</v>
      </c>
      <c r="IQ7" s="1003">
        <v>382219.24000000005</v>
      </c>
      <c r="IR7" s="1191">
        <v>533017.37025330006</v>
      </c>
      <c r="IS7" s="1004">
        <f>SUM(B7,L7,V7,AF7,AP7,AZ7,BJ7,BT7,BU7,CE7,CX7,CY7,DI7,DS7,EC7,EM7,EW7,FG7,FQ7,GA7,GK7,GU7,HE7,HO7,HY7,II7)</f>
        <v>849118.37761269999</v>
      </c>
    </row>
    <row r="8" spans="1:253" ht="21" customHeight="1">
      <c r="A8" s="1192" t="s">
        <v>551</v>
      </c>
      <c r="B8" s="1193">
        <v>416.84551659999994</v>
      </c>
      <c r="C8" s="902">
        <v>658.6</v>
      </c>
      <c r="D8" s="902">
        <v>942.2</v>
      </c>
      <c r="E8" s="1003">
        <v>1319.86</v>
      </c>
      <c r="F8" s="1003">
        <v>1805.08</v>
      </c>
      <c r="G8" s="1003">
        <v>5371.3</v>
      </c>
      <c r="H8" s="1003">
        <v>654.38</v>
      </c>
      <c r="I8" s="1003">
        <v>299.45999999999998</v>
      </c>
      <c r="J8" s="1003">
        <v>809</v>
      </c>
      <c r="K8" s="1003">
        <v>524.25</v>
      </c>
      <c r="L8" s="1004">
        <v>6727.79</v>
      </c>
      <c r="M8" s="902">
        <v>117.21</v>
      </c>
      <c r="N8" s="902">
        <v>254.41829999999999</v>
      </c>
      <c r="O8" s="1003">
        <v>729.15673000000004</v>
      </c>
      <c r="P8" s="1003">
        <v>145.71</v>
      </c>
      <c r="Q8" s="1003">
        <v>96.61</v>
      </c>
      <c r="R8" s="1003">
        <v>3.89</v>
      </c>
      <c r="S8" s="1003">
        <v>129.83000000000001</v>
      </c>
      <c r="T8" s="1003">
        <v>69.33</v>
      </c>
      <c r="U8" s="1003">
        <v>0.04</v>
      </c>
      <c r="V8" s="1004">
        <v>0.27</v>
      </c>
      <c r="W8" s="902">
        <v>443.07</v>
      </c>
      <c r="X8" s="902">
        <v>420.78192999999999</v>
      </c>
      <c r="Y8" s="1003">
        <v>939.76400999999998</v>
      </c>
      <c r="Z8" s="1003">
        <v>743.49</v>
      </c>
      <c r="AA8" s="1003">
        <v>542.51</v>
      </c>
      <c r="AB8" s="1003">
        <v>483.21</v>
      </c>
      <c r="AC8" s="1003">
        <v>286.08999999999997</v>
      </c>
      <c r="AD8" s="1003">
        <v>260</v>
      </c>
      <c r="AE8" s="1003">
        <v>183</v>
      </c>
      <c r="AF8" s="1004">
        <v>203.74780999999999</v>
      </c>
      <c r="AG8" s="902">
        <v>441.49</v>
      </c>
      <c r="AH8" s="902">
        <v>0.57318999999999998</v>
      </c>
      <c r="AI8" s="1003">
        <v>131.48734999999999</v>
      </c>
      <c r="AJ8" s="1003">
        <v>475.58</v>
      </c>
      <c r="AK8" s="1003">
        <v>346.12</v>
      </c>
      <c r="AL8" s="1003">
        <v>92.41</v>
      </c>
      <c r="AM8" s="1003">
        <v>857.33009000000004</v>
      </c>
      <c r="AN8" s="1003">
        <v>340</v>
      </c>
      <c r="AO8" s="1003">
        <v>70.88</v>
      </c>
      <c r="AP8" s="1004">
        <v>12.25</v>
      </c>
      <c r="AQ8" s="902">
        <v>6157.07</v>
      </c>
      <c r="AR8" s="902">
        <v>10667.11868</v>
      </c>
      <c r="AS8" s="1003">
        <v>21028.020710000001</v>
      </c>
      <c r="AT8" s="1003">
        <v>13115</v>
      </c>
      <c r="AU8" s="1003">
        <v>10095.56</v>
      </c>
      <c r="AV8" s="1003">
        <v>26354.9</v>
      </c>
      <c r="AW8" s="1003">
        <v>39768.559999999998</v>
      </c>
      <c r="AX8" s="1003">
        <v>32518.54</v>
      </c>
      <c r="AY8" s="1003">
        <v>22372.21</v>
      </c>
      <c r="AZ8" s="1004">
        <v>31539.25</v>
      </c>
      <c r="BA8" s="902">
        <v>374.51</v>
      </c>
      <c r="BB8" s="902">
        <v>499.44240000000002</v>
      </c>
      <c r="BC8" s="1003">
        <v>481.67439000000002</v>
      </c>
      <c r="BD8" s="1003">
        <v>1172.1600000000001</v>
      </c>
      <c r="BE8" s="1003">
        <v>481.48</v>
      </c>
      <c r="BF8" s="1003">
        <v>1105.96</v>
      </c>
      <c r="BG8" s="1003">
        <v>1450.39</v>
      </c>
      <c r="BH8" s="1003">
        <v>1695.15</v>
      </c>
      <c r="BI8" s="1003">
        <v>287.13</v>
      </c>
      <c r="BJ8" s="1004">
        <v>826.72</v>
      </c>
      <c r="BK8" s="902">
        <v>472.52</v>
      </c>
      <c r="BL8" s="902">
        <v>407.55232999999998</v>
      </c>
      <c r="BM8" s="1003">
        <v>307.47014000000001</v>
      </c>
      <c r="BN8" s="1003">
        <v>510.31</v>
      </c>
      <c r="BO8" s="1003">
        <v>1055.69</v>
      </c>
      <c r="BP8" s="1003">
        <v>1576.89</v>
      </c>
      <c r="BQ8" s="1003">
        <v>3373.59</v>
      </c>
      <c r="BR8" s="1003">
        <v>1269</v>
      </c>
      <c r="BS8" s="1003">
        <v>41.19</v>
      </c>
      <c r="BT8" s="1004">
        <v>98.52</v>
      </c>
      <c r="BU8" s="1004">
        <v>734.09</v>
      </c>
      <c r="BV8" s="902">
        <v>4092.2</v>
      </c>
      <c r="BW8" s="902">
        <v>3257.6764266999999</v>
      </c>
      <c r="BX8" s="1003">
        <v>4298.2816033999998</v>
      </c>
      <c r="BY8" s="1003">
        <v>3731.19</v>
      </c>
      <c r="BZ8" s="1003">
        <v>1753.95</v>
      </c>
      <c r="CA8" s="1003">
        <v>2292.66</v>
      </c>
      <c r="CB8" s="1003">
        <v>1033.98</v>
      </c>
      <c r="CC8" s="1003">
        <v>1349.38</v>
      </c>
      <c r="CD8" s="1003">
        <v>439.36</v>
      </c>
      <c r="CE8" s="1004">
        <v>2954.28</v>
      </c>
      <c r="CF8" s="902">
        <v>1841.44</v>
      </c>
      <c r="CG8" s="902">
        <v>1394.95616</v>
      </c>
      <c r="CH8" s="1003">
        <v>3607.6444299999998</v>
      </c>
      <c r="CI8" s="1003">
        <v>741.32</v>
      </c>
      <c r="CJ8" s="1003">
        <v>953</v>
      </c>
      <c r="CK8" s="1003">
        <v>3157.33</v>
      </c>
      <c r="CL8" s="1003">
        <v>2088.8000000000002</v>
      </c>
      <c r="CM8" s="1003">
        <v>665.71</v>
      </c>
      <c r="CN8" s="1003">
        <v>0</v>
      </c>
      <c r="CO8" s="902">
        <v>509.76</v>
      </c>
      <c r="CP8" s="902">
        <v>515.09963049999999</v>
      </c>
      <c r="CQ8" s="1003">
        <v>459.19608419999997</v>
      </c>
      <c r="CR8" s="1003">
        <v>472.91</v>
      </c>
      <c r="CS8" s="1003">
        <v>294.64</v>
      </c>
      <c r="CT8" s="1003">
        <v>234.29</v>
      </c>
      <c r="CU8" s="1003">
        <v>910.33</v>
      </c>
      <c r="CV8" s="1003">
        <v>498.58</v>
      </c>
      <c r="CW8" s="1003">
        <v>-4.59</v>
      </c>
      <c r="CX8" s="1004">
        <v>363.39</v>
      </c>
      <c r="CY8" s="1004">
        <v>74.33</v>
      </c>
      <c r="CZ8" s="902">
        <v>5456.97</v>
      </c>
      <c r="DA8" s="902">
        <v>1362.6007099999999</v>
      </c>
      <c r="DB8" s="1003">
        <v>6197.8632399999997</v>
      </c>
      <c r="DC8" s="1003">
        <v>9670.32</v>
      </c>
      <c r="DD8" s="1003">
        <v>11697.92</v>
      </c>
      <c r="DE8" s="1003">
        <v>10840.36</v>
      </c>
      <c r="DF8" s="1003">
        <v>20954.099999999999</v>
      </c>
      <c r="DG8" s="1003">
        <v>31062.73</v>
      </c>
      <c r="DH8" s="1003">
        <v>4770.79</v>
      </c>
      <c r="DI8" s="1004">
        <v>19047.62</v>
      </c>
      <c r="DJ8" s="902">
        <v>14296.04</v>
      </c>
      <c r="DK8" s="902">
        <v>20043.85125</v>
      </c>
      <c r="DL8" s="1003">
        <v>28810.739280000002</v>
      </c>
      <c r="DM8" s="1003">
        <v>33469.49</v>
      </c>
      <c r="DN8" s="1003">
        <v>31223.09</v>
      </c>
      <c r="DO8" s="1003">
        <v>26745.38</v>
      </c>
      <c r="DP8" s="1003">
        <v>41354.269999999997</v>
      </c>
      <c r="DQ8" s="1003">
        <v>52114.119999999995</v>
      </c>
      <c r="DR8" s="1003">
        <v>29719.46</v>
      </c>
      <c r="DS8" s="1004">
        <v>81699.520000000004</v>
      </c>
      <c r="DT8" s="902">
        <v>165.79140000000001</v>
      </c>
      <c r="DU8" s="902">
        <v>14.705554599999999</v>
      </c>
      <c r="DV8" s="1003">
        <v>350.54678680000001</v>
      </c>
      <c r="DW8" s="1003">
        <v>273.10500000000002</v>
      </c>
      <c r="DX8" s="1003">
        <v>143.66380000000001</v>
      </c>
      <c r="DY8" s="1003">
        <v>92.681100000000001</v>
      </c>
      <c r="DZ8" s="1003">
        <v>262.52</v>
      </c>
      <c r="EA8" s="1003">
        <v>392.67</v>
      </c>
      <c r="EB8" s="1003">
        <v>51.8489</v>
      </c>
      <c r="EC8" s="1004">
        <v>11.3391</v>
      </c>
      <c r="ED8" s="902">
        <v>359.32</v>
      </c>
      <c r="EE8" s="902">
        <v>609.48600999999996</v>
      </c>
      <c r="EF8" s="1003">
        <v>252.82357999999999</v>
      </c>
      <c r="EG8" s="902">
        <v>1408.75</v>
      </c>
      <c r="EH8" s="902">
        <v>19.989999999999998</v>
      </c>
      <c r="EI8" s="902">
        <v>326.33</v>
      </c>
      <c r="EJ8" s="902">
        <v>252.5</v>
      </c>
      <c r="EK8" s="1003">
        <v>-164</v>
      </c>
      <c r="EL8" s="1003">
        <v>35.090000000000003</v>
      </c>
      <c r="EM8" s="1004">
        <v>96.24</v>
      </c>
      <c r="EN8" s="902">
        <v>0</v>
      </c>
      <c r="EO8" s="902"/>
      <c r="EP8" s="902">
        <v>1398.43</v>
      </c>
      <c r="EQ8" s="1003">
        <v>339.22</v>
      </c>
      <c r="ER8" s="1003">
        <v>1259.94</v>
      </c>
      <c r="ES8" s="1003">
        <v>212.09</v>
      </c>
      <c r="ET8" s="1003">
        <v>612.15</v>
      </c>
      <c r="EU8" s="1003">
        <v>4027.0599999999995</v>
      </c>
      <c r="EV8" s="1003">
        <v>7915.18</v>
      </c>
      <c r="EW8" s="1004">
        <v>14782</v>
      </c>
      <c r="EX8" s="902">
        <v>7263.77</v>
      </c>
      <c r="EY8" s="902">
        <v>6611.6492900000003</v>
      </c>
      <c r="EZ8" s="1003">
        <v>18150.5278</v>
      </c>
      <c r="FA8" s="1003">
        <v>4878.62</v>
      </c>
      <c r="FB8" s="1003">
        <v>6415.13</v>
      </c>
      <c r="FC8" s="1003">
        <v>3844.59</v>
      </c>
      <c r="FD8" s="1003">
        <v>2278.12</v>
      </c>
      <c r="FE8" s="1003">
        <v>9019.73</v>
      </c>
      <c r="FF8" s="1003">
        <v>1056.73</v>
      </c>
      <c r="FG8" s="1004">
        <v>1952.13</v>
      </c>
      <c r="FH8" s="902">
        <v>0.09</v>
      </c>
      <c r="FI8" s="902">
        <v>1.6326000000000001</v>
      </c>
      <c r="FJ8" s="1003">
        <v>0</v>
      </c>
      <c r="FK8" s="1003"/>
      <c r="FL8" s="1003">
        <v>11.83</v>
      </c>
      <c r="FM8" s="1003">
        <v>221.75</v>
      </c>
      <c r="FN8" s="1003">
        <v>2321.15</v>
      </c>
      <c r="FO8" s="1003">
        <v>1823</v>
      </c>
      <c r="FP8" s="1003">
        <v>652.79999999999995</v>
      </c>
      <c r="FQ8" s="1004">
        <v>759.26</v>
      </c>
      <c r="FR8" s="902">
        <v>1627.53</v>
      </c>
      <c r="FS8" s="902">
        <v>821.58839</v>
      </c>
      <c r="FT8" s="1003">
        <v>4529.5941700000003</v>
      </c>
      <c r="FU8" s="1003">
        <v>1207.18</v>
      </c>
      <c r="FV8" s="1003">
        <v>682.75</v>
      </c>
      <c r="FW8" s="1003">
        <v>1057.8699999999999</v>
      </c>
      <c r="FX8" s="1003">
        <v>1444.85</v>
      </c>
      <c r="FY8" s="1003">
        <v>849.25</v>
      </c>
      <c r="FZ8" s="1003">
        <v>441.47</v>
      </c>
      <c r="GA8" s="1004">
        <v>889.89</v>
      </c>
      <c r="GB8" s="902">
        <v>3459.58</v>
      </c>
      <c r="GC8" s="902">
        <v>5653.1988199999996</v>
      </c>
      <c r="GD8" s="1003">
        <v>4163.8683799999999</v>
      </c>
      <c r="GE8" s="1003">
        <v>5783.41</v>
      </c>
      <c r="GF8" s="1003">
        <v>3293.19</v>
      </c>
      <c r="GG8" s="1003">
        <v>5368.01</v>
      </c>
      <c r="GH8" s="1003">
        <v>2649.78</v>
      </c>
      <c r="GI8" s="1003">
        <v>1838</v>
      </c>
      <c r="GJ8" s="1003">
        <v>1658.08</v>
      </c>
      <c r="GK8" s="1004">
        <v>1676.01</v>
      </c>
      <c r="GL8" s="902">
        <v>250.68</v>
      </c>
      <c r="GM8" s="1074">
        <v>30.38</v>
      </c>
      <c r="GN8" s="1003">
        <v>87.43</v>
      </c>
      <c r="GO8" s="1003">
        <v>4.66</v>
      </c>
      <c r="GP8" s="1003"/>
      <c r="GQ8" s="1003"/>
      <c r="GR8" s="1003">
        <v>16.59</v>
      </c>
      <c r="GS8" s="1003">
        <v>414</v>
      </c>
      <c r="GT8" s="1003">
        <v>111.5897551</v>
      </c>
      <c r="GU8" s="1004"/>
      <c r="GV8" s="902">
        <v>3434.47</v>
      </c>
      <c r="GW8" s="902">
        <v>3687.0533500000001</v>
      </c>
      <c r="GX8" s="1003">
        <v>8435.9976700000007</v>
      </c>
      <c r="GY8" s="1003">
        <v>11116.32</v>
      </c>
      <c r="GZ8" s="1003">
        <v>9649.2800000000007</v>
      </c>
      <c r="HA8" s="1003">
        <v>16875.12</v>
      </c>
      <c r="HB8" s="1003">
        <v>22672.33</v>
      </c>
      <c r="HC8" s="1003">
        <v>40844</v>
      </c>
      <c r="HD8" s="1003">
        <v>10688.77239</v>
      </c>
      <c r="HE8" s="1004">
        <v>27054.734349999999</v>
      </c>
      <c r="HF8" s="902">
        <v>1133.6600000000001</v>
      </c>
      <c r="HG8" s="902">
        <v>576.93948999999998</v>
      </c>
      <c r="HH8" s="1003">
        <v>2261.4501399999999</v>
      </c>
      <c r="HI8" s="1003">
        <v>5684.13</v>
      </c>
      <c r="HJ8" s="1003">
        <v>2395.6999999999998</v>
      </c>
      <c r="HK8" s="1003">
        <v>3238.39</v>
      </c>
      <c r="HL8" s="1003">
        <v>2050.44</v>
      </c>
      <c r="HM8" s="1003">
        <v>3324.06</v>
      </c>
      <c r="HN8" s="1003">
        <v>823.55</v>
      </c>
      <c r="HO8" s="1004">
        <v>733.93</v>
      </c>
      <c r="HP8" s="902">
        <v>184.44</v>
      </c>
      <c r="HQ8" s="902">
        <v>220.60888</v>
      </c>
      <c r="HR8" s="1003">
        <v>323.94423</v>
      </c>
      <c r="HS8" s="1003">
        <v>374.71</v>
      </c>
      <c r="HT8" s="1003">
        <v>510.67</v>
      </c>
      <c r="HU8" s="1003">
        <v>1570.49</v>
      </c>
      <c r="HV8" s="1003">
        <v>1612.8</v>
      </c>
      <c r="HW8" s="1003">
        <v>550.99</v>
      </c>
      <c r="HX8" s="1003">
        <v>390.25</v>
      </c>
      <c r="HY8" s="1004">
        <v>276.07</v>
      </c>
      <c r="HZ8" s="902">
        <v>5.66</v>
      </c>
      <c r="IA8" s="902">
        <v>1955.66347</v>
      </c>
      <c r="IB8" s="1003">
        <v>10638.197039999999</v>
      </c>
      <c r="IC8" s="1003">
        <v>3893.57</v>
      </c>
      <c r="ID8" s="1003">
        <v>3370.91</v>
      </c>
      <c r="IE8" s="1003">
        <v>3685.69</v>
      </c>
      <c r="IF8" s="1003">
        <v>543.74</v>
      </c>
      <c r="IG8" s="1003">
        <v>316.70999999999998</v>
      </c>
      <c r="IH8" s="1003">
        <v>33.28</v>
      </c>
      <c r="II8" s="1004">
        <v>781.32</v>
      </c>
      <c r="IJ8" s="902">
        <v>52745.871400000011</v>
      </c>
      <c r="IK8" s="902">
        <v>59949.176861799991</v>
      </c>
      <c r="IL8" s="902">
        <v>118903.96776439996</v>
      </c>
      <c r="IM8" s="902">
        <v>101016.23500000003</v>
      </c>
      <c r="IN8" s="902">
        <v>91664.923800000004</v>
      </c>
      <c r="IO8" s="902">
        <v>110034.67110000001</v>
      </c>
      <c r="IP8" s="902">
        <v>149223.70008999997</v>
      </c>
      <c r="IQ8" s="1003">
        <v>185887.00999999998</v>
      </c>
      <c r="IR8" s="1191">
        <v>82262.361045099999</v>
      </c>
      <c r="IS8" s="1004">
        <f t="shared" ref="IS8:IS11" si="0">SUM(B8,L8,V8,AF8,AP8,AZ8,BJ8,BT8,BU8,CE8,CX8,CY8,DI8,DS8,EC8,EM8,EW8,FG8,FQ8,GA8,GK8,GU8,HE8,HO8,HY8,II8)</f>
        <v>193711.54677660007</v>
      </c>
    </row>
    <row r="9" spans="1:253" ht="21" customHeight="1">
      <c r="A9" s="1192" t="s">
        <v>552</v>
      </c>
      <c r="B9" s="1193">
        <v>-13.229973000000001</v>
      </c>
      <c r="C9" s="902"/>
      <c r="D9" s="902">
        <v>-92.23</v>
      </c>
      <c r="E9" s="1003">
        <v>-4.3899999999999997</v>
      </c>
      <c r="F9" s="1003">
        <v>-0.02</v>
      </c>
      <c r="G9" s="1003">
        <v>-7.92</v>
      </c>
      <c r="H9" s="1003"/>
      <c r="I9" s="1003">
        <v>-68.8</v>
      </c>
      <c r="J9" s="1003"/>
      <c r="K9" s="1003"/>
      <c r="L9" s="1004">
        <v>-134.31</v>
      </c>
      <c r="M9" s="902">
        <v>-0.13</v>
      </c>
      <c r="N9" s="902">
        <v>-14.49527</v>
      </c>
      <c r="O9" s="1003">
        <v>0</v>
      </c>
      <c r="P9" s="1003">
        <v>0</v>
      </c>
      <c r="Q9" s="1003"/>
      <c r="R9" s="1003">
        <v>0.06</v>
      </c>
      <c r="S9" s="1003">
        <v>-0.08</v>
      </c>
      <c r="T9" s="1003"/>
      <c r="U9" s="1003">
        <v>-22.67</v>
      </c>
      <c r="V9" s="1004"/>
      <c r="W9" s="902">
        <v>-122.11</v>
      </c>
      <c r="X9" s="902">
        <v>-882.05218000000002</v>
      </c>
      <c r="Y9" s="1003">
        <v>-152.95039</v>
      </c>
      <c r="Z9" s="1003">
        <v>-126.81</v>
      </c>
      <c r="AA9" s="1003">
        <v>-213.28</v>
      </c>
      <c r="AB9" s="1003">
        <v>-311.49</v>
      </c>
      <c r="AC9" s="1003">
        <v>-60.58</v>
      </c>
      <c r="AD9" s="1003"/>
      <c r="AE9" s="1003"/>
      <c r="AF9" s="1004">
        <v>-2.5841799999999999</v>
      </c>
      <c r="AG9" s="902"/>
      <c r="AH9" s="902">
        <v>0</v>
      </c>
      <c r="AI9" s="1003">
        <v>-16.085180000000001</v>
      </c>
      <c r="AJ9" s="1003">
        <v>-7.05</v>
      </c>
      <c r="AK9" s="1003">
        <v>-217.35</v>
      </c>
      <c r="AL9" s="1003">
        <v>-88.01</v>
      </c>
      <c r="AM9" s="1003">
        <v>-494.90854999999999</v>
      </c>
      <c r="AN9" s="1003">
        <v>-91</v>
      </c>
      <c r="AO9" s="1003">
        <v>-11.92</v>
      </c>
      <c r="AP9" s="1004">
        <v>-6.56</v>
      </c>
      <c r="AQ9" s="902">
        <v>-1256</v>
      </c>
      <c r="AR9" s="902">
        <v>-1174.4518599999999</v>
      </c>
      <c r="AS9" s="1003">
        <v>-3894.9143600000002</v>
      </c>
      <c r="AT9" s="1003">
        <v>-4615.26</v>
      </c>
      <c r="AU9" s="1003">
        <v>-5630.12</v>
      </c>
      <c r="AV9" s="1003">
        <v>-14467.9</v>
      </c>
      <c r="AW9" s="1003">
        <v>-11550.55</v>
      </c>
      <c r="AX9" s="1003">
        <v>-12754.78</v>
      </c>
      <c r="AY9" s="1003"/>
      <c r="AZ9" s="1004">
        <v>-10102.129999999999</v>
      </c>
      <c r="BA9" s="902">
        <v>-35.54</v>
      </c>
      <c r="BB9" s="902">
        <v>-19.884070000000001</v>
      </c>
      <c r="BC9" s="1003">
        <v>-208.64267000000001</v>
      </c>
      <c r="BD9" s="1003">
        <v>-110.79</v>
      </c>
      <c r="BE9" s="1003">
        <v>-248.34</v>
      </c>
      <c r="BF9" s="1003">
        <v>-406.17</v>
      </c>
      <c r="BG9" s="1003">
        <v>-847.94</v>
      </c>
      <c r="BH9" s="1003"/>
      <c r="BI9" s="1003"/>
      <c r="BJ9" s="1004">
        <v>-122.88</v>
      </c>
      <c r="BK9" s="902">
        <v>-0.88</v>
      </c>
      <c r="BL9" s="902">
        <v>-2.1970200000000002</v>
      </c>
      <c r="BM9" s="1003"/>
      <c r="BN9" s="1003"/>
      <c r="BO9" s="1003"/>
      <c r="BP9" s="1003"/>
      <c r="BQ9" s="1003">
        <v>-5.71</v>
      </c>
      <c r="BR9" s="1003"/>
      <c r="BS9" s="1003"/>
      <c r="BT9" s="1004">
        <v>-68.150000000000006</v>
      </c>
      <c r="BU9" s="1004">
        <v>-35.81</v>
      </c>
      <c r="BV9" s="902">
        <v>-913.42</v>
      </c>
      <c r="BW9" s="902">
        <v>-922.17857200000003</v>
      </c>
      <c r="BX9" s="1003">
        <v>-1344.2186495000001</v>
      </c>
      <c r="BY9" s="1003">
        <v>-782.42</v>
      </c>
      <c r="BZ9" s="1003">
        <v>-2488.59</v>
      </c>
      <c r="CA9" s="1003">
        <v>-818.8</v>
      </c>
      <c r="CB9" s="1003">
        <v>-659.21</v>
      </c>
      <c r="CC9" s="1003">
        <v>-955.23</v>
      </c>
      <c r="CD9" s="1003"/>
      <c r="CE9" s="1004">
        <v>-92.24</v>
      </c>
      <c r="CF9" s="902"/>
      <c r="CG9" s="902">
        <v>-1.2755000000000001</v>
      </c>
      <c r="CH9" s="1003">
        <v>-25.37839</v>
      </c>
      <c r="CI9" s="1003"/>
      <c r="CJ9" s="1003">
        <v>-46.78</v>
      </c>
      <c r="CK9" s="1003"/>
      <c r="CL9" s="1003"/>
      <c r="CM9" s="1003"/>
      <c r="CN9" s="1003"/>
      <c r="CO9" s="902">
        <v>-93.4</v>
      </c>
      <c r="CP9" s="902">
        <v>-122.40317159999999</v>
      </c>
      <c r="CQ9" s="1003">
        <v>-58.3924339</v>
      </c>
      <c r="CR9" s="1003">
        <v>-74.89</v>
      </c>
      <c r="CS9" s="1003">
        <v>-95.95</v>
      </c>
      <c r="CT9" s="1003">
        <v>-143.58000000000001</v>
      </c>
      <c r="CU9" s="1003">
        <v>-280.10000000000002</v>
      </c>
      <c r="CV9" s="1003"/>
      <c r="CW9" s="1003"/>
      <c r="CX9" s="1004">
        <v>-141.52000000000001</v>
      </c>
      <c r="CY9" s="1004">
        <v>-2.5</v>
      </c>
      <c r="CZ9" s="902">
        <v>-293.45</v>
      </c>
      <c r="DA9" s="902">
        <v>-851.97846000000004</v>
      </c>
      <c r="DB9" s="1003">
        <v>-1530.91362</v>
      </c>
      <c r="DC9" s="1003">
        <v>-3377.66</v>
      </c>
      <c r="DD9" s="1003">
        <v>-284.57</v>
      </c>
      <c r="DE9" s="1003">
        <v>-3084.62</v>
      </c>
      <c r="DF9" s="1003">
        <v>-17.29</v>
      </c>
      <c r="DG9" s="1003"/>
      <c r="DH9" s="1003"/>
      <c r="DI9" s="1004">
        <v>-1829.44</v>
      </c>
      <c r="DJ9" s="902">
        <v>-1717.76</v>
      </c>
      <c r="DK9" s="902">
        <v>-1961.4455499999999</v>
      </c>
      <c r="DL9" s="1003">
        <v>-1140.4573</v>
      </c>
      <c r="DM9" s="1003">
        <v>-1255.21</v>
      </c>
      <c r="DN9" s="1003">
        <v>-9008.76</v>
      </c>
      <c r="DO9" s="1003">
        <v>-5468.01</v>
      </c>
      <c r="DP9" s="1003">
        <v>-12186.21</v>
      </c>
      <c r="DQ9" s="1003"/>
      <c r="DR9" s="1003">
        <v>-1544.14</v>
      </c>
      <c r="DS9" s="1004">
        <v>-9324.4500000000007</v>
      </c>
      <c r="DT9" s="902">
        <v>-36.407800000000002</v>
      </c>
      <c r="DU9" s="902">
        <v>0</v>
      </c>
      <c r="DV9" s="1003">
        <v>-4.3479400000000001E-2</v>
      </c>
      <c r="DW9" s="1003">
        <v>-2.3742999999999999</v>
      </c>
      <c r="DX9" s="1003">
        <v>-6.7400000000000002E-2</v>
      </c>
      <c r="DY9" s="1003">
        <v>-2.4799999999999999E-2</v>
      </c>
      <c r="DZ9" s="1003">
        <v>-55.86</v>
      </c>
      <c r="EA9" s="1003">
        <v>-58.88</v>
      </c>
      <c r="EB9" s="1003"/>
      <c r="EC9" s="1004"/>
      <c r="ED9" s="902">
        <v>-169.93</v>
      </c>
      <c r="EE9" s="902">
        <v>-152.74547999999999</v>
      </c>
      <c r="EF9" s="1003">
        <v>-188.26012</v>
      </c>
      <c r="EG9" s="902">
        <v>-145.11000000000001</v>
      </c>
      <c r="EH9" s="902">
        <v>-64.319999999999993</v>
      </c>
      <c r="EI9" s="902">
        <v>-1.04</v>
      </c>
      <c r="EJ9" s="902">
        <v>-11.75</v>
      </c>
      <c r="EK9" s="1003"/>
      <c r="EL9" s="1003"/>
      <c r="EM9" s="1004">
        <v>-5.15</v>
      </c>
      <c r="EN9" s="902">
        <v>-9.23</v>
      </c>
      <c r="EO9" s="902">
        <v>-8.15</v>
      </c>
      <c r="EP9" s="902">
        <v>-152.82</v>
      </c>
      <c r="EQ9" s="1003">
        <v>-61.48</v>
      </c>
      <c r="ER9" s="1003">
        <v>-666.61</v>
      </c>
      <c r="ES9" s="1003">
        <v>-799.3</v>
      </c>
      <c r="ET9" s="1003">
        <v>-91</v>
      </c>
      <c r="EU9" s="1003"/>
      <c r="EV9" s="1003"/>
      <c r="EW9" s="1004">
        <v>-1796</v>
      </c>
      <c r="EX9" s="902">
        <v>-660.64</v>
      </c>
      <c r="EY9" s="902">
        <v>-2019.721</v>
      </c>
      <c r="EZ9" s="1003">
        <v>-656.17621999999994</v>
      </c>
      <c r="FA9" s="1003">
        <v>-262.3</v>
      </c>
      <c r="FB9" s="1003">
        <v>-584.4</v>
      </c>
      <c r="FC9" s="1003">
        <v>-439.84</v>
      </c>
      <c r="FD9" s="1003">
        <v>-156.27000000000001</v>
      </c>
      <c r="FE9" s="1003"/>
      <c r="FF9" s="1003">
        <v>-533.04999999999995</v>
      </c>
      <c r="FG9" s="1004">
        <v>-251.72</v>
      </c>
      <c r="FH9" s="902"/>
      <c r="FI9" s="902">
        <v>0</v>
      </c>
      <c r="FJ9" s="1003">
        <v>0</v>
      </c>
      <c r="FK9" s="1003"/>
      <c r="FL9" s="1003">
        <v>-10.55</v>
      </c>
      <c r="FM9" s="1003"/>
      <c r="FN9" s="1003">
        <v>-91.6</v>
      </c>
      <c r="FO9" s="1003"/>
      <c r="FP9" s="1003"/>
      <c r="FQ9" s="1004"/>
      <c r="FR9" s="902">
        <v>-11.12</v>
      </c>
      <c r="FS9" s="902">
        <v>-55.676139999999997</v>
      </c>
      <c r="FT9" s="1003">
        <v>-35.286409999999997</v>
      </c>
      <c r="FU9" s="1003">
        <v>-33.619999999999997</v>
      </c>
      <c r="FV9" s="1003">
        <v>-93.07</v>
      </c>
      <c r="FW9" s="1003">
        <v>-64.12</v>
      </c>
      <c r="FX9" s="1003">
        <v>-389.92</v>
      </c>
      <c r="FY9" s="1003"/>
      <c r="FZ9" s="1003"/>
      <c r="GA9" s="1004">
        <v>-176.56</v>
      </c>
      <c r="GB9" s="902">
        <v>-427.3</v>
      </c>
      <c r="GC9" s="902">
        <v>-2123.8407900000002</v>
      </c>
      <c r="GD9" s="1003">
        <v>-1009.91853</v>
      </c>
      <c r="GE9" s="1003">
        <v>-1110.44</v>
      </c>
      <c r="GF9" s="1003">
        <v>-1195.51</v>
      </c>
      <c r="GG9" s="1003">
        <v>-1790.04</v>
      </c>
      <c r="GH9" s="1003">
        <v>-889.43</v>
      </c>
      <c r="GI9" s="1003"/>
      <c r="GJ9" s="1003">
        <v>-128.22999999999999</v>
      </c>
      <c r="GK9" s="1004">
        <v>-26.57</v>
      </c>
      <c r="GL9" s="902">
        <v>-77.61</v>
      </c>
      <c r="GM9" s="902"/>
      <c r="GN9" s="1003">
        <v>-103.81</v>
      </c>
      <c r="GO9" s="1003"/>
      <c r="GP9" s="1003"/>
      <c r="GQ9" s="1003"/>
      <c r="GR9" s="1003"/>
      <c r="GS9" s="1003"/>
      <c r="GT9" s="1003">
        <v>-1.3017726999999999</v>
      </c>
      <c r="GU9" s="1004"/>
      <c r="GV9" s="902">
        <v>-141.16999999999999</v>
      </c>
      <c r="GW9" s="902">
        <v>-846.4307</v>
      </c>
      <c r="GX9" s="1003">
        <v>-304.08638000000002</v>
      </c>
      <c r="GY9" s="1003">
        <v>-872.52</v>
      </c>
      <c r="GZ9" s="1003">
        <v>-629.66999999999996</v>
      </c>
      <c r="HA9" s="1003">
        <v>-15861.16</v>
      </c>
      <c r="HB9" s="1003">
        <v>-5934.55</v>
      </c>
      <c r="HC9" s="1003">
        <v>-1527.62</v>
      </c>
      <c r="HD9" s="1003">
        <v>-310.98018000000002</v>
      </c>
      <c r="HE9" s="1004">
        <v>-3074.2065499999999</v>
      </c>
      <c r="HF9" s="902">
        <v>-46.39</v>
      </c>
      <c r="HG9" s="902">
        <v>-82.654039999999995</v>
      </c>
      <c r="HH9" s="1003">
        <v>-69.194779999999994</v>
      </c>
      <c r="HI9" s="1003">
        <v>-656.57</v>
      </c>
      <c r="HJ9" s="1003">
        <v>-2986.95</v>
      </c>
      <c r="HK9" s="1003">
        <v>-3124.29</v>
      </c>
      <c r="HL9" s="1003">
        <v>-1434.96</v>
      </c>
      <c r="HM9" s="1003"/>
      <c r="HN9" s="1003">
        <v>-256.64</v>
      </c>
      <c r="HO9" s="1004">
        <v>-2.0299999999999998</v>
      </c>
      <c r="HP9" s="902">
        <v>-134.79</v>
      </c>
      <c r="HQ9" s="902">
        <v>-22.257750000000001</v>
      </c>
      <c r="HR9" s="1003">
        <v>-5.08474</v>
      </c>
      <c r="HS9" s="1003">
        <v>-99.38</v>
      </c>
      <c r="HT9" s="1003">
        <v>-241.99</v>
      </c>
      <c r="HU9" s="1003">
        <v>-105.82</v>
      </c>
      <c r="HV9" s="1003">
        <v>-87.99</v>
      </c>
      <c r="HW9" s="1003">
        <v>0</v>
      </c>
      <c r="HX9" s="1003">
        <v>-24.38</v>
      </c>
      <c r="HY9" s="1004">
        <v>-0.24</v>
      </c>
      <c r="HZ9" s="902">
        <v>-4.33</v>
      </c>
      <c r="IA9" s="902">
        <v>-79.67501</v>
      </c>
      <c r="IB9" s="1003">
        <v>-36.586869999999998</v>
      </c>
      <c r="IC9" s="1003">
        <v>-923.64</v>
      </c>
      <c r="ID9" s="1003">
        <v>-1345.17</v>
      </c>
      <c r="IE9" s="1003">
        <v>-440.34</v>
      </c>
      <c r="IF9" s="1003">
        <v>-33.78</v>
      </c>
      <c r="IG9" s="1003"/>
      <c r="IH9" s="1003">
        <v>-98.9</v>
      </c>
      <c r="II9" s="1004">
        <v>-1072</v>
      </c>
      <c r="IJ9" s="902">
        <v>-6151.6077999999998</v>
      </c>
      <c r="IK9" s="902">
        <v>-11435.742563600001</v>
      </c>
      <c r="IL9" s="902">
        <v>-10937.6105228</v>
      </c>
      <c r="IM9" s="902">
        <v>-14517.5443</v>
      </c>
      <c r="IN9" s="902">
        <v>-26059.967400000001</v>
      </c>
      <c r="IO9" s="902">
        <v>-47414.4948</v>
      </c>
      <c r="IP9" s="902">
        <v>-35348.488549999995</v>
      </c>
      <c r="IQ9" s="1003">
        <v>-15387.509999999998</v>
      </c>
      <c r="IR9" s="1191">
        <v>-2932.2119527</v>
      </c>
      <c r="IS9" s="1004">
        <f t="shared" si="0"/>
        <v>-28280.280703</v>
      </c>
    </row>
    <row r="10" spans="1:253" ht="21" customHeight="1">
      <c r="A10" s="1192" t="s">
        <v>553</v>
      </c>
      <c r="B10" s="1193"/>
      <c r="C10" s="902"/>
      <c r="D10" s="902"/>
      <c r="E10" s="1003"/>
      <c r="F10" s="1003"/>
      <c r="G10" s="1003"/>
      <c r="H10" s="1003"/>
      <c r="I10" s="1003"/>
      <c r="J10" s="1003"/>
      <c r="K10" s="1003"/>
      <c r="L10" s="1004"/>
      <c r="M10" s="902"/>
      <c r="N10" s="902"/>
      <c r="O10" s="1003"/>
      <c r="P10" s="1003"/>
      <c r="Q10" s="1003"/>
      <c r="R10" s="1003"/>
      <c r="S10" s="1003"/>
      <c r="T10" s="1003"/>
      <c r="U10" s="1003"/>
      <c r="V10" s="1004"/>
      <c r="W10" s="902"/>
      <c r="X10" s="902"/>
      <c r="Y10" s="1003"/>
      <c r="Z10" s="1003"/>
      <c r="AA10" s="1003"/>
      <c r="AB10" s="1003"/>
      <c r="AC10" s="1003"/>
      <c r="AD10" s="1003">
        <v>-1</v>
      </c>
      <c r="AE10" s="1003">
        <v>-3</v>
      </c>
      <c r="AF10" s="1004"/>
      <c r="AG10" s="902"/>
      <c r="AH10" s="902"/>
      <c r="AI10" s="1003"/>
      <c r="AJ10" s="1003"/>
      <c r="AK10" s="1003"/>
      <c r="AL10" s="1003"/>
      <c r="AM10" s="1003"/>
      <c r="AN10" s="1003"/>
      <c r="AO10" s="1003"/>
      <c r="AP10" s="1004"/>
      <c r="AQ10" s="902"/>
      <c r="AR10" s="902"/>
      <c r="AS10" s="1003"/>
      <c r="AT10" s="1003"/>
      <c r="AU10" s="1003"/>
      <c r="AV10" s="1003"/>
      <c r="AW10" s="1003"/>
      <c r="AX10" s="1003"/>
      <c r="AY10" s="1003"/>
      <c r="AZ10" s="1004"/>
      <c r="BA10" s="902"/>
      <c r="BB10" s="902"/>
      <c r="BC10" s="1003"/>
      <c r="BD10" s="1003"/>
      <c r="BE10" s="1003"/>
      <c r="BF10" s="1003"/>
      <c r="BG10" s="1003"/>
      <c r="BH10" s="1003">
        <v>-546.74</v>
      </c>
      <c r="BI10" s="1003">
        <v>-135.5</v>
      </c>
      <c r="BJ10" s="1004"/>
      <c r="BK10" s="902"/>
      <c r="BL10" s="902"/>
      <c r="BM10" s="1003"/>
      <c r="BN10" s="1003"/>
      <c r="BO10" s="1003"/>
      <c r="BP10" s="1003"/>
      <c r="BQ10" s="1003"/>
      <c r="BR10" s="1003"/>
      <c r="BS10" s="1003"/>
      <c r="BT10" s="1004"/>
      <c r="BU10" s="1004"/>
      <c r="BV10" s="902"/>
      <c r="BW10" s="902"/>
      <c r="BX10" s="1003"/>
      <c r="BY10" s="1003"/>
      <c r="BZ10" s="1003"/>
      <c r="CA10" s="1003"/>
      <c r="CB10" s="1003"/>
      <c r="CC10" s="1003"/>
      <c r="CD10" s="1003"/>
      <c r="CE10" s="1004"/>
      <c r="CF10" s="902"/>
      <c r="CG10" s="902"/>
      <c r="CH10" s="1003"/>
      <c r="CI10" s="1003"/>
      <c r="CJ10" s="1003">
        <v>-442.5</v>
      </c>
      <c r="CK10" s="1003"/>
      <c r="CL10" s="1003"/>
      <c r="CM10" s="1003"/>
      <c r="CN10" s="1003"/>
      <c r="CO10" s="902"/>
      <c r="CP10" s="902"/>
      <c r="CQ10" s="1003"/>
      <c r="CR10" s="1003"/>
      <c r="CS10" s="1003"/>
      <c r="CT10" s="1003"/>
      <c r="CU10" s="1003"/>
      <c r="CV10" s="1003"/>
      <c r="CW10" s="1003"/>
      <c r="CX10" s="1004"/>
      <c r="CY10" s="1004"/>
      <c r="CZ10" s="902"/>
      <c r="DA10" s="902"/>
      <c r="DB10" s="1003"/>
      <c r="DC10" s="1003"/>
      <c r="DD10" s="1003"/>
      <c r="DE10" s="1003"/>
      <c r="DF10" s="1003"/>
      <c r="DG10" s="1003"/>
      <c r="DH10" s="1003"/>
      <c r="DI10" s="1004"/>
      <c r="DJ10" s="902"/>
      <c r="DK10" s="902"/>
      <c r="DL10" s="1003"/>
      <c r="DM10" s="1003"/>
      <c r="DN10" s="1003"/>
      <c r="DO10" s="1003"/>
      <c r="DP10" s="1003"/>
      <c r="DQ10" s="1003"/>
      <c r="DR10" s="1003"/>
      <c r="DS10" s="1004"/>
      <c r="DT10" s="902"/>
      <c r="DU10" s="902"/>
      <c r="DV10" s="1003"/>
      <c r="DW10" s="1003"/>
      <c r="DX10" s="1003"/>
      <c r="DY10" s="1003"/>
      <c r="DZ10" s="1003"/>
      <c r="EA10" s="1003"/>
      <c r="EB10" s="1003"/>
      <c r="EC10" s="1004"/>
      <c r="ED10" s="902"/>
      <c r="EE10" s="902"/>
      <c r="EF10" s="1003"/>
      <c r="EG10" s="902"/>
      <c r="EH10" s="902"/>
      <c r="EI10" s="902"/>
      <c r="EJ10" s="902"/>
      <c r="EK10" s="1003"/>
      <c r="EL10" s="1003"/>
      <c r="EM10" s="1004"/>
      <c r="EN10" s="902"/>
      <c r="EO10" s="902"/>
      <c r="EP10" s="902"/>
      <c r="EQ10" s="1003"/>
      <c r="ER10" s="1003"/>
      <c r="ES10" s="1003"/>
      <c r="ET10" s="1003"/>
      <c r="EU10" s="1003"/>
      <c r="EV10" s="1003"/>
      <c r="EW10" s="1004"/>
      <c r="EX10" s="902"/>
      <c r="EY10" s="902"/>
      <c r="EZ10" s="1003"/>
      <c r="FA10" s="1003"/>
      <c r="FB10" s="1003">
        <v>-500</v>
      </c>
      <c r="FC10" s="1003"/>
      <c r="FD10" s="1003"/>
      <c r="FE10" s="1003"/>
      <c r="FF10" s="1003"/>
      <c r="FG10" s="1004"/>
      <c r="FH10" s="902"/>
      <c r="FI10" s="902"/>
      <c r="FJ10" s="1003"/>
      <c r="FK10" s="1003"/>
      <c r="FL10" s="1003"/>
      <c r="FM10" s="1003"/>
      <c r="FN10" s="1003"/>
      <c r="FO10" s="1003"/>
      <c r="FP10" s="1003"/>
      <c r="FQ10" s="1004"/>
      <c r="FR10" s="902"/>
      <c r="FS10" s="902"/>
      <c r="FT10" s="1003"/>
      <c r="FU10" s="1003"/>
      <c r="FV10" s="1003"/>
      <c r="FW10" s="1003"/>
      <c r="FX10" s="1003"/>
      <c r="FY10" s="1003"/>
      <c r="FZ10" s="1003"/>
      <c r="GA10" s="1004"/>
      <c r="GB10" s="902"/>
      <c r="GC10" s="902"/>
      <c r="GD10" s="1003"/>
      <c r="GE10" s="1003"/>
      <c r="GF10" s="1003"/>
      <c r="GG10" s="1003"/>
      <c r="GH10" s="1003"/>
      <c r="GI10" s="1003"/>
      <c r="GJ10" s="1003"/>
      <c r="GK10" s="1004"/>
      <c r="GL10" s="902"/>
      <c r="GM10" s="1074">
        <v>-925.8</v>
      </c>
      <c r="GN10" s="1003">
        <v>-73.13</v>
      </c>
      <c r="GO10" s="1003"/>
      <c r="GP10" s="1003"/>
      <c r="GQ10" s="1003"/>
      <c r="GR10" s="1003"/>
      <c r="GS10" s="1003"/>
      <c r="GT10" s="1003"/>
      <c r="GU10" s="1004"/>
      <c r="GV10" s="902"/>
      <c r="GW10" s="902">
        <v>1369.37</v>
      </c>
      <c r="GX10" s="1003">
        <v>587.83000000000004</v>
      </c>
      <c r="GY10" s="1003"/>
      <c r="GZ10" s="1003"/>
      <c r="HA10" s="1003"/>
      <c r="HB10" s="1003"/>
      <c r="HC10" s="1003"/>
      <c r="HD10" s="1003"/>
      <c r="HE10" s="1004"/>
      <c r="HF10" s="902"/>
      <c r="HG10" s="902"/>
      <c r="HH10" s="1003"/>
      <c r="HI10" s="1003"/>
      <c r="HJ10" s="1003"/>
      <c r="HK10" s="1003"/>
      <c r="HL10" s="1003"/>
      <c r="HM10" s="1003"/>
      <c r="HN10" s="1003"/>
      <c r="HO10" s="1004"/>
      <c r="HP10" s="902"/>
      <c r="HQ10" s="902"/>
      <c r="HR10" s="1003"/>
      <c r="HS10" s="1003"/>
      <c r="HT10" s="1003"/>
      <c r="HU10" s="1003"/>
      <c r="HV10" s="1003"/>
      <c r="HW10" s="1003">
        <v>-9.99</v>
      </c>
      <c r="HX10" s="1003"/>
      <c r="HY10" s="1004"/>
      <c r="HZ10" s="902"/>
      <c r="IA10" s="902"/>
      <c r="IB10" s="1003"/>
      <c r="IC10" s="1003"/>
      <c r="ID10" s="1003"/>
      <c r="IE10" s="1003"/>
      <c r="IF10" s="1003"/>
      <c r="IG10" s="1003"/>
      <c r="IH10" s="1003"/>
      <c r="II10" s="1004"/>
      <c r="IJ10" s="902">
        <v>0</v>
      </c>
      <c r="IK10" s="902">
        <v>443.56999999999994</v>
      </c>
      <c r="IL10" s="902">
        <v>514.70000000000005</v>
      </c>
      <c r="IM10" s="902">
        <v>0</v>
      </c>
      <c r="IN10" s="902">
        <v>-942.5</v>
      </c>
      <c r="IO10" s="902"/>
      <c r="IP10" s="902"/>
      <c r="IQ10" s="1003">
        <v>-557.73</v>
      </c>
      <c r="IR10" s="1191">
        <v>-138.5</v>
      </c>
      <c r="IS10" s="1004">
        <f t="shared" si="0"/>
        <v>0</v>
      </c>
    </row>
    <row r="11" spans="1:253" ht="21" customHeight="1">
      <c r="A11" s="1192" t="s">
        <v>503</v>
      </c>
      <c r="B11" s="1193"/>
      <c r="C11" s="902"/>
      <c r="D11" s="902"/>
      <c r="E11" s="1003"/>
      <c r="F11" s="1003"/>
      <c r="G11" s="1003"/>
      <c r="H11" s="1003"/>
      <c r="I11" s="1003"/>
      <c r="J11" s="1003">
        <v>1123</v>
      </c>
      <c r="K11" s="1003"/>
      <c r="L11" s="1004"/>
      <c r="M11" s="902">
        <v>113.66</v>
      </c>
      <c r="N11" s="902">
        <v>288.02999999999997</v>
      </c>
      <c r="O11" s="1003">
        <v>86.41</v>
      </c>
      <c r="P11" s="1003">
        <v>26.95</v>
      </c>
      <c r="Q11" s="1003">
        <v>289.01</v>
      </c>
      <c r="R11" s="1003">
        <v>342.02</v>
      </c>
      <c r="S11" s="1003">
        <v>108.06</v>
      </c>
      <c r="T11" s="1003">
        <v>112.75</v>
      </c>
      <c r="U11" s="1003">
        <v>553.44000000000005</v>
      </c>
      <c r="V11" s="1004">
        <v>331.18</v>
      </c>
      <c r="W11" s="902">
        <v>1275.1099999999999</v>
      </c>
      <c r="X11" s="902">
        <v>472.04</v>
      </c>
      <c r="Y11" s="1003">
        <v>369.41</v>
      </c>
      <c r="Z11" s="1003">
        <v>330.33</v>
      </c>
      <c r="AA11" s="1003">
        <v>299.60000000000002</v>
      </c>
      <c r="AB11" s="1003">
        <v>605.91</v>
      </c>
      <c r="AC11" s="1003">
        <v>366.37</v>
      </c>
      <c r="AD11" s="1003">
        <v>236</v>
      </c>
      <c r="AE11" s="1003">
        <v>503</v>
      </c>
      <c r="AF11" s="1004">
        <v>659.39535000000001</v>
      </c>
      <c r="AG11" s="902"/>
      <c r="AH11" s="902"/>
      <c r="AI11" s="1003"/>
      <c r="AJ11" s="1003"/>
      <c r="AK11" s="1003"/>
      <c r="AL11" s="1003"/>
      <c r="AM11" s="1003"/>
      <c r="AN11" s="1003"/>
      <c r="AO11" s="1003"/>
      <c r="AP11" s="1004"/>
      <c r="AQ11" s="902">
        <v>1548.13</v>
      </c>
      <c r="AR11" s="902">
        <v>985.43</v>
      </c>
      <c r="AS11" s="1003">
        <v>-498.24</v>
      </c>
      <c r="AT11" s="1003">
        <v>-1121.32</v>
      </c>
      <c r="AU11" s="1003">
        <v>-646.79999999999995</v>
      </c>
      <c r="AV11" s="1003">
        <v>-455.56</v>
      </c>
      <c r="AW11" s="1003">
        <v>-1380.82</v>
      </c>
      <c r="AX11" s="1003">
        <v>-1144.73</v>
      </c>
      <c r="AY11" s="1003">
        <v>1406.54</v>
      </c>
      <c r="AZ11" s="1004">
        <v>336.52</v>
      </c>
      <c r="BA11" s="902"/>
      <c r="BB11" s="902"/>
      <c r="BC11" s="1003"/>
      <c r="BD11" s="1003"/>
      <c r="BE11" s="1003"/>
      <c r="BF11" s="1003"/>
      <c r="BG11" s="1003">
        <v>200</v>
      </c>
      <c r="BH11" s="1003"/>
      <c r="BI11" s="1003"/>
      <c r="BJ11" s="1004"/>
      <c r="BK11" s="902"/>
      <c r="BL11" s="902"/>
      <c r="BM11" s="1003"/>
      <c r="BN11" s="1003"/>
      <c r="BO11" s="1003"/>
      <c r="BP11" s="1003"/>
      <c r="BQ11" s="1003"/>
      <c r="BR11" s="1003"/>
      <c r="BS11" s="1003"/>
      <c r="BT11" s="1004"/>
      <c r="BU11" s="1004">
        <v>317.83999999999997</v>
      </c>
      <c r="BV11" s="902"/>
      <c r="BW11" s="902"/>
      <c r="BX11" s="1003"/>
      <c r="BY11" s="1003">
        <v>336.54</v>
      </c>
      <c r="BZ11" s="1003">
        <v>151.51</v>
      </c>
      <c r="CA11" s="1003"/>
      <c r="CB11" s="1003"/>
      <c r="CC11" s="1003"/>
      <c r="CD11" s="1003"/>
      <c r="CE11" s="1004"/>
      <c r="CF11" s="902">
        <v>795.44</v>
      </c>
      <c r="CG11" s="902"/>
      <c r="CH11" s="1003"/>
      <c r="CI11" s="1003"/>
      <c r="CJ11" s="1003"/>
      <c r="CK11" s="1003"/>
      <c r="CL11" s="1003"/>
      <c r="CM11" s="1003">
        <v>-517.49</v>
      </c>
      <c r="CN11" s="1003">
        <v>0</v>
      </c>
      <c r="CO11" s="902"/>
      <c r="CP11" s="902"/>
      <c r="CQ11" s="1003"/>
      <c r="CR11" s="1003"/>
      <c r="CS11" s="1003"/>
      <c r="CT11" s="1003"/>
      <c r="CU11" s="1003"/>
      <c r="CV11" s="1003"/>
      <c r="CW11" s="1003"/>
      <c r="CX11" s="1004"/>
      <c r="CY11" s="1004">
        <v>248.04</v>
      </c>
      <c r="CZ11" s="902">
        <v>65.53</v>
      </c>
      <c r="DA11" s="902">
        <v>-21.62</v>
      </c>
      <c r="DB11" s="1003">
        <v>-312.02</v>
      </c>
      <c r="DC11" s="1003">
        <v>-771.64</v>
      </c>
      <c r="DD11" s="1003">
        <v>-1064.68</v>
      </c>
      <c r="DE11" s="1003"/>
      <c r="DF11" s="1003"/>
      <c r="DG11" s="1003"/>
      <c r="DH11" s="1003"/>
      <c r="DI11" s="1004"/>
      <c r="DJ11" s="902">
        <v>3036.41</v>
      </c>
      <c r="DK11" s="902">
        <v>3097.98</v>
      </c>
      <c r="DL11" s="1003">
        <v>1392.32</v>
      </c>
      <c r="DM11" s="1003">
        <v>-193.27</v>
      </c>
      <c r="DN11" s="1003">
        <v>-546.91999999999996</v>
      </c>
      <c r="DO11" s="1003">
        <v>-142.75</v>
      </c>
      <c r="DP11" s="1003">
        <v>-453.79</v>
      </c>
      <c r="DQ11" s="1003">
        <v>-1361.15</v>
      </c>
      <c r="DR11" s="1003">
        <v>-1243.29</v>
      </c>
      <c r="DS11" s="1004">
        <v>-312.88</v>
      </c>
      <c r="DT11" s="902">
        <v>749.38720000000001</v>
      </c>
      <c r="DU11" s="902">
        <v>499.94150000000002</v>
      </c>
      <c r="DV11" s="1003">
        <v>711.91959999999995</v>
      </c>
      <c r="DW11" s="1003">
        <v>401.71019999999999</v>
      </c>
      <c r="DX11" s="1003">
        <v>647.56359999999995</v>
      </c>
      <c r="DY11" s="1003">
        <v>138.0265</v>
      </c>
      <c r="DZ11" s="1003">
        <v>-106.19</v>
      </c>
      <c r="EA11" s="1003">
        <v>25.19</v>
      </c>
      <c r="EB11" s="1003">
        <v>596.88080000000002</v>
      </c>
      <c r="EC11" s="1004">
        <v>738.66459999999995</v>
      </c>
      <c r="ED11" s="902"/>
      <c r="EE11" s="902"/>
      <c r="EF11" s="1003"/>
      <c r="EG11" s="902"/>
      <c r="EH11" s="902"/>
      <c r="EI11" s="902"/>
      <c r="EJ11" s="902"/>
      <c r="EK11" s="1003">
        <v>-318</v>
      </c>
      <c r="EL11" s="1003"/>
      <c r="EM11" s="1004"/>
      <c r="EN11" s="902"/>
      <c r="EO11" s="902"/>
      <c r="EP11" s="902"/>
      <c r="EQ11" s="1003"/>
      <c r="ER11" s="1003"/>
      <c r="ES11" s="1003"/>
      <c r="ET11" s="1003"/>
      <c r="EU11" s="1003"/>
      <c r="EV11" s="1003"/>
      <c r="EW11" s="1004"/>
      <c r="EX11" s="902">
        <v>123.14</v>
      </c>
      <c r="EY11" s="902">
        <v>-33.14</v>
      </c>
      <c r="EZ11" s="1003">
        <v>-162.74</v>
      </c>
      <c r="FA11" s="1003">
        <v>-392</v>
      </c>
      <c r="FB11" s="1003">
        <v>94.15</v>
      </c>
      <c r="FC11" s="1003"/>
      <c r="FD11" s="1003"/>
      <c r="FE11" s="1003"/>
      <c r="FF11" s="1003"/>
      <c r="FG11" s="1004"/>
      <c r="FH11" s="902"/>
      <c r="FI11" s="902"/>
      <c r="FJ11" s="1003"/>
      <c r="FK11" s="1003"/>
      <c r="FL11" s="1003"/>
      <c r="FM11" s="1003">
        <v>-142.55000000000001</v>
      </c>
      <c r="FN11" s="1003">
        <v>-253</v>
      </c>
      <c r="FO11" s="1003">
        <v>116</v>
      </c>
      <c r="FP11" s="1003">
        <v>154.37</v>
      </c>
      <c r="FQ11" s="1004">
        <v>352.62</v>
      </c>
      <c r="FR11" s="902">
        <v>296.02999999999997</v>
      </c>
      <c r="FS11" s="902">
        <v>-67.459999999999994</v>
      </c>
      <c r="FT11" s="1003">
        <v>-219.16</v>
      </c>
      <c r="FU11" s="1003">
        <v>-356.55</v>
      </c>
      <c r="FV11" s="1003">
        <v>-330.97</v>
      </c>
      <c r="FW11" s="1003">
        <v>-199.67</v>
      </c>
      <c r="FX11" s="1003">
        <v>-304.57</v>
      </c>
      <c r="FY11" s="1003">
        <v>-590.17000000000007</v>
      </c>
      <c r="FZ11" s="1003">
        <v>-382.02</v>
      </c>
      <c r="GA11" s="1004">
        <v>350.81</v>
      </c>
      <c r="GB11" s="902">
        <v>1077.18</v>
      </c>
      <c r="GC11" s="902"/>
      <c r="GD11" s="1003"/>
      <c r="GE11" s="1003">
        <v>-75.14</v>
      </c>
      <c r="GF11" s="1003">
        <v>-50.02</v>
      </c>
      <c r="GG11" s="1003">
        <v>23.13</v>
      </c>
      <c r="GH11" s="1003">
        <v>-277.19</v>
      </c>
      <c r="GI11" s="1003">
        <v>-386</v>
      </c>
      <c r="GJ11" s="1003">
        <v>-36.43</v>
      </c>
      <c r="GK11" s="1004">
        <v>301.83</v>
      </c>
      <c r="GL11" s="902"/>
      <c r="GM11" s="1074"/>
      <c r="GN11" s="1003"/>
      <c r="GO11" s="1003"/>
      <c r="GP11" s="1003"/>
      <c r="GQ11" s="1003"/>
      <c r="GR11" s="1003"/>
      <c r="GS11" s="1003"/>
      <c r="GT11" s="1003"/>
      <c r="GU11" s="1004"/>
      <c r="GV11" s="902">
        <v>1156.54</v>
      </c>
      <c r="GW11" s="902"/>
      <c r="GX11" s="1003"/>
      <c r="GY11" s="1003">
        <v>121.74</v>
      </c>
      <c r="GZ11" s="1003">
        <v>1127.22</v>
      </c>
      <c r="HA11" s="1003"/>
      <c r="HB11" s="1003"/>
      <c r="HC11" s="1003"/>
      <c r="HD11" s="1003"/>
      <c r="HE11" s="1004"/>
      <c r="HF11" s="902">
        <v>132.85</v>
      </c>
      <c r="HG11" s="902">
        <v>-38.1</v>
      </c>
      <c r="HH11" s="1003">
        <v>-36.57</v>
      </c>
      <c r="HI11" s="1003">
        <v>-64.12</v>
      </c>
      <c r="HJ11" s="1003">
        <v>-48</v>
      </c>
      <c r="HK11" s="1003">
        <v>-7.57</v>
      </c>
      <c r="HL11" s="1003">
        <v>-79.290000000000006</v>
      </c>
      <c r="HM11" s="1003">
        <v>135.41</v>
      </c>
      <c r="HN11" s="1003">
        <v>172.59</v>
      </c>
      <c r="HO11" s="1004">
        <v>184.52</v>
      </c>
      <c r="HP11" s="902"/>
      <c r="HQ11" s="902"/>
      <c r="HR11" s="1003"/>
      <c r="HS11" s="1003"/>
      <c r="HT11" s="1003"/>
      <c r="HU11" s="1003"/>
      <c r="HV11" s="1003"/>
      <c r="HW11" s="1003">
        <v>-31.04</v>
      </c>
      <c r="HX11" s="1003">
        <v>68.98</v>
      </c>
      <c r="HY11" s="1004">
        <v>109.7</v>
      </c>
      <c r="HZ11" s="902"/>
      <c r="IA11" s="902"/>
      <c r="IB11" s="1003"/>
      <c r="IC11" s="1003"/>
      <c r="ID11" s="1003"/>
      <c r="IE11" s="1003">
        <v>1455.91</v>
      </c>
      <c r="IF11" s="1003">
        <v>1651.35</v>
      </c>
      <c r="IG11" s="1003">
        <v>1785.51</v>
      </c>
      <c r="IH11" s="1003">
        <v>1981.2</v>
      </c>
      <c r="II11" s="1004">
        <v>9356.16</v>
      </c>
      <c r="IJ11" s="902">
        <v>10369.4072</v>
      </c>
      <c r="IK11" s="902">
        <v>5183.1014999999998</v>
      </c>
      <c r="IL11" s="902">
        <v>1331.3296</v>
      </c>
      <c r="IM11" s="902">
        <v>-1756.7698</v>
      </c>
      <c r="IN11" s="902">
        <v>-78.336399999999912</v>
      </c>
      <c r="IO11" s="902">
        <v>1616.8965000000001</v>
      </c>
      <c r="IP11" s="902">
        <v>-529.06999999999971</v>
      </c>
      <c r="IQ11" s="1003">
        <v>-814.72000000000048</v>
      </c>
      <c r="IR11" s="1191">
        <v>3775.2608</v>
      </c>
      <c r="IS11" s="1004">
        <f t="shared" si="0"/>
        <v>12974.399949999999</v>
      </c>
    </row>
    <row r="12" spans="1:253" ht="21" customHeight="1">
      <c r="A12" s="1192" t="s">
        <v>506</v>
      </c>
      <c r="B12" s="1193">
        <v>15.672142299999999</v>
      </c>
      <c r="C12" s="902"/>
      <c r="D12" s="902">
        <v>0</v>
      </c>
      <c r="E12" s="1003">
        <v>0</v>
      </c>
      <c r="F12" s="1003">
        <v>0.32</v>
      </c>
      <c r="G12" s="1003"/>
      <c r="H12" s="1003"/>
      <c r="I12" s="1003"/>
      <c r="J12" s="1003"/>
      <c r="K12" s="1003"/>
      <c r="L12" s="1004"/>
      <c r="M12" s="902"/>
      <c r="N12" s="902">
        <v>2.38</v>
      </c>
      <c r="O12" s="1003">
        <v>4.79</v>
      </c>
      <c r="P12" s="1003">
        <v>0</v>
      </c>
      <c r="Q12" s="1003">
        <v>0</v>
      </c>
      <c r="R12" s="1003">
        <v>0</v>
      </c>
      <c r="S12" s="1003">
        <v>0</v>
      </c>
      <c r="T12" s="1003">
        <v>0</v>
      </c>
      <c r="U12" s="1003"/>
      <c r="V12" s="1004"/>
      <c r="W12" s="902">
        <v>6.65</v>
      </c>
      <c r="X12" s="902">
        <v>10.42</v>
      </c>
      <c r="Y12" s="1003">
        <f>0.7+35.32</f>
        <v>36.020000000000003</v>
      </c>
      <c r="Z12" s="1003">
        <f>0.77+7.77</f>
        <v>8.5399999999999991</v>
      </c>
      <c r="AA12" s="1003">
        <v>24.77</v>
      </c>
      <c r="AB12" s="1003">
        <v>146.06</v>
      </c>
      <c r="AC12" s="1003">
        <v>112.74</v>
      </c>
      <c r="AD12" s="1003">
        <v>150</v>
      </c>
      <c r="AE12" s="1003">
        <v>41</v>
      </c>
      <c r="AF12" s="1004">
        <v>716.57317</v>
      </c>
      <c r="AG12" s="902"/>
      <c r="AH12" s="902">
        <v>0</v>
      </c>
      <c r="AI12" s="1003">
        <v>0</v>
      </c>
      <c r="AJ12" s="1003"/>
      <c r="AK12" s="1003"/>
      <c r="AL12" s="1003"/>
      <c r="AM12" s="1003"/>
      <c r="AN12" s="1003"/>
      <c r="AO12" s="1003"/>
      <c r="AP12" s="1004"/>
      <c r="AQ12" s="902">
        <v>184.31</v>
      </c>
      <c r="AR12" s="902">
        <v>93.64</v>
      </c>
      <c r="AS12" s="1003"/>
      <c r="AT12" s="1003">
        <v>0</v>
      </c>
      <c r="AU12" s="1003">
        <v>0</v>
      </c>
      <c r="AV12" s="1003">
        <v>91.12</v>
      </c>
      <c r="AW12" s="1003"/>
      <c r="AX12" s="1003"/>
      <c r="AY12" s="1003">
        <v>294.62</v>
      </c>
      <c r="AZ12" s="1004">
        <v>164.65</v>
      </c>
      <c r="BA12" s="902"/>
      <c r="BB12" s="902">
        <v>0</v>
      </c>
      <c r="BC12" s="1003">
        <v>0</v>
      </c>
      <c r="BD12" s="1003">
        <v>0</v>
      </c>
      <c r="BE12" s="1003">
        <v>0</v>
      </c>
      <c r="BF12" s="1003">
        <v>0</v>
      </c>
      <c r="BG12" s="1003">
        <v>0</v>
      </c>
      <c r="BH12" s="1003">
        <v>0</v>
      </c>
      <c r="BI12" s="1003"/>
      <c r="BJ12" s="1004"/>
      <c r="BK12" s="902">
        <v>10.85</v>
      </c>
      <c r="BL12" s="902">
        <v>5.5653300000000003</v>
      </c>
      <c r="BM12" s="1003">
        <v>1.41435</v>
      </c>
      <c r="BN12" s="1003">
        <v>7.56</v>
      </c>
      <c r="BO12" s="1003"/>
      <c r="BP12" s="1003"/>
      <c r="BQ12" s="1003"/>
      <c r="BR12" s="1003">
        <v>-0.1</v>
      </c>
      <c r="BS12" s="1003">
        <v>7.72</v>
      </c>
      <c r="BT12" s="1004"/>
      <c r="BU12" s="1004">
        <v>154.56</v>
      </c>
      <c r="BV12" s="902">
        <v>352.67</v>
      </c>
      <c r="BW12" s="902">
        <v>141.16771399999999</v>
      </c>
      <c r="BX12" s="1003">
        <v>0</v>
      </c>
      <c r="BY12" s="1003"/>
      <c r="BZ12" s="1003">
        <v>0</v>
      </c>
      <c r="CA12" s="1003">
        <v>2.35</v>
      </c>
      <c r="CB12" s="1003">
        <v>56.79</v>
      </c>
      <c r="CC12" s="1003"/>
      <c r="CD12" s="1003"/>
      <c r="CE12" s="1004"/>
      <c r="CF12" s="902">
        <v>27.55</v>
      </c>
      <c r="CG12" s="902">
        <v>26.30443</v>
      </c>
      <c r="CH12" s="1003">
        <v>0</v>
      </c>
      <c r="CI12" s="1003"/>
      <c r="CJ12" s="1003">
        <v>0</v>
      </c>
      <c r="CK12" s="1003">
        <v>0</v>
      </c>
      <c r="CL12" s="1003">
        <v>0</v>
      </c>
      <c r="CM12" s="1003"/>
      <c r="CN12" s="1003"/>
      <c r="CO12" s="902"/>
      <c r="CP12" s="902"/>
      <c r="CQ12" s="1003">
        <v>0</v>
      </c>
      <c r="CR12" s="1003"/>
      <c r="CS12" s="1003"/>
      <c r="CT12" s="1003"/>
      <c r="CU12" s="1003"/>
      <c r="CV12" s="1003"/>
      <c r="CW12" s="1003">
        <v>0.47</v>
      </c>
      <c r="CX12" s="1004">
        <v>0.56000000000000005</v>
      </c>
      <c r="CY12" s="1004">
        <v>0.18</v>
      </c>
      <c r="CZ12" s="902">
        <v>0.04</v>
      </c>
      <c r="DA12" s="902">
        <v>1055.1626100000001</v>
      </c>
      <c r="DB12" s="1003">
        <v>3.2000000000000001E-2</v>
      </c>
      <c r="DC12" s="1003">
        <v>1301.8</v>
      </c>
      <c r="DD12" s="1003">
        <v>2107.9899999999998</v>
      </c>
      <c r="DE12" s="1003">
        <v>1856.34</v>
      </c>
      <c r="DF12" s="1003">
        <v>0</v>
      </c>
      <c r="DG12" s="1003">
        <v>0</v>
      </c>
      <c r="DH12" s="1003">
        <v>6317.29</v>
      </c>
      <c r="DI12" s="1004">
        <v>1304.5</v>
      </c>
      <c r="DJ12" s="902">
        <v>46.03</v>
      </c>
      <c r="DK12" s="902"/>
      <c r="DL12" s="1003">
        <v>2852.98882</v>
      </c>
      <c r="DM12" s="1003">
        <v>484.28</v>
      </c>
      <c r="DN12" s="1003">
        <v>903.55</v>
      </c>
      <c r="DO12" s="1003">
        <v>53.54</v>
      </c>
      <c r="DP12" s="1003">
        <v>28.57</v>
      </c>
      <c r="DQ12" s="1003">
        <v>224.58</v>
      </c>
      <c r="DR12" s="1003">
        <v>128.96</v>
      </c>
      <c r="DS12" s="1004">
        <v>1430.02</v>
      </c>
      <c r="DT12" s="902">
        <v>105.941</v>
      </c>
      <c r="DU12" s="902">
        <v>104.3801</v>
      </c>
      <c r="DV12" s="1003">
        <v>111.03449999999999</v>
      </c>
      <c r="DW12" s="1003">
        <v>68.611400000000003</v>
      </c>
      <c r="DX12" s="1003">
        <v>125.52760000000001</v>
      </c>
      <c r="DY12" s="1003">
        <v>128.25030000000001</v>
      </c>
      <c r="DZ12" s="1003">
        <v>1284.26</v>
      </c>
      <c r="EA12" s="1003">
        <v>694.42</v>
      </c>
      <c r="EB12" s="1003">
        <v>750.1549</v>
      </c>
      <c r="EC12" s="1004">
        <v>793.03560000000004</v>
      </c>
      <c r="ED12" s="902"/>
      <c r="EE12" s="902">
        <v>0</v>
      </c>
      <c r="EF12" s="1003">
        <v>0</v>
      </c>
      <c r="EG12" s="902"/>
      <c r="EH12" s="902"/>
      <c r="EI12" s="902"/>
      <c r="EJ12" s="902"/>
      <c r="EK12" s="1003"/>
      <c r="EL12" s="1003"/>
      <c r="EM12" s="1004">
        <v>54.04</v>
      </c>
      <c r="EN12" s="902"/>
      <c r="EO12" s="902"/>
      <c r="EP12" s="902"/>
      <c r="EQ12" s="1003"/>
      <c r="ER12" s="1003"/>
      <c r="ES12" s="1003"/>
      <c r="ET12" s="1003"/>
      <c r="EU12" s="1003"/>
      <c r="EV12" s="1003">
        <v>293.42</v>
      </c>
      <c r="EW12" s="1004"/>
      <c r="EX12" s="902">
        <v>3.83</v>
      </c>
      <c r="EY12" s="902">
        <v>55.59</v>
      </c>
      <c r="EZ12" s="1003">
        <v>48.81</v>
      </c>
      <c r="FA12" s="1003">
        <v>54.29</v>
      </c>
      <c r="FB12" s="1003">
        <v>246.7</v>
      </c>
      <c r="FC12" s="1003">
        <v>170.04</v>
      </c>
      <c r="FD12" s="1003">
        <v>1264.6099999999999</v>
      </c>
      <c r="FE12" s="1003">
        <v>401.51</v>
      </c>
      <c r="FF12" s="1003">
        <v>1517.81</v>
      </c>
      <c r="FG12" s="1004">
        <v>3030.34</v>
      </c>
      <c r="FH12" s="902"/>
      <c r="FI12" s="902">
        <v>0</v>
      </c>
      <c r="FJ12" s="1003">
        <v>0</v>
      </c>
      <c r="FK12" s="1003"/>
      <c r="FL12" s="1003"/>
      <c r="FM12" s="1003"/>
      <c r="FN12" s="1003"/>
      <c r="FO12" s="1003"/>
      <c r="FP12" s="1003"/>
      <c r="FQ12" s="1004"/>
      <c r="FR12" s="902"/>
      <c r="FS12" s="902"/>
      <c r="FT12" s="1003"/>
      <c r="FU12" s="1003"/>
      <c r="FV12" s="1003">
        <v>0</v>
      </c>
      <c r="FW12" s="1003">
        <v>0</v>
      </c>
      <c r="FX12" s="1003">
        <v>0</v>
      </c>
      <c r="FY12" s="1003">
        <v>14.96</v>
      </c>
      <c r="FZ12" s="1003">
        <v>0.73</v>
      </c>
      <c r="GA12" s="1004">
        <v>0.11</v>
      </c>
      <c r="GB12" s="902"/>
      <c r="GC12" s="902">
        <v>63.210830000000001</v>
      </c>
      <c r="GD12" s="1003">
        <v>-74.030330000000006</v>
      </c>
      <c r="GE12" s="1003"/>
      <c r="GF12" s="1003"/>
      <c r="GG12" s="1003"/>
      <c r="GH12" s="1003"/>
      <c r="GI12" s="1003"/>
      <c r="GJ12" s="1003"/>
      <c r="GK12" s="1004"/>
      <c r="GL12" s="902">
        <v>8.0299999999999994</v>
      </c>
      <c r="GM12" s="902">
        <v>7.98</v>
      </c>
      <c r="GN12" s="1003">
        <v>3.63</v>
      </c>
      <c r="GO12" s="1003">
        <v>10.66</v>
      </c>
      <c r="GP12" s="1003">
        <v>15.63</v>
      </c>
      <c r="GQ12" s="1003">
        <v>155.88999999999999</v>
      </c>
      <c r="GR12" s="1003">
        <v>1.18</v>
      </c>
      <c r="GS12" s="1003">
        <v>5</v>
      </c>
      <c r="GT12" s="1003">
        <v>9.0865884999999995</v>
      </c>
      <c r="GU12" s="1004"/>
      <c r="GV12" s="902">
        <v>746.11</v>
      </c>
      <c r="GW12" s="902">
        <v>793.04956000000004</v>
      </c>
      <c r="GX12" s="1003">
        <v>821.40761999999995</v>
      </c>
      <c r="GY12" s="1003">
        <v>1131.9000000000001</v>
      </c>
      <c r="GZ12" s="1003">
        <v>1354.14</v>
      </c>
      <c r="HA12" s="1003">
        <v>679.29</v>
      </c>
      <c r="HB12" s="1003">
        <v>630.66999999999996</v>
      </c>
      <c r="HC12" s="1003">
        <v>535.82000000000005</v>
      </c>
      <c r="HD12" s="1003">
        <v>74.936059999999998</v>
      </c>
      <c r="HE12" s="1004">
        <v>1.2699999999999999E-2</v>
      </c>
      <c r="HF12" s="902">
        <v>4.2</v>
      </c>
      <c r="HG12" s="902">
        <v>34.43</v>
      </c>
      <c r="HH12" s="1003">
        <v>62.55</v>
      </c>
      <c r="HI12" s="1003">
        <v>27.57</v>
      </c>
      <c r="HJ12" s="1003">
        <v>69.510000000000005</v>
      </c>
      <c r="HK12" s="1003">
        <v>7.87</v>
      </c>
      <c r="HL12" s="1003">
        <v>61.23</v>
      </c>
      <c r="HM12" s="1003">
        <v>0.09</v>
      </c>
      <c r="HN12" s="1003">
        <v>251.19</v>
      </c>
      <c r="HO12" s="1004">
        <v>166.18</v>
      </c>
      <c r="HP12" s="902">
        <v>6.33</v>
      </c>
      <c r="HQ12" s="902">
        <v>0.97758</v>
      </c>
      <c r="HR12" s="1003">
        <v>11.055400000000001</v>
      </c>
      <c r="HS12" s="1003">
        <v>0.52</v>
      </c>
      <c r="HT12" s="1003">
        <v>0.36</v>
      </c>
      <c r="HU12" s="1003">
        <v>14.04</v>
      </c>
      <c r="HV12" s="1003">
        <v>1.69</v>
      </c>
      <c r="HW12" s="1003">
        <v>0.15</v>
      </c>
      <c r="HX12" s="1003">
        <v>3.87</v>
      </c>
      <c r="HY12" s="1004">
        <v>28.48</v>
      </c>
      <c r="HZ12" s="902"/>
      <c r="IA12" s="902">
        <v>0</v>
      </c>
      <c r="IB12" s="1003">
        <v>0</v>
      </c>
      <c r="IC12" s="1003">
        <v>147.34</v>
      </c>
      <c r="ID12" s="1003"/>
      <c r="IE12" s="1003">
        <v>0.01</v>
      </c>
      <c r="IF12" s="1003">
        <v>0.02</v>
      </c>
      <c r="IG12" s="1003"/>
      <c r="IH12" s="1003"/>
      <c r="II12" s="1004"/>
      <c r="IJ12" s="902">
        <v>1502.5409999999999</v>
      </c>
      <c r="IK12" s="902">
        <v>2394.2581540000001</v>
      </c>
      <c r="IL12" s="902">
        <v>3879.7023600000007</v>
      </c>
      <c r="IM12" s="902">
        <v>3243.3914000000004</v>
      </c>
      <c r="IN12" s="902">
        <v>4848.1776</v>
      </c>
      <c r="IO12" s="902">
        <v>3304.8002999999999</v>
      </c>
      <c r="IP12" s="902">
        <v>3441.7599999999998</v>
      </c>
      <c r="IQ12" s="1003">
        <v>2026.43</v>
      </c>
      <c r="IR12" s="1191">
        <v>9691.2575485000016</v>
      </c>
      <c r="IS12" s="1004">
        <f>SUM(B12,L12,V12,AF12,AP12,AZ12,BJ12,BT12,BU12,CE12,CX12,CY12,DI12,DS12,EC12,EM12,EW12,FG12,FQ12,GA12,GK12,GU12,HE12,HO12,HY12,II12)</f>
        <v>7858.9136122999998</v>
      </c>
    </row>
    <row r="13" spans="1:253" s="1198" customFormat="1" ht="21" customHeight="1">
      <c r="A13" s="1189" t="s">
        <v>508</v>
      </c>
      <c r="B13" s="1190">
        <f>SUM(B7:B12,B5)</f>
        <v>970.55446859999995</v>
      </c>
      <c r="C13" s="926">
        <v>62424.22</v>
      </c>
      <c r="D13" s="926">
        <v>49946.249999999993</v>
      </c>
      <c r="E13" s="1194">
        <f>E5+E7+E8+E9+E10+E11+E12</f>
        <v>48406.61</v>
      </c>
      <c r="F13" s="1194">
        <v>43313.540000000008</v>
      </c>
      <c r="G13" s="1194">
        <v>40688.410000000003</v>
      </c>
      <c r="H13" s="1194">
        <v>38170.78</v>
      </c>
      <c r="I13" s="1194">
        <v>31549.200000000001</v>
      </c>
      <c r="J13" s="1194">
        <v>28772</v>
      </c>
      <c r="K13" s="1194">
        <v>53180.95</v>
      </c>
      <c r="L13" s="1190">
        <f>SUM(L7:L12,L5)</f>
        <v>56793.35</v>
      </c>
      <c r="M13" s="926">
        <v>762.93000000000006</v>
      </c>
      <c r="N13" s="926">
        <v>934.58647999999994</v>
      </c>
      <c r="O13" s="1194">
        <f>O5+O7+O8+O9+O10+O11+O12</f>
        <v>1456.3147100000001</v>
      </c>
      <c r="P13" s="1194">
        <f>P5+P7+P8+P9+P10+P11+P12</f>
        <v>847.7600000000001</v>
      </c>
      <c r="Q13" s="1194">
        <v>1088.3400000000001</v>
      </c>
      <c r="R13" s="1194">
        <v>1102.4899999999998</v>
      </c>
      <c r="S13" s="1194">
        <v>935</v>
      </c>
      <c r="T13" s="1194">
        <v>606.14</v>
      </c>
      <c r="U13" s="1194">
        <v>1011.6200000000001</v>
      </c>
      <c r="V13" s="1190">
        <f>SUM(V7:V12,V5)</f>
        <v>842.25</v>
      </c>
      <c r="W13" s="926">
        <v>19178.72</v>
      </c>
      <c r="X13" s="926">
        <v>4278.1755000000003</v>
      </c>
      <c r="Y13" s="1194">
        <f>Y5+Y7+Y8+Y9+Y10+Y11+Y12</f>
        <v>6053.8147399999998</v>
      </c>
      <c r="Z13" s="1194">
        <f>Z5+Z7+Z8+Z9+Z10+Z11+Z12</f>
        <v>10841.250000000002</v>
      </c>
      <c r="AA13" s="1194">
        <v>15100.380000000001</v>
      </c>
      <c r="AB13" s="1194">
        <v>17076.460000000003</v>
      </c>
      <c r="AC13" s="1194">
        <v>14761.140000000001</v>
      </c>
      <c r="AD13" s="1194">
        <v>11365</v>
      </c>
      <c r="AE13" s="1194">
        <v>13840</v>
      </c>
      <c r="AF13" s="1190">
        <f>SUM(AF7:AF12,AF5)</f>
        <v>12934.671849999999</v>
      </c>
      <c r="AG13" s="926">
        <v>30366.260000000002</v>
      </c>
      <c r="AH13" s="926">
        <v>12162.961219999999</v>
      </c>
      <c r="AI13" s="1194">
        <f>AI5+AI7+AI8+AI9+AI10+AI11+AI12</f>
        <v>14731.346579999999</v>
      </c>
      <c r="AJ13" s="1194">
        <f>AJ5+AJ7+AJ8+AJ9+AJ10+AJ11+AJ12</f>
        <v>8296.2900000000009</v>
      </c>
      <c r="AK13" s="1194">
        <v>17324.350000000002</v>
      </c>
      <c r="AL13" s="1194">
        <v>9045.75</v>
      </c>
      <c r="AM13" s="1194">
        <v>6538.9696600000007</v>
      </c>
      <c r="AN13" s="1194">
        <v>6631</v>
      </c>
      <c r="AO13" s="1194">
        <v>5209.24</v>
      </c>
      <c r="AP13" s="1190">
        <f>SUM(AP7:AP12,AP5)</f>
        <v>21594.289949999998</v>
      </c>
      <c r="AQ13" s="926">
        <v>113986</v>
      </c>
      <c r="AR13" s="926">
        <v>106729.04573999999</v>
      </c>
      <c r="AS13" s="1194">
        <f>AS5+AS7+AS8+AS9+AS10+AS11+AS12</f>
        <v>114175.87385999999</v>
      </c>
      <c r="AT13" s="1194">
        <f>AT5+AT7+AT8+AT9+AT10+AT11+AT12</f>
        <v>101436.74</v>
      </c>
      <c r="AU13" s="1194">
        <v>113856.63</v>
      </c>
      <c r="AV13" s="1194">
        <v>112428.15</v>
      </c>
      <c r="AW13" s="1194">
        <v>131740.52000000002</v>
      </c>
      <c r="AX13" s="1194">
        <v>151061.71</v>
      </c>
      <c r="AY13" s="1194">
        <v>190140.41</v>
      </c>
      <c r="AZ13" s="1190">
        <f>SUM(AZ7:AZ12,AZ5)</f>
        <v>192394.36</v>
      </c>
      <c r="BA13" s="926">
        <v>-4297.4000000000005</v>
      </c>
      <c r="BB13" s="926">
        <v>-3825.6852225000002</v>
      </c>
      <c r="BC13" s="1194">
        <f>BC5+BC7+BC8+BC9+BC10+BC11+BC12</f>
        <v>2426.8885599999999</v>
      </c>
      <c r="BD13" s="1194">
        <f>BD5+BD7+BD8+BD9+BD10+BD11+BD12</f>
        <v>17491.09</v>
      </c>
      <c r="BE13" s="1194">
        <v>21879.989999999998</v>
      </c>
      <c r="BF13" s="1194">
        <v>11896.81</v>
      </c>
      <c r="BG13" s="1194">
        <v>5796.98</v>
      </c>
      <c r="BH13" s="1194">
        <v>6394.6</v>
      </c>
      <c r="BI13" s="1194">
        <v>11416.13</v>
      </c>
      <c r="BJ13" s="1190">
        <f>SUM(BJ7:BJ12,BJ5)</f>
        <v>9641.82</v>
      </c>
      <c r="BK13" s="926">
        <v>12908.250000000002</v>
      </c>
      <c r="BL13" s="926">
        <v>14078.00648</v>
      </c>
      <c r="BM13" s="1194">
        <f>BM5+BM7+BM8+BM9+BM10+BM11+BM12</f>
        <v>11701.139819999999</v>
      </c>
      <c r="BN13" s="1194">
        <f>BN5+BN7+BN8+BN9+BN10+BN11+BN12</f>
        <v>17916.570000000003</v>
      </c>
      <c r="BO13" s="1194">
        <v>22206.16</v>
      </c>
      <c r="BP13" s="1194">
        <v>25541.899999999998</v>
      </c>
      <c r="BQ13" s="1194">
        <v>28989.91</v>
      </c>
      <c r="BR13" s="1194">
        <v>27051.750000000004</v>
      </c>
      <c r="BS13" s="1194">
        <v>26158.959999999999</v>
      </c>
      <c r="BT13" s="1190">
        <f>SUM(BT7:BT12,BT5)</f>
        <v>24087.71</v>
      </c>
      <c r="BU13" s="1190">
        <f>SUM(BU7:BU12,BU5)</f>
        <v>2232.6799999999998</v>
      </c>
      <c r="BV13" s="926">
        <v>7661.1100000000006</v>
      </c>
      <c r="BW13" s="926">
        <v>6267.1866152000002</v>
      </c>
      <c r="BX13" s="1194">
        <f>BX5+BX7+BX8+BX9+BX10+BX11+BX12</f>
        <v>8228.6256607999985</v>
      </c>
      <c r="BY13" s="1194">
        <v>8105.1799999999994</v>
      </c>
      <c r="BZ13" s="1194">
        <v>7584.25</v>
      </c>
      <c r="CA13" s="1194">
        <v>8644.590000000002</v>
      </c>
      <c r="CB13" s="1194">
        <v>3081.6200000000003</v>
      </c>
      <c r="CC13" s="1194">
        <v>3118.56</v>
      </c>
      <c r="CD13" s="1194">
        <v>7385.6599999999989</v>
      </c>
      <c r="CE13" s="1190">
        <f>SUM(CE7:CE12,CE5)</f>
        <v>11110.580000000002</v>
      </c>
      <c r="CF13" s="926">
        <v>12264.06</v>
      </c>
      <c r="CG13" s="926">
        <v>13488.740909999999</v>
      </c>
      <c r="CH13" s="1194">
        <f>CH5+CH7+CH8+CH9+CH10+CH11+CH12</f>
        <v>20183.34475</v>
      </c>
      <c r="CI13" s="1194">
        <f>CI5+CI7+CI8+CI9+CI10+CI11+CI12</f>
        <v>17199.919999999998</v>
      </c>
      <c r="CJ13" s="1194">
        <v>18184.13</v>
      </c>
      <c r="CK13" s="1194">
        <v>25650.080000000002</v>
      </c>
      <c r="CL13" s="1194">
        <v>16107.309999999998</v>
      </c>
      <c r="CM13" s="1194">
        <v>20882.449999999997</v>
      </c>
      <c r="CN13" s="1194">
        <v>0</v>
      </c>
      <c r="CO13" s="926">
        <v>6811.91</v>
      </c>
      <c r="CP13" s="926">
        <v>3119.6088184999999</v>
      </c>
      <c r="CQ13" s="1194">
        <f>CQ5+CQ7+CQ8+CQ9+CQ10+CQ11+CQ12</f>
        <v>2428.2695162999999</v>
      </c>
      <c r="CR13" s="1194">
        <f>CR5+CR7+CR8+CR9+CR10+CR11+CR12</f>
        <v>2466.27</v>
      </c>
      <c r="CS13" s="1194">
        <v>15880.119999999999</v>
      </c>
      <c r="CT13" s="1194">
        <v>13241.2</v>
      </c>
      <c r="CU13" s="1194">
        <v>5820.4</v>
      </c>
      <c r="CV13" s="1194">
        <v>2357.3200000000002</v>
      </c>
      <c r="CW13" s="1194">
        <v>2520.81</v>
      </c>
      <c r="CX13" s="1190">
        <f>SUM(CX7:CX12,CX5)</f>
        <v>6308.28</v>
      </c>
      <c r="CY13" s="1190">
        <f>SUM(CY7:CY12,CY5)</f>
        <v>8398.33</v>
      </c>
      <c r="CZ13" s="926">
        <v>87178.64</v>
      </c>
      <c r="DA13" s="926">
        <v>89763.061990000002</v>
      </c>
      <c r="DB13" s="1194">
        <f>DB5+DB7+DB8+DB9+DB10+DB11+DB12</f>
        <v>101319.96583000002</v>
      </c>
      <c r="DC13" s="1194">
        <f>DC5+DC7+DC8+DC9+DC10+DC11+DC12</f>
        <v>129548.07</v>
      </c>
      <c r="DD13" s="1194">
        <v>163637.28</v>
      </c>
      <c r="DE13" s="1194">
        <v>164776.42000000001</v>
      </c>
      <c r="DF13" s="1194">
        <v>163846.59999999998</v>
      </c>
      <c r="DG13" s="1194">
        <v>179871.84</v>
      </c>
      <c r="DH13" s="1194">
        <v>225184.03000000003</v>
      </c>
      <c r="DI13" s="1190">
        <f>SUM(DI7:DI12,DI5)</f>
        <v>181432.22999999998</v>
      </c>
      <c r="DJ13" s="926">
        <v>167210.88</v>
      </c>
      <c r="DK13" s="926">
        <v>180721.46556000001</v>
      </c>
      <c r="DL13" s="1194">
        <f>DL5+DL7+DL8+DL9+DL10+DL11+DL12</f>
        <v>182476.91993999999</v>
      </c>
      <c r="DM13" s="1194">
        <f>DM5+DM7+DM8+DM9+DM10+DM11+DM12</f>
        <v>183360.19</v>
      </c>
      <c r="DN13" s="1194">
        <v>172789.36999999997</v>
      </c>
      <c r="DO13" s="1194">
        <v>264868.73</v>
      </c>
      <c r="DP13" s="1194">
        <v>275382.49</v>
      </c>
      <c r="DQ13" s="1194">
        <v>317384.65999999997</v>
      </c>
      <c r="DR13" s="1194">
        <v>289355.51000000007</v>
      </c>
      <c r="DS13" s="1190">
        <f>SUM(DS7:DS12,DS5)</f>
        <v>285539.31999999995</v>
      </c>
      <c r="DT13" s="926">
        <v>5494.9387999999999</v>
      </c>
      <c r="DU13" s="926">
        <v>6170.3359412000009</v>
      </c>
      <c r="DV13" s="1194">
        <f>DV5+DV7+DV8+DV9+DV10+DV11+DV12</f>
        <v>11106.5987862</v>
      </c>
      <c r="DW13" s="1194">
        <f>DW5+DW7+DW8+DW9+DW10+DW11+DW12</f>
        <v>11052.8398</v>
      </c>
      <c r="DX13" s="1194">
        <v>19308.698200000003</v>
      </c>
      <c r="DY13" s="1194">
        <v>13926.540500000001</v>
      </c>
      <c r="DZ13" s="1194">
        <v>21158.46</v>
      </c>
      <c r="EA13" s="1194">
        <v>21612.629999999994</v>
      </c>
      <c r="EB13" s="1194">
        <v>37445.294499999996</v>
      </c>
      <c r="EC13" s="1190">
        <f>SUM(EC7:EC12,EC5)</f>
        <v>39884.2212</v>
      </c>
      <c r="ED13" s="926">
        <v>25164.199999999997</v>
      </c>
      <c r="EE13" s="926">
        <v>27468.0563</v>
      </c>
      <c r="EF13" s="1194">
        <f>EF5+EF7+EF8+EF9+EF10+EF11+EF12</f>
        <v>32817.949079999999</v>
      </c>
      <c r="EG13" s="926">
        <f>EG5+EG7+EG8+EG9+EG10+EG11+EG12</f>
        <v>44865</v>
      </c>
      <c r="EH13" s="926">
        <v>55464.81</v>
      </c>
      <c r="EI13" s="926">
        <v>66846.28</v>
      </c>
      <c r="EJ13" s="926">
        <v>75070.02</v>
      </c>
      <c r="EK13" s="1194">
        <v>51869</v>
      </c>
      <c r="EL13" s="1194">
        <v>119373.93999999999</v>
      </c>
      <c r="EM13" s="1190">
        <f>SUM(EM7:EM12,EM5)</f>
        <v>96593.9</v>
      </c>
      <c r="EN13" s="926">
        <v>183558.78</v>
      </c>
      <c r="EO13" s="926">
        <v>252886.42</v>
      </c>
      <c r="EP13" s="1194">
        <f>EP5+EP7+EP8+EP9+EP10+EP11+EP12</f>
        <v>224855.95999999996</v>
      </c>
      <c r="EQ13" s="1194">
        <f>EQ5+EQ7+EQ8+EQ9+EQ10+EQ11+EQ12</f>
        <v>245981.33</v>
      </c>
      <c r="ER13" s="1194">
        <v>270390.40000000002</v>
      </c>
      <c r="ES13" s="1194">
        <v>272707.18</v>
      </c>
      <c r="ET13" s="1194">
        <v>291199.81000000006</v>
      </c>
      <c r="EU13" s="1194">
        <v>407664.7</v>
      </c>
      <c r="EV13" s="1194">
        <v>3719962.5</v>
      </c>
      <c r="EW13" s="1190">
        <f>SUM(EW7:EW12,EW5)</f>
        <v>4371659</v>
      </c>
      <c r="EX13" s="926">
        <v>55410.11</v>
      </c>
      <c r="EY13" s="926">
        <v>55435.563770000001</v>
      </c>
      <c r="EZ13" s="1194">
        <f>EZ5+EZ7+EZ8+EZ9+EZ10+EZ11+EZ12</f>
        <v>86452.701159999997</v>
      </c>
      <c r="FA13" s="1194">
        <f>FA5+FA7+FA8+FA9+FA10+FA11+FA12</f>
        <v>61754.99</v>
      </c>
      <c r="FB13" s="1194">
        <v>66039.13</v>
      </c>
      <c r="FC13" s="1194">
        <v>67807.039999999994</v>
      </c>
      <c r="FD13" s="1194">
        <v>63478.840000000004</v>
      </c>
      <c r="FE13" s="1194">
        <v>60319.38</v>
      </c>
      <c r="FF13" s="1194">
        <v>78576.56</v>
      </c>
      <c r="FG13" s="1190">
        <f>SUM(FG7:FG12,FG5)</f>
        <v>68583.13</v>
      </c>
      <c r="FH13" s="926">
        <v>5591.29</v>
      </c>
      <c r="FI13" s="926">
        <v>6213.7944899999993</v>
      </c>
      <c r="FJ13" s="1194">
        <f>FJ5+FJ7+FJ8+FJ9+FJ10+FJ11+FJ12</f>
        <v>7137.8451500000001</v>
      </c>
      <c r="FK13" s="1194">
        <f>FK5+FK7+FK8+FK9+FK10+FK11+FK12</f>
        <v>19988.629999999997</v>
      </c>
      <c r="FL13" s="1194">
        <v>23872.590000000004</v>
      </c>
      <c r="FM13" s="1194">
        <v>16718.63</v>
      </c>
      <c r="FN13" s="1194">
        <v>18795.530000000002</v>
      </c>
      <c r="FO13" s="1194">
        <v>17476</v>
      </c>
      <c r="FP13" s="1194">
        <v>24226.649999999998</v>
      </c>
      <c r="FQ13" s="1190">
        <f>SUM(FQ7:FQ12,FQ5)</f>
        <v>38499.279999999999</v>
      </c>
      <c r="FR13" s="926">
        <v>13274.75</v>
      </c>
      <c r="FS13" s="926">
        <v>22202.087770000002</v>
      </c>
      <c r="FT13" s="1194">
        <f>FT5+FT7+FT8+FT9+FT10+FT11+FT12</f>
        <v>28369.19123</v>
      </c>
      <c r="FU13" s="1194">
        <f>FU5+FU7+FU8+FU9+FU10+FU11+FU12</f>
        <v>41315.909999999996</v>
      </c>
      <c r="FV13" s="1194">
        <v>37172.119999999995</v>
      </c>
      <c r="FW13" s="1194">
        <v>25691.63</v>
      </c>
      <c r="FX13" s="1194">
        <v>21275.56</v>
      </c>
      <c r="FY13" s="1194">
        <v>12213.63</v>
      </c>
      <c r="FZ13" s="1194">
        <v>10918.81</v>
      </c>
      <c r="GA13" s="1190">
        <f>SUM(GA7:GA12,GA5)</f>
        <v>15408.64</v>
      </c>
      <c r="GB13" s="926">
        <v>29892.960000000003</v>
      </c>
      <c r="GC13" s="926">
        <v>22176.10874</v>
      </c>
      <c r="GD13" s="1194">
        <f>GD5+GD7+GD8+GD9+GD10+GD11+GD12</f>
        <v>20629.399649999999</v>
      </c>
      <c r="GE13" s="1194">
        <f>GE5+GE7+GE8+GE9+GE10+GE11+GE12</f>
        <v>26415.760000000002</v>
      </c>
      <c r="GF13" s="1194">
        <v>26175.969999999998</v>
      </c>
      <c r="GG13" s="1194">
        <v>33093.15</v>
      </c>
      <c r="GH13" s="1194">
        <v>33507.769999999997</v>
      </c>
      <c r="GI13" s="1194">
        <v>28497</v>
      </c>
      <c r="GJ13" s="1194">
        <v>26183.19</v>
      </c>
      <c r="GK13" s="1190">
        <f>SUM(GK7:GK12,GK5)</f>
        <v>27707.88</v>
      </c>
      <c r="GL13" s="926">
        <v>3055.48</v>
      </c>
      <c r="GM13" s="926">
        <v>1383.78</v>
      </c>
      <c r="GN13" s="1194">
        <f>GN5+GN7+GN8+GN9+GN10+GN11+GN12</f>
        <v>2871.47</v>
      </c>
      <c r="GO13" s="1194">
        <f>GO5+GO7+GO8+GO9+GO10+GO11+GO12</f>
        <v>2257.9899999999998</v>
      </c>
      <c r="GP13" s="1194">
        <v>2353.4300000000003</v>
      </c>
      <c r="GQ13" s="1194">
        <v>2469.7400000000002</v>
      </c>
      <c r="GR13" s="1194">
        <v>2520.5299999999997</v>
      </c>
      <c r="GS13" s="1194">
        <v>2512</v>
      </c>
      <c r="GT13" s="1194">
        <v>2002.7167826507421</v>
      </c>
      <c r="GU13" s="1195"/>
      <c r="GV13" s="926">
        <v>98799.77</v>
      </c>
      <c r="GW13" s="926">
        <v>99129.868279999995</v>
      </c>
      <c r="GX13" s="1194">
        <f>GX5+GX7+GX8+GX9+GX10+GX11+GX12</f>
        <v>106436.74392000001</v>
      </c>
      <c r="GY13" s="1194">
        <v>129278.56</v>
      </c>
      <c r="GZ13" s="1194">
        <v>151769.78</v>
      </c>
      <c r="HA13" s="1194">
        <v>194614.42</v>
      </c>
      <c r="HB13" s="1194">
        <v>237355.34000000005</v>
      </c>
      <c r="HC13" s="1194">
        <v>272084.10000000003</v>
      </c>
      <c r="HD13" s="1194">
        <v>350240.05369999993</v>
      </c>
      <c r="HE13" s="1190">
        <f>SUM(HE7:HE12,HE5)</f>
        <v>363170.50273000001</v>
      </c>
      <c r="HF13" s="926">
        <v>11530.880000000003</v>
      </c>
      <c r="HG13" s="926">
        <v>7367.5511999999999</v>
      </c>
      <c r="HH13" s="1194">
        <f>HH5+HH7+HH8+HH9+HH10+HH11+HH12</f>
        <v>10086.788419999999</v>
      </c>
      <c r="HI13" s="1194">
        <f>HI5+HI7+HI8+HI9+HI10+HI11+HI12</f>
        <v>12996.710000000001</v>
      </c>
      <c r="HJ13" s="1194">
        <v>12667.1</v>
      </c>
      <c r="HK13" s="1194">
        <v>11164.44</v>
      </c>
      <c r="HL13" s="1194">
        <v>11711.73</v>
      </c>
      <c r="HM13" s="1194">
        <v>9710.4599999999991</v>
      </c>
      <c r="HN13" s="1194">
        <v>16743.36</v>
      </c>
      <c r="HO13" s="1190">
        <f>SUM(HO7:HO12,HO5)</f>
        <v>16883.02</v>
      </c>
      <c r="HP13" s="926">
        <v>6937.98</v>
      </c>
      <c r="HQ13" s="926">
        <v>5740.9937500000005</v>
      </c>
      <c r="HR13" s="1194">
        <f>HR5+HR7+HR8+HR9+HR10+HR11+HR12</f>
        <v>7408.0445999999993</v>
      </c>
      <c r="HS13" s="1194">
        <f>HS5+HS7+HS8+HS9+HS10+HS11+HS12</f>
        <v>10461.700000000001</v>
      </c>
      <c r="HT13" s="1194">
        <v>13464.550000000001</v>
      </c>
      <c r="HU13" s="1194">
        <v>13860.91</v>
      </c>
      <c r="HV13" s="1194">
        <v>21361.389999999996</v>
      </c>
      <c r="HW13" s="1194">
        <v>30848.3</v>
      </c>
      <c r="HX13" s="1194">
        <v>18566.039999999997</v>
      </c>
      <c r="HY13" s="1190">
        <f>SUM(HY7:HY12,HY5)</f>
        <v>27784.840000000004</v>
      </c>
      <c r="HZ13" s="926">
        <v>44196.04</v>
      </c>
      <c r="IA13" s="926">
        <v>26504.33166</v>
      </c>
      <c r="IB13" s="1194">
        <f>IB5+IB7+IB8+IB9+IB10+IB11+IB12</f>
        <v>33321.039199999999</v>
      </c>
      <c r="IC13" s="1194">
        <f>IC5+IC7+IC8+IC9+IC10+IC11+IC12</f>
        <v>34090.269999999997</v>
      </c>
      <c r="ID13" s="1194">
        <v>25153.22</v>
      </c>
      <c r="IE13" s="1194">
        <v>24812.619999999995</v>
      </c>
      <c r="IF13" s="1194">
        <v>25753.279999999999</v>
      </c>
      <c r="IG13" s="1194">
        <v>72107.100000000006</v>
      </c>
      <c r="IH13" s="1194">
        <v>176847.42</v>
      </c>
      <c r="II13" s="1190">
        <f>SUM(II7:II12,II5)</f>
        <v>185458.19</v>
      </c>
      <c r="IJ13" s="926">
        <v>999362.75879999995</v>
      </c>
      <c r="IK13" s="926">
        <v>1010342.2959924004</v>
      </c>
      <c r="IL13" s="926">
        <v>1085082.8451632999</v>
      </c>
      <c r="IM13" s="926">
        <v>1181282.5598000004</v>
      </c>
      <c r="IN13" s="926">
        <v>1314051.2082000002</v>
      </c>
      <c r="IO13" s="926">
        <v>1436155.9404999996</v>
      </c>
      <c r="IP13" s="926">
        <v>1507738.3996600001</v>
      </c>
      <c r="IQ13" s="1194">
        <v>1742411.33</v>
      </c>
      <c r="IR13" s="1196">
        <v>5406489.8549826508</v>
      </c>
      <c r="IS13" s="1197">
        <f>SUM(IS7:IS12,IS5)</f>
        <v>6065913.0301985992</v>
      </c>
    </row>
    <row r="14" spans="1:253" ht="33" customHeight="1">
      <c r="A14" s="1192" t="s">
        <v>554</v>
      </c>
      <c r="B14" s="1193">
        <v>58.136731399999995</v>
      </c>
      <c r="C14" s="902">
        <v>2345.62</v>
      </c>
      <c r="D14" s="902">
        <v>3300.1654100000001</v>
      </c>
      <c r="E14" s="1003">
        <v>19824.72</v>
      </c>
      <c r="F14" s="1003">
        <v>16025.619999999999</v>
      </c>
      <c r="G14" s="1003">
        <v>13918.03</v>
      </c>
      <c r="H14" s="1003">
        <v>3788.6</v>
      </c>
      <c r="I14" s="1003">
        <v>4535.6499999999996</v>
      </c>
      <c r="J14" s="1003">
        <v>3550</v>
      </c>
      <c r="K14" s="1003">
        <v>8405.6200000000008</v>
      </c>
      <c r="L14" s="1004">
        <v>10473.41</v>
      </c>
      <c r="M14" s="902">
        <v>253.67</v>
      </c>
      <c r="N14" s="902">
        <v>215.03308000000001</v>
      </c>
      <c r="O14" s="1003">
        <v>6902.1676100000004</v>
      </c>
      <c r="P14" s="1003">
        <v>5525.22</v>
      </c>
      <c r="Q14" s="1003">
        <v>7054.93</v>
      </c>
      <c r="R14" s="1003">
        <v>700.85</v>
      </c>
      <c r="S14" s="1003">
        <v>2455.0500000000002</v>
      </c>
      <c r="T14" s="1003">
        <v>802.97</v>
      </c>
      <c r="U14" s="1003">
        <v>911.32</v>
      </c>
      <c r="V14" s="1004">
        <v>1309.46</v>
      </c>
      <c r="W14" s="902">
        <v>281.32</v>
      </c>
      <c r="X14" s="902">
        <v>531.25314000000003</v>
      </c>
      <c r="Y14" s="1003">
        <v>627.53742</v>
      </c>
      <c r="Z14" s="1003">
        <v>747</v>
      </c>
      <c r="AA14" s="1003">
        <v>753.67</v>
      </c>
      <c r="AB14" s="1003">
        <v>582.54999999999995</v>
      </c>
      <c r="AC14" s="1003">
        <v>573.70000000000005</v>
      </c>
      <c r="AD14" s="1003">
        <v>642</v>
      </c>
      <c r="AE14" s="1003">
        <v>692</v>
      </c>
      <c r="AF14" s="1004">
        <v>705.79172000000005</v>
      </c>
      <c r="AG14" s="902">
        <v>2521.98</v>
      </c>
      <c r="AH14" s="902">
        <v>1125.5455099999999</v>
      </c>
      <c r="AI14" s="1003">
        <v>8642.8794400000006</v>
      </c>
      <c r="AJ14" s="1003">
        <v>11379.26</v>
      </c>
      <c r="AK14" s="1003">
        <v>10984.13</v>
      </c>
      <c r="AL14" s="1003">
        <v>6121.02</v>
      </c>
      <c r="AM14" s="1003">
        <v>5639.7703700000002</v>
      </c>
      <c r="AN14" s="1003">
        <v>2339</v>
      </c>
      <c r="AO14" s="1003">
        <v>1012.81</v>
      </c>
      <c r="AP14" s="1004">
        <v>1229.74</v>
      </c>
      <c r="AQ14" s="902">
        <v>1692.81</v>
      </c>
      <c r="AR14" s="902">
        <v>4087.4454099999998</v>
      </c>
      <c r="AS14" s="1003">
        <v>5452.4779799999997</v>
      </c>
      <c r="AT14" s="1003">
        <v>5030.59</v>
      </c>
      <c r="AU14" s="1003">
        <v>4665.3</v>
      </c>
      <c r="AV14" s="1003">
        <v>3733.45</v>
      </c>
      <c r="AW14" s="1003">
        <v>4346.1499999999996</v>
      </c>
      <c r="AX14" s="1003">
        <v>3823.04</v>
      </c>
      <c r="AY14" s="1003">
        <v>4052.03</v>
      </c>
      <c r="AZ14" s="1004">
        <v>3932.24</v>
      </c>
      <c r="BA14" s="902">
        <v>306.81</v>
      </c>
      <c r="BB14" s="902">
        <v>436.75756999999999</v>
      </c>
      <c r="BC14" s="1003">
        <v>469.86142000000001</v>
      </c>
      <c r="BD14" s="1003">
        <v>24763.81</v>
      </c>
      <c r="BE14" s="1003">
        <v>25865.62</v>
      </c>
      <c r="BF14" s="1003">
        <v>781.81</v>
      </c>
      <c r="BG14" s="1003">
        <v>650.34</v>
      </c>
      <c r="BH14" s="1003">
        <v>7835.05</v>
      </c>
      <c r="BI14" s="1003">
        <v>834.26</v>
      </c>
      <c r="BJ14" s="1004">
        <v>1211.8699999999999</v>
      </c>
      <c r="BK14" s="902">
        <v>161.33000000000001</v>
      </c>
      <c r="BL14" s="902">
        <v>415.03557000000001</v>
      </c>
      <c r="BM14" s="1003">
        <v>470.71580999999998</v>
      </c>
      <c r="BN14" s="1003">
        <v>675.57</v>
      </c>
      <c r="BO14" s="1003">
        <v>871.63</v>
      </c>
      <c r="BP14" s="1003">
        <v>450.68</v>
      </c>
      <c r="BQ14" s="1003">
        <v>361.27</v>
      </c>
      <c r="BR14" s="1003">
        <v>575.22</v>
      </c>
      <c r="BS14" s="1003">
        <v>1145.9000000000001</v>
      </c>
      <c r="BT14" s="1004">
        <v>1106.05</v>
      </c>
      <c r="BU14" s="1004">
        <v>47.35</v>
      </c>
      <c r="BV14" s="902">
        <v>308.33999999999997</v>
      </c>
      <c r="BW14" s="902">
        <v>478.33434199999999</v>
      </c>
      <c r="BX14" s="1003">
        <v>472.13850810000002</v>
      </c>
      <c r="BY14" s="1003">
        <v>16235.06</v>
      </c>
      <c r="BZ14" s="1003">
        <v>20507.939999999999</v>
      </c>
      <c r="CA14" s="1003">
        <v>103.86</v>
      </c>
      <c r="CB14" s="1003">
        <v>68.040000000000006</v>
      </c>
      <c r="CC14" s="1003">
        <v>59.66</v>
      </c>
      <c r="CD14" s="1003">
        <v>46.88</v>
      </c>
      <c r="CE14" s="1004">
        <v>145.22999999999999</v>
      </c>
      <c r="CF14" s="902">
        <v>979.90000000000009</v>
      </c>
      <c r="CG14" s="902">
        <v>322.08334000000002</v>
      </c>
      <c r="CH14" s="1003">
        <v>8578.3891800000001</v>
      </c>
      <c r="CI14" s="1003">
        <f>362.23+177.7+7577.07</f>
        <v>8117</v>
      </c>
      <c r="CJ14" s="1003">
        <v>442.47</v>
      </c>
      <c r="CK14" s="1003">
        <v>24.07</v>
      </c>
      <c r="CL14" s="1003">
        <v>22.61</v>
      </c>
      <c r="CM14" s="1003">
        <v>3426.04</v>
      </c>
      <c r="CN14" s="1003">
        <v>0</v>
      </c>
      <c r="CO14" s="902">
        <v>675.2</v>
      </c>
      <c r="CP14" s="902">
        <v>219.6774278</v>
      </c>
      <c r="CQ14" s="1003">
        <v>465.22941270000001</v>
      </c>
      <c r="CR14" s="1003">
        <f>392.92+159.62</f>
        <v>552.54</v>
      </c>
      <c r="CS14" s="1003">
        <v>29068.89</v>
      </c>
      <c r="CT14" s="1003">
        <v>709.93000000000006</v>
      </c>
      <c r="CU14" s="1003">
        <v>278.76</v>
      </c>
      <c r="CV14" s="1003">
        <v>829.41000000000008</v>
      </c>
      <c r="CW14" s="1003">
        <v>1164.1500000000001</v>
      </c>
      <c r="CX14" s="1004">
        <v>968.41</v>
      </c>
      <c r="CY14" s="1004">
        <v>713.24</v>
      </c>
      <c r="CZ14" s="902">
        <v>2062.15</v>
      </c>
      <c r="DA14" s="902">
        <v>2135.8604099999998</v>
      </c>
      <c r="DB14" s="1003">
        <v>6801.7031500000003</v>
      </c>
      <c r="DC14" s="1003">
        <v>1254.1099999999999</v>
      </c>
      <c r="DD14" s="1003">
        <v>2780.59</v>
      </c>
      <c r="DE14" s="1003">
        <v>3342.93</v>
      </c>
      <c r="DF14" s="1003">
        <v>2942.99</v>
      </c>
      <c r="DG14" s="1003">
        <v>3193.45</v>
      </c>
      <c r="DH14" s="1003">
        <v>5093.87</v>
      </c>
      <c r="DI14" s="1004">
        <v>10625.35</v>
      </c>
      <c r="DJ14" s="902">
        <v>4536.93</v>
      </c>
      <c r="DK14" s="902">
        <v>3125.7699400000001</v>
      </c>
      <c r="DL14" s="1003">
        <v>3795.74476</v>
      </c>
      <c r="DM14" s="1003">
        <v>3876.09</v>
      </c>
      <c r="DN14" s="1003">
        <v>3772.64</v>
      </c>
      <c r="DO14" s="1003">
        <v>2853.78</v>
      </c>
      <c r="DP14" s="1003">
        <v>6115.49</v>
      </c>
      <c r="DQ14" s="1003">
        <v>10243.1</v>
      </c>
      <c r="DR14" s="1003">
        <v>10217.67</v>
      </c>
      <c r="DS14" s="1004">
        <v>10366.299999999999</v>
      </c>
      <c r="DT14" s="902">
        <v>614.09339999999997</v>
      </c>
      <c r="DU14" s="902">
        <v>254.1087417</v>
      </c>
      <c r="DV14" s="1003">
        <v>621.93413929999997</v>
      </c>
      <c r="DW14" s="1003">
        <v>1336.6495</v>
      </c>
      <c r="DX14" s="1003">
        <v>1499.3063</v>
      </c>
      <c r="DY14" s="1003">
        <v>1770.0835999999999</v>
      </c>
      <c r="DZ14" s="1003">
        <v>1087.2</v>
      </c>
      <c r="EA14" s="1003">
        <v>1271.27</v>
      </c>
      <c r="EB14" s="1003">
        <v>2046.4763</v>
      </c>
      <c r="EC14" s="1004">
        <v>2113.9940999999999</v>
      </c>
      <c r="ED14" s="902">
        <v>131.74</v>
      </c>
      <c r="EE14" s="902">
        <v>236.40472</v>
      </c>
      <c r="EF14" s="1003">
        <v>353.14873999999998</v>
      </c>
      <c r="EG14" s="902">
        <v>782.2</v>
      </c>
      <c r="EH14" s="902">
        <v>411.23</v>
      </c>
      <c r="EI14" s="902">
        <v>610.32999999999993</v>
      </c>
      <c r="EJ14" s="902">
        <v>873.93000000000006</v>
      </c>
      <c r="EK14" s="1003">
        <v>514</v>
      </c>
      <c r="EL14" s="1003">
        <v>5143.75</v>
      </c>
      <c r="EM14" s="1004">
        <v>572.29</v>
      </c>
      <c r="EN14" s="902">
        <v>112.88</v>
      </c>
      <c r="EO14" s="902">
        <v>0.12</v>
      </c>
      <c r="EP14" s="902">
        <v>19.690000000000001</v>
      </c>
      <c r="EQ14" s="1003">
        <v>39.770000000000003</v>
      </c>
      <c r="ER14" s="1003">
        <v>42.06</v>
      </c>
      <c r="ES14" s="1003">
        <v>45.03</v>
      </c>
      <c r="ET14" s="1003">
        <v>46.4</v>
      </c>
      <c r="EU14" s="1003">
        <v>50.33</v>
      </c>
      <c r="EV14" s="1003">
        <v>39.61</v>
      </c>
      <c r="EW14" s="1004">
        <v>24628</v>
      </c>
      <c r="EX14" s="902">
        <v>3245.09</v>
      </c>
      <c r="EY14" s="902">
        <v>4153.7559600000004</v>
      </c>
      <c r="EZ14" s="1003">
        <v>9607.03478</v>
      </c>
      <c r="FA14" s="1003">
        <f>237.57-914.67</f>
        <v>-677.09999999999991</v>
      </c>
      <c r="FB14" s="1003">
        <v>2571.4700000000003</v>
      </c>
      <c r="FC14" s="1003">
        <v>1805.65</v>
      </c>
      <c r="FD14" s="1003">
        <v>1763.42</v>
      </c>
      <c r="FE14" s="1003">
        <v>4092.16</v>
      </c>
      <c r="FF14" s="1003">
        <v>5391.24</v>
      </c>
      <c r="FG14" s="1004">
        <v>5277.53</v>
      </c>
      <c r="FH14" s="902">
        <v>348.61</v>
      </c>
      <c r="FI14" s="902">
        <v>614.32923000000005</v>
      </c>
      <c r="FJ14" s="1003">
        <v>750.75097000000005</v>
      </c>
      <c r="FK14" s="1003">
        <v>976.31</v>
      </c>
      <c r="FL14" s="1003">
        <v>1136.5899999999999</v>
      </c>
      <c r="FM14" s="1003">
        <v>3041.76</v>
      </c>
      <c r="FN14" s="1003">
        <v>956.18</v>
      </c>
      <c r="FO14" s="1003">
        <v>1240</v>
      </c>
      <c r="FP14" s="1003">
        <v>6160.67</v>
      </c>
      <c r="FQ14" s="1004">
        <v>5290.62</v>
      </c>
      <c r="FR14" s="902">
        <v>623.51</v>
      </c>
      <c r="FS14" s="902">
        <v>689.04484000000002</v>
      </c>
      <c r="FT14" s="1003">
        <v>15661.01215</v>
      </c>
      <c r="FU14" s="1003">
        <f>9554.22+17444.36</f>
        <v>26998.58</v>
      </c>
      <c r="FV14" s="1003">
        <v>25268.83</v>
      </c>
      <c r="FW14" s="1003">
        <v>6138.04</v>
      </c>
      <c r="FX14" s="1003">
        <v>685.44</v>
      </c>
      <c r="FY14" s="1003">
        <v>1063.18</v>
      </c>
      <c r="FZ14" s="1003">
        <v>1841.12</v>
      </c>
      <c r="GA14" s="1004">
        <v>4923.51</v>
      </c>
      <c r="GB14" s="902">
        <v>4708.92</v>
      </c>
      <c r="GC14" s="902">
        <v>3876.6102299999998</v>
      </c>
      <c r="GD14" s="1003">
        <v>12231.588180000001</v>
      </c>
      <c r="GE14" s="1003">
        <v>1871.82</v>
      </c>
      <c r="GF14" s="1003">
        <v>3461.39</v>
      </c>
      <c r="GG14" s="1003">
        <v>4210.2700000000004</v>
      </c>
      <c r="GH14" s="1003">
        <v>2724.22</v>
      </c>
      <c r="GI14" s="1003">
        <v>1353</v>
      </c>
      <c r="GJ14" s="1003">
        <v>1693.08</v>
      </c>
      <c r="GK14" s="1004">
        <v>1199.93</v>
      </c>
      <c r="GL14" s="902">
        <v>226.07</v>
      </c>
      <c r="GM14" s="902">
        <v>242.11</v>
      </c>
      <c r="GN14" s="1003">
        <v>2732.79</v>
      </c>
      <c r="GO14" s="1003">
        <v>1085.6600000000001</v>
      </c>
      <c r="GP14" s="1003">
        <v>156.01</v>
      </c>
      <c r="GQ14" s="1003">
        <v>304.91000000000003</v>
      </c>
      <c r="GR14" s="1003">
        <v>168.12</v>
      </c>
      <c r="GS14" s="1003">
        <v>231</v>
      </c>
      <c r="GT14" s="1003">
        <v>715.7345861</v>
      </c>
      <c r="GU14" s="1004"/>
      <c r="GV14" s="902">
        <v>159.82999999999998</v>
      </c>
      <c r="GW14" s="902">
        <v>2403.6836699999999</v>
      </c>
      <c r="GX14" s="1003">
        <v>2752.7960600000001</v>
      </c>
      <c r="GY14" s="1003">
        <v>3194.99</v>
      </c>
      <c r="GZ14" s="1003">
        <v>2999.16</v>
      </c>
      <c r="HA14" s="1003">
        <v>4829.58</v>
      </c>
      <c r="HB14" s="1003">
        <v>3098.4900000000002</v>
      </c>
      <c r="HC14" s="1003">
        <v>15697.740000000002</v>
      </c>
      <c r="HD14" s="1003">
        <v>3722.77315</v>
      </c>
      <c r="HE14" s="1004">
        <v>5144.6269199999997</v>
      </c>
      <c r="HF14" s="902">
        <v>70.63</v>
      </c>
      <c r="HG14" s="902">
        <v>38.21</v>
      </c>
      <c r="HH14" s="1003">
        <v>4868.2777299999998</v>
      </c>
      <c r="HI14" s="1003">
        <v>3471.05</v>
      </c>
      <c r="HJ14" s="1003">
        <v>6704.98</v>
      </c>
      <c r="HK14" s="1003">
        <v>115.08</v>
      </c>
      <c r="HL14" s="1003">
        <v>52.57</v>
      </c>
      <c r="HM14" s="1003">
        <v>134.91</v>
      </c>
      <c r="HN14" s="1003">
        <v>77.7</v>
      </c>
      <c r="HO14" s="1004">
        <v>35.96</v>
      </c>
      <c r="HP14" s="902">
        <v>275.85000000000002</v>
      </c>
      <c r="HQ14" s="902">
        <v>443.94373999999999</v>
      </c>
      <c r="HR14" s="1003">
        <v>1093.6705099999999</v>
      </c>
      <c r="HS14" s="1003">
        <v>1523.03</v>
      </c>
      <c r="HT14" s="1003">
        <v>996.14</v>
      </c>
      <c r="HU14" s="1003">
        <v>1245.22</v>
      </c>
      <c r="HV14" s="1003">
        <v>2582.41</v>
      </c>
      <c r="HW14" s="1003">
        <v>1611.28</v>
      </c>
      <c r="HX14" s="1003">
        <v>2572.33</v>
      </c>
      <c r="HY14" s="1004">
        <v>2121.5500000000002</v>
      </c>
      <c r="HZ14" s="902">
        <v>350.15999999999997</v>
      </c>
      <c r="IA14" s="902">
        <v>11875.78</v>
      </c>
      <c r="IB14" s="1003">
        <v>1110.95</v>
      </c>
      <c r="IC14" s="1003">
        <v>1072.8</v>
      </c>
      <c r="ID14" s="1003">
        <v>879.77</v>
      </c>
      <c r="IE14" s="1003">
        <v>585.79999999999995</v>
      </c>
      <c r="IF14" s="1003">
        <v>479.59</v>
      </c>
      <c r="IG14" s="1003">
        <v>1778.85</v>
      </c>
      <c r="IH14" s="1003">
        <v>4347.62</v>
      </c>
      <c r="II14" s="1004">
        <v>7772.23</v>
      </c>
      <c r="IJ14" s="902">
        <v>26993.443400000004</v>
      </c>
      <c r="IK14" s="902">
        <v>41221.062281499995</v>
      </c>
      <c r="IL14" s="902">
        <v>114307.20795010001</v>
      </c>
      <c r="IM14" s="902">
        <v>135857.62949999998</v>
      </c>
      <c r="IN14" s="902">
        <v>166812.77630000009</v>
      </c>
      <c r="IO14" s="902">
        <v>47895.28360000001</v>
      </c>
      <c r="IP14" s="902">
        <v>42507.790370000002</v>
      </c>
      <c r="IQ14" s="1003">
        <v>66356.66</v>
      </c>
      <c r="IR14" s="1191">
        <v>67328.6140361</v>
      </c>
      <c r="IS14" s="1004">
        <f t="shared" ref="IS14:IS21" si="1">SUM(B14,L14,V14,AF14,AP14,AZ14,BJ14,BT14,BU14,CE14,CX14,CY14,DI14,DS14,EC14,EM14,EW14,FG14,FQ14,GA14,GK14,GU14,HE14,HO14,HY14,II14)</f>
        <v>101972.81947139998</v>
      </c>
    </row>
    <row r="15" spans="1:253" ht="21" customHeight="1">
      <c r="A15" s="1192" t="s">
        <v>513</v>
      </c>
      <c r="B15" s="1193"/>
      <c r="C15" s="902"/>
      <c r="D15" s="902">
        <v>0</v>
      </c>
      <c r="E15" s="1003">
        <v>0</v>
      </c>
      <c r="F15" s="1003"/>
      <c r="G15" s="1003"/>
      <c r="H15" s="1003"/>
      <c r="I15" s="1003"/>
      <c r="J15" s="1003"/>
      <c r="K15" s="1003"/>
      <c r="L15" s="1004"/>
      <c r="M15" s="902"/>
      <c r="N15" s="902">
        <v>0</v>
      </c>
      <c r="O15" s="1003">
        <v>0</v>
      </c>
      <c r="P15" s="1003">
        <v>20.5</v>
      </c>
      <c r="Q15" s="1003">
        <v>0</v>
      </c>
      <c r="R15" s="1003">
        <v>0</v>
      </c>
      <c r="S15" s="1003">
        <v>0</v>
      </c>
      <c r="T15" s="1003">
        <v>0</v>
      </c>
      <c r="U15" s="1003"/>
      <c r="V15" s="1004"/>
      <c r="W15" s="902"/>
      <c r="X15" s="902">
        <v>0</v>
      </c>
      <c r="Y15" s="1003">
        <v>0</v>
      </c>
      <c r="Z15" s="1003">
        <v>0</v>
      </c>
      <c r="AA15" s="1003">
        <v>0</v>
      </c>
      <c r="AB15" s="1003">
        <v>0</v>
      </c>
      <c r="AC15" s="1003">
        <v>0</v>
      </c>
      <c r="AD15" s="1003">
        <v>0</v>
      </c>
      <c r="AE15" s="1003">
        <v>0</v>
      </c>
      <c r="AF15" s="1004"/>
      <c r="AG15" s="902"/>
      <c r="AH15" s="902">
        <v>0</v>
      </c>
      <c r="AI15" s="1003">
        <v>0</v>
      </c>
      <c r="AJ15" s="1003">
        <v>0</v>
      </c>
      <c r="AK15" s="1003">
        <v>0</v>
      </c>
      <c r="AL15" s="1003">
        <v>0</v>
      </c>
      <c r="AM15" s="1003">
        <v>0</v>
      </c>
      <c r="AN15" s="1003">
        <v>0</v>
      </c>
      <c r="AO15" s="1003"/>
      <c r="AP15" s="1004">
        <v>192.57</v>
      </c>
      <c r="AQ15" s="902"/>
      <c r="AR15" s="902">
        <v>0</v>
      </c>
      <c r="AS15" s="1003">
        <v>0</v>
      </c>
      <c r="AT15" s="1003">
        <v>0</v>
      </c>
      <c r="AU15" s="1003">
        <v>0</v>
      </c>
      <c r="AV15" s="1003">
        <v>0</v>
      </c>
      <c r="AW15" s="1003">
        <v>0</v>
      </c>
      <c r="AX15" s="1003">
        <v>12717.82</v>
      </c>
      <c r="AY15" s="1003">
        <v>0</v>
      </c>
      <c r="AZ15" s="1004"/>
      <c r="BA15" s="902"/>
      <c r="BB15" s="902">
        <v>0</v>
      </c>
      <c r="BC15" s="1003">
        <v>0</v>
      </c>
      <c r="BD15" s="1003">
        <v>0</v>
      </c>
      <c r="BE15" s="1003">
        <v>0</v>
      </c>
      <c r="BF15" s="1003">
        <v>0</v>
      </c>
      <c r="BG15" s="1003">
        <v>0</v>
      </c>
      <c r="BH15" s="1003">
        <v>0</v>
      </c>
      <c r="BI15" s="1003">
        <v>0</v>
      </c>
      <c r="BJ15" s="1004"/>
      <c r="BK15" s="902"/>
      <c r="BL15" s="902">
        <v>8.3295700000000004</v>
      </c>
      <c r="BM15" s="1003">
        <v>0.12257999999999999</v>
      </c>
      <c r="BN15" s="1003">
        <v>2.5099999999999998</v>
      </c>
      <c r="BO15" s="1003">
        <v>21.28</v>
      </c>
      <c r="BP15" s="1003">
        <v>11.86</v>
      </c>
      <c r="BQ15" s="1003"/>
      <c r="BR15" s="1003"/>
      <c r="BS15" s="1003">
        <v>10.65</v>
      </c>
      <c r="BT15" s="1004"/>
      <c r="BU15" s="1004"/>
      <c r="BV15" s="902"/>
      <c r="BW15" s="902">
        <v>0</v>
      </c>
      <c r="BX15" s="1003">
        <v>0</v>
      </c>
      <c r="BY15" s="1003">
        <v>0</v>
      </c>
      <c r="BZ15" s="1003">
        <v>0</v>
      </c>
      <c r="CA15" s="1003">
        <v>0</v>
      </c>
      <c r="CB15" s="1003">
        <v>0</v>
      </c>
      <c r="CC15" s="1003">
        <v>0</v>
      </c>
      <c r="CD15" s="1003">
        <v>0</v>
      </c>
      <c r="CE15" s="1004"/>
      <c r="CF15" s="902"/>
      <c r="CG15" s="902">
        <v>0</v>
      </c>
      <c r="CH15" s="1003">
        <v>0</v>
      </c>
      <c r="CI15" s="1003">
        <v>0</v>
      </c>
      <c r="CJ15" s="1003">
        <v>0</v>
      </c>
      <c r="CK15" s="1003">
        <v>0</v>
      </c>
      <c r="CL15" s="1003"/>
      <c r="CM15" s="1003"/>
      <c r="CN15" s="1003">
        <v>0</v>
      </c>
      <c r="CO15" s="902"/>
      <c r="CP15" s="902">
        <v>0</v>
      </c>
      <c r="CQ15" s="1003">
        <v>0</v>
      </c>
      <c r="CR15" s="1003">
        <v>0</v>
      </c>
      <c r="CS15" s="1003">
        <v>0</v>
      </c>
      <c r="CT15" s="1003">
        <v>0</v>
      </c>
      <c r="CU15" s="1003">
        <v>0</v>
      </c>
      <c r="CV15" s="1003">
        <v>0</v>
      </c>
      <c r="CW15" s="1003">
        <v>0</v>
      </c>
      <c r="CX15" s="1004"/>
      <c r="CY15" s="1004"/>
      <c r="CZ15" s="902"/>
      <c r="DA15" s="902">
        <v>0</v>
      </c>
      <c r="DB15" s="1003">
        <v>0</v>
      </c>
      <c r="DC15" s="1003">
        <v>0</v>
      </c>
      <c r="DD15" s="1003">
        <v>0</v>
      </c>
      <c r="DE15" s="1003">
        <v>0</v>
      </c>
      <c r="DF15" s="1003">
        <v>0</v>
      </c>
      <c r="DG15" s="1003">
        <v>0</v>
      </c>
      <c r="DH15" s="1003">
        <v>0</v>
      </c>
      <c r="DI15" s="1004"/>
      <c r="DJ15" s="902"/>
      <c r="DK15" s="902">
        <v>0</v>
      </c>
      <c r="DL15" s="1003">
        <v>0</v>
      </c>
      <c r="DM15" s="1003">
        <v>0</v>
      </c>
      <c r="DN15" s="1003">
        <v>0</v>
      </c>
      <c r="DO15" s="1003">
        <v>0</v>
      </c>
      <c r="DP15" s="1003">
        <v>0</v>
      </c>
      <c r="DQ15" s="1003">
        <v>0</v>
      </c>
      <c r="DR15" s="1003">
        <v>0</v>
      </c>
      <c r="DS15" s="1004"/>
      <c r="DT15" s="902"/>
      <c r="DU15" s="902">
        <v>0</v>
      </c>
      <c r="DV15" s="1003">
        <v>0</v>
      </c>
      <c r="DW15" s="1003">
        <v>0</v>
      </c>
      <c r="DX15" s="1003">
        <v>32.968600000000002</v>
      </c>
      <c r="DY15" s="1003"/>
      <c r="DZ15" s="1003"/>
      <c r="EA15" s="1003"/>
      <c r="EB15" s="1003"/>
      <c r="EC15" s="1004"/>
      <c r="ED15" s="902"/>
      <c r="EE15" s="902">
        <v>0</v>
      </c>
      <c r="EF15" s="1003">
        <v>0</v>
      </c>
      <c r="EG15" s="902"/>
      <c r="EH15" s="902"/>
      <c r="EI15" s="902"/>
      <c r="EJ15" s="902"/>
      <c r="EK15" s="1003"/>
      <c r="EL15" s="1003"/>
      <c r="EM15" s="1004"/>
      <c r="EN15" s="902"/>
      <c r="EO15" s="902"/>
      <c r="EP15" s="902"/>
      <c r="EQ15" s="1003">
        <v>0</v>
      </c>
      <c r="ER15" s="1003">
        <v>0</v>
      </c>
      <c r="ES15" s="1003">
        <v>0</v>
      </c>
      <c r="ET15" s="1003">
        <v>0</v>
      </c>
      <c r="EU15" s="1003">
        <v>0</v>
      </c>
      <c r="EV15" s="1003"/>
      <c r="EW15" s="1004"/>
      <c r="EX15" s="902"/>
      <c r="EY15" s="902">
        <v>0</v>
      </c>
      <c r="EZ15" s="1003">
        <v>0</v>
      </c>
      <c r="FA15" s="1003">
        <v>0</v>
      </c>
      <c r="FB15" s="1003">
        <v>0</v>
      </c>
      <c r="FC15" s="1003">
        <v>0</v>
      </c>
      <c r="FD15" s="1003">
        <v>0</v>
      </c>
      <c r="FE15" s="1003">
        <v>0</v>
      </c>
      <c r="FF15" s="1003"/>
      <c r="FG15" s="1004"/>
      <c r="FH15" s="902"/>
      <c r="FI15" s="902">
        <v>0</v>
      </c>
      <c r="FJ15" s="1003">
        <v>0</v>
      </c>
      <c r="FK15" s="1003">
        <v>0</v>
      </c>
      <c r="FL15" s="1003">
        <v>0</v>
      </c>
      <c r="FM15" s="1003">
        <v>0</v>
      </c>
      <c r="FN15" s="1003">
        <v>0</v>
      </c>
      <c r="FO15" s="1003">
        <v>0</v>
      </c>
      <c r="FP15" s="1003"/>
      <c r="FQ15" s="1004"/>
      <c r="FR15" s="902"/>
      <c r="FS15" s="902">
        <v>0</v>
      </c>
      <c r="FT15" s="1003">
        <v>0</v>
      </c>
      <c r="FU15" s="1003">
        <v>0</v>
      </c>
      <c r="FV15" s="1003">
        <v>0</v>
      </c>
      <c r="FW15" s="1003">
        <v>0</v>
      </c>
      <c r="FX15" s="1003">
        <v>0</v>
      </c>
      <c r="FY15" s="1003"/>
      <c r="FZ15" s="1003"/>
      <c r="GA15" s="1004"/>
      <c r="GB15" s="902"/>
      <c r="GC15" s="902">
        <v>0</v>
      </c>
      <c r="GD15" s="1003">
        <v>0</v>
      </c>
      <c r="GE15" s="1003">
        <v>8146.55</v>
      </c>
      <c r="GF15" s="1003">
        <v>7935.69</v>
      </c>
      <c r="GG15" s="1003"/>
      <c r="GH15" s="1003"/>
      <c r="GI15" s="1003">
        <v>534</v>
      </c>
      <c r="GJ15" s="1003"/>
      <c r="GK15" s="1004"/>
      <c r="GL15" s="902"/>
      <c r="GM15" s="902"/>
      <c r="GN15" s="1003"/>
      <c r="GO15" s="1003">
        <v>0</v>
      </c>
      <c r="GP15" s="1003">
        <v>0</v>
      </c>
      <c r="GQ15" s="1003">
        <v>0</v>
      </c>
      <c r="GR15" s="1003">
        <v>0</v>
      </c>
      <c r="GS15" s="1003"/>
      <c r="GT15" s="1003"/>
      <c r="GU15" s="1004"/>
      <c r="GV15" s="902"/>
      <c r="GW15" s="902">
        <v>0</v>
      </c>
      <c r="GX15" s="1003">
        <v>0</v>
      </c>
      <c r="GY15" s="1003">
        <v>0</v>
      </c>
      <c r="GZ15" s="1003">
        <v>0</v>
      </c>
      <c r="HA15" s="1003">
        <v>0</v>
      </c>
      <c r="HB15" s="1003">
        <v>0</v>
      </c>
      <c r="HC15" s="1003"/>
      <c r="HD15" s="1003"/>
      <c r="HE15" s="1004"/>
      <c r="HF15" s="902"/>
      <c r="HG15" s="902">
        <v>0</v>
      </c>
      <c r="HH15" s="1003">
        <v>0</v>
      </c>
      <c r="HI15" s="1003"/>
      <c r="HJ15" s="1003">
        <v>0</v>
      </c>
      <c r="HK15" s="1003">
        <v>0</v>
      </c>
      <c r="HL15" s="1003">
        <v>0</v>
      </c>
      <c r="HM15" s="1003">
        <v>0</v>
      </c>
      <c r="HN15" s="1003"/>
      <c r="HO15" s="1004"/>
      <c r="HP15" s="902"/>
      <c r="HQ15" s="902">
        <v>0.75</v>
      </c>
      <c r="HR15" s="1003">
        <v>0</v>
      </c>
      <c r="HS15" s="1003">
        <v>3.81</v>
      </c>
      <c r="HT15" s="1003">
        <v>8.09</v>
      </c>
      <c r="HU15" s="1003"/>
      <c r="HV15" s="1003"/>
      <c r="HW15" s="1003">
        <v>1199.6199999999999</v>
      </c>
      <c r="HX15" s="1003">
        <v>13.93</v>
      </c>
      <c r="HY15" s="1004">
        <v>6.64</v>
      </c>
      <c r="HZ15" s="902"/>
      <c r="IA15" s="902">
        <v>44.74</v>
      </c>
      <c r="IB15" s="1003">
        <v>60.25</v>
      </c>
      <c r="IC15" s="1003">
        <v>25.3</v>
      </c>
      <c r="ID15" s="1003">
        <v>81.290000000000006</v>
      </c>
      <c r="IE15" s="1003">
        <v>1.38</v>
      </c>
      <c r="IF15" s="1003">
        <v>19.43</v>
      </c>
      <c r="IG15" s="1003">
        <v>3.53</v>
      </c>
      <c r="IH15" s="1003">
        <v>342.71</v>
      </c>
      <c r="II15" s="1004">
        <v>54.05</v>
      </c>
      <c r="IJ15" s="902">
        <v>0</v>
      </c>
      <c r="IK15" s="902">
        <v>53.819569999999999</v>
      </c>
      <c r="IL15" s="902">
        <v>60.372579999999999</v>
      </c>
      <c r="IM15" s="902">
        <v>8198.67</v>
      </c>
      <c r="IN15" s="902">
        <v>8079.3185999999996</v>
      </c>
      <c r="IO15" s="902">
        <v>13.239999999999998</v>
      </c>
      <c r="IP15" s="902">
        <v>19.43</v>
      </c>
      <c r="IQ15" s="1003">
        <v>14454.97</v>
      </c>
      <c r="IR15" s="1191">
        <v>367.28999999999996</v>
      </c>
      <c r="IS15" s="1004">
        <f t="shared" si="1"/>
        <v>253.26</v>
      </c>
    </row>
    <row r="16" spans="1:253" ht="21" customHeight="1">
      <c r="A16" s="1192" t="s">
        <v>555</v>
      </c>
      <c r="B16" s="1193"/>
      <c r="C16" s="902"/>
      <c r="D16" s="902"/>
      <c r="E16" s="1003"/>
      <c r="F16" s="1003"/>
      <c r="G16" s="1003"/>
      <c r="H16" s="1003"/>
      <c r="I16" s="1003"/>
      <c r="J16" s="1003"/>
      <c r="K16" s="1003"/>
      <c r="L16" s="1004"/>
      <c r="M16" s="902"/>
      <c r="N16" s="902"/>
      <c r="O16" s="1003"/>
      <c r="P16" s="1003"/>
      <c r="Q16" s="1003"/>
      <c r="R16" s="1003"/>
      <c r="S16" s="1003"/>
      <c r="T16" s="1003"/>
      <c r="U16" s="1003"/>
      <c r="V16" s="1004"/>
      <c r="W16" s="902">
        <v>1.27</v>
      </c>
      <c r="X16" s="902"/>
      <c r="Y16" s="1003"/>
      <c r="Z16" s="1003"/>
      <c r="AA16" s="1003"/>
      <c r="AB16" s="1003"/>
      <c r="AC16" s="1003"/>
      <c r="AD16" s="1003"/>
      <c r="AE16" s="1003"/>
      <c r="AF16" s="1004"/>
      <c r="AG16" s="902"/>
      <c r="AH16" s="902"/>
      <c r="AI16" s="1003"/>
      <c r="AJ16" s="1003"/>
      <c r="AK16" s="1003"/>
      <c r="AL16" s="1003"/>
      <c r="AM16" s="1003"/>
      <c r="AN16" s="1003"/>
      <c r="AO16" s="1003"/>
      <c r="AP16" s="1004"/>
      <c r="AQ16" s="902"/>
      <c r="AR16" s="902"/>
      <c r="AS16" s="1003"/>
      <c r="AT16" s="1003"/>
      <c r="AU16" s="1003"/>
      <c r="AV16" s="1003"/>
      <c r="AW16" s="1003"/>
      <c r="AX16" s="1003"/>
      <c r="AY16" s="1003"/>
      <c r="AZ16" s="1004"/>
      <c r="BA16" s="902"/>
      <c r="BB16" s="902"/>
      <c r="BC16" s="1003"/>
      <c r="BD16" s="1003"/>
      <c r="BE16" s="1003"/>
      <c r="BF16" s="1003"/>
      <c r="BG16" s="1003"/>
      <c r="BH16" s="1003"/>
      <c r="BI16" s="1003"/>
      <c r="BJ16" s="1004"/>
      <c r="BK16" s="902"/>
      <c r="BL16" s="902"/>
      <c r="BM16" s="1003"/>
      <c r="BN16" s="1003"/>
      <c r="BO16" s="1003"/>
      <c r="BP16" s="1003"/>
      <c r="BQ16" s="1003"/>
      <c r="BR16" s="1003"/>
      <c r="BS16" s="1003"/>
      <c r="BT16" s="1004"/>
      <c r="BU16" s="1004"/>
      <c r="BV16" s="902"/>
      <c r="BW16" s="902"/>
      <c r="BX16" s="1003"/>
      <c r="BY16" s="1003"/>
      <c r="BZ16" s="1003"/>
      <c r="CA16" s="1003"/>
      <c r="CB16" s="1003"/>
      <c r="CC16" s="1003"/>
      <c r="CD16" s="1003"/>
      <c r="CE16" s="1004"/>
      <c r="CF16" s="902"/>
      <c r="CG16" s="902"/>
      <c r="CH16" s="1003"/>
      <c r="CI16" s="1003"/>
      <c r="CJ16" s="1003"/>
      <c r="CK16" s="1003"/>
      <c r="CL16" s="1003"/>
      <c r="CM16" s="1003"/>
      <c r="CN16" s="1003">
        <v>0</v>
      </c>
      <c r="CO16" s="902"/>
      <c r="CP16" s="902"/>
      <c r="CQ16" s="1003"/>
      <c r="CR16" s="1003"/>
      <c r="CS16" s="1003"/>
      <c r="CT16" s="1003"/>
      <c r="CU16" s="1003"/>
      <c r="CV16" s="1003"/>
      <c r="CW16" s="1003"/>
      <c r="CX16" s="1004"/>
      <c r="CY16" s="1004"/>
      <c r="CZ16" s="902"/>
      <c r="DA16" s="902"/>
      <c r="DB16" s="1003"/>
      <c r="DC16" s="1003"/>
      <c r="DD16" s="1003"/>
      <c r="DE16" s="1003"/>
      <c r="DF16" s="1003"/>
      <c r="DG16" s="1003"/>
      <c r="DH16" s="1003"/>
      <c r="DI16" s="1004"/>
      <c r="DJ16" s="902"/>
      <c r="DK16" s="902"/>
      <c r="DL16" s="1003"/>
      <c r="DM16" s="1003"/>
      <c r="DN16" s="1003"/>
      <c r="DO16" s="1003"/>
      <c r="DP16" s="1003"/>
      <c r="DQ16" s="1003"/>
      <c r="DR16" s="1003"/>
      <c r="DS16" s="1004"/>
      <c r="DT16" s="902"/>
      <c r="DU16" s="902"/>
      <c r="DV16" s="1003"/>
      <c r="DW16" s="1003"/>
      <c r="DX16" s="1003"/>
      <c r="DY16" s="1003"/>
      <c r="DZ16" s="1003"/>
      <c r="EA16" s="1003"/>
      <c r="EB16" s="1003"/>
      <c r="EC16" s="1004"/>
      <c r="ED16" s="902"/>
      <c r="EE16" s="902"/>
      <c r="EF16" s="1003"/>
      <c r="EG16" s="902"/>
      <c r="EH16" s="902"/>
      <c r="EI16" s="902"/>
      <c r="EJ16" s="902"/>
      <c r="EK16" s="1003"/>
      <c r="EL16" s="1003"/>
      <c r="EM16" s="1004"/>
      <c r="EN16" s="902"/>
      <c r="EO16" s="902"/>
      <c r="EP16" s="902"/>
      <c r="EQ16" s="1003"/>
      <c r="ER16" s="1003"/>
      <c r="ES16" s="1003"/>
      <c r="ET16" s="1003"/>
      <c r="EU16" s="1003"/>
      <c r="EV16" s="1003"/>
      <c r="EW16" s="1004"/>
      <c r="EX16" s="902"/>
      <c r="EY16" s="902"/>
      <c r="EZ16" s="1003"/>
      <c r="FA16" s="1003"/>
      <c r="FB16" s="1003"/>
      <c r="FC16" s="1003"/>
      <c r="FD16" s="1003"/>
      <c r="FE16" s="1003"/>
      <c r="FF16" s="1003"/>
      <c r="FG16" s="1004"/>
      <c r="FH16" s="902"/>
      <c r="FI16" s="902"/>
      <c r="FJ16" s="1003"/>
      <c r="FK16" s="1003"/>
      <c r="FL16" s="1003"/>
      <c r="FM16" s="1003"/>
      <c r="FN16" s="1003"/>
      <c r="FO16" s="1003"/>
      <c r="FP16" s="1003"/>
      <c r="FQ16" s="1004"/>
      <c r="FR16" s="902"/>
      <c r="FS16" s="902"/>
      <c r="FT16" s="1003"/>
      <c r="FU16" s="1003"/>
      <c r="FV16" s="1003"/>
      <c r="FW16" s="1003"/>
      <c r="FX16" s="1003"/>
      <c r="FY16" s="1003"/>
      <c r="FZ16" s="1003"/>
      <c r="GA16" s="1004"/>
      <c r="GB16" s="902"/>
      <c r="GC16" s="902"/>
      <c r="GD16" s="1003"/>
      <c r="GE16" s="1003"/>
      <c r="GF16" s="1003"/>
      <c r="GG16" s="1003"/>
      <c r="GH16" s="1003"/>
      <c r="GI16" s="1003"/>
      <c r="GJ16" s="1003"/>
      <c r="GK16" s="1004"/>
      <c r="GL16" s="902"/>
      <c r="GM16" s="902"/>
      <c r="GN16" s="1003"/>
      <c r="GO16" s="1003"/>
      <c r="GP16" s="1003"/>
      <c r="GQ16" s="1003"/>
      <c r="GR16" s="1003"/>
      <c r="GS16" s="1003"/>
      <c r="GT16" s="1003"/>
      <c r="GU16" s="1004"/>
      <c r="GV16" s="902"/>
      <c r="GW16" s="902"/>
      <c r="GX16" s="1003"/>
      <c r="GY16" s="1003"/>
      <c r="GZ16" s="1003"/>
      <c r="HA16" s="1003"/>
      <c r="HB16" s="1003"/>
      <c r="HC16" s="1003"/>
      <c r="HD16" s="1003"/>
      <c r="HE16" s="1004"/>
      <c r="HF16" s="902"/>
      <c r="HG16" s="902"/>
      <c r="HH16" s="1003"/>
      <c r="HI16" s="1003"/>
      <c r="HJ16" s="1003"/>
      <c r="HK16" s="1003"/>
      <c r="HL16" s="1003"/>
      <c r="HM16" s="1003"/>
      <c r="HN16" s="1003"/>
      <c r="HO16" s="1004"/>
      <c r="HP16" s="902"/>
      <c r="HQ16" s="902"/>
      <c r="HR16" s="1003"/>
      <c r="HS16" s="1003"/>
      <c r="HT16" s="1003">
        <v>41.75</v>
      </c>
      <c r="HU16" s="1003"/>
      <c r="HV16" s="1003"/>
      <c r="HW16" s="1003"/>
      <c r="HX16" s="1003"/>
      <c r="HY16" s="1004"/>
      <c r="HZ16" s="902"/>
      <c r="IA16" s="902"/>
      <c r="IB16" s="1003"/>
      <c r="IC16" s="1003"/>
      <c r="ID16" s="1003"/>
      <c r="IE16" s="1003"/>
      <c r="IF16" s="1003"/>
      <c r="IG16" s="1003"/>
      <c r="IH16" s="1003"/>
      <c r="II16" s="1004"/>
      <c r="IJ16" s="902">
        <v>1.27</v>
      </c>
      <c r="IK16" s="902">
        <v>0</v>
      </c>
      <c r="IL16" s="902">
        <v>0</v>
      </c>
      <c r="IM16" s="902">
        <v>0</v>
      </c>
      <c r="IN16" s="902">
        <v>41.75</v>
      </c>
      <c r="IO16" s="902"/>
      <c r="IP16" s="902"/>
      <c r="IQ16" s="1003">
        <v>0</v>
      </c>
      <c r="IR16" s="1191">
        <v>0</v>
      </c>
      <c r="IS16" s="1004">
        <f t="shared" si="1"/>
        <v>0</v>
      </c>
    </row>
    <row r="17" spans="1:253" ht="21" customHeight="1">
      <c r="A17" s="1192" t="s">
        <v>556</v>
      </c>
      <c r="B17" s="1193"/>
      <c r="C17" s="902"/>
      <c r="D17" s="902">
        <v>0</v>
      </c>
      <c r="E17" s="1003">
        <v>0</v>
      </c>
      <c r="F17" s="1003">
        <v>64.989999999999995</v>
      </c>
      <c r="G17" s="1003">
        <v>0</v>
      </c>
      <c r="H17" s="1003">
        <v>482.76</v>
      </c>
      <c r="I17" s="1003">
        <v>0</v>
      </c>
      <c r="J17" s="1003"/>
      <c r="K17" s="1003"/>
      <c r="L17" s="1004">
        <v>-10.88</v>
      </c>
      <c r="M17" s="902"/>
      <c r="N17" s="902">
        <v>0</v>
      </c>
      <c r="O17" s="1003">
        <v>0</v>
      </c>
      <c r="P17" s="1003">
        <v>0</v>
      </c>
      <c r="Q17" s="1003">
        <v>200</v>
      </c>
      <c r="R17" s="1003"/>
      <c r="S17" s="1003"/>
      <c r="T17" s="1003"/>
      <c r="U17" s="1003"/>
      <c r="V17" s="1004"/>
      <c r="W17" s="902"/>
      <c r="X17" s="902">
        <v>0</v>
      </c>
      <c r="Y17" s="1003">
        <v>0</v>
      </c>
      <c r="Z17" s="1003">
        <v>0</v>
      </c>
      <c r="AA17" s="1003">
        <v>1069.47</v>
      </c>
      <c r="AB17" s="1003">
        <v>-55.24</v>
      </c>
      <c r="AC17" s="1003">
        <v>92.61</v>
      </c>
      <c r="AD17" s="1003">
        <v>-62</v>
      </c>
      <c r="AE17" s="1003">
        <v>195</v>
      </c>
      <c r="AF17" s="1004">
        <v>-66.959710000000001</v>
      </c>
      <c r="AG17" s="902"/>
      <c r="AH17" s="902">
        <v>0</v>
      </c>
      <c r="AI17" s="1003">
        <v>0</v>
      </c>
      <c r="AJ17" s="1003">
        <v>0</v>
      </c>
      <c r="AK17" s="1003">
        <v>0</v>
      </c>
      <c r="AL17" s="1003">
        <v>316.74</v>
      </c>
      <c r="AM17" s="1003">
        <v>-20.573689999999999</v>
      </c>
      <c r="AN17" s="1003">
        <v>-103</v>
      </c>
      <c r="AO17" s="1003">
        <v>-0.6</v>
      </c>
      <c r="AP17" s="1004">
        <v>-192.57</v>
      </c>
      <c r="AQ17" s="902"/>
      <c r="AR17" s="902">
        <v>0</v>
      </c>
      <c r="AS17" s="1003">
        <v>0</v>
      </c>
      <c r="AT17" s="1003">
        <v>0</v>
      </c>
      <c r="AU17" s="1003">
        <v>13467.82</v>
      </c>
      <c r="AV17" s="1003">
        <v>12300.79</v>
      </c>
      <c r="AW17" s="1003">
        <v>-4149.6899999999996</v>
      </c>
      <c r="AX17" s="1003">
        <v>-11684.71</v>
      </c>
      <c r="AY17" s="1003">
        <v>-6812.38</v>
      </c>
      <c r="AZ17" s="1004">
        <v>838.09</v>
      </c>
      <c r="BA17" s="902"/>
      <c r="BB17" s="902">
        <v>0</v>
      </c>
      <c r="BC17" s="1003">
        <v>0</v>
      </c>
      <c r="BD17" s="1003">
        <v>0</v>
      </c>
      <c r="BE17" s="1003">
        <v>0</v>
      </c>
      <c r="BF17" s="1003">
        <v>3500</v>
      </c>
      <c r="BG17" s="1003">
        <v>0</v>
      </c>
      <c r="BH17" s="1003">
        <v>0</v>
      </c>
      <c r="BI17" s="1003">
        <v>0</v>
      </c>
      <c r="BJ17" s="1004">
        <v>500</v>
      </c>
      <c r="BK17" s="902"/>
      <c r="BL17" s="902">
        <v>0</v>
      </c>
      <c r="BM17" s="1003">
        <v>0</v>
      </c>
      <c r="BN17" s="1003">
        <v>0</v>
      </c>
      <c r="BO17" s="1003">
        <v>0</v>
      </c>
      <c r="BP17" s="1003">
        <v>0</v>
      </c>
      <c r="BQ17" s="1003"/>
      <c r="BR17" s="1003"/>
      <c r="BS17" s="1003"/>
      <c r="BT17" s="1004"/>
      <c r="BU17" s="1004"/>
      <c r="BV17" s="902"/>
      <c r="BW17" s="902">
        <v>0</v>
      </c>
      <c r="BX17" s="1003">
        <v>0</v>
      </c>
      <c r="BY17" s="1003">
        <v>0</v>
      </c>
      <c r="BZ17" s="1003">
        <v>0</v>
      </c>
      <c r="CA17" s="1003">
        <v>4202.3599999999997</v>
      </c>
      <c r="CB17" s="1003">
        <v>-244.49</v>
      </c>
      <c r="CC17" s="1003">
        <v>-1744.49</v>
      </c>
      <c r="CD17" s="1003">
        <v>-1710.72</v>
      </c>
      <c r="CE17" s="1004">
        <v>-502.66</v>
      </c>
      <c r="CF17" s="902"/>
      <c r="CG17" s="902">
        <v>0</v>
      </c>
      <c r="CH17" s="1003">
        <v>0</v>
      </c>
      <c r="CI17" s="1003">
        <v>0</v>
      </c>
      <c r="CJ17" s="1003">
        <v>0</v>
      </c>
      <c r="CK17" s="1003">
        <v>1327.5</v>
      </c>
      <c r="CL17" s="1003">
        <v>0</v>
      </c>
      <c r="CM17" s="1003"/>
      <c r="CN17" s="1003">
        <v>0</v>
      </c>
      <c r="CO17" s="902"/>
      <c r="CP17" s="902">
        <v>0</v>
      </c>
      <c r="CQ17" s="1003">
        <v>0</v>
      </c>
      <c r="CR17" s="1003"/>
      <c r="CS17" s="1003"/>
      <c r="CT17" s="1003">
        <v>575</v>
      </c>
      <c r="CU17" s="1003">
        <v>1050</v>
      </c>
      <c r="CV17" s="1003">
        <v>406.67</v>
      </c>
      <c r="CW17" s="1003">
        <v>-112.94999999999999</v>
      </c>
      <c r="CX17" s="1004">
        <v>-102.32</v>
      </c>
      <c r="CY17" s="1004"/>
      <c r="CZ17" s="902">
        <v>-4.66</v>
      </c>
      <c r="DA17" s="902">
        <v>326.32655</v>
      </c>
      <c r="DB17" s="1003">
        <v>-434.98880000000003</v>
      </c>
      <c r="DC17" s="1003">
        <v>-40.64</v>
      </c>
      <c r="DD17" s="1003">
        <v>972.81</v>
      </c>
      <c r="DE17" s="1003">
        <v>19784.5</v>
      </c>
      <c r="DF17" s="1003">
        <v>-3730.6</v>
      </c>
      <c r="DG17" s="1003">
        <v>-3332.03</v>
      </c>
      <c r="DH17" s="1003">
        <v>-2394.04</v>
      </c>
      <c r="DI17" s="1004">
        <v>565.5</v>
      </c>
      <c r="DJ17" s="902"/>
      <c r="DK17" s="902">
        <v>439.08472999999998</v>
      </c>
      <c r="DL17" s="1003">
        <v>0</v>
      </c>
      <c r="DM17" s="1003">
        <v>0</v>
      </c>
      <c r="DN17" s="1003">
        <v>0</v>
      </c>
      <c r="DO17" s="1003">
        <v>4655.84</v>
      </c>
      <c r="DP17" s="1003">
        <v>2858.43</v>
      </c>
      <c r="DQ17" s="1003">
        <v>12765.77</v>
      </c>
      <c r="DR17" s="1003">
        <v>9205.35</v>
      </c>
      <c r="DS17" s="1004">
        <v>3586.89</v>
      </c>
      <c r="DT17" s="902"/>
      <c r="DU17" s="902">
        <v>0</v>
      </c>
      <c r="DV17" s="1003">
        <v>0</v>
      </c>
      <c r="DW17" s="1003">
        <v>0</v>
      </c>
      <c r="DX17" s="1003">
        <v>1553.6754000000001</v>
      </c>
      <c r="DY17" s="1003">
        <v>9752.9770000000008</v>
      </c>
      <c r="DZ17" s="1003">
        <v>-275</v>
      </c>
      <c r="EA17" s="1003">
        <v>-330</v>
      </c>
      <c r="EB17" s="1003">
        <v>-440</v>
      </c>
      <c r="EC17" s="1004">
        <v>-1652.0889999999999</v>
      </c>
      <c r="ED17" s="902"/>
      <c r="EE17" s="902">
        <v>0</v>
      </c>
      <c r="EF17" s="1003">
        <v>0</v>
      </c>
      <c r="EG17" s="902"/>
      <c r="EH17" s="902">
        <v>18.739999999999998</v>
      </c>
      <c r="EI17" s="902">
        <v>7.49</v>
      </c>
      <c r="EJ17" s="902">
        <v>31.96</v>
      </c>
      <c r="EK17" s="1003">
        <v>-58</v>
      </c>
      <c r="EL17" s="1003"/>
      <c r="EM17" s="1004"/>
      <c r="EN17" s="902"/>
      <c r="EO17" s="902"/>
      <c r="EP17" s="902"/>
      <c r="EQ17" s="1003">
        <v>0</v>
      </c>
      <c r="ER17" s="1003">
        <v>0</v>
      </c>
      <c r="ES17" s="1003">
        <v>587.52</v>
      </c>
      <c r="ET17" s="1003">
        <v>0</v>
      </c>
      <c r="EU17" s="1003">
        <v>0</v>
      </c>
      <c r="EV17" s="1003">
        <v>775.9</v>
      </c>
      <c r="EW17" s="1004">
        <v>157</v>
      </c>
      <c r="EX17" s="902"/>
      <c r="EY17" s="902">
        <v>0</v>
      </c>
      <c r="EZ17" s="1003">
        <v>0</v>
      </c>
      <c r="FA17" s="1003">
        <v>0</v>
      </c>
      <c r="FB17" s="1003">
        <v>0</v>
      </c>
      <c r="FC17" s="1003">
        <v>1009.11</v>
      </c>
      <c r="FD17" s="1003">
        <v>80</v>
      </c>
      <c r="FE17" s="1003">
        <v>-118.39</v>
      </c>
      <c r="FF17" s="1003"/>
      <c r="FG17" s="1004">
        <v>-63.34</v>
      </c>
      <c r="FH17" s="902"/>
      <c r="FI17" s="902">
        <v>0</v>
      </c>
      <c r="FJ17" s="1003">
        <v>0</v>
      </c>
      <c r="FK17" s="1003">
        <v>0</v>
      </c>
      <c r="FL17" s="1003">
        <v>0</v>
      </c>
      <c r="FM17" s="1003">
        <v>0</v>
      </c>
      <c r="FN17" s="1003">
        <v>0</v>
      </c>
      <c r="FO17" s="1003"/>
      <c r="FP17" s="1003"/>
      <c r="FQ17" s="1004"/>
      <c r="FR17" s="902"/>
      <c r="FS17" s="902">
        <v>0</v>
      </c>
      <c r="FT17" s="1003">
        <v>0</v>
      </c>
      <c r="FU17" s="1003">
        <v>0</v>
      </c>
      <c r="FV17" s="1003">
        <v>855.12</v>
      </c>
      <c r="FW17" s="1003">
        <v>21216.41</v>
      </c>
      <c r="FX17" s="1003">
        <v>6578.27</v>
      </c>
      <c r="FY17" s="1003">
        <v>188.21</v>
      </c>
      <c r="FZ17" s="1003">
        <v>-1883.99</v>
      </c>
      <c r="GA17" s="1004">
        <v>-226.79</v>
      </c>
      <c r="GB17" s="902"/>
      <c r="GC17" s="902">
        <v>0</v>
      </c>
      <c r="GD17" s="1003">
        <v>0</v>
      </c>
      <c r="GE17" s="1003"/>
      <c r="GF17" s="1003"/>
      <c r="GG17" s="1003">
        <v>3544.99</v>
      </c>
      <c r="GH17" s="1003">
        <v>0</v>
      </c>
      <c r="GI17" s="1003">
        <v>-745</v>
      </c>
      <c r="GJ17" s="1003"/>
      <c r="GK17" s="1004"/>
      <c r="GL17" s="902"/>
      <c r="GM17" s="902"/>
      <c r="GN17" s="1003"/>
      <c r="GO17" s="1003"/>
      <c r="GP17" s="1003">
        <v>100</v>
      </c>
      <c r="GQ17" s="1003">
        <v>250</v>
      </c>
      <c r="GR17" s="1003">
        <v>250</v>
      </c>
      <c r="GS17" s="1003">
        <v>1400</v>
      </c>
      <c r="GT17" s="1003"/>
      <c r="GU17" s="1004"/>
      <c r="GV17" s="902">
        <v>-105.27</v>
      </c>
      <c r="GW17" s="902">
        <v>41.24718</v>
      </c>
      <c r="GX17" s="1003">
        <v>-41.24718</v>
      </c>
      <c r="GY17" s="1003">
        <v>73.92</v>
      </c>
      <c r="GZ17" s="1003">
        <v>1592.62</v>
      </c>
      <c r="HA17" s="1003">
        <v>801.75</v>
      </c>
      <c r="HB17" s="1003">
        <v>-2468.29</v>
      </c>
      <c r="HC17" s="1003">
        <v>2095.8000000000002</v>
      </c>
      <c r="HD17" s="1003">
        <v>-76.256100000000004</v>
      </c>
      <c r="HE17" s="1004">
        <v>1057.18047</v>
      </c>
      <c r="HF17" s="902"/>
      <c r="HG17" s="902">
        <v>0</v>
      </c>
      <c r="HH17" s="1003">
        <v>0</v>
      </c>
      <c r="HI17" s="1003">
        <v>0</v>
      </c>
      <c r="HJ17" s="1003">
        <v>500</v>
      </c>
      <c r="HK17" s="1003">
        <v>270.81</v>
      </c>
      <c r="HL17" s="1003">
        <v>0</v>
      </c>
      <c r="HM17" s="1003">
        <v>0</v>
      </c>
      <c r="HN17" s="1003"/>
      <c r="HO17" s="1004"/>
      <c r="HP17" s="902"/>
      <c r="HQ17" s="902">
        <v>0</v>
      </c>
      <c r="HR17" s="1003">
        <v>0</v>
      </c>
      <c r="HS17" s="1003">
        <v>0</v>
      </c>
      <c r="HT17" s="1003">
        <v>312</v>
      </c>
      <c r="HU17" s="1003">
        <v>3344</v>
      </c>
      <c r="HV17" s="1003">
        <v>1784</v>
      </c>
      <c r="HW17" s="1003">
        <v>-2320</v>
      </c>
      <c r="HX17" s="1003"/>
      <c r="HY17" s="1004">
        <v>-205.14</v>
      </c>
      <c r="HZ17" s="902"/>
      <c r="IA17" s="902">
        <v>0</v>
      </c>
      <c r="IB17" s="1003">
        <v>0</v>
      </c>
      <c r="IC17" s="1003">
        <v>-0.83</v>
      </c>
      <c r="ID17" s="1003">
        <v>416.06</v>
      </c>
      <c r="IE17" s="1003"/>
      <c r="IF17" s="1003"/>
      <c r="IG17" s="1003"/>
      <c r="IH17" s="1003"/>
      <c r="II17" s="1004"/>
      <c r="IJ17" s="902">
        <v>-109.92999999999999</v>
      </c>
      <c r="IK17" s="902">
        <v>806.65845999999999</v>
      </c>
      <c r="IL17" s="902">
        <v>-476.23598000000004</v>
      </c>
      <c r="IM17" s="902">
        <v>157.11999999999998</v>
      </c>
      <c r="IN17" s="902">
        <v>21058.315400000003</v>
      </c>
      <c r="IO17" s="902">
        <v>87875.307000000001</v>
      </c>
      <c r="IP17" s="902">
        <v>1836.6263100000006</v>
      </c>
      <c r="IQ17" s="1003">
        <v>-3641.1699999999973</v>
      </c>
      <c r="IR17" s="1191">
        <v>-3254.6861000000022</v>
      </c>
      <c r="IS17" s="1004">
        <f t="shared" si="1"/>
        <v>3681.9117600000004</v>
      </c>
    </row>
    <row r="18" spans="1:253" ht="21" customHeight="1">
      <c r="A18" s="1192" t="s">
        <v>557</v>
      </c>
      <c r="B18" s="1193"/>
      <c r="C18" s="902"/>
      <c r="D18" s="902">
        <v>0</v>
      </c>
      <c r="E18" s="1003">
        <v>0</v>
      </c>
      <c r="F18" s="1003"/>
      <c r="G18" s="1003"/>
      <c r="H18" s="1003"/>
      <c r="I18" s="1003"/>
      <c r="J18" s="1003"/>
      <c r="K18" s="1003"/>
      <c r="L18" s="1004"/>
      <c r="M18" s="902"/>
      <c r="N18" s="902">
        <v>1004.82517</v>
      </c>
      <c r="O18" s="1003">
        <v>49.0002</v>
      </c>
      <c r="P18" s="1003">
        <v>4.58</v>
      </c>
      <c r="Q18" s="1003">
        <v>7.0000000000000007E-2</v>
      </c>
      <c r="R18" s="1003">
        <v>-2</v>
      </c>
      <c r="S18" s="1003"/>
      <c r="T18" s="1003">
        <v>154.55000000000001</v>
      </c>
      <c r="U18" s="1003"/>
      <c r="V18" s="1004"/>
      <c r="W18" s="902"/>
      <c r="X18" s="902">
        <v>0</v>
      </c>
      <c r="Y18" s="1003">
        <v>0</v>
      </c>
      <c r="Z18" s="1003">
        <v>0</v>
      </c>
      <c r="AA18" s="1003"/>
      <c r="AB18" s="1003"/>
      <c r="AC18" s="1003"/>
      <c r="AD18" s="1003"/>
      <c r="AE18" s="1003"/>
      <c r="AF18" s="1004"/>
      <c r="AG18" s="902"/>
      <c r="AH18" s="902">
        <v>0</v>
      </c>
      <c r="AI18" s="1003">
        <v>0</v>
      </c>
      <c r="AJ18" s="1003">
        <v>0</v>
      </c>
      <c r="AK18" s="1003">
        <v>0</v>
      </c>
      <c r="AL18" s="1003">
        <v>0</v>
      </c>
      <c r="AM18" s="1003">
        <v>0</v>
      </c>
      <c r="AN18" s="1003">
        <v>0</v>
      </c>
      <c r="AO18" s="1003"/>
      <c r="AP18" s="1004"/>
      <c r="AQ18" s="902"/>
      <c r="AR18" s="902">
        <v>0</v>
      </c>
      <c r="AS18" s="1003">
        <v>0</v>
      </c>
      <c r="AT18" s="1003">
        <v>0</v>
      </c>
      <c r="AU18" s="1003">
        <v>0</v>
      </c>
      <c r="AV18" s="1003">
        <v>0</v>
      </c>
      <c r="AW18" s="1003">
        <v>0</v>
      </c>
      <c r="AX18" s="1003">
        <v>0</v>
      </c>
      <c r="AY18" s="1003">
        <v>8151.1</v>
      </c>
      <c r="AZ18" s="1004"/>
      <c r="BA18" s="902"/>
      <c r="BB18" s="902">
        <v>0</v>
      </c>
      <c r="BC18" s="1003">
        <v>0</v>
      </c>
      <c r="BD18" s="1003">
        <v>0</v>
      </c>
      <c r="BE18" s="1003">
        <v>0</v>
      </c>
      <c r="BF18" s="1003">
        <v>0</v>
      </c>
      <c r="BG18" s="1003">
        <v>0</v>
      </c>
      <c r="BH18" s="1003">
        <v>0</v>
      </c>
      <c r="BI18" s="1003">
        <v>0</v>
      </c>
      <c r="BJ18" s="1004"/>
      <c r="BK18" s="902"/>
      <c r="BL18" s="902">
        <v>15.793189999999999</v>
      </c>
      <c r="BM18" s="1003">
        <v>-10.395339999999999</v>
      </c>
      <c r="BN18" s="1003">
        <v>32.1</v>
      </c>
      <c r="BO18" s="1003">
        <v>1.68</v>
      </c>
      <c r="BP18" s="1003">
        <v>-0.82</v>
      </c>
      <c r="BQ18" s="1003">
        <v>1</v>
      </c>
      <c r="BR18" s="1003">
        <v>12.06</v>
      </c>
      <c r="BS18" s="1003">
        <v>13.28</v>
      </c>
      <c r="BT18" s="1004"/>
      <c r="BU18" s="1004"/>
      <c r="BV18" s="902"/>
      <c r="BW18" s="902">
        <v>0</v>
      </c>
      <c r="BX18" s="1003">
        <v>0</v>
      </c>
      <c r="BY18" s="1003">
        <v>0</v>
      </c>
      <c r="BZ18" s="1003">
        <v>0</v>
      </c>
      <c r="CA18" s="1003">
        <v>0</v>
      </c>
      <c r="CB18" s="1003"/>
      <c r="CC18" s="1003"/>
      <c r="CD18" s="1003"/>
      <c r="CE18" s="1004"/>
      <c r="CF18" s="902"/>
      <c r="CG18" s="902">
        <v>0</v>
      </c>
      <c r="CH18" s="1003">
        <v>0</v>
      </c>
      <c r="CI18" s="1003">
        <v>0</v>
      </c>
      <c r="CJ18" s="1003">
        <v>0</v>
      </c>
      <c r="CK18" s="1003">
        <v>0</v>
      </c>
      <c r="CL18" s="1003">
        <v>0</v>
      </c>
      <c r="CM18" s="1003"/>
      <c r="CN18" s="1003">
        <v>0</v>
      </c>
      <c r="CO18" s="902"/>
      <c r="CP18" s="902">
        <v>0</v>
      </c>
      <c r="CQ18" s="1003">
        <v>0</v>
      </c>
      <c r="CR18" s="1003">
        <v>0</v>
      </c>
      <c r="CS18" s="1003">
        <v>0</v>
      </c>
      <c r="CT18" s="1003">
        <v>0</v>
      </c>
      <c r="CU18" s="1003">
        <v>0</v>
      </c>
      <c r="CV18" s="1003">
        <v>0</v>
      </c>
      <c r="CW18" s="1003">
        <v>0</v>
      </c>
      <c r="CX18" s="1004">
        <v>150</v>
      </c>
      <c r="CY18" s="1004"/>
      <c r="CZ18" s="902"/>
      <c r="DA18" s="902">
        <v>0</v>
      </c>
      <c r="DB18" s="1003">
        <v>0</v>
      </c>
      <c r="DC18" s="1003">
        <v>0</v>
      </c>
      <c r="DD18" s="1003">
        <v>0</v>
      </c>
      <c r="DE18" s="1003">
        <v>0</v>
      </c>
      <c r="DF18" s="1003">
        <v>0</v>
      </c>
      <c r="DG18" s="1003">
        <v>0</v>
      </c>
      <c r="DH18" s="1003">
        <v>0</v>
      </c>
      <c r="DI18" s="1004"/>
      <c r="DJ18" s="902"/>
      <c r="DK18" s="902">
        <v>0</v>
      </c>
      <c r="DL18" s="1003">
        <v>0</v>
      </c>
      <c r="DM18" s="1003">
        <v>0</v>
      </c>
      <c r="DN18" s="1003">
        <v>0</v>
      </c>
      <c r="DO18" s="1003">
        <v>0</v>
      </c>
      <c r="DP18" s="1003">
        <v>790.79</v>
      </c>
      <c r="DQ18" s="1003">
        <v>-790.79</v>
      </c>
      <c r="DR18" s="1003">
        <v>0</v>
      </c>
      <c r="DS18" s="1004"/>
      <c r="DT18" s="902"/>
      <c r="DU18" s="902">
        <v>0</v>
      </c>
      <c r="DV18" s="1003">
        <v>6.3002599999999997</v>
      </c>
      <c r="DW18" s="1003">
        <v>20.790099999999999</v>
      </c>
      <c r="DX18" s="1003">
        <v>21.362200000000001</v>
      </c>
      <c r="DY18" s="1003">
        <v>61.6616</v>
      </c>
      <c r="DZ18" s="1003">
        <v>88.07</v>
      </c>
      <c r="EA18" s="1003">
        <v>-26.44</v>
      </c>
      <c r="EB18" s="1003">
        <v>239.49359999999999</v>
      </c>
      <c r="EC18" s="1004">
        <v>228.30119999999999</v>
      </c>
      <c r="ED18" s="902"/>
      <c r="EE18" s="902">
        <v>0</v>
      </c>
      <c r="EF18" s="1003">
        <v>0</v>
      </c>
      <c r="EG18" s="902"/>
      <c r="EH18" s="902"/>
      <c r="EI18" s="902"/>
      <c r="EJ18" s="902"/>
      <c r="EK18" s="1003"/>
      <c r="EL18" s="1003"/>
      <c r="EM18" s="1004"/>
      <c r="EN18" s="902"/>
      <c r="EO18" s="902"/>
      <c r="EP18" s="902"/>
      <c r="EQ18" s="1003">
        <v>0</v>
      </c>
      <c r="ER18" s="1003">
        <v>0</v>
      </c>
      <c r="ES18" s="1003">
        <v>0</v>
      </c>
      <c r="ET18" s="1003">
        <v>0</v>
      </c>
      <c r="EU18" s="1003">
        <v>0</v>
      </c>
      <c r="EV18" s="1003"/>
      <c r="EW18" s="1004"/>
      <c r="EX18" s="902"/>
      <c r="EY18" s="902">
        <v>0</v>
      </c>
      <c r="EZ18" s="1003">
        <v>0</v>
      </c>
      <c r="FA18" s="1003">
        <v>0</v>
      </c>
      <c r="FB18" s="1003">
        <v>0</v>
      </c>
      <c r="FC18" s="1003">
        <v>0</v>
      </c>
      <c r="FD18" s="1003">
        <v>0</v>
      </c>
      <c r="FE18" s="1003">
        <v>0</v>
      </c>
      <c r="FF18" s="1003"/>
      <c r="FG18" s="1004"/>
      <c r="FH18" s="902"/>
      <c r="FI18" s="902">
        <v>0</v>
      </c>
      <c r="FJ18" s="1003">
        <v>0</v>
      </c>
      <c r="FK18" s="1003">
        <v>0</v>
      </c>
      <c r="FL18" s="1003">
        <v>0</v>
      </c>
      <c r="FM18" s="1003">
        <v>0</v>
      </c>
      <c r="FN18" s="1003">
        <v>0</v>
      </c>
      <c r="FO18" s="1003"/>
      <c r="FP18" s="1003"/>
      <c r="FQ18" s="1004"/>
      <c r="FR18" s="902"/>
      <c r="FS18" s="902">
        <v>0</v>
      </c>
      <c r="FT18" s="1003">
        <v>0</v>
      </c>
      <c r="FU18" s="1003">
        <v>0</v>
      </c>
      <c r="FV18" s="1003">
        <v>0</v>
      </c>
      <c r="FW18" s="1003">
        <v>0</v>
      </c>
      <c r="FX18" s="1003">
        <v>0</v>
      </c>
      <c r="FY18" s="1003"/>
      <c r="FZ18" s="1003"/>
      <c r="GA18" s="1004"/>
      <c r="GB18" s="902"/>
      <c r="GC18" s="902">
        <v>0</v>
      </c>
      <c r="GD18" s="1003">
        <v>0</v>
      </c>
      <c r="GE18" s="1003"/>
      <c r="GF18" s="1003"/>
      <c r="GG18" s="1003"/>
      <c r="GH18" s="1003"/>
      <c r="GI18" s="1003"/>
      <c r="GJ18" s="1003"/>
      <c r="GK18" s="1004"/>
      <c r="GL18" s="902"/>
      <c r="GM18" s="902"/>
      <c r="GN18" s="1003"/>
      <c r="GO18" s="1003">
        <v>0</v>
      </c>
      <c r="GP18" s="1003">
        <v>0</v>
      </c>
      <c r="GQ18" s="1003">
        <v>0</v>
      </c>
      <c r="GR18" s="1003">
        <v>0</v>
      </c>
      <c r="GS18" s="1003">
        <v>32</v>
      </c>
      <c r="GT18" s="1003">
        <v>1243.7219668</v>
      </c>
      <c r="GU18" s="1004"/>
      <c r="GV18" s="902"/>
      <c r="GW18" s="902">
        <v>0</v>
      </c>
      <c r="GX18" s="1003">
        <v>0</v>
      </c>
      <c r="GY18" s="1003">
        <v>0</v>
      </c>
      <c r="GZ18" s="1003">
        <v>0</v>
      </c>
      <c r="HA18" s="1003">
        <v>0</v>
      </c>
      <c r="HB18" s="1003">
        <v>0</v>
      </c>
      <c r="HC18" s="1003"/>
      <c r="HD18" s="1003"/>
      <c r="HE18" s="1004"/>
      <c r="HF18" s="902"/>
      <c r="HG18" s="902">
        <v>0</v>
      </c>
      <c r="HH18" s="1003">
        <v>0</v>
      </c>
      <c r="HI18" s="1003"/>
      <c r="HJ18" s="1003">
        <v>0</v>
      </c>
      <c r="HK18" s="1003">
        <v>62.44</v>
      </c>
      <c r="HL18" s="1003">
        <v>0</v>
      </c>
      <c r="HM18" s="1003">
        <v>0</v>
      </c>
      <c r="HN18" s="1003"/>
      <c r="HO18" s="1004"/>
      <c r="HP18" s="902">
        <v>7.48</v>
      </c>
      <c r="HQ18" s="902">
        <v>8.1266400000000001</v>
      </c>
      <c r="HR18" s="1003">
        <v>0</v>
      </c>
      <c r="HS18" s="1003">
        <v>0</v>
      </c>
      <c r="HT18" s="1003">
        <v>0</v>
      </c>
      <c r="HU18" s="1003">
        <v>10.039999999999999</v>
      </c>
      <c r="HV18" s="1003">
        <v>-22.59</v>
      </c>
      <c r="HW18" s="1003">
        <v>12.15</v>
      </c>
      <c r="HX18" s="1003">
        <v>-15.12</v>
      </c>
      <c r="HY18" s="1004">
        <v>39.24</v>
      </c>
      <c r="HZ18" s="902"/>
      <c r="IA18" s="902">
        <v>0</v>
      </c>
      <c r="IB18" s="1003">
        <v>0</v>
      </c>
      <c r="IC18" s="1003">
        <v>95.84</v>
      </c>
      <c r="ID18" s="1003">
        <v>-240.71</v>
      </c>
      <c r="IE18" s="1003">
        <v>157.34</v>
      </c>
      <c r="IF18" s="1003">
        <v>87.33</v>
      </c>
      <c r="IG18" s="1003">
        <v>198.47</v>
      </c>
      <c r="IH18" s="1003">
        <v>-113.51</v>
      </c>
      <c r="II18" s="1004">
        <v>393.03</v>
      </c>
      <c r="IJ18" s="902">
        <v>7.48</v>
      </c>
      <c r="IK18" s="902">
        <v>1028.7449999999999</v>
      </c>
      <c r="IL18" s="902">
        <v>44.905120000000004</v>
      </c>
      <c r="IM18" s="902">
        <v>153.31010000000001</v>
      </c>
      <c r="IN18" s="902">
        <v>-217.59780000000001</v>
      </c>
      <c r="IO18" s="902">
        <v>288.66160000000002</v>
      </c>
      <c r="IP18" s="902">
        <v>944.59999999999991</v>
      </c>
      <c r="IQ18" s="1003">
        <v>-408</v>
      </c>
      <c r="IR18" s="1191">
        <v>9518.9655667999996</v>
      </c>
      <c r="IS18" s="1004">
        <f t="shared" si="1"/>
        <v>810.57119999999998</v>
      </c>
    </row>
    <row r="19" spans="1:253" ht="21" customHeight="1">
      <c r="A19" s="1192" t="s">
        <v>558</v>
      </c>
      <c r="B19" s="1193"/>
      <c r="C19" s="902"/>
      <c r="D19" s="902">
        <v>0</v>
      </c>
      <c r="E19" s="1003">
        <v>0</v>
      </c>
      <c r="F19" s="1003">
        <v>0</v>
      </c>
      <c r="G19" s="1003">
        <v>287</v>
      </c>
      <c r="H19" s="1003"/>
      <c r="I19" s="1003"/>
      <c r="J19" s="1003"/>
      <c r="K19" s="1003"/>
      <c r="L19" s="1004"/>
      <c r="M19" s="902"/>
      <c r="N19" s="902">
        <v>0</v>
      </c>
      <c r="O19" s="1003">
        <v>0</v>
      </c>
      <c r="P19" s="1003">
        <v>0</v>
      </c>
      <c r="Q19" s="1003">
        <v>0</v>
      </c>
      <c r="R19" s="1003">
        <v>0</v>
      </c>
      <c r="S19" s="1003"/>
      <c r="T19" s="1003"/>
      <c r="U19" s="1003"/>
      <c r="V19" s="1004"/>
      <c r="W19" s="902"/>
      <c r="X19" s="902">
        <v>6.6420000000000007E-2</v>
      </c>
      <c r="Y19" s="1003">
        <v>0</v>
      </c>
      <c r="Z19" s="1003">
        <v>0</v>
      </c>
      <c r="AA19" s="1003">
        <v>0</v>
      </c>
      <c r="AB19" s="1003">
        <v>330.17</v>
      </c>
      <c r="AC19" s="1003">
        <v>283.16000000000003</v>
      </c>
      <c r="AD19" s="1003">
        <v>224</v>
      </c>
      <c r="AE19" s="1003">
        <v>262</v>
      </c>
      <c r="AF19" s="1004">
        <v>729.51068999999995</v>
      </c>
      <c r="AG19" s="902"/>
      <c r="AH19" s="902">
        <v>0</v>
      </c>
      <c r="AI19" s="1003">
        <v>0</v>
      </c>
      <c r="AJ19" s="1003">
        <v>0</v>
      </c>
      <c r="AK19" s="1003">
        <v>0</v>
      </c>
      <c r="AL19" s="1003">
        <v>0</v>
      </c>
      <c r="AM19" s="1003">
        <v>0</v>
      </c>
      <c r="AN19" s="1003">
        <v>0</v>
      </c>
      <c r="AO19" s="1003"/>
      <c r="AP19" s="1004"/>
      <c r="AQ19" s="902"/>
      <c r="AR19" s="902">
        <v>0</v>
      </c>
      <c r="AS19" s="1003">
        <v>0</v>
      </c>
      <c r="AT19" s="1003">
        <v>0</v>
      </c>
      <c r="AU19" s="1003">
        <v>0</v>
      </c>
      <c r="AV19" s="1003">
        <v>0</v>
      </c>
      <c r="AW19" s="1003">
        <v>0</v>
      </c>
      <c r="AX19" s="1003">
        <v>0</v>
      </c>
      <c r="AY19" s="1003">
        <v>0</v>
      </c>
      <c r="AZ19" s="1004"/>
      <c r="BA19" s="902"/>
      <c r="BB19" s="902">
        <v>0</v>
      </c>
      <c r="BC19" s="1003">
        <v>0</v>
      </c>
      <c r="BD19" s="1003">
        <v>0</v>
      </c>
      <c r="BE19" s="1003">
        <v>0</v>
      </c>
      <c r="BF19" s="1003">
        <v>365.6</v>
      </c>
      <c r="BG19" s="1003">
        <v>0</v>
      </c>
      <c r="BH19" s="1003">
        <v>0</v>
      </c>
      <c r="BI19" s="1003">
        <v>0</v>
      </c>
      <c r="BJ19" s="1004"/>
      <c r="BK19" s="902"/>
      <c r="BL19" s="902">
        <v>0</v>
      </c>
      <c r="BM19" s="1003">
        <v>0</v>
      </c>
      <c r="BN19" s="1003">
        <v>0</v>
      </c>
      <c r="BO19" s="1003">
        <v>4105.59</v>
      </c>
      <c r="BP19" s="1003">
        <v>4742.43</v>
      </c>
      <c r="BQ19" s="1003"/>
      <c r="BR19" s="1003"/>
      <c r="BS19" s="1003">
        <v>-132.69</v>
      </c>
      <c r="BT19" s="1004">
        <v>-33.35</v>
      </c>
      <c r="BU19" s="1004"/>
      <c r="BV19" s="902"/>
      <c r="BW19" s="902">
        <v>0</v>
      </c>
      <c r="BX19" s="1003">
        <v>0</v>
      </c>
      <c r="BY19" s="1003">
        <v>0</v>
      </c>
      <c r="BZ19" s="1003">
        <v>0</v>
      </c>
      <c r="CA19" s="1003">
        <v>0</v>
      </c>
      <c r="CB19" s="1003"/>
      <c r="CC19" s="1003"/>
      <c r="CD19" s="1003"/>
      <c r="CE19" s="1004"/>
      <c r="CF19" s="902"/>
      <c r="CG19" s="902">
        <v>0</v>
      </c>
      <c r="CH19" s="1003">
        <v>0</v>
      </c>
      <c r="CI19" s="1003">
        <v>0</v>
      </c>
      <c r="CJ19" s="1003">
        <v>16188.7</v>
      </c>
      <c r="CK19" s="1003">
        <v>123.04</v>
      </c>
      <c r="CL19" s="1003">
        <v>67.33</v>
      </c>
      <c r="CM19" s="1003"/>
      <c r="CN19" s="1003">
        <v>0</v>
      </c>
      <c r="CO19" s="902"/>
      <c r="CP19" s="902">
        <v>0</v>
      </c>
      <c r="CQ19" s="1003">
        <v>0</v>
      </c>
      <c r="CR19" s="1003"/>
      <c r="CS19" s="1003"/>
      <c r="CT19" s="1003"/>
      <c r="CU19" s="1003"/>
      <c r="CV19" s="1003"/>
      <c r="CW19" s="1003"/>
      <c r="CX19" s="1004"/>
      <c r="CY19" s="1004"/>
      <c r="CZ19" s="902">
        <v>-5.33</v>
      </c>
      <c r="DA19" s="902">
        <v>0.80511999999999995</v>
      </c>
      <c r="DB19" s="1003">
        <v>2.6339999999999999E-2</v>
      </c>
      <c r="DC19" s="1003">
        <v>-4.68</v>
      </c>
      <c r="DD19" s="1003">
        <v>0</v>
      </c>
      <c r="DE19" s="1003">
        <v>0</v>
      </c>
      <c r="DF19" s="1003">
        <v>0</v>
      </c>
      <c r="DG19" s="1003">
        <v>0</v>
      </c>
      <c r="DH19" s="1003">
        <v>-72.84</v>
      </c>
      <c r="DI19" s="1004">
        <v>-118.17</v>
      </c>
      <c r="DJ19" s="902"/>
      <c r="DK19" s="902">
        <v>0</v>
      </c>
      <c r="DL19" s="1003">
        <v>0</v>
      </c>
      <c r="DM19" s="1003"/>
      <c r="DN19" s="1003">
        <v>0</v>
      </c>
      <c r="DO19" s="1003">
        <v>0</v>
      </c>
      <c r="DP19" s="1003">
        <v>0</v>
      </c>
      <c r="DQ19" s="1003">
        <v>0</v>
      </c>
      <c r="DR19" s="1003">
        <v>0</v>
      </c>
      <c r="DS19" s="1004"/>
      <c r="DT19" s="902"/>
      <c r="DU19" s="902">
        <v>0</v>
      </c>
      <c r="DV19" s="1003">
        <v>0</v>
      </c>
      <c r="DW19" s="1003"/>
      <c r="DX19" s="1003"/>
      <c r="DY19" s="1003"/>
      <c r="DZ19" s="1003"/>
      <c r="EA19" s="1003"/>
      <c r="EB19" s="1003"/>
      <c r="EC19" s="1004"/>
      <c r="ED19" s="902">
        <v>57</v>
      </c>
      <c r="EE19" s="902">
        <v>96</v>
      </c>
      <c r="EF19" s="1003">
        <v>125</v>
      </c>
      <c r="EG19" s="902">
        <v>200</v>
      </c>
      <c r="EH19" s="902">
        <v>260</v>
      </c>
      <c r="EI19" s="902">
        <v>370</v>
      </c>
      <c r="EJ19" s="902">
        <v>966.1</v>
      </c>
      <c r="EK19" s="1003">
        <v>1194</v>
      </c>
      <c r="EL19" s="1003">
        <v>1124.01</v>
      </c>
      <c r="EM19" s="1004">
        <v>1410.84</v>
      </c>
      <c r="EN19" s="902"/>
      <c r="EO19" s="902"/>
      <c r="EP19" s="902"/>
      <c r="EQ19" s="1003">
        <v>0</v>
      </c>
      <c r="ER19" s="1003">
        <v>0</v>
      </c>
      <c r="ES19" s="1003">
        <v>0</v>
      </c>
      <c r="ET19" s="1003">
        <v>0</v>
      </c>
      <c r="EU19" s="1003">
        <v>0</v>
      </c>
      <c r="EV19" s="1003">
        <v>46344.639999999999</v>
      </c>
      <c r="EW19" s="1004">
        <v>7010</v>
      </c>
      <c r="EX19" s="902"/>
      <c r="EY19" s="902">
        <v>0</v>
      </c>
      <c r="EZ19" s="1003">
        <v>0</v>
      </c>
      <c r="FA19" s="1003"/>
      <c r="FB19" s="1003">
        <v>0</v>
      </c>
      <c r="FC19" s="1003">
        <v>0</v>
      </c>
      <c r="FD19" s="1003">
        <v>0</v>
      </c>
      <c r="FE19" s="1003">
        <v>0</v>
      </c>
      <c r="FF19" s="1003">
        <v>48.76</v>
      </c>
      <c r="FG19" s="1004">
        <v>-1.03</v>
      </c>
      <c r="FH19" s="902"/>
      <c r="FI19" s="902">
        <v>236.84985</v>
      </c>
      <c r="FJ19" s="1003">
        <v>0</v>
      </c>
      <c r="FK19" s="1003"/>
      <c r="FL19" s="1003">
        <v>0</v>
      </c>
      <c r="FM19" s="1003">
        <v>472.94</v>
      </c>
      <c r="FN19" s="1003">
        <v>0</v>
      </c>
      <c r="FO19" s="1003">
        <v>802</v>
      </c>
      <c r="FP19" s="1003"/>
      <c r="FQ19" s="1004"/>
      <c r="FR19" s="902"/>
      <c r="FS19" s="902">
        <v>0</v>
      </c>
      <c r="FT19" s="1003">
        <v>0</v>
      </c>
      <c r="FU19" s="1003">
        <v>0</v>
      </c>
      <c r="FV19" s="1003">
        <v>0</v>
      </c>
      <c r="FW19" s="1003">
        <v>0</v>
      </c>
      <c r="FX19" s="1003">
        <v>0</v>
      </c>
      <c r="FY19" s="1003"/>
      <c r="FZ19" s="1003"/>
      <c r="GA19" s="1004"/>
      <c r="GB19" s="902">
        <v>-20</v>
      </c>
      <c r="GC19" s="902">
        <v>-211.20293000000001</v>
      </c>
      <c r="GD19" s="1003">
        <v>0</v>
      </c>
      <c r="GE19" s="1003"/>
      <c r="GF19" s="1003"/>
      <c r="GG19" s="1003"/>
      <c r="GH19" s="1003"/>
      <c r="GI19" s="1003"/>
      <c r="GJ19" s="1003"/>
      <c r="GK19" s="1004"/>
      <c r="GL19" s="902"/>
      <c r="GM19" s="902"/>
      <c r="GN19" s="1003"/>
      <c r="GO19" s="1003">
        <v>0</v>
      </c>
      <c r="GP19" s="1003">
        <v>0</v>
      </c>
      <c r="GQ19" s="1003">
        <v>-262.25</v>
      </c>
      <c r="GR19" s="1003">
        <v>0</v>
      </c>
      <c r="GS19" s="1003">
        <v>348</v>
      </c>
      <c r="GT19" s="1003"/>
      <c r="GU19" s="1004"/>
      <c r="GV19" s="902"/>
      <c r="GW19" s="902">
        <v>0</v>
      </c>
      <c r="GX19" s="1003">
        <v>0</v>
      </c>
      <c r="GY19" s="1003">
        <v>0</v>
      </c>
      <c r="GZ19" s="1003">
        <v>0</v>
      </c>
      <c r="HA19" s="1003">
        <v>0</v>
      </c>
      <c r="HB19" s="1003">
        <v>0</v>
      </c>
      <c r="HC19" s="1003"/>
      <c r="HD19" s="1003"/>
      <c r="HE19" s="1004"/>
      <c r="HF19" s="902"/>
      <c r="HG19" s="902">
        <v>0</v>
      </c>
      <c r="HH19" s="1003">
        <v>0</v>
      </c>
      <c r="HI19" s="1003"/>
      <c r="HJ19" s="1003"/>
      <c r="HK19" s="1003">
        <v>497.73</v>
      </c>
      <c r="HL19" s="1003">
        <v>116.34</v>
      </c>
      <c r="HM19" s="1003">
        <v>135</v>
      </c>
      <c r="HN19" s="1003">
        <v>99.5</v>
      </c>
      <c r="HO19" s="1004">
        <v>185.6</v>
      </c>
      <c r="HP19" s="902"/>
      <c r="HQ19" s="902">
        <v>50</v>
      </c>
      <c r="HR19" s="1003">
        <v>100.05001</v>
      </c>
      <c r="HS19" s="1003">
        <f>140+59.68</f>
        <v>199.68</v>
      </c>
      <c r="HT19" s="1003">
        <v>224.98</v>
      </c>
      <c r="HU19" s="1003">
        <v>152.1</v>
      </c>
      <c r="HV19" s="1003">
        <v>179.7</v>
      </c>
      <c r="HW19" s="1003">
        <v>17.190000000000001</v>
      </c>
      <c r="HX19" s="1003"/>
      <c r="HY19" s="1004"/>
      <c r="HZ19" s="902"/>
      <c r="IA19" s="902">
        <v>0</v>
      </c>
      <c r="IB19" s="1003">
        <v>0</v>
      </c>
      <c r="IC19" s="1003">
        <v>0</v>
      </c>
      <c r="ID19" s="1003">
        <v>0</v>
      </c>
      <c r="IE19" s="1003">
        <v>487.72999999999996</v>
      </c>
      <c r="IF19" s="1003">
        <v>834.97</v>
      </c>
      <c r="IG19" s="1003">
        <v>1134.58</v>
      </c>
      <c r="IH19" s="1003"/>
      <c r="II19" s="1004"/>
      <c r="IJ19" s="902">
        <v>31.67</v>
      </c>
      <c r="IK19" s="902">
        <v>172.51845999999998</v>
      </c>
      <c r="IL19" s="902">
        <v>225.07634999999999</v>
      </c>
      <c r="IM19" s="902">
        <v>335.32</v>
      </c>
      <c r="IN19" s="902">
        <v>21066.27</v>
      </c>
      <c r="IO19" s="902">
        <v>7279.49</v>
      </c>
      <c r="IP19" s="902">
        <v>2447.6000000000004</v>
      </c>
      <c r="IQ19" s="1003">
        <v>3854.77</v>
      </c>
      <c r="IR19" s="1191">
        <v>47673.380000000005</v>
      </c>
      <c r="IS19" s="1004">
        <f t="shared" si="1"/>
        <v>9183.4006899999986</v>
      </c>
    </row>
    <row r="20" spans="1:253" ht="21" customHeight="1">
      <c r="A20" s="1199" t="s">
        <v>559</v>
      </c>
      <c r="B20" s="1200"/>
      <c r="C20" s="902"/>
      <c r="D20" s="902"/>
      <c r="E20" s="1003"/>
      <c r="F20" s="1003"/>
      <c r="G20" s="1003"/>
      <c r="H20" s="1003"/>
      <c r="I20" s="1003"/>
      <c r="J20" s="1003"/>
      <c r="K20" s="1003"/>
      <c r="L20" s="1004"/>
      <c r="M20" s="902"/>
      <c r="N20" s="902"/>
      <c r="O20" s="1003"/>
      <c r="P20" s="1003"/>
      <c r="Q20" s="1003"/>
      <c r="R20" s="1003"/>
      <c r="S20" s="1003"/>
      <c r="T20" s="1003"/>
      <c r="U20" s="1003"/>
      <c r="V20" s="1004"/>
      <c r="W20" s="902"/>
      <c r="X20" s="902"/>
      <c r="Y20" s="1003"/>
      <c r="Z20" s="1003"/>
      <c r="AA20" s="1003"/>
      <c r="AB20" s="1003"/>
      <c r="AC20" s="1003"/>
      <c r="AD20" s="1003"/>
      <c r="AE20" s="1003"/>
      <c r="AF20" s="1004"/>
      <c r="AG20" s="902"/>
      <c r="AH20" s="902"/>
      <c r="AI20" s="1003"/>
      <c r="AJ20" s="1003"/>
      <c r="AK20" s="1003"/>
      <c r="AL20" s="1003"/>
      <c r="AM20" s="1003"/>
      <c r="AN20" s="1003"/>
      <c r="AO20" s="1003"/>
      <c r="AP20" s="1004"/>
      <c r="AQ20" s="902"/>
      <c r="AR20" s="902"/>
      <c r="AS20" s="1003"/>
      <c r="AT20" s="1003"/>
      <c r="AU20" s="1003"/>
      <c r="AV20" s="1003"/>
      <c r="AW20" s="1003"/>
      <c r="AX20" s="1003"/>
      <c r="AY20" s="1003"/>
      <c r="AZ20" s="1004"/>
      <c r="BA20" s="902"/>
      <c r="BB20" s="902"/>
      <c r="BC20" s="1003"/>
      <c r="BD20" s="1003"/>
      <c r="BE20" s="1003"/>
      <c r="BF20" s="1003"/>
      <c r="BG20" s="1003"/>
      <c r="BH20" s="1003"/>
      <c r="BI20" s="1003"/>
      <c r="BJ20" s="1004"/>
      <c r="BK20" s="902"/>
      <c r="BL20" s="902"/>
      <c r="BM20" s="1003"/>
      <c r="BN20" s="1003"/>
      <c r="BO20" s="1003"/>
      <c r="BP20" s="1003"/>
      <c r="BQ20" s="1003"/>
      <c r="BR20" s="1003"/>
      <c r="BS20" s="1003"/>
      <c r="BT20" s="1004"/>
      <c r="BU20" s="1004"/>
      <c r="BV20" s="902"/>
      <c r="BW20" s="902"/>
      <c r="BX20" s="1003"/>
      <c r="BY20" s="1003"/>
      <c r="BZ20" s="1003"/>
      <c r="CA20" s="1003"/>
      <c r="CB20" s="1003"/>
      <c r="CC20" s="1003"/>
      <c r="CD20" s="1003"/>
      <c r="CE20" s="1004"/>
      <c r="CF20" s="902"/>
      <c r="CG20" s="902"/>
      <c r="CH20" s="1003"/>
      <c r="CI20" s="1003"/>
      <c r="CJ20" s="1003"/>
      <c r="CK20" s="1003"/>
      <c r="CL20" s="1003"/>
      <c r="CM20" s="1003"/>
      <c r="CN20" s="1003">
        <v>0</v>
      </c>
      <c r="CO20" s="902"/>
      <c r="CP20" s="902"/>
      <c r="CQ20" s="1003"/>
      <c r="CR20" s="1003"/>
      <c r="CS20" s="1003"/>
      <c r="CT20" s="1003"/>
      <c r="CU20" s="1003"/>
      <c r="CV20" s="1003"/>
      <c r="CW20" s="1003"/>
      <c r="CX20" s="1004"/>
      <c r="CY20" s="1004"/>
      <c r="CZ20" s="902"/>
      <c r="DA20" s="902"/>
      <c r="DB20" s="1003"/>
      <c r="DC20" s="1003"/>
      <c r="DD20" s="1003"/>
      <c r="DE20" s="1003"/>
      <c r="DF20" s="1003"/>
      <c r="DG20" s="1003"/>
      <c r="DH20" s="1003"/>
      <c r="DI20" s="1004"/>
      <c r="DJ20" s="902"/>
      <c r="DK20" s="902"/>
      <c r="DL20" s="1003"/>
      <c r="DM20" s="1003"/>
      <c r="DN20" s="1003"/>
      <c r="DO20" s="1003"/>
      <c r="DP20" s="1003"/>
      <c r="DQ20" s="1003"/>
      <c r="DR20" s="1003"/>
      <c r="DS20" s="1004"/>
      <c r="DT20" s="902"/>
      <c r="DU20" s="902"/>
      <c r="DV20" s="1003"/>
      <c r="DW20" s="1003"/>
      <c r="DX20" s="1003"/>
      <c r="DY20" s="1003"/>
      <c r="DZ20" s="1003"/>
      <c r="EA20" s="1003"/>
      <c r="EB20" s="1003"/>
      <c r="EC20" s="1004"/>
      <c r="ED20" s="902"/>
      <c r="EE20" s="902"/>
      <c r="EF20" s="1003"/>
      <c r="EG20" s="902"/>
      <c r="EH20" s="902"/>
      <c r="EI20" s="902"/>
      <c r="EJ20" s="902"/>
      <c r="EK20" s="1003"/>
      <c r="EL20" s="1003"/>
      <c r="EM20" s="1004"/>
      <c r="EN20" s="902"/>
      <c r="EO20" s="902"/>
      <c r="EP20" s="902"/>
      <c r="EQ20" s="1003"/>
      <c r="ER20" s="1003"/>
      <c r="ES20" s="1003"/>
      <c r="ET20" s="1003"/>
      <c r="EU20" s="1003"/>
      <c r="EV20" s="1003"/>
      <c r="EW20" s="1004"/>
      <c r="EX20" s="902"/>
      <c r="EY20" s="902"/>
      <c r="EZ20" s="1003"/>
      <c r="FA20" s="1003"/>
      <c r="FB20" s="1003"/>
      <c r="FC20" s="1003"/>
      <c r="FD20" s="1003"/>
      <c r="FE20" s="1003"/>
      <c r="FF20" s="1003"/>
      <c r="FG20" s="1004"/>
      <c r="FH20" s="902"/>
      <c r="FI20" s="902"/>
      <c r="FJ20" s="1003"/>
      <c r="FK20" s="1003"/>
      <c r="FL20" s="1003"/>
      <c r="FM20" s="1003"/>
      <c r="FN20" s="1003"/>
      <c r="FO20" s="1003"/>
      <c r="FP20" s="1003"/>
      <c r="FQ20" s="1004"/>
      <c r="FR20" s="902"/>
      <c r="FS20" s="902"/>
      <c r="FT20" s="1003"/>
      <c r="FU20" s="1003"/>
      <c r="FV20" s="1003"/>
      <c r="FW20" s="1003"/>
      <c r="FX20" s="1003"/>
      <c r="FY20" s="1003"/>
      <c r="FZ20" s="1003"/>
      <c r="GA20" s="1004"/>
      <c r="GB20" s="902"/>
      <c r="GC20" s="902"/>
      <c r="GD20" s="1003"/>
      <c r="GE20" s="1003"/>
      <c r="GF20" s="1003"/>
      <c r="GG20" s="1003"/>
      <c r="GH20" s="1003"/>
      <c r="GI20" s="1003"/>
      <c r="GJ20" s="1003"/>
      <c r="GK20" s="1004"/>
      <c r="GL20" s="902"/>
      <c r="GM20" s="902"/>
      <c r="GN20" s="1003"/>
      <c r="GO20" s="1003"/>
      <c r="GP20" s="1003"/>
      <c r="GQ20" s="1003"/>
      <c r="GR20" s="1003"/>
      <c r="GS20" s="1003"/>
      <c r="GT20" s="1003"/>
      <c r="GU20" s="1004"/>
      <c r="GV20" s="902"/>
      <c r="GW20" s="902"/>
      <c r="GX20" s="1003"/>
      <c r="GY20" s="1003"/>
      <c r="GZ20" s="1003"/>
      <c r="HA20" s="1003"/>
      <c r="HB20" s="1003"/>
      <c r="HC20" s="1003"/>
      <c r="HD20" s="1003"/>
      <c r="HE20" s="1004"/>
      <c r="HF20" s="902"/>
      <c r="HG20" s="902"/>
      <c r="HH20" s="1003"/>
      <c r="HI20" s="1003"/>
      <c r="HJ20" s="1003"/>
      <c r="HK20" s="1003"/>
      <c r="HL20" s="1003"/>
      <c r="HM20" s="1003"/>
      <c r="HN20" s="1003"/>
      <c r="HO20" s="1004"/>
      <c r="HP20" s="902"/>
      <c r="HQ20" s="902"/>
      <c r="HR20" s="1003"/>
      <c r="HS20" s="1003"/>
      <c r="HT20" s="1003"/>
      <c r="HU20" s="1003"/>
      <c r="HV20" s="1003"/>
      <c r="HW20" s="1003"/>
      <c r="HX20" s="1003"/>
      <c r="HY20" s="1004"/>
      <c r="HZ20" s="902"/>
      <c r="IA20" s="902"/>
      <c r="IB20" s="1003"/>
      <c r="IC20" s="1003"/>
      <c r="ID20" s="1003"/>
      <c r="IE20" s="1003"/>
      <c r="IF20" s="1003"/>
      <c r="IG20" s="1003"/>
      <c r="IH20" s="1003"/>
      <c r="II20" s="1004"/>
      <c r="IJ20" s="902">
        <v>0</v>
      </c>
      <c r="IK20" s="902">
        <v>0</v>
      </c>
      <c r="IL20" s="902">
        <v>0</v>
      </c>
      <c r="IM20" s="902">
        <v>0</v>
      </c>
      <c r="IN20" s="902">
        <v>0</v>
      </c>
      <c r="IO20" s="902"/>
      <c r="IP20" s="902"/>
      <c r="IQ20" s="1003">
        <v>0</v>
      </c>
      <c r="IR20" s="1191">
        <v>0</v>
      </c>
      <c r="IS20" s="1004">
        <f t="shared" si="1"/>
        <v>0</v>
      </c>
    </row>
    <row r="21" spans="1:253" ht="21" customHeight="1">
      <c r="A21" s="1192" t="s">
        <v>560</v>
      </c>
      <c r="B21" s="1193">
        <v>3035.9918635000004</v>
      </c>
      <c r="C21" s="902">
        <v>31538.31</v>
      </c>
      <c r="D21" s="902">
        <v>32646.167015700001</v>
      </c>
      <c r="E21" s="1003">
        <v>16299.95</v>
      </c>
      <c r="F21" s="1003">
        <v>10664.92</v>
      </c>
      <c r="G21" s="1003">
        <v>13921.55</v>
      </c>
      <c r="H21" s="1003">
        <v>23456.46</v>
      </c>
      <c r="I21" s="1003">
        <v>15218.75</v>
      </c>
      <c r="J21" s="1003">
        <v>11132</v>
      </c>
      <c r="K21" s="1003">
        <v>29390.38</v>
      </c>
      <c r="L21" s="1004">
        <v>26305.79</v>
      </c>
      <c r="M21" s="902">
        <v>5655.79</v>
      </c>
      <c r="N21" s="902">
        <v>10153.788909999999</v>
      </c>
      <c r="O21" s="1003">
        <v>753.11964</v>
      </c>
      <c r="P21" s="1003">
        <v>6000</v>
      </c>
      <c r="Q21" s="1003">
        <v>1700</v>
      </c>
      <c r="R21" s="1003">
        <v>8248.31</v>
      </c>
      <c r="S21" s="1003">
        <v>7339.06</v>
      </c>
      <c r="T21" s="1003">
        <v>8488.2000000000007</v>
      </c>
      <c r="U21" s="1003">
        <v>11207.2</v>
      </c>
      <c r="V21" s="1004">
        <v>12543.119999999999</v>
      </c>
      <c r="W21" s="902">
        <v>3440.27</v>
      </c>
      <c r="X21" s="902">
        <v>2218.7134599999999</v>
      </c>
      <c r="Y21" s="1003">
        <v>220.09359000000001</v>
      </c>
      <c r="Z21" s="1003"/>
      <c r="AA21" s="1003"/>
      <c r="AB21" s="1003">
        <v>47.96</v>
      </c>
      <c r="AC21" s="1003">
        <v>312.95</v>
      </c>
      <c r="AD21" s="1003">
        <v>134</v>
      </c>
      <c r="AE21" s="1003">
        <v>118</v>
      </c>
      <c r="AF21" s="1004"/>
      <c r="AG21" s="902">
        <v>22826.57</v>
      </c>
      <c r="AH21" s="902">
        <v>10165.26046</v>
      </c>
      <c r="AI21" s="1003">
        <v>9788.2523099999999</v>
      </c>
      <c r="AJ21" s="1003">
        <v>2119.11</v>
      </c>
      <c r="AK21" s="1003">
        <v>1021.39</v>
      </c>
      <c r="AL21" s="1003">
        <v>7539.04</v>
      </c>
      <c r="AM21" s="1003">
        <v>5194.0334800000001</v>
      </c>
      <c r="AN21" s="1003">
        <v>12987</v>
      </c>
      <c r="AO21" s="1003">
        <v>16040.6</v>
      </c>
      <c r="AP21" s="1004">
        <v>11398.369999999999</v>
      </c>
      <c r="AQ21" s="902">
        <v>11624.52</v>
      </c>
      <c r="AR21" s="902">
        <v>4356.9132600000003</v>
      </c>
      <c r="AS21" s="1003">
        <v>14186.523719999999</v>
      </c>
      <c r="AT21" s="1003">
        <v>15744.68</v>
      </c>
      <c r="AU21" s="1003">
        <v>37638.589999999997</v>
      </c>
      <c r="AV21" s="1003">
        <v>43949.240000000005</v>
      </c>
      <c r="AW21" s="1003">
        <v>62169.06</v>
      </c>
      <c r="AX21" s="1003">
        <v>114342.36</v>
      </c>
      <c r="AY21" s="1003">
        <v>147757.16999999998</v>
      </c>
      <c r="AZ21" s="1004">
        <v>130464.53</v>
      </c>
      <c r="BA21" s="902">
        <v>7456.35</v>
      </c>
      <c r="BB21" s="902">
        <v>6885.6139999999996</v>
      </c>
      <c r="BC21" s="1003">
        <v>14043.11</v>
      </c>
      <c r="BD21" s="1003"/>
      <c r="BE21" s="1003"/>
      <c r="BF21" s="1003">
        <v>28729.84</v>
      </c>
      <c r="BG21" s="1003">
        <v>20551.150000000001</v>
      </c>
      <c r="BH21" s="1003">
        <v>32807.410000000003</v>
      </c>
      <c r="BI21" s="1003">
        <v>30890.119999999995</v>
      </c>
      <c r="BJ21" s="1004">
        <v>22518.91</v>
      </c>
      <c r="BK21" s="902">
        <v>2457.02</v>
      </c>
      <c r="BL21" s="902">
        <v>1038.43508</v>
      </c>
      <c r="BM21" s="1003">
        <v>114.01215999999999</v>
      </c>
      <c r="BN21" s="1003">
        <v>421.91</v>
      </c>
      <c r="BO21" s="1003">
        <v>686.31</v>
      </c>
      <c r="BP21" s="1003">
        <v>9829</v>
      </c>
      <c r="BQ21" s="1003">
        <v>18416.09</v>
      </c>
      <c r="BR21" s="1003">
        <v>25440</v>
      </c>
      <c r="BS21" s="1003">
        <v>15139.49</v>
      </c>
      <c r="BT21" s="1004">
        <v>10627.71</v>
      </c>
      <c r="BU21" s="1004">
        <v>1710.3</v>
      </c>
      <c r="BV21" s="902">
        <v>14453.61</v>
      </c>
      <c r="BW21" s="902">
        <v>21266.81</v>
      </c>
      <c r="BX21" s="1003">
        <v>29339.58</v>
      </c>
      <c r="BY21" s="1003">
        <v>15139.7</v>
      </c>
      <c r="BZ21" s="1003">
        <v>14138.97</v>
      </c>
      <c r="CA21" s="1003">
        <v>32853.86</v>
      </c>
      <c r="CB21" s="1003">
        <v>26827.250000000004</v>
      </c>
      <c r="CC21" s="1003">
        <v>27331.420000000002</v>
      </c>
      <c r="CD21" s="1003">
        <v>28863.59</v>
      </c>
      <c r="CE21" s="1004">
        <v>23900.82</v>
      </c>
      <c r="CF21" s="902">
        <v>4758.2300000000005</v>
      </c>
      <c r="CG21" s="902">
        <v>4290.2245999999996</v>
      </c>
      <c r="CH21" s="1003">
        <v>354.17061000000001</v>
      </c>
      <c r="CI21" s="1003">
        <v>3080.42</v>
      </c>
      <c r="CJ21" s="1003">
        <v>349.68</v>
      </c>
      <c r="CK21" s="1003">
        <v>21285.55</v>
      </c>
      <c r="CL21" s="1003">
        <v>9898.76</v>
      </c>
      <c r="CM21" s="1003">
        <v>16055.309999999998</v>
      </c>
      <c r="CN21" s="1003">
        <v>0</v>
      </c>
      <c r="CO21" s="902">
        <v>6037.9</v>
      </c>
      <c r="CP21" s="902">
        <v>6468.2382002000004</v>
      </c>
      <c r="CQ21" s="1003">
        <v>10664.415453</v>
      </c>
      <c r="CR21" s="1003">
        <v>16248.88</v>
      </c>
      <c r="CS21" s="1003">
        <v>6318.64</v>
      </c>
      <c r="CT21" s="1003">
        <v>27507.51</v>
      </c>
      <c r="CU21" s="1003">
        <v>20324.22</v>
      </c>
      <c r="CV21" s="1003">
        <v>19514.690000000002</v>
      </c>
      <c r="CW21" s="1003">
        <v>21181.48</v>
      </c>
      <c r="CX21" s="1004">
        <v>16681.47</v>
      </c>
      <c r="CY21" s="1004">
        <v>17816.02</v>
      </c>
      <c r="CZ21" s="902">
        <v>4669.3500000000004</v>
      </c>
      <c r="DA21" s="902">
        <v>3800.43091</v>
      </c>
      <c r="DB21" s="1003">
        <v>3538.9009700000001</v>
      </c>
      <c r="DC21" s="1003">
        <v>15664.82</v>
      </c>
      <c r="DD21" s="1003">
        <v>30895.02</v>
      </c>
      <c r="DE21" s="1003">
        <v>10474.57</v>
      </c>
      <c r="DF21" s="1003">
        <v>29284.829999999998</v>
      </c>
      <c r="DG21" s="1003">
        <v>61996.42</v>
      </c>
      <c r="DH21" s="1003">
        <v>95316.11</v>
      </c>
      <c r="DI21" s="1004">
        <v>13976.41</v>
      </c>
      <c r="DJ21" s="902">
        <v>4145.67</v>
      </c>
      <c r="DK21" s="902">
        <v>0</v>
      </c>
      <c r="DL21" s="1003">
        <v>180.19</v>
      </c>
      <c r="DM21" s="1003">
        <v>7527.84</v>
      </c>
      <c r="DN21" s="1003">
        <v>52720.3</v>
      </c>
      <c r="DO21" s="1003">
        <v>150484.24</v>
      </c>
      <c r="DP21" s="1003">
        <v>157477.94999999998</v>
      </c>
      <c r="DQ21" s="1003">
        <v>216111.02</v>
      </c>
      <c r="DR21" s="1003">
        <v>180243.35</v>
      </c>
      <c r="DS21" s="1004">
        <v>179263.5</v>
      </c>
      <c r="DT21" s="902">
        <v>4191.9547000000002</v>
      </c>
      <c r="DU21" s="902">
        <v>5143.5236604000002</v>
      </c>
      <c r="DV21" s="1003">
        <v>6961.7092822000004</v>
      </c>
      <c r="DW21" s="1003">
        <v>4574.7112999999999</v>
      </c>
      <c r="DX21" s="1003">
        <v>10044.2983</v>
      </c>
      <c r="DY21" s="1003">
        <v>12083.6307</v>
      </c>
      <c r="DZ21" s="1003">
        <v>17239.16</v>
      </c>
      <c r="EA21" s="1003">
        <v>48858.02</v>
      </c>
      <c r="EB21" s="1003">
        <v>27974.808800000003</v>
      </c>
      <c r="EC21" s="1004">
        <v>27963.228599999999</v>
      </c>
      <c r="ED21" s="902">
        <v>839.87</v>
      </c>
      <c r="EE21" s="902">
        <v>530.31399999999996</v>
      </c>
      <c r="EF21" s="1003">
        <v>277.18439000000001</v>
      </c>
      <c r="EG21" s="902">
        <v>430.79</v>
      </c>
      <c r="EH21" s="902">
        <v>1722.31</v>
      </c>
      <c r="EI21" s="902">
        <v>2159.1799999999998</v>
      </c>
      <c r="EJ21" s="902">
        <v>708.58</v>
      </c>
      <c r="EK21" s="1003">
        <v>4047</v>
      </c>
      <c r="EL21" s="1003">
        <v>4058.48</v>
      </c>
      <c r="EM21" s="1004">
        <v>20293.259999999998</v>
      </c>
      <c r="EN21" s="902"/>
      <c r="EO21" s="902"/>
      <c r="EP21" s="902"/>
      <c r="EQ21" s="1003"/>
      <c r="ER21" s="1003"/>
      <c r="ES21" s="1003"/>
      <c r="ET21" s="1003">
        <v>475.97</v>
      </c>
      <c r="EU21" s="1003">
        <v>942.45</v>
      </c>
      <c r="EV21" s="1003">
        <v>27124.2</v>
      </c>
      <c r="EW21" s="1004">
        <v>261143</v>
      </c>
      <c r="EX21" s="902">
        <v>4405.53</v>
      </c>
      <c r="EY21" s="902">
        <v>187.42649</v>
      </c>
      <c r="EZ21" s="1003">
        <v>23.96575</v>
      </c>
      <c r="FA21" s="1003">
        <v>914.67</v>
      </c>
      <c r="FB21" s="1003">
        <v>1203.47</v>
      </c>
      <c r="FC21" s="1003">
        <v>5208.2800000000007</v>
      </c>
      <c r="FD21" s="1003">
        <v>10643.599999999999</v>
      </c>
      <c r="FE21" s="1003">
        <v>14650.49</v>
      </c>
      <c r="FF21" s="1003">
        <v>22672.42</v>
      </c>
      <c r="FG21" s="1004">
        <v>25882.3</v>
      </c>
      <c r="FH21" s="902"/>
      <c r="FI21" s="902">
        <v>0</v>
      </c>
      <c r="FJ21" s="1003">
        <v>0</v>
      </c>
      <c r="FK21" s="1003">
        <v>4843.08</v>
      </c>
      <c r="FL21" s="1003">
        <v>7564.11</v>
      </c>
      <c r="FM21" s="1003">
        <v>3771.02</v>
      </c>
      <c r="FN21" s="1003">
        <v>6522.76</v>
      </c>
      <c r="FO21" s="1003">
        <v>22538</v>
      </c>
      <c r="FP21" s="1003">
        <v>5758.4</v>
      </c>
      <c r="FQ21" s="1004">
        <v>4290.51</v>
      </c>
      <c r="FR21" s="902">
        <v>8066.58</v>
      </c>
      <c r="FS21" s="902">
        <v>15677.3262</v>
      </c>
      <c r="FT21" s="1003">
        <v>5666.1323400000001</v>
      </c>
      <c r="FU21" s="1003">
        <f>219.96+20.26+176.83+1746.74</f>
        <v>2163.79</v>
      </c>
      <c r="FV21" s="1003">
        <v>1257.05</v>
      </c>
      <c r="FW21" s="1003">
        <v>12315.48</v>
      </c>
      <c r="FX21" s="1003">
        <v>3771.27</v>
      </c>
      <c r="FY21" s="1003">
        <v>11358.44</v>
      </c>
      <c r="FZ21" s="1003">
        <v>6067.0899999999992</v>
      </c>
      <c r="GA21" s="1004">
        <v>23447.040000000001</v>
      </c>
      <c r="GB21" s="902">
        <v>11686.13</v>
      </c>
      <c r="GC21" s="902">
        <v>38238.450049999999</v>
      </c>
      <c r="GD21" s="1003">
        <v>14510.420700000001</v>
      </c>
      <c r="GE21" s="1003">
        <v>16344.25</v>
      </c>
      <c r="GF21" s="1003">
        <v>12232.52</v>
      </c>
      <c r="GG21" s="1003">
        <v>21831.8</v>
      </c>
      <c r="GH21" s="1003">
        <v>25755.47</v>
      </c>
      <c r="GI21" s="1003">
        <v>20835</v>
      </c>
      <c r="GJ21" s="1003">
        <v>13719.220000000001</v>
      </c>
      <c r="GK21" s="1004">
        <v>6706.94</v>
      </c>
      <c r="GL21" s="902">
        <v>365.17</v>
      </c>
      <c r="GM21" s="1074">
        <v>486.66</v>
      </c>
      <c r="GN21" s="1003"/>
      <c r="GO21" s="1003">
        <v>267.26</v>
      </c>
      <c r="GP21" s="1003">
        <v>45.6</v>
      </c>
      <c r="GQ21" s="1003">
        <v>2649.41</v>
      </c>
      <c r="GR21" s="1003">
        <v>2109.38</v>
      </c>
      <c r="GS21" s="1003">
        <v>2365</v>
      </c>
      <c r="GT21" s="1003">
        <v>2279.5379647999998</v>
      </c>
      <c r="GU21" s="1004"/>
      <c r="GV21" s="902">
        <v>15297.82</v>
      </c>
      <c r="GW21" s="902">
        <v>9306.8535200000006</v>
      </c>
      <c r="GX21" s="1003">
        <v>6268.2871500000001</v>
      </c>
      <c r="GY21" s="1003">
        <v>7563.82</v>
      </c>
      <c r="GZ21" s="1003">
        <v>9891.5300000000007</v>
      </c>
      <c r="HA21" s="1003">
        <v>47628.04</v>
      </c>
      <c r="HB21" s="1003">
        <v>82479.37</v>
      </c>
      <c r="HC21" s="1003">
        <v>98214.81</v>
      </c>
      <c r="HD21" s="1003">
        <v>170748.82954000001</v>
      </c>
      <c r="HE21" s="1004">
        <v>162758.15</v>
      </c>
      <c r="HF21" s="902">
        <v>2975.15</v>
      </c>
      <c r="HG21" s="902">
        <v>5014.1143700000002</v>
      </c>
      <c r="HH21" s="1003">
        <v>3608.7858299999998</v>
      </c>
      <c r="HI21" s="1003">
        <v>209.37</v>
      </c>
      <c r="HJ21" s="1003">
        <v>11.82</v>
      </c>
      <c r="HK21" s="1003">
        <v>7592.92</v>
      </c>
      <c r="HL21" s="1003">
        <v>437.18</v>
      </c>
      <c r="HM21" s="1003">
        <v>8140.21</v>
      </c>
      <c r="HN21" s="1003">
        <v>230.24</v>
      </c>
      <c r="HO21" s="1004">
        <v>54.97</v>
      </c>
      <c r="HP21" s="902">
        <v>5345.97</v>
      </c>
      <c r="HQ21" s="902">
        <v>2970.90301</v>
      </c>
      <c r="HR21" s="1003">
        <v>731.39859999999999</v>
      </c>
      <c r="HS21" s="1003">
        <f>177.65+968.08</f>
        <v>1145.73</v>
      </c>
      <c r="HT21" s="1003">
        <v>1721.11</v>
      </c>
      <c r="HU21" s="1003">
        <v>3184.63</v>
      </c>
      <c r="HV21" s="1003">
        <v>10293.209999999999</v>
      </c>
      <c r="HW21" s="1003">
        <v>28048</v>
      </c>
      <c r="HX21" s="1003">
        <v>3165.98</v>
      </c>
      <c r="HY21" s="1004">
        <v>9332.98</v>
      </c>
      <c r="HZ21" s="902">
        <v>12637.99</v>
      </c>
      <c r="IA21" s="902">
        <v>7572.5713699999997</v>
      </c>
      <c r="IB21" s="1003">
        <v>17650.305240000002</v>
      </c>
      <c r="IC21" s="1003">
        <v>14324.82</v>
      </c>
      <c r="ID21" s="1003">
        <v>18613.71</v>
      </c>
      <c r="IE21" s="1003">
        <v>16745.169999999998</v>
      </c>
      <c r="IF21" s="1003">
        <v>17570.62</v>
      </c>
      <c r="IG21" s="1003">
        <v>60027.159999999996</v>
      </c>
      <c r="IH21" s="1003">
        <v>117960.89</v>
      </c>
      <c r="II21" s="1004">
        <v>174826.33</v>
      </c>
      <c r="IJ21" s="902">
        <v>184875.75470000002</v>
      </c>
      <c r="IK21" s="902">
        <v>188418.73856629999</v>
      </c>
      <c r="IL21" s="902">
        <v>155180.50773519999</v>
      </c>
      <c r="IM21" s="902">
        <v>145394.57129999998</v>
      </c>
      <c r="IN21" s="902">
        <v>223697.97829999996</v>
      </c>
      <c r="IO21" s="902">
        <v>499575.14069999999</v>
      </c>
      <c r="IP21" s="902">
        <v>551020.67348</v>
      </c>
      <c r="IQ21" s="1003">
        <v>866364.4099999998</v>
      </c>
      <c r="IR21" s="1191">
        <v>977907.5863048</v>
      </c>
      <c r="IS21" s="1004">
        <f t="shared" si="1"/>
        <v>1186941.6504634998</v>
      </c>
    </row>
    <row r="22" spans="1:253" s="1198" customFormat="1" ht="21" customHeight="1">
      <c r="A22" s="1189" t="s">
        <v>519</v>
      </c>
      <c r="B22" s="1190">
        <f>SUM(B14:B21)</f>
        <v>3094.1285949000003</v>
      </c>
      <c r="C22" s="926">
        <v>33883.93</v>
      </c>
      <c r="D22" s="926">
        <v>35946.332425699999</v>
      </c>
      <c r="E22" s="1194">
        <f>SUM(E14:E21)</f>
        <v>36124.67</v>
      </c>
      <c r="F22" s="1194">
        <v>26755.53</v>
      </c>
      <c r="G22" s="1194">
        <v>28126.58</v>
      </c>
      <c r="H22" s="1194">
        <v>27727.82</v>
      </c>
      <c r="I22" s="1194">
        <v>19754.400000000001</v>
      </c>
      <c r="J22" s="1194">
        <v>14682</v>
      </c>
      <c r="K22" s="1194">
        <v>37796</v>
      </c>
      <c r="L22" s="1190">
        <f>SUM(L14:L21)</f>
        <v>36768.32</v>
      </c>
      <c r="M22" s="926">
        <v>5909.46</v>
      </c>
      <c r="N22" s="926">
        <v>11373.647159999999</v>
      </c>
      <c r="O22" s="1194">
        <f>SUM(O14:O21)</f>
        <v>7704.2874500000007</v>
      </c>
      <c r="P22" s="1194">
        <f>SUM(P14:P21)</f>
        <v>11550.3</v>
      </c>
      <c r="Q22" s="1194">
        <v>8955</v>
      </c>
      <c r="R22" s="1194">
        <v>8947.16</v>
      </c>
      <c r="S22" s="1194">
        <v>9794.11</v>
      </c>
      <c r="T22" s="1194">
        <v>9445.7200000000012</v>
      </c>
      <c r="U22" s="1194">
        <v>12118.52</v>
      </c>
      <c r="V22" s="1190">
        <f>SUM(V14:V21)</f>
        <v>13852.579999999998</v>
      </c>
      <c r="W22" s="926">
        <v>3722.86</v>
      </c>
      <c r="X22" s="926">
        <v>2750.0330199999999</v>
      </c>
      <c r="Y22" s="1194">
        <f>SUM(Y14:Y21)</f>
        <v>847.63101000000006</v>
      </c>
      <c r="Z22" s="1194">
        <f>SUM(Z14:Z21)</f>
        <v>747</v>
      </c>
      <c r="AA22" s="1194">
        <v>1823.1399999999999</v>
      </c>
      <c r="AB22" s="1194">
        <v>905.44</v>
      </c>
      <c r="AC22" s="1194">
        <v>1262.42</v>
      </c>
      <c r="AD22" s="1194">
        <v>938</v>
      </c>
      <c r="AE22" s="1194">
        <v>1267</v>
      </c>
      <c r="AF22" s="1190">
        <f>SUM(AF14:AF21)</f>
        <v>1368.3427000000001</v>
      </c>
      <c r="AG22" s="926">
        <v>25348.55</v>
      </c>
      <c r="AH22" s="926">
        <v>11290.805969999999</v>
      </c>
      <c r="AI22" s="1194">
        <f>SUM(AI14:AI21)</f>
        <v>18431.13175</v>
      </c>
      <c r="AJ22" s="1194">
        <f>SUM(AJ14:AJ21)</f>
        <v>13498.37</v>
      </c>
      <c r="AK22" s="1194">
        <v>12005.519999999999</v>
      </c>
      <c r="AL22" s="1194">
        <v>13976.8</v>
      </c>
      <c r="AM22" s="1194">
        <v>10813.230159999999</v>
      </c>
      <c r="AN22" s="1194">
        <v>15223</v>
      </c>
      <c r="AO22" s="1194">
        <v>17052.810000000001</v>
      </c>
      <c r="AP22" s="1190">
        <f>SUM(AP14:AP21)</f>
        <v>12628.109999999999</v>
      </c>
      <c r="AQ22" s="926">
        <v>13317.33</v>
      </c>
      <c r="AR22" s="926">
        <v>8444.3586699999996</v>
      </c>
      <c r="AS22" s="1194">
        <f>SUM(AS14:AS21)</f>
        <v>19639.001700000001</v>
      </c>
      <c r="AT22" s="1194">
        <f>SUM(AT14:AT21)</f>
        <v>20775.27</v>
      </c>
      <c r="AU22" s="1194">
        <v>55771.709999999992</v>
      </c>
      <c r="AV22" s="1194">
        <v>59983.48000000001</v>
      </c>
      <c r="AW22" s="1194">
        <v>62365.52</v>
      </c>
      <c r="AX22" s="1194">
        <v>119198.51000000001</v>
      </c>
      <c r="AY22" s="1194">
        <v>153147.91999999998</v>
      </c>
      <c r="AZ22" s="1190">
        <f>SUM(AZ14:AZ21)</f>
        <v>135234.85999999999</v>
      </c>
      <c r="BA22" s="926">
        <v>7763.1600000000008</v>
      </c>
      <c r="BB22" s="926">
        <v>7322.3715699999993</v>
      </c>
      <c r="BC22" s="1194">
        <f>SUM(BC14:BC21)</f>
        <v>14512.97142</v>
      </c>
      <c r="BD22" s="1194">
        <f>SUM(BD14:BD21)</f>
        <v>24763.81</v>
      </c>
      <c r="BE22" s="1194">
        <v>25865.62</v>
      </c>
      <c r="BF22" s="1194">
        <v>33377.25</v>
      </c>
      <c r="BG22" s="1194">
        <v>21201.49</v>
      </c>
      <c r="BH22" s="1194">
        <v>40642.460000000006</v>
      </c>
      <c r="BI22" s="1194">
        <v>31724.379999999994</v>
      </c>
      <c r="BJ22" s="1190">
        <f>SUM(BJ14:BJ21)</f>
        <v>24230.78</v>
      </c>
      <c r="BK22" s="926">
        <v>2618.35</v>
      </c>
      <c r="BL22" s="926">
        <v>1477.5934099999999</v>
      </c>
      <c r="BM22" s="1194">
        <f>SUM(BM14:BM21)</f>
        <v>574.45521000000008</v>
      </c>
      <c r="BN22" s="1194">
        <f>SUM(BN14:BN21)</f>
        <v>1132.0900000000001</v>
      </c>
      <c r="BO22" s="1194">
        <v>5686.49</v>
      </c>
      <c r="BP22" s="1194">
        <v>15033.150000000001</v>
      </c>
      <c r="BQ22" s="1194">
        <v>18778.36</v>
      </c>
      <c r="BR22" s="1194">
        <v>26027.279999999999</v>
      </c>
      <c r="BS22" s="1194">
        <v>16176.63</v>
      </c>
      <c r="BT22" s="1190">
        <f>SUM(BT14:BT21)</f>
        <v>11700.41</v>
      </c>
      <c r="BU22" s="1190">
        <f>SUM(BU14:BU21)</f>
        <v>1757.6499999999999</v>
      </c>
      <c r="BV22" s="926">
        <v>14761.95</v>
      </c>
      <c r="BW22" s="926">
        <v>21745.144342</v>
      </c>
      <c r="BX22" s="1194">
        <f>SUM(BX14:BX21)</f>
        <v>29811.718508100003</v>
      </c>
      <c r="BY22" s="1194">
        <v>31374.760000000002</v>
      </c>
      <c r="BZ22" s="1194">
        <v>34646.909999999996</v>
      </c>
      <c r="CA22" s="1194">
        <v>37160.080000000002</v>
      </c>
      <c r="CB22" s="1194">
        <v>26650.800000000003</v>
      </c>
      <c r="CC22" s="1194">
        <v>25646.590000000004</v>
      </c>
      <c r="CD22" s="1194">
        <v>27199.75</v>
      </c>
      <c r="CE22" s="1190">
        <f>SUM(CE14:CE21)</f>
        <v>23543.39</v>
      </c>
      <c r="CF22" s="926">
        <v>5738.130000000001</v>
      </c>
      <c r="CG22" s="926">
        <v>4612.3079399999997</v>
      </c>
      <c r="CH22" s="1194">
        <f>SUM(CH14:CH21)</f>
        <v>8932.5597899999993</v>
      </c>
      <c r="CI22" s="1194">
        <f>SUM(CI14:CI21)</f>
        <v>11197.42</v>
      </c>
      <c r="CJ22" s="1194">
        <v>16980.850000000002</v>
      </c>
      <c r="CK22" s="1194">
        <v>22760.16</v>
      </c>
      <c r="CL22" s="1194">
        <v>9988.7000000000007</v>
      </c>
      <c r="CM22" s="1194">
        <v>19481.349999999999</v>
      </c>
      <c r="CN22" s="1003">
        <v>0</v>
      </c>
      <c r="CO22" s="926">
        <v>6713.0999999999995</v>
      </c>
      <c r="CP22" s="926">
        <v>6687.9156280000007</v>
      </c>
      <c r="CQ22" s="1194">
        <f>SUM(CQ14:CQ21)</f>
        <v>11129.6448657</v>
      </c>
      <c r="CR22" s="1194">
        <f>SUM(CR14:CR21)</f>
        <v>16801.419999999998</v>
      </c>
      <c r="CS22" s="1194">
        <v>35387.53</v>
      </c>
      <c r="CT22" s="1194">
        <v>28792.44</v>
      </c>
      <c r="CU22" s="1194">
        <v>21652.98</v>
      </c>
      <c r="CV22" s="1194">
        <v>20750.770000000004</v>
      </c>
      <c r="CW22" s="1194">
        <v>22232.68</v>
      </c>
      <c r="CX22" s="1190">
        <f>SUM(CX14:CX21)</f>
        <v>17697.560000000001</v>
      </c>
      <c r="CY22" s="1190">
        <f>SUM(CY14:CY21)</f>
        <v>18529.260000000002</v>
      </c>
      <c r="CZ22" s="926">
        <v>6721.51</v>
      </c>
      <c r="DA22" s="926">
        <v>6263.42299</v>
      </c>
      <c r="DB22" s="1194">
        <f>SUM(DB14:DB21)</f>
        <v>9905.6416600000011</v>
      </c>
      <c r="DC22" s="1194">
        <f>SUM(DC14:DC21)</f>
        <v>16873.61</v>
      </c>
      <c r="DD22" s="1194">
        <v>34648.42</v>
      </c>
      <c r="DE22" s="1194">
        <v>33602</v>
      </c>
      <c r="DF22" s="1194">
        <v>28497.219999999998</v>
      </c>
      <c r="DG22" s="1194">
        <v>61857.84</v>
      </c>
      <c r="DH22" s="1194">
        <v>97943.1</v>
      </c>
      <c r="DI22" s="1190">
        <f>SUM(DI14:DI21)</f>
        <v>25049.09</v>
      </c>
      <c r="DJ22" s="926">
        <v>8682.6</v>
      </c>
      <c r="DK22" s="926">
        <v>3564.8546700000002</v>
      </c>
      <c r="DL22" s="1194">
        <f>SUM(DL14:DL21)</f>
        <v>3975.9347600000001</v>
      </c>
      <c r="DM22" s="1194">
        <f>SUM(DM14:DM21)</f>
        <v>11403.93</v>
      </c>
      <c r="DN22" s="1194">
        <v>56492.94</v>
      </c>
      <c r="DO22" s="1194">
        <v>157993.85999999999</v>
      </c>
      <c r="DP22" s="1194">
        <v>167242.65999999997</v>
      </c>
      <c r="DQ22" s="1194">
        <v>238329.09999999998</v>
      </c>
      <c r="DR22" s="1194">
        <v>199666.37</v>
      </c>
      <c r="DS22" s="1190">
        <f>SUM(DS14:DS21)</f>
        <v>193216.69</v>
      </c>
      <c r="DT22" s="926">
        <v>4806.0481</v>
      </c>
      <c r="DU22" s="926">
        <v>5397.6324021</v>
      </c>
      <c r="DV22" s="1194">
        <f>SUM(DV14:DV21)</f>
        <v>7589.9436815000008</v>
      </c>
      <c r="DW22" s="1194">
        <f>SUM(DW14:DW21)</f>
        <v>5932.1508999999996</v>
      </c>
      <c r="DX22" s="1194">
        <v>13151.6108</v>
      </c>
      <c r="DY22" s="1194">
        <v>23668.352899999998</v>
      </c>
      <c r="DZ22" s="1194">
        <v>18139.43</v>
      </c>
      <c r="EA22" s="1194">
        <v>49772.85</v>
      </c>
      <c r="EB22" s="1194">
        <v>29820.778700000003</v>
      </c>
      <c r="EC22" s="1190">
        <f>SUM(EC14:EC21)</f>
        <v>28653.4349</v>
      </c>
      <c r="ED22" s="926">
        <v>1028.6100000000001</v>
      </c>
      <c r="EE22" s="926">
        <v>862.71871999999996</v>
      </c>
      <c r="EF22" s="1194">
        <f>SUM(EF14:EF21)</f>
        <v>755.33312999999998</v>
      </c>
      <c r="EG22" s="926">
        <f>EG14+EG15+EG16+EG17+EG18+EG19+EG20+EG21</f>
        <v>1412.99</v>
      </c>
      <c r="EH22" s="926">
        <v>2412.2799999999997</v>
      </c>
      <c r="EI22" s="926">
        <v>3147</v>
      </c>
      <c r="EJ22" s="926">
        <v>2580.5700000000002</v>
      </c>
      <c r="EK22" s="1194">
        <v>5697</v>
      </c>
      <c r="EL22" s="1194">
        <v>10326.24</v>
      </c>
      <c r="EM22" s="1190">
        <f>SUM(EM14:EM21)</f>
        <v>22276.39</v>
      </c>
      <c r="EN22" s="926">
        <v>112.88</v>
      </c>
      <c r="EO22" s="926">
        <v>0.12</v>
      </c>
      <c r="EP22" s="1194">
        <f>SUM(EP14:EP21)</f>
        <v>19.690000000000001</v>
      </c>
      <c r="EQ22" s="1194">
        <f>SUM(EQ14:EQ21)</f>
        <v>39.770000000000003</v>
      </c>
      <c r="ER22" s="1194">
        <v>42.06</v>
      </c>
      <c r="ES22" s="1194">
        <v>632.54999999999995</v>
      </c>
      <c r="ET22" s="1194">
        <v>522.37</v>
      </c>
      <c r="EU22" s="1194">
        <v>992.78000000000009</v>
      </c>
      <c r="EV22" s="1194">
        <v>74284.350000000006</v>
      </c>
      <c r="EW22" s="1190">
        <f>SUM(EW14:EW21)</f>
        <v>292938</v>
      </c>
      <c r="EX22" s="926">
        <v>7650.62</v>
      </c>
      <c r="EY22" s="926">
        <v>4341.1824500000002</v>
      </c>
      <c r="EZ22" s="1194">
        <f>SUM(EZ14:EZ21)</f>
        <v>9631.0005299999993</v>
      </c>
      <c r="FA22" s="1194">
        <f>SUM(FA14:FA21)</f>
        <v>237.57000000000005</v>
      </c>
      <c r="FB22" s="1194">
        <v>3774.9400000000005</v>
      </c>
      <c r="FC22" s="1194">
        <v>8023.0400000000009</v>
      </c>
      <c r="FD22" s="1194">
        <v>12487.019999999999</v>
      </c>
      <c r="FE22" s="1194">
        <v>18624.259999999998</v>
      </c>
      <c r="FF22" s="1194">
        <v>28112.42</v>
      </c>
      <c r="FG22" s="1190">
        <f>SUM(FG14:FG21)</f>
        <v>31095.46</v>
      </c>
      <c r="FH22" s="926">
        <v>348.61</v>
      </c>
      <c r="FI22" s="926">
        <v>851.17908000000011</v>
      </c>
      <c r="FJ22" s="1194">
        <f>SUM(FJ14:FJ21)</f>
        <v>750.75097000000005</v>
      </c>
      <c r="FK22" s="1194">
        <f>SUM(FK14:FK21)</f>
        <v>5819.3899999999994</v>
      </c>
      <c r="FL22" s="1194">
        <v>8700.6999999999989</v>
      </c>
      <c r="FM22" s="1194">
        <v>7285.72</v>
      </c>
      <c r="FN22" s="1194">
        <v>7478.9400000000005</v>
      </c>
      <c r="FO22" s="1194">
        <v>24580</v>
      </c>
      <c r="FP22" s="1194">
        <v>11919.07</v>
      </c>
      <c r="FQ22" s="1190">
        <f>SUM(FQ14:FQ21)</f>
        <v>9581.130000000001</v>
      </c>
      <c r="FR22" s="926">
        <v>8690.09</v>
      </c>
      <c r="FS22" s="926">
        <v>16366.37104</v>
      </c>
      <c r="FT22" s="1194">
        <f>SUM(FT14:FT21)</f>
        <v>21327.144489999999</v>
      </c>
      <c r="FU22" s="1194">
        <f>SUM(FU14:FU21)</f>
        <v>29162.370000000003</v>
      </c>
      <c r="FV22" s="1194">
        <v>27381</v>
      </c>
      <c r="FW22" s="1194">
        <v>39669.93</v>
      </c>
      <c r="FX22" s="1194">
        <v>11034.980000000001</v>
      </c>
      <c r="FY22" s="1194">
        <v>12609.83</v>
      </c>
      <c r="FZ22" s="1194">
        <v>6024.2199999999993</v>
      </c>
      <c r="GA22" s="1190">
        <f>SUM(GA14:GA21)</f>
        <v>28143.760000000002</v>
      </c>
      <c r="GB22" s="926">
        <v>16375.05</v>
      </c>
      <c r="GC22" s="926">
        <v>41903.857349999998</v>
      </c>
      <c r="GD22" s="1194">
        <f>SUM(GD14:GD21)</f>
        <v>26742.008880000001</v>
      </c>
      <c r="GE22" s="1194">
        <f>SUM(GE14:GE21)</f>
        <v>26362.620000000003</v>
      </c>
      <c r="GF22" s="1194">
        <v>23629.599999999999</v>
      </c>
      <c r="GG22" s="1194">
        <v>29587.059999999998</v>
      </c>
      <c r="GH22" s="1194">
        <v>28479.690000000002</v>
      </c>
      <c r="GI22" s="1194">
        <v>21977</v>
      </c>
      <c r="GJ22" s="1194">
        <v>15412.300000000001</v>
      </c>
      <c r="GK22" s="1190">
        <f>SUM(GK14:GK21)</f>
        <v>7906.87</v>
      </c>
      <c r="GL22" s="926">
        <v>591.24</v>
      </c>
      <c r="GM22" s="926">
        <v>728.77</v>
      </c>
      <c r="GN22" s="1194">
        <f>SUM(GN14:GN21)</f>
        <v>2732.79</v>
      </c>
      <c r="GO22" s="1194">
        <f>SUM(GO14:GO21)</f>
        <v>1352.92</v>
      </c>
      <c r="GP22" s="1194">
        <v>301.61</v>
      </c>
      <c r="GQ22" s="1194">
        <v>2942.0699999999997</v>
      </c>
      <c r="GR22" s="1194">
        <v>2527.5</v>
      </c>
      <c r="GS22" s="1194">
        <v>4376</v>
      </c>
      <c r="GT22" s="1194">
        <v>4238.9945177</v>
      </c>
      <c r="GU22" s="1195"/>
      <c r="GV22" s="926">
        <v>15352.38</v>
      </c>
      <c r="GW22" s="926">
        <v>11751.784370000001</v>
      </c>
      <c r="GX22" s="1194">
        <f>SUM(GX14:GX21)</f>
        <v>8979.8360300000004</v>
      </c>
      <c r="GY22" s="1194">
        <v>10832.73</v>
      </c>
      <c r="GZ22" s="1194">
        <v>14483.310000000001</v>
      </c>
      <c r="HA22" s="1194">
        <v>53259.37</v>
      </c>
      <c r="HB22" s="1194">
        <v>83109.569999999992</v>
      </c>
      <c r="HC22" s="1194">
        <v>116008.35</v>
      </c>
      <c r="HD22" s="1194">
        <v>174395.34659</v>
      </c>
      <c r="HE22" s="1190">
        <f>SUM(HE14:HE21)</f>
        <v>168959.95739</v>
      </c>
      <c r="HF22" s="926">
        <v>3045.78</v>
      </c>
      <c r="HG22" s="926">
        <v>5052.3243700000003</v>
      </c>
      <c r="HH22" s="1194">
        <f>SUM(HH14:HH21)</f>
        <v>8477.0635599999987</v>
      </c>
      <c r="HI22" s="1194">
        <f>SUM(HI14:HI21)</f>
        <v>3680.42</v>
      </c>
      <c r="HJ22" s="1194">
        <v>7216.7999999999993</v>
      </c>
      <c r="HK22" s="1194">
        <v>8538.98</v>
      </c>
      <c r="HL22" s="1194">
        <v>606.09</v>
      </c>
      <c r="HM22" s="1194">
        <v>8410.1200000000008</v>
      </c>
      <c r="HN22" s="1194">
        <v>407.44</v>
      </c>
      <c r="HO22" s="1190">
        <f>SUM(HO14:HO21)</f>
        <v>276.52999999999997</v>
      </c>
      <c r="HP22" s="926">
        <v>5629.3</v>
      </c>
      <c r="HQ22" s="926">
        <v>3473.7233900000001</v>
      </c>
      <c r="HR22" s="1194">
        <f>SUM(HR14:HR21)</f>
        <v>1925.1191199999998</v>
      </c>
      <c r="HS22" s="1194">
        <f>SUM(HS14:HS21)</f>
        <v>2872.25</v>
      </c>
      <c r="HT22" s="1194">
        <v>3304.0699999999997</v>
      </c>
      <c r="HU22" s="1194">
        <v>7935.9900000000007</v>
      </c>
      <c r="HV22" s="1194">
        <v>14816.73</v>
      </c>
      <c r="HW22" s="1194">
        <v>28568.239999999998</v>
      </c>
      <c r="HX22" s="1194">
        <v>5737.12</v>
      </c>
      <c r="HY22" s="1190">
        <f>SUM(HY14:HY21)</f>
        <v>11295.27</v>
      </c>
      <c r="HZ22" s="926">
        <v>12988.15</v>
      </c>
      <c r="IA22" s="926">
        <v>19493.091370000002</v>
      </c>
      <c r="IB22" s="1194">
        <f>SUM(IB14:IB21)</f>
        <v>18821.505240000002</v>
      </c>
      <c r="IC22" s="1194">
        <f>SUM(IC14:IC21)</f>
        <v>15517.93</v>
      </c>
      <c r="ID22" s="1194">
        <v>19750.12</v>
      </c>
      <c r="IE22" s="1194">
        <v>17977.419999999998</v>
      </c>
      <c r="IF22" s="1194">
        <v>18991.939999999999</v>
      </c>
      <c r="IG22" s="1194">
        <v>63142.59</v>
      </c>
      <c r="IH22" s="1194">
        <v>122537.70999999999</v>
      </c>
      <c r="II22" s="1190">
        <f>SUM(II14:II21)</f>
        <v>183045.63999999998</v>
      </c>
      <c r="IJ22" s="926">
        <v>211799.68809999997</v>
      </c>
      <c r="IK22" s="926">
        <v>231701.5423378</v>
      </c>
      <c r="IL22" s="926">
        <v>269341.83375530003</v>
      </c>
      <c r="IM22" s="926">
        <v>290096.62089999998</v>
      </c>
      <c r="IN22" s="926">
        <v>440538.81080000004</v>
      </c>
      <c r="IO22" s="926">
        <v>642927.12289999996</v>
      </c>
      <c r="IP22" s="926">
        <v>598776.72015999991</v>
      </c>
      <c r="IQ22" s="1194">
        <v>946981.63999999978</v>
      </c>
      <c r="IR22" s="1196">
        <v>1099541.1498077</v>
      </c>
      <c r="IS22" s="1197">
        <f>SUM(IS14:IS21)</f>
        <v>1302843.6135848998</v>
      </c>
    </row>
    <row r="23" spans="1:253" ht="21" customHeight="1">
      <c r="A23" s="1192" t="s">
        <v>561</v>
      </c>
      <c r="B23" s="1193">
        <f>B13-B22</f>
        <v>-2123.5741263000004</v>
      </c>
      <c r="C23" s="902">
        <v>28540.29</v>
      </c>
      <c r="D23" s="902">
        <v>13999.917574299994</v>
      </c>
      <c r="E23" s="1003">
        <f>E13-E22</f>
        <v>12281.940000000002</v>
      </c>
      <c r="F23" s="1003">
        <v>16558.010000000009</v>
      </c>
      <c r="G23" s="1003">
        <v>12561.830000000002</v>
      </c>
      <c r="H23" s="1003">
        <v>10442.959999999999</v>
      </c>
      <c r="I23" s="1003">
        <v>11794.8</v>
      </c>
      <c r="J23" s="1003">
        <v>14090</v>
      </c>
      <c r="K23" s="1003">
        <v>15384.949999999997</v>
      </c>
      <c r="L23" s="1193">
        <f>L13-L22</f>
        <v>20025.03</v>
      </c>
      <c r="M23" s="902">
        <v>-5146.53</v>
      </c>
      <c r="N23" s="902">
        <v>-10439.060679999999</v>
      </c>
      <c r="O23" s="1003">
        <f>O13-O22</f>
        <v>-6247.9727400000011</v>
      </c>
      <c r="P23" s="1003">
        <f>P13-P22</f>
        <v>-10702.539999999999</v>
      </c>
      <c r="Q23" s="1003">
        <v>-7866.66</v>
      </c>
      <c r="R23" s="1003">
        <v>-7844.67</v>
      </c>
      <c r="S23" s="1003">
        <v>-8859.11</v>
      </c>
      <c r="T23" s="1003">
        <v>-8839.5800000000017</v>
      </c>
      <c r="U23" s="1003">
        <v>-11106.9</v>
      </c>
      <c r="V23" s="1193">
        <f>V13-V22</f>
        <v>-13010.329999999998</v>
      </c>
      <c r="W23" s="902">
        <v>15455.86</v>
      </c>
      <c r="X23" s="902">
        <v>1528.1424800000004</v>
      </c>
      <c r="Y23" s="1003">
        <f>Y13-Y22</f>
        <v>5206.1837299999997</v>
      </c>
      <c r="Z23" s="1003">
        <f>Z13-Z22</f>
        <v>10094.250000000002</v>
      </c>
      <c r="AA23" s="1003">
        <v>13277.240000000002</v>
      </c>
      <c r="AB23" s="1003">
        <v>16171.020000000002</v>
      </c>
      <c r="AC23" s="1003">
        <v>13498.720000000001</v>
      </c>
      <c r="AD23" s="1003">
        <v>10427</v>
      </c>
      <c r="AE23" s="1003">
        <v>12573</v>
      </c>
      <c r="AF23" s="1193">
        <f>AF13-AF22</f>
        <v>11566.329149999998</v>
      </c>
      <c r="AG23" s="902">
        <v>5017.7100000000028</v>
      </c>
      <c r="AH23" s="902">
        <v>872.1552499999998</v>
      </c>
      <c r="AI23" s="1003">
        <f>AI13-AI22</f>
        <v>-3699.785170000001</v>
      </c>
      <c r="AJ23" s="1003">
        <f>AJ13-AJ22</f>
        <v>-5202.08</v>
      </c>
      <c r="AK23" s="1003">
        <v>5318.8300000000036</v>
      </c>
      <c r="AL23" s="1003">
        <v>-4931.0499999999993</v>
      </c>
      <c r="AM23" s="1003">
        <v>-4274.2604999999985</v>
      </c>
      <c r="AN23" s="1003">
        <v>-8592</v>
      </c>
      <c r="AO23" s="1003">
        <v>-11843.570000000002</v>
      </c>
      <c r="AP23" s="1193">
        <f>AP13-AP22</f>
        <v>8966.1799499999997</v>
      </c>
      <c r="AQ23" s="902">
        <v>100668.67</v>
      </c>
      <c r="AR23" s="902">
        <v>98284.687069999985</v>
      </c>
      <c r="AS23" s="1003">
        <f>AS13-AS22</f>
        <v>94536.872159999999</v>
      </c>
      <c r="AT23" s="1003">
        <f>AT13-AT22</f>
        <v>80661.47</v>
      </c>
      <c r="AU23" s="1003">
        <v>58084.920000000013</v>
      </c>
      <c r="AV23" s="1003">
        <v>52444.669999999984</v>
      </c>
      <c r="AW23" s="1003">
        <v>69375.000000000029</v>
      </c>
      <c r="AX23" s="1003">
        <v>31863.199999999983</v>
      </c>
      <c r="AY23" s="1003">
        <v>36992.49000000002</v>
      </c>
      <c r="AZ23" s="1193">
        <f>AZ13-AZ22</f>
        <v>57159.5</v>
      </c>
      <c r="BA23" s="902">
        <v>-12060.560000000001</v>
      </c>
      <c r="BB23" s="902">
        <v>-11148.0567925</v>
      </c>
      <c r="BC23" s="1003">
        <f>BC13-BC22</f>
        <v>-12086.08286</v>
      </c>
      <c r="BD23" s="1003">
        <f>BD13-BD22</f>
        <v>-7272.7200000000012</v>
      </c>
      <c r="BE23" s="1003">
        <v>-3985.630000000001</v>
      </c>
      <c r="BF23" s="1003">
        <v>-21480.440000000002</v>
      </c>
      <c r="BG23" s="1003">
        <v>-15404.510000000002</v>
      </c>
      <c r="BH23" s="1003">
        <v>-34247.860000000008</v>
      </c>
      <c r="BI23" s="1003">
        <v>-20308.249999999993</v>
      </c>
      <c r="BJ23" s="1193">
        <f>BJ13-BJ22</f>
        <v>-14588.96</v>
      </c>
      <c r="BK23" s="902">
        <v>10289.900000000001</v>
      </c>
      <c r="BL23" s="902">
        <v>12600.413070000001</v>
      </c>
      <c r="BM23" s="1003">
        <f>BM13-BM22</f>
        <v>11126.684609999998</v>
      </c>
      <c r="BN23" s="1003">
        <f>BN13-BN22</f>
        <v>16784.480000000003</v>
      </c>
      <c r="BO23" s="1003">
        <v>16519.669999999998</v>
      </c>
      <c r="BP23" s="1003">
        <v>10508.749999999996</v>
      </c>
      <c r="BQ23" s="1003">
        <v>10211.549999999999</v>
      </c>
      <c r="BR23" s="1003">
        <v>1024.4700000000048</v>
      </c>
      <c r="BS23" s="1003">
        <v>9982.33</v>
      </c>
      <c r="BT23" s="1193">
        <f>BT13-BT22</f>
        <v>12387.3</v>
      </c>
      <c r="BU23" s="1193">
        <f>BU13-BU22</f>
        <v>475.03</v>
      </c>
      <c r="BV23" s="902">
        <v>-7100.84</v>
      </c>
      <c r="BW23" s="902">
        <v>-15477.957726799999</v>
      </c>
      <c r="BX23" s="1003">
        <f>BX13-BX22</f>
        <v>-21583.092847300002</v>
      </c>
      <c r="BY23" s="1003">
        <v>-23269.58</v>
      </c>
      <c r="BZ23" s="1003">
        <v>-27062.659999999996</v>
      </c>
      <c r="CA23" s="1003">
        <v>-28515.489999999998</v>
      </c>
      <c r="CB23" s="1003">
        <v>-23569.180000000004</v>
      </c>
      <c r="CC23" s="1003">
        <v>-22528.030000000002</v>
      </c>
      <c r="CD23" s="1003">
        <v>-19814.09</v>
      </c>
      <c r="CE23" s="1193">
        <f>CE13-CE22</f>
        <v>-12432.809999999998</v>
      </c>
      <c r="CF23" s="902">
        <v>6525.9299999999985</v>
      </c>
      <c r="CG23" s="902">
        <v>8876.432969999998</v>
      </c>
      <c r="CH23" s="1003">
        <f>CH13-CH22</f>
        <v>11250.784960000001</v>
      </c>
      <c r="CI23" s="1003">
        <f>CI13-CI22</f>
        <v>6002.4999999999982</v>
      </c>
      <c r="CJ23" s="1003">
        <v>1203.2799999999988</v>
      </c>
      <c r="CK23" s="1003">
        <v>2889.9200000000019</v>
      </c>
      <c r="CL23" s="1003">
        <v>6118.6099999999969</v>
      </c>
      <c r="CM23" s="1003">
        <v>1401.0999999999985</v>
      </c>
      <c r="CN23" s="1003" t="s">
        <v>103</v>
      </c>
      <c r="CO23" s="902">
        <v>98.8100000000004</v>
      </c>
      <c r="CP23" s="902">
        <v>-3568.3068095000008</v>
      </c>
      <c r="CQ23" s="1003">
        <f>CQ13-CQ22</f>
        <v>-8701.3753494000011</v>
      </c>
      <c r="CR23" s="1003">
        <v>-14335.15</v>
      </c>
      <c r="CS23" s="1003">
        <v>-19507.41</v>
      </c>
      <c r="CT23" s="1003">
        <v>-15551.239999999998</v>
      </c>
      <c r="CU23" s="1003">
        <v>-15832.58</v>
      </c>
      <c r="CV23" s="1003">
        <v>-18393.450000000004</v>
      </c>
      <c r="CW23" s="1003">
        <v>-19711.87</v>
      </c>
      <c r="CX23" s="1193">
        <f>CX13-CX22</f>
        <v>-11389.280000000002</v>
      </c>
      <c r="CY23" s="1193">
        <f>CY13-CY22</f>
        <v>-10130.930000000002</v>
      </c>
      <c r="CZ23" s="902">
        <v>80457.13</v>
      </c>
      <c r="DA23" s="902">
        <v>83499.638999999996</v>
      </c>
      <c r="DB23" s="1003">
        <f>DB13-DB22</f>
        <v>91414.324170000007</v>
      </c>
      <c r="DC23" s="1003">
        <f>DC13-DC22</f>
        <v>112674.46</v>
      </c>
      <c r="DD23" s="1003">
        <v>128988.86</v>
      </c>
      <c r="DE23" s="1003">
        <v>131174.42000000001</v>
      </c>
      <c r="DF23" s="1003">
        <v>135349.37999999998</v>
      </c>
      <c r="DG23" s="1003">
        <v>118014</v>
      </c>
      <c r="DH23" s="1003">
        <v>127240.93000000002</v>
      </c>
      <c r="DI23" s="1193">
        <f>DI13-DI22</f>
        <v>156383.13999999998</v>
      </c>
      <c r="DJ23" s="902">
        <v>158528.28</v>
      </c>
      <c r="DK23" s="902">
        <v>177156.61089000001</v>
      </c>
      <c r="DL23" s="1003">
        <f>DL13-DL22</f>
        <v>178500.98517999999</v>
      </c>
      <c r="DM23" s="1003">
        <v>171956.26</v>
      </c>
      <c r="DN23" s="1003">
        <v>116296.42999999996</v>
      </c>
      <c r="DO23" s="1003">
        <v>106874.87</v>
      </c>
      <c r="DP23" s="1003">
        <v>108139.83000000002</v>
      </c>
      <c r="DQ23" s="1003">
        <v>79055.56</v>
      </c>
      <c r="DR23" s="1003">
        <v>89689.140000000072</v>
      </c>
      <c r="DS23" s="1193">
        <f>DS13-DS22</f>
        <v>92322.629999999946</v>
      </c>
      <c r="DT23" s="902">
        <v>688.89069999999992</v>
      </c>
      <c r="DU23" s="902">
        <v>772.70353910000085</v>
      </c>
      <c r="DV23" s="1003">
        <f>DV13-DV22</f>
        <v>3516.6551046999994</v>
      </c>
      <c r="DW23" s="1003">
        <f>DW13-DW22</f>
        <v>5120.6889000000001</v>
      </c>
      <c r="DX23" s="1003">
        <v>6157.0874000000022</v>
      </c>
      <c r="DY23" s="1003">
        <v>-9741.8123999999971</v>
      </c>
      <c r="DZ23" s="1003">
        <v>3019.0299999999988</v>
      </c>
      <c r="EA23" s="1003">
        <v>-28160.220000000005</v>
      </c>
      <c r="EB23" s="1003">
        <v>7624.5157999999938</v>
      </c>
      <c r="EC23" s="1193">
        <f>EC13-EC22</f>
        <v>11230.7863</v>
      </c>
      <c r="ED23" s="902">
        <v>24135.589999999997</v>
      </c>
      <c r="EE23" s="902">
        <v>26605.337579999999</v>
      </c>
      <c r="EF23" s="1003">
        <f>EF13-EF22</f>
        <v>32062.615949999999</v>
      </c>
      <c r="EG23" s="902">
        <f>EG13-EG22</f>
        <v>43452.01</v>
      </c>
      <c r="EH23" s="902">
        <v>53052.53</v>
      </c>
      <c r="EI23" s="902">
        <v>63699.28</v>
      </c>
      <c r="EJ23" s="902">
        <v>72489.45</v>
      </c>
      <c r="EK23" s="1003">
        <v>46172</v>
      </c>
      <c r="EL23" s="1003">
        <v>109047.69999999998</v>
      </c>
      <c r="EM23" s="1193">
        <f>EM13-EM22</f>
        <v>74317.509999999995</v>
      </c>
      <c r="EN23" s="902">
        <v>183445.9</v>
      </c>
      <c r="EO23" s="902">
        <v>252886.30000000002</v>
      </c>
      <c r="EP23" s="1003">
        <f>EP13-EP22</f>
        <v>224836.26999999996</v>
      </c>
      <c r="EQ23" s="1003">
        <f>EQ13-EQ22</f>
        <v>245941.56</v>
      </c>
      <c r="ER23" s="1003">
        <v>270348.34000000003</v>
      </c>
      <c r="ES23" s="1003">
        <v>272074.63</v>
      </c>
      <c r="ET23" s="1003">
        <v>290677.44000000006</v>
      </c>
      <c r="EU23" s="1003">
        <v>406671.92</v>
      </c>
      <c r="EV23" s="1003">
        <v>3645678.15</v>
      </c>
      <c r="EW23" s="1193">
        <f>EW13-EW22</f>
        <v>4078721</v>
      </c>
      <c r="EX23" s="902">
        <v>47759.49</v>
      </c>
      <c r="EY23" s="902">
        <v>51094.38132</v>
      </c>
      <c r="EZ23" s="1003">
        <f>EZ13-EZ22</f>
        <v>76821.700629999992</v>
      </c>
      <c r="FA23" s="1003">
        <f>FA13-FA22</f>
        <v>61517.42</v>
      </c>
      <c r="FB23" s="1003">
        <v>62264.19</v>
      </c>
      <c r="FC23" s="1003">
        <v>59783.999999999993</v>
      </c>
      <c r="FD23" s="1003">
        <v>50991.820000000007</v>
      </c>
      <c r="FE23" s="1003">
        <v>41695.119999999995</v>
      </c>
      <c r="FF23" s="1003">
        <v>50464.14</v>
      </c>
      <c r="FG23" s="1193">
        <f>FG13-FG22</f>
        <v>37487.670000000006</v>
      </c>
      <c r="FH23" s="902">
        <v>5242.68</v>
      </c>
      <c r="FI23" s="902">
        <v>5362.6154099999994</v>
      </c>
      <c r="FJ23" s="1003">
        <f>FJ13-FJ22</f>
        <v>6387.0941800000001</v>
      </c>
      <c r="FK23" s="1003">
        <f>FK13-FK22</f>
        <v>14169.239999999998</v>
      </c>
      <c r="FL23" s="1003">
        <v>15171.890000000005</v>
      </c>
      <c r="FM23" s="1003">
        <v>9432.91</v>
      </c>
      <c r="FN23" s="1003">
        <v>11316.590000000002</v>
      </c>
      <c r="FO23" s="1003">
        <v>-7104</v>
      </c>
      <c r="FP23" s="1003">
        <v>12307.579999999998</v>
      </c>
      <c r="FQ23" s="1193">
        <f>FQ13-FQ22</f>
        <v>28918.149999999998</v>
      </c>
      <c r="FR23" s="902">
        <v>4584.66</v>
      </c>
      <c r="FS23" s="902">
        <v>5835.7167300000019</v>
      </c>
      <c r="FT23" s="1003">
        <f>FT13-FT22</f>
        <v>7042.0467400000016</v>
      </c>
      <c r="FU23" s="1003">
        <f>FU13-FU22</f>
        <v>12153.539999999994</v>
      </c>
      <c r="FV23" s="1003">
        <v>9791.1199999999953</v>
      </c>
      <c r="FW23" s="1003">
        <v>-13978.3</v>
      </c>
      <c r="FX23" s="1003">
        <v>10240.58</v>
      </c>
      <c r="FY23" s="1003">
        <v>-396.20000000000073</v>
      </c>
      <c r="FZ23" s="1003">
        <v>4894.59</v>
      </c>
      <c r="GA23" s="1193">
        <f>GA13-GA22</f>
        <v>-12735.120000000003</v>
      </c>
      <c r="GB23" s="902">
        <v>13517.910000000003</v>
      </c>
      <c r="GC23" s="902">
        <v>-19727.748609999999</v>
      </c>
      <c r="GD23" s="1003">
        <f>GD13-GD22</f>
        <v>-6112.6092300000018</v>
      </c>
      <c r="GE23" s="1003">
        <f>GE13-GE22</f>
        <v>53.139999999999418</v>
      </c>
      <c r="GF23" s="1003">
        <v>2546.369999999999</v>
      </c>
      <c r="GG23" s="1003">
        <v>3506.0900000000038</v>
      </c>
      <c r="GH23" s="1003">
        <v>5028.0799999999945</v>
      </c>
      <c r="GI23" s="1003">
        <v>6520</v>
      </c>
      <c r="GJ23" s="1003">
        <v>10770.889999999998</v>
      </c>
      <c r="GK23" s="1193">
        <f>GK13-GK22</f>
        <v>19801.010000000002</v>
      </c>
      <c r="GL23" s="902">
        <v>2464.2399999999998</v>
      </c>
      <c r="GM23" s="902">
        <v>655.01</v>
      </c>
      <c r="GN23" s="1003">
        <f>GN13-GN22</f>
        <v>138.67999999999984</v>
      </c>
      <c r="GO23" s="1003">
        <f>GO13-GO22</f>
        <v>905.06999999999971</v>
      </c>
      <c r="GP23" s="1003">
        <v>2051.8200000000002</v>
      </c>
      <c r="GQ23" s="1003">
        <v>-472.32999999999947</v>
      </c>
      <c r="GR23" s="1003">
        <v>-6.9700000000002547</v>
      </c>
      <c r="GS23" s="1003">
        <v>-1864</v>
      </c>
      <c r="GT23" s="1003">
        <v>-2236.2777350492579</v>
      </c>
      <c r="GU23" s="1004"/>
      <c r="GV23" s="902">
        <v>83447.39</v>
      </c>
      <c r="GW23" s="902">
        <v>87378.083909999987</v>
      </c>
      <c r="GX23" s="1003">
        <f>GX13-GX22</f>
        <v>97456.907890000002</v>
      </c>
      <c r="GY23" s="1003">
        <v>118445.83</v>
      </c>
      <c r="GZ23" s="1003">
        <v>137286.47</v>
      </c>
      <c r="HA23" s="1003">
        <v>141355.05000000002</v>
      </c>
      <c r="HB23" s="1003">
        <v>154245.77000000008</v>
      </c>
      <c r="HC23" s="1003">
        <v>156075.75000000003</v>
      </c>
      <c r="HD23" s="1003">
        <v>175844.70710999993</v>
      </c>
      <c r="HE23" s="1193">
        <f>HE13-HE22</f>
        <v>194210.54534000001</v>
      </c>
      <c r="HF23" s="902">
        <v>8485.1000000000022</v>
      </c>
      <c r="HG23" s="902">
        <v>2315.2268299999996</v>
      </c>
      <c r="HH23" s="1003">
        <f>HH13-HH22</f>
        <v>1609.7248600000003</v>
      </c>
      <c r="HI23" s="1003">
        <f>HI13-HI22</f>
        <v>9316.2900000000009</v>
      </c>
      <c r="HJ23" s="1003">
        <v>5450.3000000000011</v>
      </c>
      <c r="HK23" s="1003">
        <v>2625.4600000000009</v>
      </c>
      <c r="HL23" s="1003">
        <v>11105.64</v>
      </c>
      <c r="HM23" s="1003">
        <v>1300.3399999999983</v>
      </c>
      <c r="HN23" s="1003">
        <v>16335.92</v>
      </c>
      <c r="HO23" s="1193">
        <f>HO13-HO22</f>
        <v>16606.490000000002</v>
      </c>
      <c r="HP23" s="902">
        <v>1308.6799999999994</v>
      </c>
      <c r="HQ23" s="902">
        <v>2267.2703600000004</v>
      </c>
      <c r="HR23" s="1003">
        <f>HR13-HR22</f>
        <v>5482.9254799999999</v>
      </c>
      <c r="HS23" s="1003">
        <f>HS13-HS22</f>
        <v>7589.4500000000007</v>
      </c>
      <c r="HT23" s="1003">
        <v>10160.480000000001</v>
      </c>
      <c r="HU23" s="1003">
        <v>5924.9199999999992</v>
      </c>
      <c r="HV23" s="1003">
        <v>6544.6599999999962</v>
      </c>
      <c r="HW23" s="1003">
        <v>2280.0600000000013</v>
      </c>
      <c r="HX23" s="1003">
        <v>12828.919999999998</v>
      </c>
      <c r="HY23" s="1193">
        <f>HY13-HY22</f>
        <v>16489.570000000003</v>
      </c>
      <c r="HZ23" s="902">
        <v>31207.89</v>
      </c>
      <c r="IA23" s="902">
        <v>7011.2402899999979</v>
      </c>
      <c r="IB23" s="1003">
        <f>IB13-IB22</f>
        <v>14499.533959999997</v>
      </c>
      <c r="IC23" s="1003">
        <f>IC13-IC22</f>
        <v>18572.339999999997</v>
      </c>
      <c r="ID23" s="1003">
        <v>5403.1000000000022</v>
      </c>
      <c r="IE23" s="1003">
        <v>6835.1999999999971</v>
      </c>
      <c r="IF23" s="1003">
        <v>6761.34</v>
      </c>
      <c r="IG23" s="1003">
        <v>8964.5100000000093</v>
      </c>
      <c r="IH23" s="1003">
        <v>54309.710000000021</v>
      </c>
      <c r="II23" s="1193">
        <f>II13-II22</f>
        <v>2412.5500000000175</v>
      </c>
      <c r="IJ23" s="902">
        <v>787563.07070000016</v>
      </c>
      <c r="IK23" s="902">
        <v>778640.7536546</v>
      </c>
      <c r="IL23" s="902">
        <v>815741.01140800014</v>
      </c>
      <c r="IM23" s="902">
        <v>891185.93889999995</v>
      </c>
      <c r="IN23" s="902">
        <v>873512.3973999999</v>
      </c>
      <c r="IO23" s="902">
        <v>793228.81760000007</v>
      </c>
      <c r="IP23" s="902">
        <v>908961.6795000002</v>
      </c>
      <c r="IQ23" s="1003">
        <v>795429.69000000029</v>
      </c>
      <c r="IR23" s="1191">
        <v>4306948.7051749509</v>
      </c>
      <c r="IS23" s="1201">
        <f>IS13-IS22</f>
        <v>4763069.4166136999</v>
      </c>
    </row>
    <row r="24" spans="1:253" ht="21" customHeight="1">
      <c r="A24" s="1192" t="s">
        <v>562</v>
      </c>
      <c r="B24" s="1193"/>
      <c r="C24" s="902"/>
      <c r="D24" s="902"/>
      <c r="E24" s="1003"/>
      <c r="F24" s="1003"/>
      <c r="G24" s="1003"/>
      <c r="H24" s="1003"/>
      <c r="I24" s="1003"/>
      <c r="J24" s="1003"/>
      <c r="K24" s="1003"/>
      <c r="L24" s="1004"/>
      <c r="M24" s="902"/>
      <c r="N24" s="902"/>
      <c r="O24" s="1003"/>
      <c r="P24" s="1003"/>
      <c r="Q24" s="1003"/>
      <c r="R24" s="1003"/>
      <c r="S24" s="1003"/>
      <c r="T24" s="1003"/>
      <c r="U24" s="1003"/>
      <c r="V24" s="1004"/>
      <c r="W24" s="902"/>
      <c r="X24" s="902"/>
      <c r="Y24" s="1003"/>
      <c r="Z24" s="1003"/>
      <c r="AA24" s="1003"/>
      <c r="AB24" s="1003"/>
      <c r="AC24" s="1003"/>
      <c r="AD24" s="1003"/>
      <c r="AE24" s="1003"/>
      <c r="AF24" s="1004"/>
      <c r="AG24" s="902"/>
      <c r="AH24" s="902"/>
      <c r="AI24" s="1003"/>
      <c r="AJ24" s="1003"/>
      <c r="AK24" s="1003"/>
      <c r="AL24" s="1003"/>
      <c r="AM24" s="1003"/>
      <c r="AN24" s="1003"/>
      <c r="AO24" s="1003"/>
      <c r="AP24" s="1004"/>
      <c r="AQ24" s="902"/>
      <c r="AR24" s="902"/>
      <c r="AS24" s="1003"/>
      <c r="AT24" s="1003"/>
      <c r="AU24" s="1003"/>
      <c r="AV24" s="1003"/>
      <c r="AW24" s="1003"/>
      <c r="AX24" s="1003"/>
      <c r="AY24" s="1003"/>
      <c r="AZ24" s="1004"/>
      <c r="BA24" s="902"/>
      <c r="BB24" s="902"/>
      <c r="BC24" s="1003"/>
      <c r="BD24" s="1003"/>
      <c r="BE24" s="1003"/>
      <c r="BF24" s="1003"/>
      <c r="BG24" s="1003"/>
      <c r="BH24" s="1003"/>
      <c r="BI24" s="1003"/>
      <c r="BJ24" s="1004"/>
      <c r="BK24" s="902"/>
      <c r="BL24" s="902"/>
      <c r="BM24" s="1003"/>
      <c r="BN24" s="1003"/>
      <c r="BO24" s="1003"/>
      <c r="BP24" s="1003"/>
      <c r="BQ24" s="1003"/>
      <c r="BR24" s="1003"/>
      <c r="BS24" s="1003"/>
      <c r="BT24" s="1004"/>
      <c r="BU24" s="1004"/>
      <c r="BV24" s="902"/>
      <c r="BW24" s="902"/>
      <c r="BX24" s="1003"/>
      <c r="BY24" s="1003"/>
      <c r="BZ24" s="1003"/>
      <c r="CA24" s="1003"/>
      <c r="CB24" s="1003"/>
      <c r="CC24" s="1003"/>
      <c r="CD24" s="1003"/>
      <c r="CE24" s="1004"/>
      <c r="CF24" s="902"/>
      <c r="CG24" s="902"/>
      <c r="CH24" s="1003"/>
      <c r="CI24" s="1003"/>
      <c r="CJ24" s="1003"/>
      <c r="CK24" s="1003"/>
      <c r="CL24" s="1003"/>
      <c r="CM24" s="1003"/>
      <c r="CN24" s="1003"/>
      <c r="CO24" s="902"/>
      <c r="CP24" s="902"/>
      <c r="CQ24" s="1003"/>
      <c r="CR24" s="1003"/>
      <c r="CS24" s="1003"/>
      <c r="CT24" s="1003"/>
      <c r="CU24" s="1003"/>
      <c r="CV24" s="1003"/>
      <c r="CW24" s="1003"/>
      <c r="CX24" s="1004"/>
      <c r="CY24" s="1004"/>
      <c r="CZ24" s="902"/>
      <c r="DA24" s="902"/>
      <c r="DB24" s="1003"/>
      <c r="DC24" s="1003"/>
      <c r="DD24" s="1003"/>
      <c r="DE24" s="1003"/>
      <c r="DF24" s="1003"/>
      <c r="DG24" s="1003"/>
      <c r="DH24" s="1003"/>
      <c r="DI24" s="1004"/>
      <c r="DJ24" s="902"/>
      <c r="DK24" s="902"/>
      <c r="DL24" s="1003"/>
      <c r="DM24" s="1003"/>
      <c r="DN24" s="1003"/>
      <c r="DO24" s="1003"/>
      <c r="DP24" s="1003"/>
      <c r="DQ24" s="1003"/>
      <c r="DR24" s="1003"/>
      <c r="DS24" s="1004"/>
      <c r="DT24" s="902"/>
      <c r="DU24" s="902"/>
      <c r="DV24" s="1003"/>
      <c r="DW24" s="1003"/>
      <c r="DX24" s="1003"/>
      <c r="DY24" s="1003"/>
      <c r="DZ24" s="1003"/>
      <c r="EA24" s="1003"/>
      <c r="EB24" s="1003"/>
      <c r="EC24" s="1004"/>
      <c r="ED24" s="902"/>
      <c r="EE24" s="902"/>
      <c r="EF24" s="1003"/>
      <c r="EG24" s="902"/>
      <c r="EH24" s="902"/>
      <c r="EI24" s="902"/>
      <c r="EJ24" s="902"/>
      <c r="EK24" s="1003"/>
      <c r="EL24" s="1003"/>
      <c r="EM24" s="1004"/>
      <c r="EN24" s="902"/>
      <c r="EO24" s="902"/>
      <c r="EP24" s="902"/>
      <c r="EQ24" s="1003"/>
      <c r="ER24" s="1003"/>
      <c r="ES24" s="1003"/>
      <c r="ET24" s="1003"/>
      <c r="EU24" s="1003"/>
      <c r="EV24" s="1003"/>
      <c r="EW24" s="1004"/>
      <c r="EX24" s="902"/>
      <c r="EY24" s="902"/>
      <c r="EZ24" s="1003"/>
      <c r="FA24" s="1003"/>
      <c r="FB24" s="1003"/>
      <c r="FC24" s="1003"/>
      <c r="FD24" s="1003"/>
      <c r="FE24" s="1003"/>
      <c r="FF24" s="1003"/>
      <c r="FG24" s="1004"/>
      <c r="FH24" s="902"/>
      <c r="FI24" s="902"/>
      <c r="FJ24" s="1003"/>
      <c r="FK24" s="1003"/>
      <c r="FL24" s="1003"/>
      <c r="FM24" s="1003"/>
      <c r="FN24" s="1003"/>
      <c r="FO24" s="1003"/>
      <c r="FP24" s="1003"/>
      <c r="FQ24" s="1004"/>
      <c r="FR24" s="902"/>
      <c r="FS24" s="902"/>
      <c r="FT24" s="1003"/>
      <c r="FU24" s="1003"/>
      <c r="FV24" s="1003"/>
      <c r="FW24" s="1003"/>
      <c r="FX24" s="1003"/>
      <c r="FY24" s="1003"/>
      <c r="FZ24" s="1003"/>
      <c r="GA24" s="1004"/>
      <c r="GB24" s="902"/>
      <c r="GC24" s="902"/>
      <c r="GD24" s="1003"/>
      <c r="GE24" s="1003"/>
      <c r="GF24" s="1003"/>
      <c r="GG24" s="1003"/>
      <c r="GH24" s="1003"/>
      <c r="GI24" s="1003"/>
      <c r="GJ24" s="1003"/>
      <c r="GK24" s="1004"/>
      <c r="GL24" s="902"/>
      <c r="GM24" s="902"/>
      <c r="GN24" s="1003"/>
      <c r="GO24" s="1003"/>
      <c r="GP24" s="1003"/>
      <c r="GQ24" s="1003"/>
      <c r="GR24" s="1003"/>
      <c r="GS24" s="1003"/>
      <c r="GT24" s="1003"/>
      <c r="GU24" s="1004"/>
      <c r="GV24" s="902"/>
      <c r="GW24" s="902"/>
      <c r="GX24" s="1003"/>
      <c r="GY24" s="1003"/>
      <c r="GZ24" s="1003"/>
      <c r="HA24" s="1003"/>
      <c r="HB24" s="1003"/>
      <c r="HC24" s="1003"/>
      <c r="HD24" s="1003"/>
      <c r="HE24" s="1004"/>
      <c r="HF24" s="902"/>
      <c r="HG24" s="902"/>
      <c r="HH24" s="1003"/>
      <c r="HI24" s="1003"/>
      <c r="HJ24" s="1003"/>
      <c r="HK24" s="1003"/>
      <c r="HL24" s="1003"/>
      <c r="HM24" s="1003"/>
      <c r="HN24" s="1003"/>
      <c r="HO24" s="1004"/>
      <c r="HP24" s="902">
        <v>21.41</v>
      </c>
      <c r="HQ24" s="902">
        <v>4.83</v>
      </c>
      <c r="HR24" s="1003"/>
      <c r="HS24" s="1003"/>
      <c r="HT24" s="1003"/>
      <c r="HU24" s="1003"/>
      <c r="HV24" s="1003"/>
      <c r="HW24" s="1003"/>
      <c r="HX24" s="1003"/>
      <c r="HY24" s="1004"/>
      <c r="HZ24" s="902"/>
      <c r="IA24" s="902"/>
      <c r="IB24" s="1003"/>
      <c r="IC24" s="1003"/>
      <c r="ID24" s="1003"/>
      <c r="IE24" s="1003"/>
      <c r="IF24" s="1003"/>
      <c r="IG24" s="1003"/>
      <c r="IH24" s="1003"/>
      <c r="II24" s="1004"/>
      <c r="IJ24" s="902">
        <v>21.41</v>
      </c>
      <c r="IK24" s="902">
        <v>4.83</v>
      </c>
      <c r="IL24" s="902">
        <v>0</v>
      </c>
      <c r="IM24" s="902">
        <v>0</v>
      </c>
      <c r="IN24" s="902">
        <v>0</v>
      </c>
      <c r="IO24" s="902"/>
      <c r="IP24" s="902"/>
      <c r="IQ24" s="1003">
        <v>0</v>
      </c>
      <c r="IR24" s="1191">
        <v>0</v>
      </c>
      <c r="IS24" s="1004"/>
    </row>
    <row r="25" spans="1:253" ht="21" customHeight="1">
      <c r="A25" s="1192" t="s">
        <v>563</v>
      </c>
      <c r="B25" s="1193"/>
      <c r="C25" s="902"/>
      <c r="D25" s="902">
        <v>0</v>
      </c>
      <c r="E25" s="1003"/>
      <c r="F25" s="1003">
        <v>0.78</v>
      </c>
      <c r="G25" s="1003">
        <v>0</v>
      </c>
      <c r="H25" s="1003">
        <v>0</v>
      </c>
      <c r="I25" s="1003">
        <v>1148.76</v>
      </c>
      <c r="J25" s="1003">
        <v>1406</v>
      </c>
      <c r="K25" s="1003">
        <v>1535.2353499999999</v>
      </c>
      <c r="L25" s="1004">
        <v>1511.0174007000001</v>
      </c>
      <c r="M25" s="902"/>
      <c r="N25" s="902">
        <v>0</v>
      </c>
      <c r="O25" s="1003">
        <v>0</v>
      </c>
      <c r="P25" s="1003">
        <v>0</v>
      </c>
      <c r="Q25" s="1003">
        <v>0</v>
      </c>
      <c r="R25" s="1003">
        <v>0</v>
      </c>
      <c r="S25" s="1003"/>
      <c r="T25" s="1003"/>
      <c r="U25" s="1003"/>
      <c r="V25" s="1004"/>
      <c r="W25" s="902"/>
      <c r="X25" s="902">
        <v>0</v>
      </c>
      <c r="Y25" s="1003">
        <v>0</v>
      </c>
      <c r="Z25" s="1003">
        <v>0</v>
      </c>
      <c r="AA25" s="1003">
        <v>0</v>
      </c>
      <c r="AB25" s="1003">
        <v>1387.79</v>
      </c>
      <c r="AC25" s="1003">
        <v>1554.28</v>
      </c>
      <c r="AD25" s="1003">
        <v>993</v>
      </c>
      <c r="AE25" s="1003">
        <v>1138</v>
      </c>
      <c r="AF25" s="1004">
        <v>869.47662000000003</v>
      </c>
      <c r="AG25" s="902"/>
      <c r="AH25" s="902">
        <v>0</v>
      </c>
      <c r="AI25" s="1003">
        <v>0</v>
      </c>
      <c r="AJ25" s="1003"/>
      <c r="AK25" s="1003"/>
      <c r="AL25" s="1003"/>
      <c r="AM25" s="1003"/>
      <c r="AN25" s="1003"/>
      <c r="AO25" s="1003"/>
      <c r="AP25" s="1004"/>
      <c r="AQ25" s="902">
        <v>13047.490000000002</v>
      </c>
      <c r="AR25" s="902">
        <v>10387.74451</v>
      </c>
      <c r="AS25" s="1003">
        <v>10911.28254</v>
      </c>
      <c r="AT25" s="1003">
        <v>9049.9</v>
      </c>
      <c r="AU25" s="1003">
        <v>7898.66</v>
      </c>
      <c r="AV25" s="1003">
        <v>7486.16</v>
      </c>
      <c r="AW25" s="1003">
        <v>11349.72</v>
      </c>
      <c r="AX25" s="1003">
        <v>-578.14</v>
      </c>
      <c r="AY25" s="1003">
        <v>-1965.1</v>
      </c>
      <c r="AZ25" s="1004">
        <v>901.9</v>
      </c>
      <c r="BA25" s="902"/>
      <c r="BB25" s="902">
        <v>0</v>
      </c>
      <c r="BC25" s="1003">
        <v>0</v>
      </c>
      <c r="BD25" s="1003">
        <v>0</v>
      </c>
      <c r="BE25" s="1003"/>
      <c r="BF25" s="1003"/>
      <c r="BG25" s="1003">
        <v>0</v>
      </c>
      <c r="BH25" s="1003">
        <v>0</v>
      </c>
      <c r="BI25" s="1003"/>
      <c r="BJ25" s="1004"/>
      <c r="BK25" s="902"/>
      <c r="BL25" s="902">
        <v>0</v>
      </c>
      <c r="BM25" s="1003">
        <v>0</v>
      </c>
      <c r="BN25" s="1003"/>
      <c r="BO25" s="1003"/>
      <c r="BP25" s="1003"/>
      <c r="BQ25" s="1003">
        <v>750</v>
      </c>
      <c r="BR25" s="1003">
        <v>0.12</v>
      </c>
      <c r="BS25" s="1003">
        <v>862.87</v>
      </c>
      <c r="BT25" s="1004">
        <v>1055.6199999999999</v>
      </c>
      <c r="BU25" s="1004">
        <v>34.21</v>
      </c>
      <c r="BV25" s="902">
        <v>-0.52</v>
      </c>
      <c r="BW25" s="902">
        <v>0</v>
      </c>
      <c r="BX25" s="1003">
        <v>0</v>
      </c>
      <c r="BY25" s="1003">
        <v>0</v>
      </c>
      <c r="BZ25" s="1003"/>
      <c r="CA25" s="1003"/>
      <c r="CB25" s="1003"/>
      <c r="CC25" s="1003"/>
      <c r="CD25" s="1003"/>
      <c r="CE25" s="1004"/>
      <c r="CF25" s="902"/>
      <c r="CG25" s="902">
        <v>0</v>
      </c>
      <c r="CH25" s="1003">
        <v>-644.57829000000004</v>
      </c>
      <c r="CI25" s="1003">
        <v>-20.82</v>
      </c>
      <c r="CJ25" s="1003">
        <v>-295.32</v>
      </c>
      <c r="CK25" s="1003">
        <v>64.459999999999994</v>
      </c>
      <c r="CL25" s="1003">
        <v>656.55</v>
      </c>
      <c r="CM25" s="1003">
        <v>239.72</v>
      </c>
      <c r="CN25" s="1003" t="s">
        <v>103</v>
      </c>
      <c r="CO25" s="902"/>
      <c r="CP25" s="902">
        <v>0</v>
      </c>
      <c r="CQ25" s="1003">
        <v>0</v>
      </c>
      <c r="CR25" s="1003"/>
      <c r="CS25" s="1003"/>
      <c r="CT25" s="1003"/>
      <c r="CU25" s="1003"/>
      <c r="CV25" s="1003"/>
      <c r="CW25" s="1003"/>
      <c r="CX25" s="1004"/>
      <c r="CY25" s="1004"/>
      <c r="CZ25" s="902">
        <v>1906.6</v>
      </c>
      <c r="DA25" s="902">
        <v>1659.2847400000001</v>
      </c>
      <c r="DB25" s="1003">
        <v>2200.9712800000002</v>
      </c>
      <c r="DC25" s="1003">
        <v>1774.12</v>
      </c>
      <c r="DD25" s="1003">
        <v>1309.47</v>
      </c>
      <c r="DE25" s="1003">
        <v>1647.8</v>
      </c>
      <c r="DF25" s="1003">
        <v>-661.07</v>
      </c>
      <c r="DG25" s="1003">
        <v>-2754.69</v>
      </c>
      <c r="DH25" s="1003">
        <v>-8771.7000000000007</v>
      </c>
      <c r="DI25" s="1004">
        <v>-502.45</v>
      </c>
      <c r="DJ25" s="902">
        <v>4900.87</v>
      </c>
      <c r="DK25" s="902">
        <v>12110.55</v>
      </c>
      <c r="DL25" s="1003">
        <v>10277.98</v>
      </c>
      <c r="DM25" s="1003">
        <v>9973.67</v>
      </c>
      <c r="DN25" s="1003">
        <v>2231.81</v>
      </c>
      <c r="DO25" s="1003">
        <v>-0.2</v>
      </c>
      <c r="DP25" s="1003">
        <v>12124.17</v>
      </c>
      <c r="DQ25" s="1003">
        <v>3642.46</v>
      </c>
      <c r="DR25" s="1003">
        <v>8622.7900000000009</v>
      </c>
      <c r="DS25" s="1004">
        <v>7084.07</v>
      </c>
      <c r="DT25" s="902"/>
      <c r="DU25" s="902">
        <v>0</v>
      </c>
      <c r="DV25" s="1003">
        <v>0</v>
      </c>
      <c r="DW25" s="1003"/>
      <c r="DX25" s="1003"/>
      <c r="DY25" s="1003"/>
      <c r="DZ25" s="1003"/>
      <c r="EA25" s="1003"/>
      <c r="EB25" s="1003"/>
      <c r="EC25" s="1004"/>
      <c r="ED25" s="902">
        <v>1246.27</v>
      </c>
      <c r="EE25" s="902">
        <v>1530.65473</v>
      </c>
      <c r="EF25" s="1003">
        <v>1735.33089</v>
      </c>
      <c r="EG25" s="902">
        <v>2110.9699999999998</v>
      </c>
      <c r="EH25" s="902">
        <v>2329.02</v>
      </c>
      <c r="EI25" s="902">
        <v>2881.49</v>
      </c>
      <c r="EJ25" s="902">
        <v>3296.33</v>
      </c>
      <c r="EK25" s="1003">
        <v>3633</v>
      </c>
      <c r="EL25" s="1003">
        <v>3717</v>
      </c>
      <c r="EM25" s="1004">
        <v>5455.26</v>
      </c>
      <c r="EN25" s="902">
        <v>1067.53</v>
      </c>
      <c r="EO25" s="902">
        <v>1101.51</v>
      </c>
      <c r="EP25" s="902">
        <v>1662.19</v>
      </c>
      <c r="EQ25" s="1003">
        <v>1301.02</v>
      </c>
      <c r="ER25" s="1003">
        <v>1498.68</v>
      </c>
      <c r="ES25" s="1003">
        <v>803.83</v>
      </c>
      <c r="ET25" s="1003">
        <v>620.76</v>
      </c>
      <c r="EU25" s="1003">
        <v>2359.81</v>
      </c>
      <c r="EV25" s="1003">
        <v>5939.16</v>
      </c>
      <c r="EW25" s="1004">
        <v>11142</v>
      </c>
      <c r="EX25" s="902">
        <v>6335.31</v>
      </c>
      <c r="EY25" s="902">
        <v>7183.35</v>
      </c>
      <c r="EZ25" s="1003">
        <v>10829</v>
      </c>
      <c r="FA25" s="1003">
        <v>8754.5499999999993</v>
      </c>
      <c r="FB25" s="1003">
        <v>6622.07</v>
      </c>
      <c r="FC25" s="1003">
        <v>5846.81</v>
      </c>
      <c r="FD25" s="1003">
        <v>-1307.21</v>
      </c>
      <c r="FE25" s="1003">
        <v>3029.54</v>
      </c>
      <c r="FF25" s="1003">
        <v>6944.39</v>
      </c>
      <c r="FG25" s="1004">
        <v>1520.07</v>
      </c>
      <c r="FH25" s="902"/>
      <c r="FI25" s="902">
        <v>0</v>
      </c>
      <c r="FJ25" s="1003">
        <v>0</v>
      </c>
      <c r="FK25" s="1003">
        <v>0</v>
      </c>
      <c r="FL25" s="1003">
        <v>860.64</v>
      </c>
      <c r="FM25" s="1003">
        <v>155.78</v>
      </c>
      <c r="FN25" s="1003">
        <v>1207.04</v>
      </c>
      <c r="FO25" s="1003">
        <v>0</v>
      </c>
      <c r="FP25" s="1003">
        <v>1088.95</v>
      </c>
      <c r="FQ25" s="1004">
        <v>1352.62</v>
      </c>
      <c r="FR25" s="902">
        <v>-590.28</v>
      </c>
      <c r="FS25" s="902">
        <v>751.34876999999994</v>
      </c>
      <c r="FT25" s="1003">
        <v>906.66351999999995</v>
      </c>
      <c r="FU25" s="1003">
        <v>1564.76</v>
      </c>
      <c r="FV25" s="1003">
        <v>1272.8499999999999</v>
      </c>
      <c r="FW25" s="1003">
        <v>535.03</v>
      </c>
      <c r="FX25" s="1003">
        <v>961.11</v>
      </c>
      <c r="FY25" s="1003">
        <v>-104.5</v>
      </c>
      <c r="FZ25" s="1003">
        <v>636.29999999999995</v>
      </c>
      <c r="GA25" s="1004">
        <v>1239.48</v>
      </c>
      <c r="GB25" s="902"/>
      <c r="GC25" s="902">
        <v>0</v>
      </c>
      <c r="GD25" s="1003">
        <v>0</v>
      </c>
      <c r="GE25" s="1003"/>
      <c r="GF25" s="1003"/>
      <c r="GG25" s="1003"/>
      <c r="GH25" s="1003"/>
      <c r="GI25" s="1003"/>
      <c r="GJ25" s="1003"/>
      <c r="GK25" s="1004">
        <v>-6683.93</v>
      </c>
      <c r="GL25" s="902">
        <v>316.36</v>
      </c>
      <c r="GM25" s="902">
        <v>14.62</v>
      </c>
      <c r="GN25" s="1003"/>
      <c r="GO25" s="1003">
        <v>84.47</v>
      </c>
      <c r="GP25" s="1003">
        <v>295.87</v>
      </c>
      <c r="GQ25" s="1003"/>
      <c r="GR25" s="1003"/>
      <c r="GS25" s="1003"/>
      <c r="GT25" s="1003"/>
      <c r="GU25" s="1004"/>
      <c r="GV25" s="902">
        <v>1443.18</v>
      </c>
      <c r="GW25" s="902">
        <v>1274.66608</v>
      </c>
      <c r="GX25" s="1003">
        <v>1991.6419699999999</v>
      </c>
      <c r="GY25" s="1003">
        <v>3406.61</v>
      </c>
      <c r="GZ25" s="1003">
        <v>4606.83</v>
      </c>
      <c r="HA25" s="1003">
        <v>-863.36</v>
      </c>
      <c r="HB25" s="1003">
        <v>8660.83</v>
      </c>
      <c r="HC25" s="1003">
        <v>5475.98</v>
      </c>
      <c r="HD25" s="1003">
        <v>3787.4619400000001</v>
      </c>
      <c r="HE25" s="1004">
        <v>4832.7235899999996</v>
      </c>
      <c r="HF25" s="902">
        <v>512.91999999999996</v>
      </c>
      <c r="HG25" s="902">
        <v>431.05392999999998</v>
      </c>
      <c r="HH25" s="1003">
        <v>-70.693290000000005</v>
      </c>
      <c r="HI25" s="1003">
        <v>528.62</v>
      </c>
      <c r="HJ25" s="1003">
        <v>-832.84</v>
      </c>
      <c r="HK25" s="1003">
        <v>-904.7</v>
      </c>
      <c r="HL25" s="1003">
        <v>486.48</v>
      </c>
      <c r="HM25" s="1003">
        <v>1045.8900000000001</v>
      </c>
      <c r="HN25" s="1003">
        <v>736.47</v>
      </c>
      <c r="HO25" s="1004">
        <v>810.55</v>
      </c>
      <c r="HP25" s="902"/>
      <c r="HQ25" s="902">
        <v>0</v>
      </c>
      <c r="HR25" s="1003">
        <v>0</v>
      </c>
      <c r="HS25" s="1003"/>
      <c r="HT25" s="1003">
        <v>7.49</v>
      </c>
      <c r="HU25" s="1003"/>
      <c r="HV25" s="1003"/>
      <c r="HW25" s="1003"/>
      <c r="HX25" s="1003">
        <v>103.27</v>
      </c>
      <c r="HY25" s="1004"/>
      <c r="HZ25" s="902">
        <v>4845.96</v>
      </c>
      <c r="IA25" s="902">
        <v>648.58564000000001</v>
      </c>
      <c r="IB25" s="1003">
        <v>3152.02027</v>
      </c>
      <c r="IC25" s="1003">
        <v>1584.39</v>
      </c>
      <c r="ID25" s="1003">
        <v>2126.64</v>
      </c>
      <c r="IE25" s="1003">
        <v>2428.21</v>
      </c>
      <c r="IF25" s="1003">
        <v>2050.77</v>
      </c>
      <c r="IG25" s="1003">
        <v>1892.6</v>
      </c>
      <c r="IH25" s="1003">
        <v>3758.2</v>
      </c>
      <c r="II25" s="1004">
        <v>-8280.89</v>
      </c>
      <c r="IJ25" s="902">
        <v>35032</v>
      </c>
      <c r="IK25" s="902">
        <v>37093</v>
      </c>
      <c r="IL25" s="902">
        <v>42951.808889999993</v>
      </c>
      <c r="IM25" s="902">
        <v>40113.040000000008</v>
      </c>
      <c r="IN25" s="902">
        <v>29931.869999999995</v>
      </c>
      <c r="IO25" s="902">
        <v>21469.099999999995</v>
      </c>
      <c r="IP25" s="902">
        <v>42898.52</v>
      </c>
      <c r="IQ25" s="1003">
        <v>20280.789999999997</v>
      </c>
      <c r="IR25" s="1191">
        <v>28133.297290000002</v>
      </c>
      <c r="IS25" s="1004">
        <f t="shared" ref="IS25" si="2">SUM(B25,L25,V25,AF25,AP25,AZ25,BJ25,BT25,BU25,CE25,CX25,CY25,DI25,DS25,EC25,EM25,EW25,FG25,FQ25,GA25,GK25,GU25,HE25,HO25,HY25,II25)</f>
        <v>22341.727610699996</v>
      </c>
    </row>
    <row r="26" spans="1:253" ht="21" customHeight="1">
      <c r="A26" s="1192" t="s">
        <v>564</v>
      </c>
      <c r="B26" s="1193">
        <f>B23-B25</f>
        <v>-2123.5741263000004</v>
      </c>
      <c r="C26" s="902">
        <v>28540.29</v>
      </c>
      <c r="D26" s="902">
        <v>13999.917574299994</v>
      </c>
      <c r="E26" s="902">
        <f>IF(E23&lt;0,(E23+E24+E25),(E23-E24-E25))</f>
        <v>12281.940000000002</v>
      </c>
      <c r="F26" s="902">
        <v>16557.23000000001</v>
      </c>
      <c r="G26" s="902">
        <v>12561.830000000002</v>
      </c>
      <c r="H26" s="902">
        <v>10442.959999999999</v>
      </c>
      <c r="I26" s="902">
        <v>10646.039999999999</v>
      </c>
      <c r="J26" s="902">
        <v>12684</v>
      </c>
      <c r="K26" s="902">
        <v>13849.714649999998</v>
      </c>
      <c r="L26" s="1193">
        <f>L23-L25</f>
        <v>18514.0125993</v>
      </c>
      <c r="M26" s="902">
        <v>-5146.53</v>
      </c>
      <c r="N26" s="902">
        <v>-10439.060679999999</v>
      </c>
      <c r="O26" s="902">
        <f>IF(O23&lt;0,(O23+O24+O25),(O23-O24-O25))</f>
        <v>-6247.9727400000011</v>
      </c>
      <c r="P26" s="902">
        <f>IF(P23&lt;0,(P23+P24+P25),(P23-P24-P25))</f>
        <v>-10702.539999999999</v>
      </c>
      <c r="Q26" s="902">
        <v>-7866.66</v>
      </c>
      <c r="R26" s="902">
        <v>-7844.67</v>
      </c>
      <c r="S26" s="902">
        <v>-8859.11</v>
      </c>
      <c r="T26" s="902">
        <v>-8839.5800000000017</v>
      </c>
      <c r="U26" s="902">
        <v>-11106.9</v>
      </c>
      <c r="V26" s="1193">
        <f>V23-V25</f>
        <v>-13010.329999999998</v>
      </c>
      <c r="W26" s="902">
        <v>15455.86</v>
      </c>
      <c r="X26" s="902">
        <v>1528.1424800000004</v>
      </c>
      <c r="Y26" s="902">
        <f>IF(Y23&lt;0,(Y23+Y24+Y25),(Y23-Y24-Y25))</f>
        <v>5206.1837299999997</v>
      </c>
      <c r="Z26" s="902">
        <f>IF(Z23&lt;0,(Z23+Z24+Z25),(Z23-Z24-Z25))</f>
        <v>10094.250000000002</v>
      </c>
      <c r="AA26" s="902">
        <v>13277.240000000002</v>
      </c>
      <c r="AB26" s="902">
        <v>14783.230000000003</v>
      </c>
      <c r="AC26" s="902">
        <v>11944.44</v>
      </c>
      <c r="AD26" s="902">
        <v>9434</v>
      </c>
      <c r="AE26" s="902">
        <v>11435</v>
      </c>
      <c r="AF26" s="1193">
        <f>AF23-AF25</f>
        <v>10696.852529999998</v>
      </c>
      <c r="AG26" s="902">
        <v>5017.7100000000028</v>
      </c>
      <c r="AH26" s="902">
        <v>872.1552499999998</v>
      </c>
      <c r="AI26" s="902">
        <f>IF(AI23&lt;0,(AI23+AI24+AI25),(AI23-AI24-AI25))</f>
        <v>-3699.785170000001</v>
      </c>
      <c r="AJ26" s="902">
        <f>IF(AJ23&lt;0,(AJ23+AJ24+AJ25),(AJ23-AJ24-AJ25))</f>
        <v>-5202.08</v>
      </c>
      <c r="AK26" s="902">
        <v>5318.8300000000036</v>
      </c>
      <c r="AL26" s="902">
        <v>-4931.0499999999993</v>
      </c>
      <c r="AM26" s="902">
        <v>-4274.2604999999985</v>
      </c>
      <c r="AN26" s="902">
        <v>-8592</v>
      </c>
      <c r="AO26" s="902">
        <v>-11843.570000000002</v>
      </c>
      <c r="AP26" s="1193">
        <f>AP23-AP25</f>
        <v>8966.1799499999997</v>
      </c>
      <c r="AQ26" s="902">
        <v>87621.18</v>
      </c>
      <c r="AR26" s="902">
        <v>87896.942559999981</v>
      </c>
      <c r="AS26" s="902">
        <f>IF(AS23&lt;0,(AS23+AS24+AS25),(AS23-AS24-AS25))</f>
        <v>83625.589619999999</v>
      </c>
      <c r="AT26" s="902">
        <f>IF(AT23&lt;0,(AT23+AT24+AT25),(AT23-AT24-AT25))</f>
        <v>71611.570000000007</v>
      </c>
      <c r="AU26" s="902">
        <v>50186.260000000009</v>
      </c>
      <c r="AV26" s="902">
        <v>44958.50999999998</v>
      </c>
      <c r="AW26" s="902">
        <v>58025.280000000028</v>
      </c>
      <c r="AX26" s="902">
        <v>32441.339999999982</v>
      </c>
      <c r="AY26" s="902">
        <v>38957.590000000018</v>
      </c>
      <c r="AZ26" s="1193">
        <f>AZ23-AZ25</f>
        <v>56257.599999999999</v>
      </c>
      <c r="BA26" s="902">
        <v>-12060.560000000001</v>
      </c>
      <c r="BB26" s="902">
        <v>-11148.0567925</v>
      </c>
      <c r="BC26" s="902">
        <f>IF(BC23&lt;0,(BC23+BC24+BC25),(BC23-BC24-BC25))</f>
        <v>-12086.08286</v>
      </c>
      <c r="BD26" s="902">
        <f>IF(BD23&lt;0,(BD23+BD24+BD25),(BD23-BD24-BD25))</f>
        <v>-7272.7200000000012</v>
      </c>
      <c r="BE26" s="902">
        <v>-3985.630000000001</v>
      </c>
      <c r="BF26" s="902">
        <v>-21480.440000000002</v>
      </c>
      <c r="BG26" s="902">
        <v>-15404.510000000002</v>
      </c>
      <c r="BH26" s="902">
        <v>-34247.860000000008</v>
      </c>
      <c r="BI26" s="902">
        <v>-20308.249999999993</v>
      </c>
      <c r="BJ26" s="1193">
        <f>BJ23-BJ25</f>
        <v>-14588.96</v>
      </c>
      <c r="BK26" s="902">
        <v>10289.900000000001</v>
      </c>
      <c r="BL26" s="902">
        <v>12600.413070000001</v>
      </c>
      <c r="BM26" s="902">
        <f>IF(BM23&lt;0,(BM23+BM24+BM25),(BM23-BM24-BM25))</f>
        <v>11126.684609999998</v>
      </c>
      <c r="BN26" s="902">
        <f>IF(BN23&lt;0,(BN23+BN24+BN25),(BN23-BN24-BN25))</f>
        <v>16784.480000000003</v>
      </c>
      <c r="BO26" s="902">
        <v>16519.669999999998</v>
      </c>
      <c r="BP26" s="902">
        <v>10508.749999999996</v>
      </c>
      <c r="BQ26" s="902">
        <v>9461.5499999999993</v>
      </c>
      <c r="BR26" s="902">
        <v>1024.3500000000049</v>
      </c>
      <c r="BS26" s="902">
        <v>9119.4599999999991</v>
      </c>
      <c r="BT26" s="1193">
        <f>BT23-BT25</f>
        <v>11331.68</v>
      </c>
      <c r="BU26" s="1193">
        <f>BU23-BU25</f>
        <v>440.82</v>
      </c>
      <c r="BV26" s="902">
        <v>-7100.32</v>
      </c>
      <c r="BW26" s="902">
        <v>-15477.957726799999</v>
      </c>
      <c r="BX26" s="902">
        <f>IF(BX23&lt;0,(BX23+BX24+BX25),(BX23-BX24-BX25))</f>
        <v>-21583.092847300002</v>
      </c>
      <c r="BY26" s="902">
        <v>-23269.58</v>
      </c>
      <c r="BZ26" s="902">
        <v>-27062.659999999996</v>
      </c>
      <c r="CA26" s="902">
        <v>-28515.489999999998</v>
      </c>
      <c r="CB26" s="902">
        <v>-23569.180000000004</v>
      </c>
      <c r="CC26" s="902">
        <v>-22528.030000000002</v>
      </c>
      <c r="CD26" s="902">
        <v>-19814.09</v>
      </c>
      <c r="CE26" s="1193">
        <f>CE23-CE25</f>
        <v>-12432.809999999998</v>
      </c>
      <c r="CF26" s="902">
        <v>6525.9299999999985</v>
      </c>
      <c r="CG26" s="902">
        <v>8876.432969999998</v>
      </c>
      <c r="CH26" s="902">
        <f>IF(CH23&lt;0,(CH23+CH24+CH25),(CH23-CH24-CH25))</f>
        <v>11895.36325</v>
      </c>
      <c r="CI26" s="902">
        <f>IF(CI23&lt;0,(CI23+CI24+CI25),(CI23-CI24-CI25))</f>
        <v>6023.3199999999979</v>
      </c>
      <c r="CJ26" s="902">
        <v>1498.5999999999988</v>
      </c>
      <c r="CK26" s="902">
        <v>2825.4600000000019</v>
      </c>
      <c r="CL26" s="902">
        <v>5462.0599999999968</v>
      </c>
      <c r="CM26" s="902">
        <v>1161.3799999999985</v>
      </c>
      <c r="CN26" s="902" t="s">
        <v>103</v>
      </c>
      <c r="CO26" s="902">
        <v>98.8100000000004</v>
      </c>
      <c r="CP26" s="902">
        <v>-3568.3068095000008</v>
      </c>
      <c r="CQ26" s="902">
        <f>IF(CQ23&lt;0,(CQ23+CQ24+CQ25),(CQ23-CQ24-CQ25))</f>
        <v>-8701.3753494000011</v>
      </c>
      <c r="CR26" s="902">
        <f>IF(CR23&lt;0,(CR23+CR24+CR25),(CR23-CR24-CR25))</f>
        <v>-14335.15</v>
      </c>
      <c r="CS26" s="902">
        <v>-19507.41</v>
      </c>
      <c r="CT26" s="902">
        <v>-15551.239999999998</v>
      </c>
      <c r="CU26" s="902">
        <v>-15832.58</v>
      </c>
      <c r="CV26" s="902">
        <v>-18393.450000000004</v>
      </c>
      <c r="CW26" s="902">
        <v>-19711.87</v>
      </c>
      <c r="CX26" s="1193">
        <f>CX23-CX25</f>
        <v>-11389.280000000002</v>
      </c>
      <c r="CY26" s="1193">
        <f>CY23-CY25</f>
        <v>-10130.930000000002</v>
      </c>
      <c r="CZ26" s="902">
        <v>78550.53</v>
      </c>
      <c r="DA26" s="902">
        <v>81840.354259999993</v>
      </c>
      <c r="DB26" s="902">
        <f>IF(DB23&lt;0,(DB23+DB24+DB25),(DB23-DB24-DB25))</f>
        <v>89213.352890000009</v>
      </c>
      <c r="DC26" s="902">
        <f>IF(DC23&lt;0,(DC23+DC24+DC25),(DC23-DC24-DC25))</f>
        <v>110900.34000000001</v>
      </c>
      <c r="DD26" s="902">
        <v>127679.39</v>
      </c>
      <c r="DE26" s="902">
        <v>129526.62000000001</v>
      </c>
      <c r="DF26" s="902">
        <v>136010.44999999998</v>
      </c>
      <c r="DG26" s="902">
        <v>120768.69</v>
      </c>
      <c r="DH26" s="902">
        <v>136012.63000000003</v>
      </c>
      <c r="DI26" s="1193">
        <f>DI23-DI25</f>
        <v>156885.59</v>
      </c>
      <c r="DJ26" s="902">
        <v>163429.15</v>
      </c>
      <c r="DK26" s="902">
        <v>165046.06089000002</v>
      </c>
      <c r="DL26" s="902">
        <f>IF(DL23&lt;0,(DL23+DL24+DL25),(DL23-DL24-DL25))</f>
        <v>168223.00517999998</v>
      </c>
      <c r="DM26" s="902">
        <f>IF(DM23&lt;0,(DM23+DM24+DM25),(DM23-DM24-DM25))</f>
        <v>161982.59</v>
      </c>
      <c r="DN26" s="902">
        <v>114064.61999999997</v>
      </c>
      <c r="DO26" s="902">
        <v>106875.06999999999</v>
      </c>
      <c r="DP26" s="902">
        <v>96015.660000000018</v>
      </c>
      <c r="DQ26" s="902">
        <v>75413.099999999991</v>
      </c>
      <c r="DR26" s="902">
        <v>81066.350000000064</v>
      </c>
      <c r="DS26" s="1193">
        <f>DS23-DS25</f>
        <v>85238.559999999939</v>
      </c>
      <c r="DT26" s="902">
        <v>688.89069999999992</v>
      </c>
      <c r="DU26" s="902">
        <v>772.70353910000085</v>
      </c>
      <c r="DV26" s="902">
        <f>IF(DV23&lt;0,(DV23+DV24+DV25),(DV23-DV24-DV25))</f>
        <v>3516.6551046999994</v>
      </c>
      <c r="DW26" s="902">
        <f>IF(DW23&lt;0,(DW23+DW24+DW25),(DW23-DW24-DW25))</f>
        <v>5120.6889000000001</v>
      </c>
      <c r="DX26" s="902">
        <v>6157.0874000000022</v>
      </c>
      <c r="DY26" s="902">
        <v>-9741.8123999999971</v>
      </c>
      <c r="DZ26" s="902">
        <v>3019.0299999999988</v>
      </c>
      <c r="EA26" s="902">
        <v>-28160.220000000005</v>
      </c>
      <c r="EB26" s="902">
        <v>7624.5157999999938</v>
      </c>
      <c r="EC26" s="1193">
        <f>EC23-EC25</f>
        <v>11230.7863</v>
      </c>
      <c r="ED26" s="902">
        <v>22889.319999999996</v>
      </c>
      <c r="EE26" s="902">
        <v>25074.682850000001</v>
      </c>
      <c r="EF26" s="902">
        <f>IF(EF23&lt;0,(EF23+EF24+EF25),(EF23-EF24-EF25))</f>
        <v>30327.285059999998</v>
      </c>
      <c r="EG26" s="902">
        <f>IF(EG23&lt;0,(EG23+EG24+EG25),(EG23-EG24-EG25))</f>
        <v>41341.040000000001</v>
      </c>
      <c r="EH26" s="902">
        <v>50723.51</v>
      </c>
      <c r="EI26" s="902">
        <v>60817.79</v>
      </c>
      <c r="EJ26" s="902">
        <v>69193.119999999995</v>
      </c>
      <c r="EK26" s="902">
        <v>42539</v>
      </c>
      <c r="EL26" s="902">
        <v>105330.69999999998</v>
      </c>
      <c r="EM26" s="1193">
        <f>EM23-EM25</f>
        <v>68862.25</v>
      </c>
      <c r="EN26" s="902">
        <v>182378.37</v>
      </c>
      <c r="EO26" s="902">
        <v>251784.79</v>
      </c>
      <c r="EP26" s="902">
        <f>IF(EP23&lt;0,(EP23+EP24+EP25),(EP23-EP24-EP25))</f>
        <v>223174.07999999996</v>
      </c>
      <c r="EQ26" s="902">
        <f>IF(EQ23&lt;0,(EQ23+EQ24+EQ25),(EQ23-EQ24-EQ25))</f>
        <v>244640.54</v>
      </c>
      <c r="ER26" s="902">
        <v>268849.66000000003</v>
      </c>
      <c r="ES26" s="902">
        <v>271270.8</v>
      </c>
      <c r="ET26" s="902">
        <v>290056.68000000005</v>
      </c>
      <c r="EU26" s="902">
        <v>404312.11</v>
      </c>
      <c r="EV26" s="902">
        <v>3639738.9899999998</v>
      </c>
      <c r="EW26" s="1193">
        <f>EW23-EW25</f>
        <v>4067579</v>
      </c>
      <c r="EX26" s="902">
        <v>41424.18</v>
      </c>
      <c r="EY26" s="902">
        <v>43911.031320000002</v>
      </c>
      <c r="EZ26" s="902">
        <f>IF(EZ23&lt;0,(EZ23+EZ24+EZ25),(EZ23-EZ24-EZ25))</f>
        <v>65992.700629999992</v>
      </c>
      <c r="FA26" s="902">
        <f>IF(FA23&lt;0,(FA23+FA24+FA25),(FA23-FA24-FA25))</f>
        <v>52762.869999999995</v>
      </c>
      <c r="FB26" s="902">
        <v>55642.12</v>
      </c>
      <c r="FC26" s="902">
        <v>53937.189999999995</v>
      </c>
      <c r="FD26" s="902">
        <v>52299.030000000006</v>
      </c>
      <c r="FE26" s="902">
        <v>38665.579999999994</v>
      </c>
      <c r="FF26" s="902">
        <v>43519.75</v>
      </c>
      <c r="FG26" s="1193">
        <f>FG23-FG25</f>
        <v>35967.600000000006</v>
      </c>
      <c r="FH26" s="902">
        <v>5242.68</v>
      </c>
      <c r="FI26" s="902">
        <v>5362.6154099999994</v>
      </c>
      <c r="FJ26" s="902">
        <f>IF(FJ23&lt;0,(FJ23+FJ24+FJ25),(FJ23-FJ24-FJ25))</f>
        <v>6387.0941800000001</v>
      </c>
      <c r="FK26" s="902">
        <f>IF(FK23&lt;0,(FK23+FK24+FK25),(FK23-FK24-FK25))</f>
        <v>14169.239999999998</v>
      </c>
      <c r="FL26" s="902">
        <v>14311.250000000005</v>
      </c>
      <c r="FM26" s="902">
        <v>9277.1299999999992</v>
      </c>
      <c r="FN26" s="902">
        <v>10109.550000000003</v>
      </c>
      <c r="FO26" s="902">
        <v>-7104</v>
      </c>
      <c r="FP26" s="902">
        <v>11218.629999999997</v>
      </c>
      <c r="FQ26" s="1193">
        <f>FQ23-FQ25</f>
        <v>27565.53</v>
      </c>
      <c r="FR26" s="902">
        <v>3994.38</v>
      </c>
      <c r="FS26" s="902">
        <v>5084.3679600000023</v>
      </c>
      <c r="FT26" s="902">
        <f>IF(FT23&lt;0,(FT23+FT24+FT25),(FT23-FT24-FT25))</f>
        <v>6135.3832200000015</v>
      </c>
      <c r="FU26" s="902">
        <f>IF(FU23&lt;0,(FU23+FU24+FU25),(FU23-FU24-FU25))</f>
        <v>10588.779999999993</v>
      </c>
      <c r="FV26" s="902">
        <v>8518.269999999995</v>
      </c>
      <c r="FW26" s="902">
        <v>-13443.269999999999</v>
      </c>
      <c r="FX26" s="902">
        <v>9279.4699999999993</v>
      </c>
      <c r="FY26" s="902">
        <v>-500.70000000000073</v>
      </c>
      <c r="FZ26" s="902">
        <v>4258.29</v>
      </c>
      <c r="GA26" s="1193">
        <f>GA23-GA25</f>
        <v>-13974.600000000002</v>
      </c>
      <c r="GB26" s="902">
        <v>13517.910000000003</v>
      </c>
      <c r="GC26" s="902">
        <v>-19727.748609999999</v>
      </c>
      <c r="GD26" s="902">
        <f>IF(GD23&lt;0,(GD23+GD24+GD25),(GD23-GD24-GD25))</f>
        <v>-6112.6092300000018</v>
      </c>
      <c r="GE26" s="902">
        <f>IF(GE23&lt;0,(GE23+GE24+GE25),(GE23-GE24-GE25))</f>
        <v>53.139999999999418</v>
      </c>
      <c r="GF26" s="902">
        <v>2546.369999999999</v>
      </c>
      <c r="GG26" s="902">
        <v>3506.0900000000038</v>
      </c>
      <c r="GH26" s="902">
        <v>5028.0799999999945</v>
      </c>
      <c r="GI26" s="902">
        <v>6520</v>
      </c>
      <c r="GJ26" s="902">
        <v>10770.889999999998</v>
      </c>
      <c r="GK26" s="1193">
        <f>GK23-GK25</f>
        <v>26484.940000000002</v>
      </c>
      <c r="GL26" s="902">
        <v>2147.8799999999997</v>
      </c>
      <c r="GM26" s="902">
        <v>640.39</v>
      </c>
      <c r="GN26" s="902">
        <f>IF(GN23&lt;0,(GN23+GN24+GN25),(GN23-GN24-GN25))</f>
        <v>138.67999999999984</v>
      </c>
      <c r="GO26" s="902">
        <f>IF(GO23&lt;0,(GO23+GO24+GO25),(GO23-GO24-GO25))</f>
        <v>820.59999999999968</v>
      </c>
      <c r="GP26" s="902">
        <v>1755.9500000000003</v>
      </c>
      <c r="GQ26" s="902">
        <v>-472.32999999999947</v>
      </c>
      <c r="GR26" s="902">
        <v>-6.9700000000002547</v>
      </c>
      <c r="GS26" s="902">
        <v>-1864</v>
      </c>
      <c r="GT26" s="902">
        <v>-2236.2777350492579</v>
      </c>
      <c r="GU26" s="995"/>
      <c r="GV26" s="902">
        <v>82004.210000000006</v>
      </c>
      <c r="GW26" s="902">
        <v>86103.417829999991</v>
      </c>
      <c r="GX26" s="902">
        <f>IF(GX23&lt;0,(GX23+GX24+GX25),(GX23-GX24-GX25))</f>
        <v>95465.265920000005</v>
      </c>
      <c r="GY26" s="902">
        <v>115039.22</v>
      </c>
      <c r="GZ26" s="902">
        <v>132679.64000000001</v>
      </c>
      <c r="HA26" s="902">
        <v>142218.41</v>
      </c>
      <c r="HB26" s="902">
        <v>145584.94000000009</v>
      </c>
      <c r="HC26" s="902">
        <v>150599.77000000002</v>
      </c>
      <c r="HD26" s="902">
        <v>172057.24516999992</v>
      </c>
      <c r="HE26" s="1193">
        <f>HE23-HE25</f>
        <v>189377.82175</v>
      </c>
      <c r="HF26" s="902">
        <v>7972.1800000000021</v>
      </c>
      <c r="HG26" s="902">
        <v>1884.1728999999996</v>
      </c>
      <c r="HH26" s="902">
        <f>IF(HH23&lt;0,(HH23+HH24+HH25),(HH23-HH24-HH25))</f>
        <v>1680.4181500000002</v>
      </c>
      <c r="HI26" s="902">
        <f>IF(HI23&lt;0,(HI23+HI24+HI25),(HI23-HI24-HI25))</f>
        <v>8787.67</v>
      </c>
      <c r="HJ26" s="902">
        <v>6283.1400000000012</v>
      </c>
      <c r="HK26" s="902">
        <v>3530.1600000000008</v>
      </c>
      <c r="HL26" s="902">
        <v>10619.16</v>
      </c>
      <c r="HM26" s="902">
        <v>254.44999999999823</v>
      </c>
      <c r="HN26" s="902">
        <v>15599.45</v>
      </c>
      <c r="HO26" s="1193">
        <f>HO23-HO25</f>
        <v>15795.940000000002</v>
      </c>
      <c r="HP26" s="902">
        <v>1287.2699999999993</v>
      </c>
      <c r="HQ26" s="902">
        <v>2262.4403600000005</v>
      </c>
      <c r="HR26" s="902">
        <f>IF(HR23&lt;0,(HR23+HR24+HR25),(HR23-HR24-HR25))</f>
        <v>5482.9254799999999</v>
      </c>
      <c r="HS26" s="902">
        <f>IF(HS23&lt;0,(HS23+HS24+HS25),(HS23-HS24-HS25))</f>
        <v>7589.4500000000007</v>
      </c>
      <c r="HT26" s="902">
        <v>10152.990000000002</v>
      </c>
      <c r="HU26" s="902">
        <v>5924.9199999999992</v>
      </c>
      <c r="HV26" s="902">
        <v>6544.6599999999962</v>
      </c>
      <c r="HW26" s="902">
        <v>2280.0600000000013</v>
      </c>
      <c r="HX26" s="902">
        <v>12725.649999999998</v>
      </c>
      <c r="HY26" s="1193">
        <f>HY23-HY25</f>
        <v>16489.570000000003</v>
      </c>
      <c r="HZ26" s="902">
        <v>26361.93</v>
      </c>
      <c r="IA26" s="902">
        <v>6362.6546499999977</v>
      </c>
      <c r="IB26" s="902">
        <f>IF(IB23&lt;0,(IB23+IB24+IB25),(IB23-IB24-IB25))</f>
        <v>11347.513689999996</v>
      </c>
      <c r="IC26" s="902">
        <f>IF(IC23&lt;0,(IC23+IC24+IC25),(IC23-IC24-IC25))</f>
        <v>16987.949999999997</v>
      </c>
      <c r="ID26" s="902">
        <v>3276.4600000000023</v>
      </c>
      <c r="IE26" s="902">
        <v>4406.9899999999971</v>
      </c>
      <c r="IF26" s="902">
        <v>4710.57</v>
      </c>
      <c r="IG26" s="902">
        <v>7071.9100000000089</v>
      </c>
      <c r="IH26" s="902">
        <v>50551.510000000024</v>
      </c>
      <c r="II26" s="1193">
        <f>II23-II25</f>
        <v>10693.440000000017</v>
      </c>
      <c r="IJ26" s="902">
        <v>761131.15070000011</v>
      </c>
      <c r="IK26" s="902">
        <v>741542.55525459989</v>
      </c>
      <c r="IL26" s="902">
        <v>772789.20251800015</v>
      </c>
      <c r="IM26" s="902">
        <v>851072.89889999991</v>
      </c>
      <c r="IN26" s="902">
        <v>843580.52740000002</v>
      </c>
      <c r="IO26" s="902">
        <v>772829.77760000003</v>
      </c>
      <c r="IP26" s="902">
        <v>866063.15950000018</v>
      </c>
      <c r="IQ26" s="902">
        <v>775148.90000000026</v>
      </c>
      <c r="IR26" s="1202">
        <v>4278815.4078849507</v>
      </c>
      <c r="IS26" s="1201">
        <f>IS23-IS25</f>
        <v>4740727.689003</v>
      </c>
    </row>
    <row r="27" spans="1:253" ht="21" customHeight="1">
      <c r="A27" s="1189" t="s">
        <v>533</v>
      </c>
      <c r="B27" s="1190"/>
      <c r="C27" s="926"/>
      <c r="D27" s="926"/>
      <c r="E27" s="1003"/>
      <c r="F27" s="1003"/>
      <c r="G27" s="1003"/>
      <c r="H27" s="1003"/>
      <c r="I27" s="1003"/>
      <c r="J27" s="1003"/>
      <c r="K27" s="1003"/>
      <c r="L27" s="1004"/>
      <c r="M27" s="902"/>
      <c r="N27" s="902"/>
      <c r="O27" s="1003"/>
      <c r="P27" s="1003"/>
      <c r="Q27" s="1003"/>
      <c r="R27" s="1003"/>
      <c r="S27" s="1003"/>
      <c r="T27" s="1003"/>
      <c r="U27" s="1003"/>
      <c r="V27" s="1004"/>
      <c r="W27" s="902"/>
      <c r="X27" s="902"/>
      <c r="Y27" s="1003"/>
      <c r="Z27" s="1003"/>
      <c r="AA27" s="1003"/>
      <c r="AB27" s="1003"/>
      <c r="AC27" s="1003"/>
      <c r="AD27" s="1003"/>
      <c r="AE27" s="1003"/>
      <c r="AF27" s="1004"/>
      <c r="AG27" s="902"/>
      <c r="AH27" s="902"/>
      <c r="AI27" s="1003"/>
      <c r="AJ27" s="1003"/>
      <c r="AK27" s="1003"/>
      <c r="AL27" s="1003"/>
      <c r="AM27" s="1003"/>
      <c r="AN27" s="1003"/>
      <c r="AO27" s="1003"/>
      <c r="AP27" s="1004"/>
      <c r="AQ27" s="902"/>
      <c r="AR27" s="902"/>
      <c r="AS27" s="1003"/>
      <c r="AT27" s="1003"/>
      <c r="AU27" s="1003"/>
      <c r="AV27" s="1003"/>
      <c r="AW27" s="1003"/>
      <c r="AX27" s="1003"/>
      <c r="AY27" s="1003"/>
      <c r="AZ27" s="1004"/>
      <c r="BA27" s="902"/>
      <c r="BB27" s="902"/>
      <c r="BC27" s="1003"/>
      <c r="BD27" s="1003"/>
      <c r="BE27" s="1003"/>
      <c r="BF27" s="1003"/>
      <c r="BG27" s="1003"/>
      <c r="BH27" s="1003"/>
      <c r="BI27" s="1003"/>
      <c r="BJ27" s="1004"/>
      <c r="BK27" s="902"/>
      <c r="BL27" s="902"/>
      <c r="BM27" s="1003"/>
      <c r="BN27" s="1003"/>
      <c r="BO27" s="1003"/>
      <c r="BP27" s="1003"/>
      <c r="BQ27" s="1003"/>
      <c r="BR27" s="1003"/>
      <c r="BS27" s="1003"/>
      <c r="BT27" s="1004"/>
      <c r="BU27" s="1004"/>
      <c r="BV27" s="902"/>
      <c r="BW27" s="902"/>
      <c r="BX27" s="1003"/>
      <c r="BY27" s="1003"/>
      <c r="BZ27" s="1003"/>
      <c r="CA27" s="1003"/>
      <c r="CB27" s="1003"/>
      <c r="CC27" s="1003"/>
      <c r="CD27" s="1003"/>
      <c r="CE27" s="1004"/>
      <c r="CF27" s="902"/>
      <c r="CG27" s="902"/>
      <c r="CH27" s="1003"/>
      <c r="CI27" s="1003"/>
      <c r="CJ27" s="1003"/>
      <c r="CK27" s="1003"/>
      <c r="CL27" s="1003"/>
      <c r="CM27" s="1003"/>
      <c r="CN27" s="1003"/>
      <c r="CO27" s="902"/>
      <c r="CP27" s="902"/>
      <c r="CQ27" s="1003"/>
      <c r="CR27" s="1003"/>
      <c r="CS27" s="1003"/>
      <c r="CT27" s="1003"/>
      <c r="CU27" s="1003"/>
      <c r="CV27" s="1003"/>
      <c r="CW27" s="1003"/>
      <c r="CX27" s="1004"/>
      <c r="CY27" s="1004"/>
      <c r="CZ27" s="902"/>
      <c r="DA27" s="902"/>
      <c r="DB27" s="1003"/>
      <c r="DC27" s="1003"/>
      <c r="DD27" s="1003"/>
      <c r="DE27" s="1003"/>
      <c r="DF27" s="1003"/>
      <c r="DG27" s="1003"/>
      <c r="DH27" s="1003"/>
      <c r="DI27" s="1004"/>
      <c r="DJ27" s="902"/>
      <c r="DK27" s="902"/>
      <c r="DL27" s="1003"/>
      <c r="DM27" s="1003"/>
      <c r="DN27" s="1003"/>
      <c r="DO27" s="1003"/>
      <c r="DP27" s="1003"/>
      <c r="DQ27" s="1003"/>
      <c r="DR27" s="1003"/>
      <c r="DS27" s="1004"/>
      <c r="DT27" s="902"/>
      <c r="DU27" s="902"/>
      <c r="DV27" s="1003"/>
      <c r="DW27" s="1003"/>
      <c r="DX27" s="1003"/>
      <c r="DY27" s="1003"/>
      <c r="DZ27" s="1003"/>
      <c r="EA27" s="1003"/>
      <c r="EB27" s="1003"/>
      <c r="EC27" s="1004"/>
      <c r="ED27" s="902"/>
      <c r="EE27" s="902"/>
      <c r="EF27" s="1003"/>
      <c r="EG27" s="902"/>
      <c r="EH27" s="902"/>
      <c r="EI27" s="902"/>
      <c r="EJ27" s="902"/>
      <c r="EK27" s="1003"/>
      <c r="EL27" s="1003"/>
      <c r="EM27" s="1004"/>
      <c r="EN27" s="902"/>
      <c r="EO27" s="902"/>
      <c r="EP27" s="902"/>
      <c r="EQ27" s="1003"/>
      <c r="ER27" s="1003"/>
      <c r="ES27" s="1003"/>
      <c r="ET27" s="1003"/>
      <c r="EU27" s="1003"/>
      <c r="EV27" s="1003"/>
      <c r="EW27" s="1004"/>
      <c r="EX27" s="902"/>
      <c r="EY27" s="902"/>
      <c r="EZ27" s="1003"/>
      <c r="FA27" s="1003"/>
      <c r="FB27" s="1003"/>
      <c r="FC27" s="1003"/>
      <c r="FD27" s="1003"/>
      <c r="FE27" s="1003"/>
      <c r="FF27" s="1003"/>
      <c r="FG27" s="1004"/>
      <c r="FH27" s="902"/>
      <c r="FI27" s="902"/>
      <c r="FJ27" s="1003"/>
      <c r="FK27" s="1003"/>
      <c r="FL27" s="1003"/>
      <c r="FM27" s="1003"/>
      <c r="FN27" s="1003"/>
      <c r="FO27" s="1003"/>
      <c r="FP27" s="1003"/>
      <c r="FQ27" s="1004"/>
      <c r="FR27" s="902"/>
      <c r="FS27" s="902"/>
      <c r="FT27" s="1003"/>
      <c r="FU27" s="1003"/>
      <c r="FV27" s="1003"/>
      <c r="FW27" s="1003"/>
      <c r="FX27" s="1003"/>
      <c r="FY27" s="1003"/>
      <c r="FZ27" s="1003"/>
      <c r="GA27" s="1004"/>
      <c r="GB27" s="902"/>
      <c r="GC27" s="902"/>
      <c r="GD27" s="1003"/>
      <c r="GE27" s="1003"/>
      <c r="GF27" s="1003"/>
      <c r="GG27" s="1003"/>
      <c r="GH27" s="1003"/>
      <c r="GI27" s="1003"/>
      <c r="GJ27" s="1003"/>
      <c r="GK27" s="1004"/>
      <c r="GL27" s="902"/>
      <c r="GM27" s="902"/>
      <c r="GN27" s="1003"/>
      <c r="GO27" s="1003"/>
      <c r="GP27" s="1003"/>
      <c r="GQ27" s="1003"/>
      <c r="GR27" s="1003"/>
      <c r="GS27" s="1003"/>
      <c r="GT27" s="1003"/>
      <c r="GU27" s="1004"/>
      <c r="GV27" s="902"/>
      <c r="GW27" s="902"/>
      <c r="GX27" s="1003"/>
      <c r="GY27" s="1003"/>
      <c r="GZ27" s="1003"/>
      <c r="HA27" s="1003"/>
      <c r="HB27" s="1003"/>
      <c r="HC27" s="1003"/>
      <c r="HD27" s="1003"/>
      <c r="HE27" s="1004"/>
      <c r="HF27" s="902"/>
      <c r="HG27" s="902"/>
      <c r="HH27" s="1003"/>
      <c r="HI27" s="1003"/>
      <c r="HJ27" s="1003"/>
      <c r="HK27" s="1003"/>
      <c r="HL27" s="1003"/>
      <c r="HM27" s="1003"/>
      <c r="HN27" s="1003"/>
      <c r="HO27" s="1004"/>
      <c r="HP27" s="902"/>
      <c r="HQ27" s="902"/>
      <c r="HR27" s="1003"/>
      <c r="HS27" s="1003"/>
      <c r="HT27" s="1003"/>
      <c r="HU27" s="1003"/>
      <c r="HV27" s="1003"/>
      <c r="HW27" s="1003"/>
      <c r="HX27" s="1003"/>
      <c r="HY27" s="1004"/>
      <c r="HZ27" s="902"/>
      <c r="IA27" s="902"/>
      <c r="IB27" s="1003"/>
      <c r="IC27" s="1003"/>
      <c r="ID27" s="1003"/>
      <c r="IE27" s="1003"/>
      <c r="IF27" s="1003"/>
      <c r="IG27" s="1003"/>
      <c r="IH27" s="1003"/>
      <c r="II27" s="1004"/>
      <c r="IJ27" s="902">
        <v>0</v>
      </c>
      <c r="IK27" s="902">
        <v>0</v>
      </c>
      <c r="IL27" s="902">
        <v>0</v>
      </c>
      <c r="IM27" s="902">
        <v>0</v>
      </c>
      <c r="IN27" s="902">
        <v>0</v>
      </c>
      <c r="IO27" s="902"/>
      <c r="IP27" s="902"/>
      <c r="IQ27" s="1003"/>
      <c r="IR27" s="1191">
        <v>0</v>
      </c>
      <c r="IS27" s="1004"/>
    </row>
    <row r="28" spans="1:253" ht="21" customHeight="1">
      <c r="A28" s="1192" t="s">
        <v>565</v>
      </c>
      <c r="B28" s="1193">
        <v>-173</v>
      </c>
      <c r="C28" s="902">
        <v>-95363.5</v>
      </c>
      <c r="D28" s="902">
        <v>-66823.210000000006</v>
      </c>
      <c r="E28" s="1003">
        <v>-52823.27</v>
      </c>
      <c r="F28" s="1003">
        <v>-40534.639999999999</v>
      </c>
      <c r="G28" s="1003">
        <v>-23858.17</v>
      </c>
      <c r="H28" s="1003">
        <v>-11296.34</v>
      </c>
      <c r="I28" s="1003">
        <v>-853.38</v>
      </c>
      <c r="J28" s="1003">
        <v>8293</v>
      </c>
      <c r="K28" s="1003">
        <v>17476.46</v>
      </c>
      <c r="L28" s="1004">
        <v>31326.174649999997</v>
      </c>
      <c r="M28" s="902">
        <v>-13304.65</v>
      </c>
      <c r="N28" s="902">
        <v>-18451.18</v>
      </c>
      <c r="O28" s="1003">
        <v>-28890.25</v>
      </c>
      <c r="P28" s="1003">
        <v>-35138.230000000003</v>
      </c>
      <c r="Q28" s="1003">
        <v>-45840.77</v>
      </c>
      <c r="R28" s="1003">
        <v>-53707.42</v>
      </c>
      <c r="S28" s="1003">
        <v>-61552.09</v>
      </c>
      <c r="T28" s="1003">
        <v>-70411.199999999997</v>
      </c>
      <c r="U28" s="1003">
        <v>-79250.77</v>
      </c>
      <c r="V28" s="1004">
        <v>-90357.67</v>
      </c>
      <c r="W28" s="902">
        <v>-34299.379999999997</v>
      </c>
      <c r="X28" s="902">
        <v>-18843.75</v>
      </c>
      <c r="Y28" s="1003">
        <v>-17315.560000000001</v>
      </c>
      <c r="Z28" s="1003">
        <v>-12109.35</v>
      </c>
      <c r="AA28" s="1003">
        <v>-2015.12</v>
      </c>
      <c r="AB28" s="1003">
        <v>11262.12</v>
      </c>
      <c r="AC28" s="1003">
        <v>11916.27</v>
      </c>
      <c r="AD28" s="1003">
        <v>23861</v>
      </c>
      <c r="AE28" s="1003">
        <v>22895</v>
      </c>
      <c r="AF28" s="1004">
        <v>31530</v>
      </c>
      <c r="AG28" s="902">
        <v>-132042.49</v>
      </c>
      <c r="AH28" s="902">
        <v>-127024.78</v>
      </c>
      <c r="AI28" s="1003">
        <v>-126152.63</v>
      </c>
      <c r="AJ28" s="1003">
        <v>-129852.43</v>
      </c>
      <c r="AK28" s="1003">
        <v>-135054.51</v>
      </c>
      <c r="AL28" s="1003">
        <v>-129735.67999999999</v>
      </c>
      <c r="AM28" s="1003">
        <v>-134666.73000000001</v>
      </c>
      <c r="AN28" s="1003">
        <v>-138941</v>
      </c>
      <c r="AO28" s="1003">
        <v>-147533.54</v>
      </c>
      <c r="AP28" s="1004">
        <v>-159377.11000000002</v>
      </c>
      <c r="AQ28" s="902">
        <v>466017.07</v>
      </c>
      <c r="AR28" s="902">
        <v>553334.07999999996</v>
      </c>
      <c r="AS28" s="1003">
        <v>641231.04</v>
      </c>
      <c r="AT28" s="1003">
        <v>724856.63</v>
      </c>
      <c r="AU28" s="1003">
        <v>796468.2</v>
      </c>
      <c r="AV28" s="1003">
        <v>833936.31</v>
      </c>
      <c r="AW28" s="1003">
        <v>866176.68</v>
      </c>
      <c r="AX28" s="1003">
        <v>907623.97</v>
      </c>
      <c r="AY28" s="1003">
        <v>926350.79</v>
      </c>
      <c r="AZ28" s="1004">
        <v>933810.2</v>
      </c>
      <c r="BA28" s="902">
        <v>-202729.27</v>
      </c>
      <c r="BB28" s="902">
        <v>-214789.83</v>
      </c>
      <c r="BC28" s="1003">
        <v>-225937.84</v>
      </c>
      <c r="BD28" s="1003">
        <v>-238023.86</v>
      </c>
      <c r="BE28" s="1003">
        <v>-245296.58</v>
      </c>
      <c r="BF28" s="1003">
        <v>-249282.21</v>
      </c>
      <c r="BG28" s="1003">
        <v>-270755.18</v>
      </c>
      <c r="BH28" s="1003">
        <v>-286149.98</v>
      </c>
      <c r="BI28" s="1003">
        <v>-320382.62</v>
      </c>
      <c r="BJ28" s="1004">
        <v>-340681.85</v>
      </c>
      <c r="BK28" s="902">
        <v>-66779.070000000007</v>
      </c>
      <c r="BL28" s="902">
        <v>-56489.17</v>
      </c>
      <c r="BM28" s="1003">
        <v>-43888.74</v>
      </c>
      <c r="BN28" s="1003">
        <v>-32762.06</v>
      </c>
      <c r="BO28" s="1003">
        <v>-15977.59</v>
      </c>
      <c r="BP28" s="1003">
        <v>542.08000000000004</v>
      </c>
      <c r="BQ28" s="1003">
        <v>11050.83</v>
      </c>
      <c r="BR28" s="1003">
        <v>20512.73</v>
      </c>
      <c r="BS28" s="1003">
        <v>21537.08</v>
      </c>
      <c r="BT28" s="1004">
        <v>27806.54</v>
      </c>
      <c r="BU28" s="1004">
        <v>-378.38</v>
      </c>
      <c r="BV28" s="902">
        <v>-16320.7</v>
      </c>
      <c r="BW28" s="902">
        <v>-23421.02</v>
      </c>
      <c r="BX28" s="1003">
        <v>-38898.97</v>
      </c>
      <c r="BY28" s="1003">
        <v>-60482.07</v>
      </c>
      <c r="BZ28" s="1003">
        <v>-83751.649999999994</v>
      </c>
      <c r="CA28" s="1003">
        <v>-110814.31</v>
      </c>
      <c r="CB28" s="1003">
        <v>-139329.78</v>
      </c>
      <c r="CC28" s="1003">
        <v>-162898.96</v>
      </c>
      <c r="CD28" s="1003">
        <v>-185192.44</v>
      </c>
      <c r="CE28" s="1004">
        <v>-204908.32</v>
      </c>
      <c r="CF28" s="902">
        <v>-107404.32</v>
      </c>
      <c r="CG28" s="902">
        <v>-100878.39</v>
      </c>
      <c r="CH28" s="1003">
        <v>-92001.96</v>
      </c>
      <c r="CI28" s="1003">
        <v>-80106.59</v>
      </c>
      <c r="CJ28" s="1003">
        <v>-74083.289999999994</v>
      </c>
      <c r="CK28" s="1003">
        <v>-72584.69</v>
      </c>
      <c r="CL28" s="1003">
        <v>-69759.23</v>
      </c>
      <c r="CM28" s="1003">
        <v>-64297.18</v>
      </c>
      <c r="CN28" s="1003" t="s">
        <v>103</v>
      </c>
      <c r="CO28" s="902">
        <v>-120320.3</v>
      </c>
      <c r="CP28" s="902">
        <v>-120221.49</v>
      </c>
      <c r="CQ28" s="1003">
        <v>-123789.69</v>
      </c>
      <c r="CR28" s="1003">
        <v>-132491.07</v>
      </c>
      <c r="CS28" s="1003">
        <v>-146826.22</v>
      </c>
      <c r="CT28" s="1003">
        <v>-166333.63</v>
      </c>
      <c r="CU28" s="1003">
        <v>-181884.87</v>
      </c>
      <c r="CV28" s="1003">
        <v>-197717.45</v>
      </c>
      <c r="CW28" s="1003">
        <v>-216110.9</v>
      </c>
      <c r="CX28" s="1004">
        <v>-235822.77</v>
      </c>
      <c r="CY28" s="1004">
        <v>-923.55</v>
      </c>
      <c r="CZ28" s="902">
        <v>-23441.78</v>
      </c>
      <c r="DA28" s="902">
        <v>38352.58</v>
      </c>
      <c r="DB28" s="1003">
        <v>98583.44</v>
      </c>
      <c r="DC28" s="1003">
        <v>161349.18</v>
      </c>
      <c r="DD28" s="1003">
        <v>239365.26</v>
      </c>
      <c r="DE28" s="1003">
        <v>327402.63</v>
      </c>
      <c r="DF28" s="1003">
        <v>456929.25</v>
      </c>
      <c r="DG28" s="1003">
        <v>592939.69999999995</v>
      </c>
      <c r="DH28" s="1003">
        <v>609725.34</v>
      </c>
      <c r="DI28" s="1004">
        <v>709815.72</v>
      </c>
      <c r="DJ28" s="902">
        <v>-103345.78</v>
      </c>
      <c r="DK28" s="902">
        <v>4820.18</v>
      </c>
      <c r="DL28" s="1003">
        <v>25077.43</v>
      </c>
      <c r="DM28" s="1003">
        <v>126830.41</v>
      </c>
      <c r="DN28" s="1003">
        <v>169603.46</v>
      </c>
      <c r="DO28" s="1003">
        <v>198866.27</v>
      </c>
      <c r="DP28" s="1003">
        <v>265063.09999999998</v>
      </c>
      <c r="DQ28" s="1003">
        <v>361077.76000000001</v>
      </c>
      <c r="DR28" s="1003">
        <v>407760.12</v>
      </c>
      <c r="DS28" s="1004">
        <v>480920.34000000008</v>
      </c>
      <c r="DT28" s="902">
        <v>-25442.653900000001</v>
      </c>
      <c r="DU28" s="902">
        <v>-24753.763200000001</v>
      </c>
      <c r="DV28" s="1003">
        <v>-23981.059600000001</v>
      </c>
      <c r="DW28" s="1003">
        <v>-20464.404500000001</v>
      </c>
      <c r="DX28" s="1003">
        <v>-15843.7156</v>
      </c>
      <c r="DY28" s="1003">
        <v>-10186.628199999999</v>
      </c>
      <c r="DZ28" s="1003">
        <v>-19928.439999999999</v>
      </c>
      <c r="EA28" s="1003">
        <v>-16909.400000000001</v>
      </c>
      <c r="EB28" s="1003">
        <v>-45071.283600000002</v>
      </c>
      <c r="EC28" s="1004">
        <v>-36446.767800000009</v>
      </c>
      <c r="ED28" s="902">
        <v>47947.69</v>
      </c>
      <c r="EE28" s="902">
        <v>70837.009999999995</v>
      </c>
      <c r="EF28" s="1003">
        <v>95911.7</v>
      </c>
      <c r="EG28" s="902">
        <v>126238.99</v>
      </c>
      <c r="EH28" s="902">
        <v>167580.03</v>
      </c>
      <c r="EI28" s="902">
        <v>218303.54</v>
      </c>
      <c r="EJ28" s="902">
        <v>279121.33</v>
      </c>
      <c r="EK28" s="1003">
        <v>348314</v>
      </c>
      <c r="EL28" s="1003">
        <v>382687.73</v>
      </c>
      <c r="EM28" s="1004">
        <v>476536.89999999991</v>
      </c>
      <c r="EN28" s="902"/>
      <c r="EO28" s="902"/>
      <c r="EP28" s="902"/>
      <c r="EQ28" s="1003"/>
      <c r="ER28" s="1003"/>
      <c r="ES28" s="1003"/>
      <c r="ET28" s="1003"/>
      <c r="EU28" s="1003"/>
      <c r="EV28" s="1003">
        <v>401433.3</v>
      </c>
      <c r="EW28" s="1004">
        <v>3946297.33</v>
      </c>
      <c r="EX28" s="902">
        <v>-16470.09</v>
      </c>
      <c r="EY28" s="902">
        <v>127.31</v>
      </c>
      <c r="EZ28" s="1003">
        <v>140.88999999999999</v>
      </c>
      <c r="FA28" s="1003">
        <v>49274.71</v>
      </c>
      <c r="FB28" s="1003">
        <v>67626.960000000006</v>
      </c>
      <c r="FC28" s="1003">
        <v>75385.22</v>
      </c>
      <c r="FD28" s="1003">
        <v>51829.19</v>
      </c>
      <c r="FE28" s="1003">
        <v>84172.57</v>
      </c>
      <c r="FF28" s="1003">
        <v>104193.07</v>
      </c>
      <c r="FG28" s="1004">
        <v>146720.82</v>
      </c>
      <c r="FH28" s="902">
        <v>5107.1400000000003</v>
      </c>
      <c r="FI28" s="902">
        <v>10349.82</v>
      </c>
      <c r="FJ28" s="1003">
        <v>15712.42</v>
      </c>
      <c r="FK28" s="1003">
        <v>22099.52</v>
      </c>
      <c r="FL28" s="1003">
        <v>-93764.75</v>
      </c>
      <c r="FM28" s="1003">
        <v>-79453.5</v>
      </c>
      <c r="FN28" s="1003">
        <v>-70176.37</v>
      </c>
      <c r="FO28" s="1003">
        <v>-60067</v>
      </c>
      <c r="FP28" s="1003">
        <v>-67170.460000000006</v>
      </c>
      <c r="FQ28" s="1004">
        <v>-55951.83</v>
      </c>
      <c r="FR28" s="902">
        <v>-50608.19</v>
      </c>
      <c r="FS28" s="902">
        <v>-46613.81</v>
      </c>
      <c r="FT28" s="1003">
        <v>-41529.440000000002</v>
      </c>
      <c r="FU28" s="1003">
        <v>-35394.050000000003</v>
      </c>
      <c r="FV28" s="1003">
        <v>-24805.27</v>
      </c>
      <c r="FW28" s="1003">
        <v>-16287</v>
      </c>
      <c r="FX28" s="1003">
        <v>-29730.27</v>
      </c>
      <c r="FY28" s="1003">
        <v>-20450.8</v>
      </c>
      <c r="FZ28" s="1003">
        <v>-20951.5</v>
      </c>
      <c r="GA28" s="1004">
        <v>-16693.21</v>
      </c>
      <c r="GB28" s="902">
        <v>-191485.68</v>
      </c>
      <c r="GC28" s="902">
        <v>-189486.71</v>
      </c>
      <c r="GD28" s="1003">
        <v>-19727.8</v>
      </c>
      <c r="GE28" s="1003">
        <v>-25840.41</v>
      </c>
      <c r="GF28" s="1003">
        <v>-25787.27</v>
      </c>
      <c r="GG28" s="1003">
        <v>-23240.9</v>
      </c>
      <c r="GH28" s="1003">
        <v>-19734.810000000001</v>
      </c>
      <c r="GI28" s="1003">
        <v>-14707</v>
      </c>
      <c r="GJ28" s="1003">
        <v>-8185.24</v>
      </c>
      <c r="GK28" s="1004">
        <v>2585.65</v>
      </c>
      <c r="GL28" s="902">
        <v>11970.93</v>
      </c>
      <c r="GM28" s="902">
        <v>11219.03</v>
      </c>
      <c r="GN28" s="1003">
        <v>11859.42</v>
      </c>
      <c r="GO28" s="1003">
        <v>11998.1</v>
      </c>
      <c r="GP28" s="1003">
        <v>12818.7</v>
      </c>
      <c r="GQ28" s="1003">
        <v>11782.26</v>
      </c>
      <c r="GR28" s="1003">
        <v>11270</v>
      </c>
      <c r="GS28" s="1003">
        <v>11263</v>
      </c>
      <c r="GT28" s="1003">
        <v>9400.4900140000009</v>
      </c>
      <c r="GU28" s="1004"/>
      <c r="GV28" s="902">
        <v>230612.74</v>
      </c>
      <c r="GW28" s="902">
        <v>297405.98</v>
      </c>
      <c r="GX28" s="1003">
        <v>369066.46</v>
      </c>
      <c r="GY28" s="1003">
        <v>446478.1</v>
      </c>
      <c r="GZ28" s="1003">
        <v>537445.80000000005</v>
      </c>
      <c r="HA28" s="1003">
        <v>646014.38</v>
      </c>
      <c r="HB28" s="1003">
        <v>788232.69</v>
      </c>
      <c r="HC28" s="1003">
        <v>908815.86</v>
      </c>
      <c r="HD28" s="1003">
        <v>1039408</v>
      </c>
      <c r="HE28" s="1004">
        <v>1186443.27544</v>
      </c>
      <c r="HF28" s="902">
        <v>24877.85</v>
      </c>
      <c r="HG28" s="902">
        <v>30803.78</v>
      </c>
      <c r="HH28" s="1003">
        <v>32676.03</v>
      </c>
      <c r="HI28" s="1003">
        <v>34243.440000000002</v>
      </c>
      <c r="HJ28" s="1003">
        <v>40575.120000000003</v>
      </c>
      <c r="HK28" s="1003">
        <v>44638.8</v>
      </c>
      <c r="HL28" s="1003">
        <v>47044.49</v>
      </c>
      <c r="HM28" s="1003">
        <v>54668.1</v>
      </c>
      <c r="HN28" s="1003">
        <v>50491.99</v>
      </c>
      <c r="HO28" s="1004">
        <v>60710.19</v>
      </c>
      <c r="HP28" s="902">
        <v>-18888.439999999999</v>
      </c>
      <c r="HQ28" s="902">
        <v>-17601.169999999998</v>
      </c>
      <c r="HR28" s="1003">
        <v>-15338.73</v>
      </c>
      <c r="HS28" s="1003">
        <v>-9855.81</v>
      </c>
      <c r="HT28" s="1003">
        <v>-2266.36</v>
      </c>
      <c r="HU28" s="1003">
        <v>7262.24</v>
      </c>
      <c r="HV28" s="1003">
        <v>12796.91</v>
      </c>
      <c r="HW28" s="1003">
        <v>19341.57</v>
      </c>
      <c r="HX28" s="1003">
        <v>19387.57</v>
      </c>
      <c r="HY28" s="1004">
        <v>31983.739999999998</v>
      </c>
      <c r="HZ28" s="902">
        <v>-55326.63</v>
      </c>
      <c r="IA28" s="902">
        <v>-28964.7</v>
      </c>
      <c r="IB28" s="1003">
        <v>-22602.05</v>
      </c>
      <c r="IC28" s="1003">
        <v>-11254.55</v>
      </c>
      <c r="ID28" s="1003">
        <v>5733.4</v>
      </c>
      <c r="IE28" s="1003">
        <v>9009.86</v>
      </c>
      <c r="IF28" s="1003">
        <v>13416.85</v>
      </c>
      <c r="IG28" s="1003">
        <v>18127.419999999998</v>
      </c>
      <c r="IH28" s="1003">
        <v>20319.330000000002</v>
      </c>
      <c r="II28" s="1004">
        <v>65990.929999999993</v>
      </c>
      <c r="IJ28" s="926">
        <v>-487039.50390000007</v>
      </c>
      <c r="IK28" s="926">
        <v>-37113.203200000018</v>
      </c>
      <c r="IL28" s="926">
        <v>417380.84040000016</v>
      </c>
      <c r="IM28" s="926">
        <v>839059.55549999978</v>
      </c>
      <c r="IN28" s="926">
        <v>1102045.6643999999</v>
      </c>
      <c r="IO28" s="926">
        <v>1461483.4018000003</v>
      </c>
      <c r="IP28" s="902">
        <v>1816476.44</v>
      </c>
      <c r="IQ28" s="1003">
        <v>2326460.71</v>
      </c>
      <c r="IR28" s="1191">
        <v>2943217.5164140002</v>
      </c>
      <c r="IS28" s="1004">
        <f t="shared" ref="IS28:IS35" si="3">SUM(B28,L28,V28,AF28,AP28,AZ28,BJ28,BT28,BU28,CE28,CX28,CY28,DI28,DS28,EC28,EM28,EW28,FG28,FQ28,GA28,GK28,GU28,HE28,HO28,HY28,II28)</f>
        <v>6990763.3522900008</v>
      </c>
    </row>
    <row r="29" spans="1:253" ht="21" customHeight="1">
      <c r="A29" s="1192" t="s">
        <v>566</v>
      </c>
      <c r="B29" s="1193"/>
      <c r="C29" s="902"/>
      <c r="D29" s="902">
        <v>0</v>
      </c>
      <c r="E29" s="1003">
        <v>0</v>
      </c>
      <c r="F29" s="1003">
        <v>0</v>
      </c>
      <c r="G29" s="1003">
        <v>0</v>
      </c>
      <c r="H29" s="1003">
        <v>0</v>
      </c>
      <c r="I29" s="1003">
        <v>0</v>
      </c>
      <c r="J29" s="1003"/>
      <c r="K29" s="1003"/>
      <c r="L29" s="1004"/>
      <c r="M29" s="902"/>
      <c r="N29" s="902">
        <v>0</v>
      </c>
      <c r="O29" s="1003">
        <v>0</v>
      </c>
      <c r="P29" s="1003">
        <v>0</v>
      </c>
      <c r="Q29" s="1003">
        <v>0</v>
      </c>
      <c r="R29" s="1003">
        <v>0</v>
      </c>
      <c r="S29" s="1003">
        <v>0</v>
      </c>
      <c r="T29" s="1003">
        <v>0</v>
      </c>
      <c r="U29" s="1003"/>
      <c r="V29" s="1004"/>
      <c r="W29" s="902"/>
      <c r="X29" s="902">
        <v>0</v>
      </c>
      <c r="Y29" s="1003">
        <v>0</v>
      </c>
      <c r="Z29" s="1003">
        <v>0</v>
      </c>
      <c r="AA29" s="1003">
        <v>0</v>
      </c>
      <c r="AB29" s="1003">
        <v>3720</v>
      </c>
      <c r="AC29" s="1003">
        <v>0</v>
      </c>
      <c r="AD29" s="1003">
        <v>0</v>
      </c>
      <c r="AE29" s="1003"/>
      <c r="AF29" s="1004"/>
      <c r="AG29" s="902"/>
      <c r="AH29" s="902">
        <v>0</v>
      </c>
      <c r="AI29" s="1003">
        <v>0</v>
      </c>
      <c r="AJ29" s="1003">
        <v>0</v>
      </c>
      <c r="AK29" s="1003">
        <v>0</v>
      </c>
      <c r="AL29" s="1003">
        <v>0</v>
      </c>
      <c r="AM29" s="1003">
        <v>0</v>
      </c>
      <c r="AN29" s="1003">
        <v>0</v>
      </c>
      <c r="AO29" s="1003"/>
      <c r="AP29" s="1004"/>
      <c r="AQ29" s="902"/>
      <c r="AR29" s="902">
        <v>0</v>
      </c>
      <c r="AS29" s="1003">
        <v>0</v>
      </c>
      <c r="AT29" s="1003">
        <v>0</v>
      </c>
      <c r="AU29" s="1003">
        <v>10549.63</v>
      </c>
      <c r="AV29" s="1003"/>
      <c r="AW29" s="1003">
        <v>16577.990000000002</v>
      </c>
      <c r="AX29" s="1003">
        <v>13714.52</v>
      </c>
      <c r="AY29" s="1003"/>
      <c r="AZ29" s="1004"/>
      <c r="BA29" s="902"/>
      <c r="BB29" s="902">
        <v>0</v>
      </c>
      <c r="BC29" s="1003">
        <v>0</v>
      </c>
      <c r="BD29" s="1003">
        <v>0</v>
      </c>
      <c r="BE29" s="1003">
        <v>0</v>
      </c>
      <c r="BF29" s="1003">
        <v>0</v>
      </c>
      <c r="BG29" s="1003"/>
      <c r="BH29" s="1003"/>
      <c r="BI29" s="1003"/>
      <c r="BJ29" s="1004"/>
      <c r="BK29" s="902"/>
      <c r="BL29" s="902">
        <v>0</v>
      </c>
      <c r="BM29" s="1003">
        <v>0</v>
      </c>
      <c r="BN29" s="1003">
        <v>0</v>
      </c>
      <c r="BO29" s="1003">
        <v>0</v>
      </c>
      <c r="BP29" s="1003">
        <v>0</v>
      </c>
      <c r="BQ29" s="1003">
        <v>0</v>
      </c>
      <c r="BR29" s="1003">
        <v>0</v>
      </c>
      <c r="BS29" s="1003"/>
      <c r="BT29" s="1004">
        <v>1900</v>
      </c>
      <c r="BU29" s="1004"/>
      <c r="BV29" s="902"/>
      <c r="BW29" s="902">
        <v>0</v>
      </c>
      <c r="BX29" s="1003">
        <v>0</v>
      </c>
      <c r="BY29" s="1003">
        <v>0</v>
      </c>
      <c r="BZ29" s="1003">
        <v>0</v>
      </c>
      <c r="CA29" s="1003">
        <v>0</v>
      </c>
      <c r="CB29" s="1003">
        <v>0</v>
      </c>
      <c r="CC29" s="1003">
        <v>0</v>
      </c>
      <c r="CD29" s="1003"/>
      <c r="CE29" s="1004"/>
      <c r="CF29" s="902"/>
      <c r="CG29" s="902">
        <v>0</v>
      </c>
      <c r="CH29" s="1003">
        <v>0</v>
      </c>
      <c r="CI29" s="1003">
        <v>0</v>
      </c>
      <c r="CJ29" s="1003">
        <v>0</v>
      </c>
      <c r="CK29" s="1003">
        <v>0</v>
      </c>
      <c r="CL29" s="1003">
        <v>0</v>
      </c>
      <c r="CM29" s="1003">
        <v>0</v>
      </c>
      <c r="CN29" s="1003"/>
      <c r="CO29" s="902"/>
      <c r="CP29" s="902">
        <v>0</v>
      </c>
      <c r="CQ29" s="1003">
        <v>0</v>
      </c>
      <c r="CR29" s="1003"/>
      <c r="CS29" s="1003"/>
      <c r="CT29" s="1003"/>
      <c r="CU29" s="1003"/>
      <c r="CV29" s="1003"/>
      <c r="CW29" s="1003"/>
      <c r="CX29" s="1004"/>
      <c r="CY29" s="1004"/>
      <c r="CZ29" s="902">
        <v>13964.16</v>
      </c>
      <c r="DA29" s="902">
        <v>17954.03426</v>
      </c>
      <c r="DB29" s="1003">
        <v>21974.128420000001</v>
      </c>
      <c r="DC29" s="1003">
        <v>27322.04</v>
      </c>
      <c r="DD29" s="1003">
        <v>32882.93</v>
      </c>
      <c r="DE29" s="1003"/>
      <c r="DF29" s="1003"/>
      <c r="DG29" s="1003"/>
      <c r="DH29" s="1003"/>
      <c r="DI29" s="1004"/>
      <c r="DJ29" s="902">
        <v>53611.33</v>
      </c>
      <c r="DK29" s="902">
        <v>90220.412219999998</v>
      </c>
      <c r="DL29" s="1003">
        <v>55215.723189999997</v>
      </c>
      <c r="DM29" s="1003">
        <v>48806.53</v>
      </c>
      <c r="DN29" s="1003">
        <v>22969.35</v>
      </c>
      <c r="DO29" s="1003">
        <v>11486.72</v>
      </c>
      <c r="DP29" s="1003">
        <v>0</v>
      </c>
      <c r="DQ29" s="1003">
        <v>0</v>
      </c>
      <c r="DR29" s="1003"/>
      <c r="DS29" s="1004"/>
      <c r="DT29" s="902"/>
      <c r="DU29" s="902">
        <v>0</v>
      </c>
      <c r="DV29" s="1003">
        <v>0</v>
      </c>
      <c r="DW29" s="1003">
        <v>0</v>
      </c>
      <c r="DX29" s="1003">
        <v>0</v>
      </c>
      <c r="DY29" s="1003">
        <v>0</v>
      </c>
      <c r="DZ29" s="1003">
        <v>0</v>
      </c>
      <c r="EA29" s="1003">
        <v>0</v>
      </c>
      <c r="EB29" s="1003"/>
      <c r="EC29" s="1004"/>
      <c r="ED29" s="902"/>
      <c r="EE29" s="902">
        <v>0</v>
      </c>
      <c r="EF29" s="1003">
        <v>0</v>
      </c>
      <c r="EG29" s="902"/>
      <c r="EH29" s="902"/>
      <c r="EI29" s="902"/>
      <c r="EJ29" s="902"/>
      <c r="EK29" s="1003"/>
      <c r="EL29" s="1003"/>
      <c r="EM29" s="1004"/>
      <c r="EN29" s="902"/>
      <c r="EO29" s="902"/>
      <c r="EP29" s="902"/>
      <c r="EQ29" s="1003"/>
      <c r="ER29" s="1003"/>
      <c r="ES29" s="1003"/>
      <c r="ET29" s="1003"/>
      <c r="EU29" s="1003"/>
      <c r="EV29" s="1003"/>
      <c r="EW29" s="1004">
        <v>253000</v>
      </c>
      <c r="EX29" s="902">
        <v>14974.12</v>
      </c>
      <c r="EY29" s="902">
        <v>18228.722129999998</v>
      </c>
      <c r="EZ29" s="1003">
        <v>14007.333850000001</v>
      </c>
      <c r="FA29" s="1003">
        <v>16309.91</v>
      </c>
      <c r="FB29" s="1003">
        <v>23409.52</v>
      </c>
      <c r="FC29" s="1003">
        <v>37800.61</v>
      </c>
      <c r="FD29" s="1003">
        <v>19955.650000000001</v>
      </c>
      <c r="FE29" s="1003">
        <v>0</v>
      </c>
      <c r="FF29" s="1003"/>
      <c r="FG29" s="1004"/>
      <c r="FH29" s="902"/>
      <c r="FI29" s="902">
        <v>0</v>
      </c>
      <c r="FJ29" s="1003">
        <v>0</v>
      </c>
      <c r="FK29" s="1003">
        <v>0</v>
      </c>
      <c r="FL29" s="1003">
        <v>0</v>
      </c>
      <c r="FM29" s="1003">
        <v>0</v>
      </c>
      <c r="FN29" s="1003">
        <v>0</v>
      </c>
      <c r="FO29" s="1003"/>
      <c r="FP29" s="1003"/>
      <c r="FQ29" s="1004"/>
      <c r="FR29" s="902"/>
      <c r="FS29" s="902">
        <v>0</v>
      </c>
      <c r="FT29" s="1003">
        <v>0</v>
      </c>
      <c r="FU29" s="1003">
        <v>0</v>
      </c>
      <c r="FV29" s="1003">
        <v>0</v>
      </c>
      <c r="FW29" s="1003">
        <v>0</v>
      </c>
      <c r="FX29" s="1003">
        <v>0</v>
      </c>
      <c r="FY29" s="1003">
        <v>0</v>
      </c>
      <c r="FZ29" s="1003"/>
      <c r="GA29" s="1004"/>
      <c r="GB29" s="902"/>
      <c r="GC29" s="902">
        <v>0</v>
      </c>
      <c r="GD29" s="1003">
        <v>0</v>
      </c>
      <c r="GE29" s="1003"/>
      <c r="GF29" s="1003"/>
      <c r="GG29" s="1003"/>
      <c r="GH29" s="1003"/>
      <c r="GI29" s="1003"/>
      <c r="GJ29" s="1003"/>
      <c r="GK29" s="1004"/>
      <c r="GL29" s="902">
        <v>2320</v>
      </c>
      <c r="GM29" s="902"/>
      <c r="GN29" s="1003"/>
      <c r="GO29" s="1003"/>
      <c r="GP29" s="1003"/>
      <c r="GQ29" s="1003"/>
      <c r="GR29" s="1003"/>
      <c r="GS29" s="1003"/>
      <c r="GT29" s="1003"/>
      <c r="GU29" s="1004"/>
      <c r="GV29" s="902">
        <v>12000</v>
      </c>
      <c r="GW29" s="902">
        <v>12000</v>
      </c>
      <c r="GX29" s="1003">
        <v>15000</v>
      </c>
      <c r="GY29" s="1003">
        <v>20000</v>
      </c>
      <c r="GZ29" s="1003">
        <v>20000</v>
      </c>
      <c r="HA29" s="1003"/>
      <c r="HB29" s="1003">
        <v>25001.77</v>
      </c>
      <c r="HC29" s="1003">
        <v>20007.41</v>
      </c>
      <c r="HD29" s="1003">
        <v>25021.969730000001</v>
      </c>
      <c r="HE29" s="1004">
        <v>27037.17236</v>
      </c>
      <c r="HF29" s="902"/>
      <c r="HG29" s="902">
        <v>0</v>
      </c>
      <c r="HH29" s="1003">
        <v>0</v>
      </c>
      <c r="HI29" s="1003">
        <v>2009</v>
      </c>
      <c r="HJ29" s="1003">
        <v>1793.75</v>
      </c>
      <c r="HK29" s="1003">
        <v>932.75</v>
      </c>
      <c r="HL29" s="1003"/>
      <c r="HM29" s="1003">
        <v>4430.5600000000004</v>
      </c>
      <c r="HN29" s="1003">
        <v>5381.25</v>
      </c>
      <c r="HO29" s="1004">
        <v>1506.75</v>
      </c>
      <c r="HP29" s="902"/>
      <c r="HQ29" s="902">
        <v>0</v>
      </c>
      <c r="HR29" s="1003">
        <v>0</v>
      </c>
      <c r="HS29" s="1003">
        <v>0</v>
      </c>
      <c r="HT29" s="1003">
        <v>517.92999999999995</v>
      </c>
      <c r="HU29" s="1003"/>
      <c r="HV29" s="1003">
        <v>0</v>
      </c>
      <c r="HW29" s="1003">
        <v>0</v>
      </c>
      <c r="HX29" s="1003"/>
      <c r="HY29" s="1004"/>
      <c r="HZ29" s="902"/>
      <c r="IA29" s="902">
        <v>0</v>
      </c>
      <c r="IB29" s="1003">
        <v>0</v>
      </c>
      <c r="IC29" s="1003">
        <v>0</v>
      </c>
      <c r="ID29" s="1003">
        <v>0</v>
      </c>
      <c r="IE29" s="1003">
        <v>0</v>
      </c>
      <c r="IF29" s="1003">
        <v>0</v>
      </c>
      <c r="IG29" s="1003">
        <v>0</v>
      </c>
      <c r="IH29" s="1003"/>
      <c r="II29" s="1004"/>
      <c r="IJ29" s="902">
        <v>96869.61</v>
      </c>
      <c r="IK29" s="902">
        <v>138403.16860999999</v>
      </c>
      <c r="IL29" s="902">
        <v>106197.18545999999</v>
      </c>
      <c r="IM29" s="902">
        <v>114447.48000000001</v>
      </c>
      <c r="IN29" s="902">
        <v>112123.11</v>
      </c>
      <c r="IO29" s="902">
        <v>53940.08</v>
      </c>
      <c r="IP29" s="902">
        <v>61535.41</v>
      </c>
      <c r="IQ29" s="1003">
        <v>38152.49</v>
      </c>
      <c r="IR29" s="1191">
        <v>30403.219730000001</v>
      </c>
      <c r="IS29" s="1004">
        <f t="shared" si="3"/>
        <v>283443.92236000003</v>
      </c>
    </row>
    <row r="30" spans="1:253" ht="21" customHeight="1">
      <c r="A30" s="1192" t="s">
        <v>567</v>
      </c>
      <c r="B30" s="1193"/>
      <c r="C30" s="902"/>
      <c r="D30" s="902">
        <v>0</v>
      </c>
      <c r="E30" s="1194">
        <v>0</v>
      </c>
      <c r="F30" s="1194">
        <v>0</v>
      </c>
      <c r="G30" s="1194">
        <v>0</v>
      </c>
      <c r="H30" s="1194">
        <v>0</v>
      </c>
      <c r="I30" s="1194">
        <v>0</v>
      </c>
      <c r="J30" s="1194"/>
      <c r="K30" s="1194"/>
      <c r="L30" s="1195"/>
      <c r="M30" s="902"/>
      <c r="N30" s="902">
        <v>0</v>
      </c>
      <c r="O30" s="1194">
        <v>0</v>
      </c>
      <c r="P30" s="1194">
        <v>0</v>
      </c>
      <c r="Q30" s="1194">
        <v>0</v>
      </c>
      <c r="R30" s="1194">
        <v>0</v>
      </c>
      <c r="S30" s="1194">
        <v>0</v>
      </c>
      <c r="T30" s="1194">
        <v>0</v>
      </c>
      <c r="U30" s="1194"/>
      <c r="V30" s="1195"/>
      <c r="W30" s="902"/>
      <c r="X30" s="902">
        <v>0</v>
      </c>
      <c r="Y30" s="1194">
        <v>0</v>
      </c>
      <c r="Z30" s="1194">
        <v>0</v>
      </c>
      <c r="AA30" s="1194">
        <v>0</v>
      </c>
      <c r="AB30" s="1194">
        <v>8000</v>
      </c>
      <c r="AC30" s="1194">
        <v>0</v>
      </c>
      <c r="AD30" s="1194">
        <v>-10400</v>
      </c>
      <c r="AE30" s="1194">
        <v>2800</v>
      </c>
      <c r="AF30" s="1195">
        <v>5700</v>
      </c>
      <c r="AG30" s="902"/>
      <c r="AH30" s="902">
        <v>0</v>
      </c>
      <c r="AI30" s="1194">
        <v>0</v>
      </c>
      <c r="AJ30" s="1194">
        <v>0</v>
      </c>
      <c r="AK30" s="1194">
        <v>0</v>
      </c>
      <c r="AL30" s="1194">
        <v>0</v>
      </c>
      <c r="AM30" s="1194">
        <v>0</v>
      </c>
      <c r="AN30" s="1194">
        <v>0</v>
      </c>
      <c r="AO30" s="1194"/>
      <c r="AP30" s="1195"/>
      <c r="AQ30" s="902"/>
      <c r="AR30" s="902">
        <v>0</v>
      </c>
      <c r="AS30" s="1194">
        <v>0</v>
      </c>
      <c r="AT30" s="1194">
        <v>0</v>
      </c>
      <c r="AU30" s="1194">
        <v>0</v>
      </c>
      <c r="AV30" s="1194">
        <v>10549.63</v>
      </c>
      <c r="AW30" s="1194">
        <v>0</v>
      </c>
      <c r="AX30" s="1194">
        <v>0</v>
      </c>
      <c r="AY30" s="1194">
        <v>31498.18</v>
      </c>
      <c r="AZ30" s="1195">
        <v>45212.7</v>
      </c>
      <c r="BA30" s="902"/>
      <c r="BB30" s="902">
        <v>0</v>
      </c>
      <c r="BC30" s="1194">
        <v>0</v>
      </c>
      <c r="BD30" s="1194">
        <v>0</v>
      </c>
      <c r="BE30" s="1194">
        <v>0</v>
      </c>
      <c r="BF30" s="1194">
        <v>0</v>
      </c>
      <c r="BG30" s="1194"/>
      <c r="BH30" s="1194"/>
      <c r="BI30" s="1194"/>
      <c r="BJ30" s="1195"/>
      <c r="BK30" s="902"/>
      <c r="BL30" s="902">
        <v>0</v>
      </c>
      <c r="BM30" s="1194">
        <v>0</v>
      </c>
      <c r="BN30" s="1194">
        <v>0</v>
      </c>
      <c r="BO30" s="1194">
        <v>0</v>
      </c>
      <c r="BP30" s="1194">
        <v>0</v>
      </c>
      <c r="BQ30" s="1194">
        <v>0</v>
      </c>
      <c r="BR30" s="1194">
        <v>0</v>
      </c>
      <c r="BS30" s="1194">
        <v>2850</v>
      </c>
      <c r="BT30" s="1195">
        <v>2850</v>
      </c>
      <c r="BU30" s="1195"/>
      <c r="BV30" s="902"/>
      <c r="BW30" s="902">
        <v>0</v>
      </c>
      <c r="BX30" s="1194">
        <v>0</v>
      </c>
      <c r="BY30" s="1194">
        <v>0</v>
      </c>
      <c r="BZ30" s="1194">
        <v>0</v>
      </c>
      <c r="CA30" s="1194">
        <v>0</v>
      </c>
      <c r="CB30" s="1194">
        <v>0</v>
      </c>
      <c r="CC30" s="1194">
        <v>0</v>
      </c>
      <c r="CD30" s="1194"/>
      <c r="CE30" s="1195"/>
      <c r="CF30" s="902"/>
      <c r="CG30" s="902">
        <v>0</v>
      </c>
      <c r="CH30" s="1194">
        <v>0</v>
      </c>
      <c r="CI30" s="1194">
        <v>0</v>
      </c>
      <c r="CJ30" s="1194">
        <v>0</v>
      </c>
      <c r="CK30" s="1194">
        <v>0</v>
      </c>
      <c r="CL30" s="1194">
        <v>0</v>
      </c>
      <c r="CM30" s="1194">
        <v>0</v>
      </c>
      <c r="CN30" s="1194"/>
      <c r="CO30" s="902"/>
      <c r="CP30" s="902">
        <v>0</v>
      </c>
      <c r="CQ30" s="1194">
        <v>0</v>
      </c>
      <c r="CR30" s="1194">
        <v>0</v>
      </c>
      <c r="CS30" s="1194">
        <v>0</v>
      </c>
      <c r="CT30" s="1194">
        <v>0</v>
      </c>
      <c r="CU30" s="1194">
        <v>0</v>
      </c>
      <c r="CV30" s="1194"/>
      <c r="CW30" s="1194"/>
      <c r="CX30" s="1195"/>
      <c r="CY30" s="1195"/>
      <c r="CZ30" s="902"/>
      <c r="DA30" s="902">
        <v>0</v>
      </c>
      <c r="DB30" s="1194">
        <v>0</v>
      </c>
      <c r="DC30" s="1003"/>
      <c r="DD30" s="1003"/>
      <c r="DE30" s="1003"/>
      <c r="DF30" s="1003"/>
      <c r="DG30" s="1194">
        <v>-40847.230000000003</v>
      </c>
      <c r="DH30" s="1194">
        <v>35922.25</v>
      </c>
      <c r="DI30" s="1195">
        <v>40843.24</v>
      </c>
      <c r="DJ30" s="902">
        <v>30071.19</v>
      </c>
      <c r="DK30" s="902">
        <v>30079.000650000002</v>
      </c>
      <c r="DL30" s="1003">
        <v>11.420920000000001</v>
      </c>
      <c r="DM30" s="1003">
        <v>50239.62</v>
      </c>
      <c r="DN30" s="1003">
        <v>47373.32</v>
      </c>
      <c r="DO30" s="1003">
        <v>22255.51</v>
      </c>
      <c r="DP30" s="1003">
        <v>0</v>
      </c>
      <c r="DQ30" s="1194">
        <v>-28730.74</v>
      </c>
      <c r="DR30" s="1194">
        <v>7906.13</v>
      </c>
      <c r="DS30" s="1195">
        <v>8633.34</v>
      </c>
      <c r="DT30" s="902"/>
      <c r="DU30" s="902">
        <v>0</v>
      </c>
      <c r="DV30" s="1194">
        <v>0</v>
      </c>
      <c r="DW30" s="1194">
        <v>0</v>
      </c>
      <c r="DX30" s="1194">
        <v>0</v>
      </c>
      <c r="DY30" s="1194">
        <v>0</v>
      </c>
      <c r="DZ30" s="1194">
        <v>0</v>
      </c>
      <c r="EA30" s="1194">
        <v>0</v>
      </c>
      <c r="EB30" s="1194"/>
      <c r="EC30" s="1195"/>
      <c r="ED30" s="902"/>
      <c r="EE30" s="902">
        <v>0</v>
      </c>
      <c r="EF30" s="1194">
        <v>0</v>
      </c>
      <c r="EG30" s="902"/>
      <c r="EH30" s="902"/>
      <c r="EI30" s="902"/>
      <c r="EJ30" s="902"/>
      <c r="EK30" s="1194">
        <v>-8165</v>
      </c>
      <c r="EL30" s="1194">
        <v>11481.53</v>
      </c>
      <c r="EM30" s="1195">
        <v>15308.71</v>
      </c>
      <c r="EN30" s="902">
        <v>180305.19</v>
      </c>
      <c r="EO30" s="902">
        <v>249703.48</v>
      </c>
      <c r="EP30" s="902">
        <v>220033.36</v>
      </c>
      <c r="EQ30" s="1003">
        <v>242182.26</v>
      </c>
      <c r="ER30" s="1003">
        <v>266059.53999999998</v>
      </c>
      <c r="ES30" s="1003">
        <v>269774.28999999998</v>
      </c>
      <c r="ET30" s="1003">
        <v>0</v>
      </c>
      <c r="EU30" s="1194">
        <v>0</v>
      </c>
      <c r="EV30" s="1194">
        <v>94874.96</v>
      </c>
      <c r="EW30" s="1195">
        <v>189750</v>
      </c>
      <c r="EX30" s="902">
        <v>4988.91</v>
      </c>
      <c r="EY30" s="902">
        <v>18228.722129999998</v>
      </c>
      <c r="EZ30" s="1003">
        <v>0</v>
      </c>
      <c r="FA30" s="1003">
        <v>12280.4</v>
      </c>
      <c r="FB30" s="1003">
        <v>16309.91</v>
      </c>
      <c r="FC30" s="1003">
        <v>26479.62</v>
      </c>
      <c r="FD30" s="1003">
        <v>0</v>
      </c>
      <c r="FE30" s="1194">
        <v>17653.080000000002</v>
      </c>
      <c r="FF30" s="1194"/>
      <c r="FG30" s="1195"/>
      <c r="FH30" s="902"/>
      <c r="FI30" s="902">
        <v>0</v>
      </c>
      <c r="FJ30" s="1194">
        <v>0</v>
      </c>
      <c r="FK30" s="1194">
        <v>0</v>
      </c>
      <c r="FL30" s="1194">
        <v>0</v>
      </c>
      <c r="FM30" s="1194">
        <v>0</v>
      </c>
      <c r="FN30" s="1194">
        <v>0</v>
      </c>
      <c r="FO30" s="1194"/>
      <c r="FP30" s="1194"/>
      <c r="FQ30" s="1195"/>
      <c r="FR30" s="902"/>
      <c r="FS30" s="902">
        <v>0</v>
      </c>
      <c r="FT30" s="1194">
        <v>0</v>
      </c>
      <c r="FU30" s="1194">
        <v>0</v>
      </c>
      <c r="FV30" s="1194">
        <v>0</v>
      </c>
      <c r="FW30" s="1194">
        <v>0</v>
      </c>
      <c r="FX30" s="1194">
        <v>0</v>
      </c>
      <c r="FY30" s="1194">
        <v>0</v>
      </c>
      <c r="FZ30" s="1194"/>
      <c r="GA30" s="1195"/>
      <c r="GB30" s="902">
        <v>9570.59</v>
      </c>
      <c r="GC30" s="902">
        <v>0</v>
      </c>
      <c r="GD30" s="1194">
        <v>0</v>
      </c>
      <c r="GE30" s="1194"/>
      <c r="GF30" s="1194"/>
      <c r="GG30" s="1194"/>
      <c r="GH30" s="1194"/>
      <c r="GI30" s="1194"/>
      <c r="GJ30" s="1194"/>
      <c r="GK30" s="1195"/>
      <c r="GL30" s="902"/>
      <c r="GM30" s="902"/>
      <c r="GN30" s="1194"/>
      <c r="GO30" s="1194">
        <v>0</v>
      </c>
      <c r="GP30" s="1194">
        <v>2320</v>
      </c>
      <c r="GQ30" s="1194">
        <v>-2320</v>
      </c>
      <c r="GR30" s="1194">
        <v>0</v>
      </c>
      <c r="GS30" s="1194">
        <v>0</v>
      </c>
      <c r="GT30" s="1194"/>
      <c r="GU30" s="1195"/>
      <c r="GV30" s="902"/>
      <c r="GW30" s="902">
        <v>0</v>
      </c>
      <c r="GX30" s="1194">
        <v>0</v>
      </c>
      <c r="GY30" s="1194">
        <v>0</v>
      </c>
      <c r="GZ30" s="1194"/>
      <c r="HA30" s="1194"/>
      <c r="HB30" s="1194"/>
      <c r="HC30" s="1194"/>
      <c r="HD30" s="1194"/>
      <c r="HE30" s="1195"/>
      <c r="HF30" s="902">
        <v>1614.38</v>
      </c>
      <c r="HG30" s="902">
        <v>0</v>
      </c>
      <c r="HH30" s="1003"/>
      <c r="HI30" s="1194">
        <v>0</v>
      </c>
      <c r="HJ30" s="1194">
        <v>0</v>
      </c>
      <c r="HK30" s="1194">
        <v>0</v>
      </c>
      <c r="HL30" s="1194">
        <v>2995.56</v>
      </c>
      <c r="HM30" s="1194"/>
      <c r="HN30" s="1194"/>
      <c r="HO30" s="1195">
        <v>5381.25</v>
      </c>
      <c r="HP30" s="902"/>
      <c r="HQ30" s="902">
        <v>0</v>
      </c>
      <c r="HR30" s="1194">
        <v>0</v>
      </c>
      <c r="HS30" s="1194">
        <v>0</v>
      </c>
      <c r="HT30" s="1003">
        <v>0</v>
      </c>
      <c r="HU30" s="1003">
        <v>323.70999999999998</v>
      </c>
      <c r="HV30" s="1003">
        <v>0</v>
      </c>
      <c r="HW30" s="1194">
        <v>-984.06</v>
      </c>
      <c r="HX30" s="1194">
        <v>129.47999999999999</v>
      </c>
      <c r="HY30" s="1195">
        <v>610.14</v>
      </c>
      <c r="HZ30" s="902"/>
      <c r="IA30" s="902">
        <v>0</v>
      </c>
      <c r="IB30" s="1194">
        <v>0</v>
      </c>
      <c r="IC30" s="1194">
        <v>0</v>
      </c>
      <c r="ID30" s="1194">
        <v>0</v>
      </c>
      <c r="IE30" s="1194">
        <v>0</v>
      </c>
      <c r="IF30" s="1194">
        <v>0</v>
      </c>
      <c r="IG30" s="1194">
        <v>0</v>
      </c>
      <c r="IH30" s="1194"/>
      <c r="II30" s="1195"/>
      <c r="IJ30" s="902">
        <v>226550.26</v>
      </c>
      <c r="IK30" s="902">
        <v>298011.20278000005</v>
      </c>
      <c r="IL30" s="902">
        <v>220044.78091999999</v>
      </c>
      <c r="IM30" s="902">
        <v>304702.28000000003</v>
      </c>
      <c r="IN30" s="902">
        <v>332062.76999999996</v>
      </c>
      <c r="IO30" s="902">
        <v>335062.76</v>
      </c>
      <c r="IP30" s="902">
        <v>2995.56</v>
      </c>
      <c r="IQ30" s="1194">
        <v>-71473.95</v>
      </c>
      <c r="IR30" s="1196">
        <v>187462.53</v>
      </c>
      <c r="IS30" s="1004">
        <f t="shared" si="3"/>
        <v>314289.38</v>
      </c>
    </row>
    <row r="31" spans="1:253" ht="21" customHeight="1">
      <c r="A31" s="1203" t="s">
        <v>568</v>
      </c>
      <c r="B31" s="1204"/>
      <c r="C31" s="907"/>
      <c r="D31" s="907">
        <v>0</v>
      </c>
      <c r="E31" s="1194">
        <v>0</v>
      </c>
      <c r="F31" s="1194">
        <v>0</v>
      </c>
      <c r="G31" s="1194">
        <v>0</v>
      </c>
      <c r="H31" s="1194">
        <v>0</v>
      </c>
      <c r="I31" s="1194">
        <v>0</v>
      </c>
      <c r="J31" s="1194"/>
      <c r="K31" s="1194"/>
      <c r="L31" s="1195"/>
      <c r="M31" s="902"/>
      <c r="N31" s="902">
        <v>0</v>
      </c>
      <c r="O31" s="1194">
        <v>0</v>
      </c>
      <c r="P31" s="1194">
        <v>0</v>
      </c>
      <c r="Q31" s="1194">
        <v>0</v>
      </c>
      <c r="R31" s="1194">
        <v>0</v>
      </c>
      <c r="S31" s="1194">
        <v>0</v>
      </c>
      <c r="T31" s="1194">
        <v>0</v>
      </c>
      <c r="U31" s="1194"/>
      <c r="V31" s="1195"/>
      <c r="W31" s="902"/>
      <c r="X31" s="902">
        <v>0</v>
      </c>
      <c r="Y31" s="1194">
        <v>0</v>
      </c>
      <c r="Z31" s="1194">
        <v>0</v>
      </c>
      <c r="AA31" s="1194">
        <v>0</v>
      </c>
      <c r="AB31" s="1194">
        <v>2409.08</v>
      </c>
      <c r="AC31" s="1194">
        <v>0</v>
      </c>
      <c r="AD31" s="1194">
        <v>0</v>
      </c>
      <c r="AE31" s="1194"/>
      <c r="AF31" s="1195"/>
      <c r="AG31" s="902"/>
      <c r="AH31" s="902">
        <v>0</v>
      </c>
      <c r="AI31" s="1194">
        <v>0</v>
      </c>
      <c r="AJ31" s="1194">
        <v>0</v>
      </c>
      <c r="AK31" s="1194">
        <v>0</v>
      </c>
      <c r="AL31" s="1194">
        <v>0</v>
      </c>
      <c r="AM31" s="1194">
        <v>0</v>
      </c>
      <c r="AN31" s="1194">
        <v>0</v>
      </c>
      <c r="AO31" s="1194"/>
      <c r="AP31" s="1195"/>
      <c r="AQ31" s="902"/>
      <c r="AR31" s="902">
        <v>0</v>
      </c>
      <c r="AS31" s="1194">
        <v>0</v>
      </c>
      <c r="AT31" s="1194">
        <v>0</v>
      </c>
      <c r="AU31" s="1194">
        <v>2168.5100000000002</v>
      </c>
      <c r="AV31" s="1194">
        <v>2168.5100000000002</v>
      </c>
      <c r="AW31" s="1194">
        <v>0</v>
      </c>
      <c r="AX31" s="1194">
        <v>0</v>
      </c>
      <c r="AY31" s="1194"/>
      <c r="AZ31" s="1195"/>
      <c r="BA31" s="902"/>
      <c r="BB31" s="902">
        <v>0</v>
      </c>
      <c r="BC31" s="1194">
        <v>0</v>
      </c>
      <c r="BD31" s="1194">
        <v>0</v>
      </c>
      <c r="BE31" s="1194">
        <v>0</v>
      </c>
      <c r="BF31" s="1194">
        <v>0</v>
      </c>
      <c r="BG31" s="1194"/>
      <c r="BH31" s="1194"/>
      <c r="BI31" s="1194"/>
      <c r="BJ31" s="1195"/>
      <c r="BK31" s="902"/>
      <c r="BL31" s="902">
        <v>0</v>
      </c>
      <c r="BM31" s="1194">
        <v>0</v>
      </c>
      <c r="BN31" s="1194">
        <v>0</v>
      </c>
      <c r="BO31" s="1194">
        <v>0</v>
      </c>
      <c r="BP31" s="1194">
        <v>0</v>
      </c>
      <c r="BQ31" s="1194">
        <v>0</v>
      </c>
      <c r="BR31" s="1194">
        <v>0</v>
      </c>
      <c r="BS31" s="1194"/>
      <c r="BT31" s="1195"/>
      <c r="BU31" s="1195"/>
      <c r="BV31" s="902"/>
      <c r="BW31" s="902">
        <v>0</v>
      </c>
      <c r="BX31" s="1194">
        <v>0</v>
      </c>
      <c r="BY31" s="1194">
        <v>0</v>
      </c>
      <c r="BZ31" s="1194">
        <v>0</v>
      </c>
      <c r="CA31" s="1194">
        <v>0</v>
      </c>
      <c r="CB31" s="1194">
        <v>0</v>
      </c>
      <c r="CC31" s="1194">
        <v>0</v>
      </c>
      <c r="CD31" s="1194"/>
      <c r="CE31" s="1195"/>
      <c r="CF31" s="902"/>
      <c r="CG31" s="902">
        <v>0</v>
      </c>
      <c r="CH31" s="1194">
        <v>0</v>
      </c>
      <c r="CI31" s="1194">
        <v>0</v>
      </c>
      <c r="CJ31" s="1194">
        <v>0</v>
      </c>
      <c r="CK31" s="1194">
        <v>0</v>
      </c>
      <c r="CL31" s="1194">
        <v>0</v>
      </c>
      <c r="CM31" s="1194">
        <v>0</v>
      </c>
      <c r="CN31" s="1194"/>
      <c r="CO31" s="902"/>
      <c r="CP31" s="902">
        <v>0</v>
      </c>
      <c r="CQ31" s="1194">
        <v>0</v>
      </c>
      <c r="CR31" s="1003"/>
      <c r="CS31" s="1003"/>
      <c r="CT31" s="1003"/>
      <c r="CU31" s="1003"/>
      <c r="CV31" s="1194"/>
      <c r="CW31" s="1194"/>
      <c r="CX31" s="1195"/>
      <c r="CY31" s="1195"/>
      <c r="CZ31" s="902">
        <v>2792.01</v>
      </c>
      <c r="DA31" s="902">
        <v>3655.4413800000002</v>
      </c>
      <c r="DB31" s="1003">
        <v>4473.4930700000004</v>
      </c>
      <c r="DC31" s="1003">
        <v>5562.22</v>
      </c>
      <c r="DD31" s="1003">
        <v>6759.09</v>
      </c>
      <c r="DE31" s="1003"/>
      <c r="DF31" s="1003"/>
      <c r="DG31" s="1194"/>
      <c r="DH31" s="1194"/>
      <c r="DI31" s="1195"/>
      <c r="DJ31" s="902">
        <v>16048.36</v>
      </c>
      <c r="DK31" s="902">
        <v>24489.409449999999</v>
      </c>
      <c r="DL31" s="1003">
        <v>11242.908509999999</v>
      </c>
      <c r="DM31" s="1003">
        <v>20163.39</v>
      </c>
      <c r="DN31" s="1003">
        <v>14459.14</v>
      </c>
      <c r="DO31" s="1003">
        <v>6935.81</v>
      </c>
      <c r="DP31" s="1003">
        <v>0</v>
      </c>
      <c r="DQ31" s="1194">
        <v>0</v>
      </c>
      <c r="DR31" s="1194"/>
      <c r="DS31" s="1195"/>
      <c r="DT31" s="902"/>
      <c r="DU31" s="902">
        <v>0</v>
      </c>
      <c r="DV31" s="1194">
        <v>0</v>
      </c>
      <c r="DW31" s="1194">
        <v>0</v>
      </c>
      <c r="DX31" s="1194">
        <v>0</v>
      </c>
      <c r="DY31" s="1194">
        <v>0</v>
      </c>
      <c r="DZ31" s="1194">
        <v>0</v>
      </c>
      <c r="EA31" s="1194">
        <v>0</v>
      </c>
      <c r="EB31" s="1194"/>
      <c r="EC31" s="1195"/>
      <c r="ED31" s="902"/>
      <c r="EE31" s="902">
        <v>0</v>
      </c>
      <c r="EF31" s="1194">
        <v>0</v>
      </c>
      <c r="EG31" s="902"/>
      <c r="EH31" s="902"/>
      <c r="EI31" s="902"/>
      <c r="EJ31" s="902"/>
      <c r="EK31" s="1194"/>
      <c r="EL31" s="1194"/>
      <c r="EM31" s="1195"/>
      <c r="EN31" s="902"/>
      <c r="EO31" s="902"/>
      <c r="EP31" s="902"/>
      <c r="EQ31" s="1003"/>
      <c r="ER31" s="1003"/>
      <c r="ES31" s="1003"/>
      <c r="ET31" s="1003"/>
      <c r="EU31" s="1194"/>
      <c r="EV31" s="1194"/>
      <c r="EW31" s="1195"/>
      <c r="EX31" s="902">
        <v>3991.43</v>
      </c>
      <c r="EY31" s="902">
        <v>7440.0140099999999</v>
      </c>
      <c r="EZ31" s="1003">
        <v>2851.5635900000002</v>
      </c>
      <c r="FA31" s="1003">
        <v>5820.31</v>
      </c>
      <c r="FB31" s="1003">
        <v>8164.44</v>
      </c>
      <c r="FC31" s="1003">
        <v>13212.29</v>
      </c>
      <c r="FD31" s="1003">
        <v>0</v>
      </c>
      <c r="FE31" s="1194">
        <v>0</v>
      </c>
      <c r="FF31" s="1194"/>
      <c r="FG31" s="1195"/>
      <c r="FH31" s="902"/>
      <c r="FI31" s="902">
        <v>0</v>
      </c>
      <c r="FJ31" s="1194">
        <v>0</v>
      </c>
      <c r="FK31" s="1194">
        <v>0</v>
      </c>
      <c r="FL31" s="1194">
        <v>0</v>
      </c>
      <c r="FM31" s="1194">
        <v>0</v>
      </c>
      <c r="FN31" s="1194">
        <v>0</v>
      </c>
      <c r="FO31" s="1194"/>
      <c r="FP31" s="1194"/>
      <c r="FQ31" s="1195"/>
      <c r="FR31" s="902"/>
      <c r="FS31" s="902">
        <v>0</v>
      </c>
      <c r="FT31" s="1194">
        <v>0</v>
      </c>
      <c r="FU31" s="1194">
        <v>0</v>
      </c>
      <c r="FV31" s="1194">
        <v>0</v>
      </c>
      <c r="FW31" s="1194">
        <v>0</v>
      </c>
      <c r="FX31" s="1194">
        <v>0</v>
      </c>
      <c r="FY31" s="1194">
        <v>0</v>
      </c>
      <c r="FZ31" s="1194"/>
      <c r="GA31" s="1195"/>
      <c r="GB31" s="902">
        <v>1948.35</v>
      </c>
      <c r="GC31" s="902">
        <v>0</v>
      </c>
      <c r="GD31" s="1194">
        <v>0</v>
      </c>
      <c r="GE31" s="1194"/>
      <c r="GF31" s="1194"/>
      <c r="GG31" s="1194"/>
      <c r="GH31" s="1194"/>
      <c r="GI31" s="1194"/>
      <c r="GJ31" s="1194"/>
      <c r="GK31" s="1195"/>
      <c r="GL31" s="902">
        <v>579.78</v>
      </c>
      <c r="GM31" s="902"/>
      <c r="GN31" s="1194"/>
      <c r="GO31" s="1003"/>
      <c r="GP31" s="1003">
        <v>472.35</v>
      </c>
      <c r="GQ31" s="1003">
        <v>-472.35</v>
      </c>
      <c r="GR31" s="1003">
        <v>0</v>
      </c>
      <c r="GS31" s="1194">
        <v>0</v>
      </c>
      <c r="GT31" s="1194"/>
      <c r="GU31" s="1195"/>
      <c r="GV31" s="902">
        <v>2399.29</v>
      </c>
      <c r="GW31" s="902">
        <v>2442.9176499999999</v>
      </c>
      <c r="GX31" s="1003">
        <v>3053.6470599999998</v>
      </c>
      <c r="GY31" s="1003">
        <v>4071.53</v>
      </c>
      <c r="GZ31" s="1003">
        <v>4111.0600000000004</v>
      </c>
      <c r="HA31" s="1003"/>
      <c r="HB31" s="1003"/>
      <c r="HC31" s="1194"/>
      <c r="HD31" s="1194"/>
      <c r="HE31" s="1195"/>
      <c r="HF31" s="902">
        <v>328.7</v>
      </c>
      <c r="HG31" s="902">
        <v>0</v>
      </c>
      <c r="HH31" s="1003"/>
      <c r="HI31" s="1003">
        <v>408.99</v>
      </c>
      <c r="HJ31" s="1003">
        <v>368.71</v>
      </c>
      <c r="HK31" s="1003">
        <v>191.73</v>
      </c>
      <c r="HL31" s="1003">
        <v>0</v>
      </c>
      <c r="HM31" s="1194"/>
      <c r="HN31" s="1194"/>
      <c r="HO31" s="1195"/>
      <c r="HP31" s="902"/>
      <c r="HQ31" s="902">
        <v>0</v>
      </c>
      <c r="HR31" s="1194">
        <v>0</v>
      </c>
      <c r="HS31" s="1194">
        <v>0</v>
      </c>
      <c r="HT31" s="1003">
        <v>106.46</v>
      </c>
      <c r="HU31" s="1003">
        <v>66.540000000000006</v>
      </c>
      <c r="HV31" s="1003">
        <v>0</v>
      </c>
      <c r="HW31" s="1194">
        <v>0</v>
      </c>
      <c r="HX31" s="1194"/>
      <c r="HY31" s="1195"/>
      <c r="HZ31" s="902"/>
      <c r="IA31" s="902">
        <v>0</v>
      </c>
      <c r="IB31" s="1194">
        <v>0</v>
      </c>
      <c r="IC31" s="1194">
        <v>0</v>
      </c>
      <c r="ID31" s="1194">
        <v>0</v>
      </c>
      <c r="IE31" s="1194">
        <v>0</v>
      </c>
      <c r="IF31" s="1194">
        <v>0</v>
      </c>
      <c r="IG31" s="1194">
        <v>0</v>
      </c>
      <c r="IH31" s="1194"/>
      <c r="II31" s="1195"/>
      <c r="IJ31" s="902">
        <v>28087.920000000002</v>
      </c>
      <c r="IK31" s="902">
        <v>38027.782490000005</v>
      </c>
      <c r="IL31" s="902">
        <v>21621.612229999999</v>
      </c>
      <c r="IM31" s="902">
        <v>36026.44</v>
      </c>
      <c r="IN31" s="902">
        <v>36609.759999999995</v>
      </c>
      <c r="IO31" s="902">
        <v>24511.610000000004</v>
      </c>
      <c r="IP31" s="902"/>
      <c r="IQ31" s="1194">
        <v>0</v>
      </c>
      <c r="IR31" s="1196"/>
      <c r="IS31" s="1004">
        <f t="shared" si="3"/>
        <v>0</v>
      </c>
    </row>
    <row r="32" spans="1:253" ht="21" customHeight="1">
      <c r="A32" s="1192" t="s">
        <v>569</v>
      </c>
      <c r="B32" s="1193"/>
      <c r="C32" s="902"/>
      <c r="D32" s="902">
        <v>0</v>
      </c>
      <c r="E32" s="1003">
        <v>0</v>
      </c>
      <c r="F32" s="1003">
        <v>0</v>
      </c>
      <c r="G32" s="1003">
        <v>0</v>
      </c>
      <c r="H32" s="1003">
        <v>0</v>
      </c>
      <c r="I32" s="1003">
        <v>0</v>
      </c>
      <c r="J32" s="1003"/>
      <c r="K32" s="1003"/>
      <c r="L32" s="1004"/>
      <c r="M32" s="902"/>
      <c r="N32" s="902">
        <v>0</v>
      </c>
      <c r="O32" s="1003">
        <v>0</v>
      </c>
      <c r="P32" s="1003">
        <v>0</v>
      </c>
      <c r="Q32" s="1003">
        <v>0</v>
      </c>
      <c r="R32" s="1003">
        <v>0</v>
      </c>
      <c r="S32" s="1003">
        <v>0</v>
      </c>
      <c r="T32" s="1003">
        <v>0</v>
      </c>
      <c r="U32" s="1003"/>
      <c r="V32" s="1004"/>
      <c r="W32" s="902"/>
      <c r="X32" s="902">
        <v>0</v>
      </c>
      <c r="Y32" s="1003">
        <v>0</v>
      </c>
      <c r="Z32" s="1003">
        <v>0</v>
      </c>
      <c r="AA32" s="1003">
        <v>0</v>
      </c>
      <c r="AB32" s="1003">
        <v>0</v>
      </c>
      <c r="AC32" s="1003">
        <v>0</v>
      </c>
      <c r="AD32" s="1003">
        <v>0</v>
      </c>
      <c r="AE32" s="1003"/>
      <c r="AF32" s="1004"/>
      <c r="AG32" s="902"/>
      <c r="AH32" s="902">
        <v>0</v>
      </c>
      <c r="AI32" s="1003">
        <v>0</v>
      </c>
      <c r="AJ32" s="1003">
        <v>0</v>
      </c>
      <c r="AK32" s="1003">
        <v>0</v>
      </c>
      <c r="AL32" s="1003">
        <v>0</v>
      </c>
      <c r="AM32" s="1003">
        <v>0</v>
      </c>
      <c r="AN32" s="1003">
        <v>0</v>
      </c>
      <c r="AO32" s="1003"/>
      <c r="AP32" s="1004"/>
      <c r="AQ32" s="902"/>
      <c r="AR32" s="902">
        <v>0</v>
      </c>
      <c r="AS32" s="1003">
        <v>0</v>
      </c>
      <c r="AT32" s="1003">
        <v>0</v>
      </c>
      <c r="AU32" s="1003">
        <v>0</v>
      </c>
      <c r="AV32" s="1003">
        <v>0</v>
      </c>
      <c r="AW32" s="1003">
        <v>0</v>
      </c>
      <c r="AX32" s="1003">
        <v>0</v>
      </c>
      <c r="AY32" s="1003"/>
      <c r="AZ32" s="1004"/>
      <c r="BA32" s="902"/>
      <c r="BB32" s="902">
        <v>0</v>
      </c>
      <c r="BC32" s="1003">
        <v>0</v>
      </c>
      <c r="BD32" s="1003">
        <v>0</v>
      </c>
      <c r="BE32" s="1003">
        <v>0</v>
      </c>
      <c r="BF32" s="1003">
        <v>-7.47</v>
      </c>
      <c r="BG32" s="1003">
        <v>-9.7200000000000006</v>
      </c>
      <c r="BH32" s="1003">
        <v>-15.22</v>
      </c>
      <c r="BI32" s="1003">
        <v>-9.02</v>
      </c>
      <c r="BJ32" s="1004">
        <v>41.425111917628698</v>
      </c>
      <c r="BK32" s="902"/>
      <c r="BL32" s="902">
        <v>0</v>
      </c>
      <c r="BM32" s="1003">
        <v>0</v>
      </c>
      <c r="BN32" s="1003">
        <v>0</v>
      </c>
      <c r="BO32" s="1003">
        <v>0</v>
      </c>
      <c r="BP32" s="1003">
        <v>0</v>
      </c>
      <c r="BQ32" s="1003">
        <v>0</v>
      </c>
      <c r="BR32" s="1003">
        <v>0</v>
      </c>
      <c r="BS32" s="1003"/>
      <c r="BT32" s="1004"/>
      <c r="BU32" s="1004"/>
      <c r="BV32" s="902"/>
      <c r="BW32" s="902">
        <v>0</v>
      </c>
      <c r="BX32" s="1003">
        <v>0</v>
      </c>
      <c r="BY32" s="1003">
        <v>0</v>
      </c>
      <c r="BZ32" s="1003">
        <v>0</v>
      </c>
      <c r="CA32" s="1003">
        <v>0</v>
      </c>
      <c r="CB32" s="1003">
        <v>0</v>
      </c>
      <c r="CC32" s="1003">
        <v>234.55</v>
      </c>
      <c r="CD32" s="1003">
        <v>-98.21</v>
      </c>
      <c r="CE32" s="1004">
        <v>-227.72</v>
      </c>
      <c r="CF32" s="902"/>
      <c r="CG32" s="902">
        <v>0</v>
      </c>
      <c r="CH32" s="1003">
        <v>0</v>
      </c>
      <c r="CI32" s="1003">
        <v>0</v>
      </c>
      <c r="CJ32" s="1003">
        <v>0</v>
      </c>
      <c r="CK32" s="1003">
        <v>0</v>
      </c>
      <c r="CL32" s="1003">
        <v>0</v>
      </c>
      <c r="CM32" s="1003">
        <v>0</v>
      </c>
      <c r="CN32" s="1003"/>
      <c r="CO32" s="902"/>
      <c r="CP32" s="902">
        <v>0</v>
      </c>
      <c r="CQ32" s="1003">
        <v>0</v>
      </c>
      <c r="CR32" s="1003">
        <v>0</v>
      </c>
      <c r="CS32" s="1003">
        <v>0</v>
      </c>
      <c r="CT32" s="1003">
        <v>0</v>
      </c>
      <c r="CU32" s="1003">
        <v>0</v>
      </c>
      <c r="CV32" s="1003"/>
      <c r="CW32" s="1003"/>
      <c r="CX32" s="1004"/>
      <c r="CY32" s="1004"/>
      <c r="CZ32" s="902"/>
      <c r="DA32" s="902">
        <v>0</v>
      </c>
      <c r="DB32" s="1003">
        <v>0</v>
      </c>
      <c r="DC32" s="1003">
        <v>0</v>
      </c>
      <c r="DD32" s="1003">
        <v>0</v>
      </c>
      <c r="DE32" s="1003">
        <v>0</v>
      </c>
      <c r="DF32" s="1003">
        <v>0</v>
      </c>
      <c r="DG32" s="1003"/>
      <c r="DH32" s="1003"/>
      <c r="DI32" s="1004"/>
      <c r="DJ32" s="902">
        <v>-44467.69</v>
      </c>
      <c r="DK32" s="902">
        <v>0</v>
      </c>
      <c r="DL32" s="1003">
        <v>0</v>
      </c>
      <c r="DM32" s="1003">
        <v>0</v>
      </c>
      <c r="DN32" s="1003">
        <v>0</v>
      </c>
      <c r="DO32" s="1003">
        <v>0</v>
      </c>
      <c r="DP32" s="1003">
        <v>0</v>
      </c>
      <c r="DQ32" s="1003">
        <v>0</v>
      </c>
      <c r="DR32" s="1003"/>
      <c r="DS32" s="1004"/>
      <c r="DT32" s="902"/>
      <c r="DU32" s="902">
        <v>0</v>
      </c>
      <c r="DV32" s="1003">
        <v>0</v>
      </c>
      <c r="DW32" s="1003">
        <v>500</v>
      </c>
      <c r="DX32" s="1003">
        <v>500</v>
      </c>
      <c r="DY32" s="1003"/>
      <c r="DZ32" s="1003"/>
      <c r="EA32" s="1003"/>
      <c r="EB32" s="1003">
        <v>-1000</v>
      </c>
      <c r="EC32" s="1004"/>
      <c r="ED32" s="902"/>
      <c r="EE32" s="902">
        <v>0</v>
      </c>
      <c r="EF32" s="1003">
        <v>0</v>
      </c>
      <c r="EG32" s="902"/>
      <c r="EH32" s="902"/>
      <c r="EI32" s="902"/>
      <c r="EJ32" s="902"/>
      <c r="EK32" s="1003"/>
      <c r="EL32" s="1003"/>
      <c r="EM32" s="1004"/>
      <c r="EN32" s="902">
        <v>2073.1799999999998</v>
      </c>
      <c r="EO32" s="902">
        <v>2081.31</v>
      </c>
      <c r="EP32" s="902">
        <v>3140.72</v>
      </c>
      <c r="EQ32" s="1003">
        <v>2458.2800000000002</v>
      </c>
      <c r="ER32" s="1003">
        <v>2790.12</v>
      </c>
      <c r="ES32" s="1003">
        <v>1496.51</v>
      </c>
      <c r="ET32" s="1003">
        <v>0</v>
      </c>
      <c r="EU32" s="1003">
        <v>2878.81</v>
      </c>
      <c r="EV32" s="1003"/>
      <c r="EW32" s="1004"/>
      <c r="EX32" s="902">
        <v>872.32000000000062</v>
      </c>
      <c r="EY32" s="902">
        <v>0</v>
      </c>
      <c r="EZ32" s="1003">
        <v>0</v>
      </c>
      <c r="FA32" s="1003">
        <v>0</v>
      </c>
      <c r="FB32" s="1003">
        <v>0</v>
      </c>
      <c r="FC32" s="1003">
        <v>0</v>
      </c>
      <c r="FD32" s="1003">
        <v>0</v>
      </c>
      <c r="FE32" s="1003">
        <v>0</v>
      </c>
      <c r="FF32" s="1003"/>
      <c r="FG32" s="1004"/>
      <c r="FH32" s="902"/>
      <c r="FI32" s="902">
        <v>0</v>
      </c>
      <c r="FJ32" s="1003">
        <v>0</v>
      </c>
      <c r="FK32" s="1003"/>
      <c r="FL32" s="1003">
        <v>0</v>
      </c>
      <c r="FM32" s="1003">
        <v>0</v>
      </c>
      <c r="FN32" s="1003">
        <v>0</v>
      </c>
      <c r="FO32" s="1003"/>
      <c r="FP32" s="1003"/>
      <c r="FQ32" s="1004"/>
      <c r="FR32" s="902"/>
      <c r="FS32" s="902">
        <v>0</v>
      </c>
      <c r="FT32" s="1003">
        <v>0</v>
      </c>
      <c r="FU32" s="1003">
        <v>0</v>
      </c>
      <c r="FV32" s="1003">
        <v>0</v>
      </c>
      <c r="FW32" s="1003">
        <v>0</v>
      </c>
      <c r="FX32" s="1003">
        <v>0</v>
      </c>
      <c r="FY32" s="1003">
        <v>0</v>
      </c>
      <c r="FZ32" s="1003"/>
      <c r="GA32" s="1004"/>
      <c r="GB32" s="902"/>
      <c r="GC32" s="902"/>
      <c r="GD32" s="1003">
        <v>0</v>
      </c>
      <c r="GE32" s="1003"/>
      <c r="GF32" s="1003"/>
      <c r="GG32" s="1003"/>
      <c r="GH32" s="1003"/>
      <c r="GI32" s="1003"/>
      <c r="GJ32" s="1003"/>
      <c r="GK32" s="1004"/>
      <c r="GL32" s="902"/>
      <c r="GM32" s="902"/>
      <c r="GN32" s="1003"/>
      <c r="GO32" s="1003">
        <v>0</v>
      </c>
      <c r="GP32" s="1003">
        <v>0</v>
      </c>
      <c r="GQ32" s="1003">
        <v>0</v>
      </c>
      <c r="GR32" s="1003">
        <v>0</v>
      </c>
      <c r="GS32" s="1003">
        <v>0</v>
      </c>
      <c r="GT32" s="1003"/>
      <c r="GU32" s="1004"/>
      <c r="GV32" s="902">
        <v>811.67</v>
      </c>
      <c r="GW32" s="902">
        <v>0</v>
      </c>
      <c r="GX32" s="1003">
        <v>0</v>
      </c>
      <c r="GY32" s="1074"/>
      <c r="GZ32" s="1074"/>
      <c r="HA32" s="1074"/>
      <c r="HB32" s="1074"/>
      <c r="HC32" s="1003"/>
      <c r="HD32" s="1003"/>
      <c r="HE32" s="1004"/>
      <c r="HF32" s="902"/>
      <c r="HG32" s="902">
        <v>12</v>
      </c>
      <c r="HH32" s="1074">
        <v>113</v>
      </c>
      <c r="HI32" s="1003">
        <v>38</v>
      </c>
      <c r="HJ32" s="1003">
        <v>57</v>
      </c>
      <c r="HK32" s="1003"/>
      <c r="HL32" s="1003"/>
      <c r="HM32" s="1003"/>
      <c r="HN32" s="1003"/>
      <c r="HO32" s="1004"/>
      <c r="HP32" s="902"/>
      <c r="HQ32" s="902">
        <v>0</v>
      </c>
      <c r="HR32" s="1003">
        <v>0</v>
      </c>
      <c r="HS32" s="1003">
        <v>0</v>
      </c>
      <c r="HT32" s="1003">
        <v>0</v>
      </c>
      <c r="HU32" s="1003">
        <v>0</v>
      </c>
      <c r="HV32" s="1003">
        <v>0</v>
      </c>
      <c r="HW32" s="1003">
        <v>0</v>
      </c>
      <c r="HX32" s="1003"/>
      <c r="HY32" s="1004"/>
      <c r="HZ32" s="902"/>
      <c r="IA32" s="902">
        <v>0</v>
      </c>
      <c r="IB32" s="1003">
        <v>0</v>
      </c>
      <c r="IC32" s="1003">
        <v>0</v>
      </c>
      <c r="ID32" s="1003">
        <v>0</v>
      </c>
      <c r="IE32" s="1003">
        <v>0</v>
      </c>
      <c r="IF32" s="1003">
        <v>0</v>
      </c>
      <c r="IG32" s="1003">
        <v>0</v>
      </c>
      <c r="IH32" s="1003"/>
      <c r="II32" s="1004"/>
      <c r="IJ32" s="902">
        <v>-40710.520000000004</v>
      </c>
      <c r="IK32" s="902">
        <v>2093.31</v>
      </c>
      <c r="IL32" s="902">
        <v>3253.72</v>
      </c>
      <c r="IM32" s="902">
        <v>2996.28</v>
      </c>
      <c r="IN32" s="902">
        <v>3347.12</v>
      </c>
      <c r="IO32" s="902">
        <v>1489.04</v>
      </c>
      <c r="IP32" s="902">
        <v>-9.7200000000000006</v>
      </c>
      <c r="IQ32" s="1003">
        <v>3098.14</v>
      </c>
      <c r="IR32" s="1191">
        <v>-1107.23</v>
      </c>
      <c r="IS32" s="1004">
        <f t="shared" si="3"/>
        <v>-186.2948880823713</v>
      </c>
    </row>
    <row r="33" spans="1:253" ht="21" customHeight="1">
      <c r="A33" s="1192" t="s">
        <v>570</v>
      </c>
      <c r="B33" s="1193"/>
      <c r="C33" s="902"/>
      <c r="D33" s="902"/>
      <c r="E33" s="1003"/>
      <c r="F33" s="1003"/>
      <c r="G33" s="1003"/>
      <c r="H33" s="1003"/>
      <c r="I33" s="1003"/>
      <c r="J33" s="1003"/>
      <c r="K33" s="1003"/>
      <c r="L33" s="1004"/>
      <c r="M33" s="902"/>
      <c r="N33" s="902"/>
      <c r="O33" s="1003"/>
      <c r="P33" s="1003"/>
      <c r="Q33" s="1003"/>
      <c r="R33" s="1003"/>
      <c r="S33" s="1003"/>
      <c r="T33" s="1003"/>
      <c r="U33" s="1003"/>
      <c r="V33" s="1004"/>
      <c r="W33" s="902"/>
      <c r="X33" s="902"/>
      <c r="Y33" s="1003"/>
      <c r="Z33" s="1003"/>
      <c r="AA33" s="1003"/>
      <c r="AB33" s="1003"/>
      <c r="AC33" s="1003"/>
      <c r="AD33" s="1003"/>
      <c r="AE33" s="1003"/>
      <c r="AF33" s="1004"/>
      <c r="AG33" s="902"/>
      <c r="AH33" s="902"/>
      <c r="AI33" s="1003"/>
      <c r="AJ33" s="1003"/>
      <c r="AK33" s="1003"/>
      <c r="AL33" s="1003"/>
      <c r="AM33" s="1003"/>
      <c r="AN33" s="1003"/>
      <c r="AO33" s="1003"/>
      <c r="AP33" s="1004"/>
      <c r="AQ33" s="902">
        <v>-304.17</v>
      </c>
      <c r="AR33" s="902"/>
      <c r="AS33" s="1003"/>
      <c r="AT33" s="1003"/>
      <c r="AU33" s="1003"/>
      <c r="AV33" s="1003"/>
      <c r="AW33" s="1003"/>
      <c r="AX33" s="1003"/>
      <c r="AY33" s="1003"/>
      <c r="AZ33" s="1004"/>
      <c r="BA33" s="902"/>
      <c r="BB33" s="902"/>
      <c r="BC33" s="1003"/>
      <c r="BD33" s="1003"/>
      <c r="BE33" s="1003"/>
      <c r="BF33" s="1003"/>
      <c r="BG33" s="1003"/>
      <c r="BH33" s="1003"/>
      <c r="BI33" s="1003"/>
      <c r="BJ33" s="1004"/>
      <c r="BK33" s="902"/>
      <c r="BL33" s="902"/>
      <c r="BM33" s="1003"/>
      <c r="BN33" s="1003"/>
      <c r="BO33" s="1003"/>
      <c r="BP33" s="1003"/>
      <c r="BQ33" s="1003"/>
      <c r="BR33" s="1003"/>
      <c r="BS33" s="1003"/>
      <c r="BT33" s="1004"/>
      <c r="BU33" s="1004"/>
      <c r="BV33" s="902"/>
      <c r="BW33" s="902"/>
      <c r="BX33" s="1003"/>
      <c r="BY33" s="1003"/>
      <c r="BZ33" s="1003"/>
      <c r="CA33" s="1003"/>
      <c r="CB33" s="1003"/>
      <c r="CC33" s="1003"/>
      <c r="CD33" s="1003"/>
      <c r="CE33" s="1004"/>
      <c r="CF33" s="902"/>
      <c r="CG33" s="902"/>
      <c r="CH33" s="1003"/>
      <c r="CI33" s="1003"/>
      <c r="CJ33" s="1003"/>
      <c r="CK33" s="1003"/>
      <c r="CL33" s="1003"/>
      <c r="CM33" s="1003"/>
      <c r="CN33" s="1003"/>
      <c r="CO33" s="902"/>
      <c r="CP33" s="902"/>
      <c r="CQ33" s="1003"/>
      <c r="CR33" s="1003"/>
      <c r="CS33" s="1003"/>
      <c r="CT33" s="1003"/>
      <c r="CU33" s="1003"/>
      <c r="CV33" s="1003"/>
      <c r="CW33" s="1003"/>
      <c r="CX33" s="1004"/>
      <c r="CY33" s="1004"/>
      <c r="CZ33" s="902"/>
      <c r="DA33" s="902"/>
      <c r="DB33" s="1003"/>
      <c r="DC33" s="1003"/>
      <c r="DD33" s="1003"/>
      <c r="DE33" s="1003"/>
      <c r="DF33" s="1003"/>
      <c r="DG33" s="1003"/>
      <c r="DH33" s="1003"/>
      <c r="DI33" s="1004"/>
      <c r="DJ33" s="902"/>
      <c r="DK33" s="902"/>
      <c r="DL33" s="1003"/>
      <c r="DM33" s="1003"/>
      <c r="DN33" s="1003"/>
      <c r="DO33" s="1003"/>
      <c r="DP33" s="1003"/>
      <c r="DQ33" s="1003"/>
      <c r="DR33" s="1003"/>
      <c r="DS33" s="1004"/>
      <c r="DT33" s="902"/>
      <c r="DU33" s="902"/>
      <c r="DV33" s="1003"/>
      <c r="DW33" s="1003"/>
      <c r="DX33" s="1003"/>
      <c r="DY33" s="1003"/>
      <c r="DZ33" s="1003"/>
      <c r="EA33" s="1003"/>
      <c r="EB33" s="1003"/>
      <c r="EC33" s="1004"/>
      <c r="ED33" s="902"/>
      <c r="EE33" s="902"/>
      <c r="EF33" s="1003"/>
      <c r="EG33" s="902"/>
      <c r="EH33" s="902"/>
      <c r="EI33" s="902"/>
      <c r="EJ33" s="902"/>
      <c r="EK33" s="1003"/>
      <c r="EL33" s="1003"/>
      <c r="EM33" s="1004"/>
      <c r="EN33" s="902"/>
      <c r="EO33" s="902"/>
      <c r="EP33" s="902"/>
      <c r="EQ33" s="1003"/>
      <c r="ER33" s="1003"/>
      <c r="ES33" s="1003"/>
      <c r="ET33" s="1003"/>
      <c r="EU33" s="1003"/>
      <c r="EV33" s="1003"/>
      <c r="EW33" s="1004"/>
      <c r="EX33" s="902"/>
      <c r="EY33" s="902"/>
      <c r="EZ33" s="1003"/>
      <c r="FA33" s="1003"/>
      <c r="FB33" s="1003"/>
      <c r="FC33" s="1003"/>
      <c r="FD33" s="1003"/>
      <c r="FE33" s="1003"/>
      <c r="FF33" s="1003"/>
      <c r="FG33" s="1004"/>
      <c r="FH33" s="902"/>
      <c r="FI33" s="902"/>
      <c r="FJ33" s="1003"/>
      <c r="FK33" s="1003"/>
      <c r="FL33" s="1003"/>
      <c r="FM33" s="1003"/>
      <c r="FN33" s="1003"/>
      <c r="FO33" s="1003"/>
      <c r="FP33" s="1003"/>
      <c r="FQ33" s="1004"/>
      <c r="FR33" s="902"/>
      <c r="FS33" s="902"/>
      <c r="FT33" s="1003"/>
      <c r="FU33" s="1003"/>
      <c r="FV33" s="1003"/>
      <c r="FW33" s="1003"/>
      <c r="FX33" s="1003"/>
      <c r="FY33" s="1003"/>
      <c r="FZ33" s="1003"/>
      <c r="GA33" s="1004"/>
      <c r="GB33" s="902"/>
      <c r="GC33" s="902"/>
      <c r="GD33" s="1003"/>
      <c r="GE33" s="1003"/>
      <c r="GF33" s="1003"/>
      <c r="GG33" s="1003"/>
      <c r="GH33" s="1003"/>
      <c r="GI33" s="1003"/>
      <c r="GJ33" s="1003"/>
      <c r="GK33" s="1004"/>
      <c r="GL33" s="902"/>
      <c r="GM33" s="902"/>
      <c r="GN33" s="1003"/>
      <c r="GO33" s="1003"/>
      <c r="GP33" s="1003"/>
      <c r="GQ33" s="1003">
        <v>-2832.32</v>
      </c>
      <c r="GR33" s="1003">
        <v>0</v>
      </c>
      <c r="GS33" s="1003">
        <v>0</v>
      </c>
      <c r="GT33" s="1003"/>
      <c r="GU33" s="1004"/>
      <c r="GV33" s="902"/>
      <c r="GW33" s="902"/>
      <c r="GX33" s="1003"/>
      <c r="GY33" s="1003"/>
      <c r="GZ33" s="1003"/>
      <c r="HA33" s="1003"/>
      <c r="HB33" s="1003"/>
      <c r="HC33" s="1003"/>
      <c r="HD33" s="1003"/>
      <c r="HE33" s="1004"/>
      <c r="HF33" s="902">
        <v>-103.17</v>
      </c>
      <c r="HG33" s="902"/>
      <c r="HH33" s="1003"/>
      <c r="HI33" s="1003"/>
      <c r="HJ33" s="1003"/>
      <c r="HK33" s="1003"/>
      <c r="HL33" s="1003"/>
      <c r="HM33" s="1003"/>
      <c r="HN33" s="1003"/>
      <c r="HO33" s="1004"/>
      <c r="HP33" s="902"/>
      <c r="HQ33" s="902"/>
      <c r="HR33" s="1003"/>
      <c r="HS33" s="1003"/>
      <c r="HT33" s="1003"/>
      <c r="HU33" s="1003"/>
      <c r="HV33" s="1003"/>
      <c r="HW33" s="1003"/>
      <c r="HX33" s="1003"/>
      <c r="HY33" s="1004"/>
      <c r="HZ33" s="902"/>
      <c r="IA33" s="902"/>
      <c r="IB33" s="1003"/>
      <c r="IC33" s="1003"/>
      <c r="ID33" s="1003"/>
      <c r="IE33" s="1003"/>
      <c r="IF33" s="1003"/>
      <c r="IG33" s="1003"/>
      <c r="IH33" s="1003"/>
      <c r="II33" s="1004"/>
      <c r="IJ33" s="902">
        <v>-407.34000000000003</v>
      </c>
      <c r="IK33" s="902">
        <v>0</v>
      </c>
      <c r="IL33" s="902">
        <v>0</v>
      </c>
      <c r="IM33" s="902">
        <v>0</v>
      </c>
      <c r="IN33" s="902">
        <v>0</v>
      </c>
      <c r="IO33" s="902">
        <v>-2832.32</v>
      </c>
      <c r="IP33" s="902"/>
      <c r="IQ33" s="1003">
        <v>0</v>
      </c>
      <c r="IR33" s="1191"/>
      <c r="IS33" s="1004">
        <f t="shared" si="3"/>
        <v>0</v>
      </c>
    </row>
    <row r="34" spans="1:253" ht="32.25" customHeight="1">
      <c r="A34" s="1205" t="s">
        <v>571</v>
      </c>
      <c r="B34" s="1201"/>
      <c r="C34" s="902"/>
      <c r="D34" s="902"/>
      <c r="E34" s="1003"/>
      <c r="F34" s="1003"/>
      <c r="G34" s="1003"/>
      <c r="H34" s="1003"/>
      <c r="I34" s="1003"/>
      <c r="J34" s="1003"/>
      <c r="K34" s="1003"/>
      <c r="L34" s="1004"/>
      <c r="M34" s="902"/>
      <c r="N34" s="902"/>
      <c r="O34" s="1003"/>
      <c r="P34" s="1003"/>
      <c r="Q34" s="1003"/>
      <c r="R34" s="1003"/>
      <c r="S34" s="1003"/>
      <c r="T34" s="1003"/>
      <c r="U34" s="1003"/>
      <c r="V34" s="1004"/>
      <c r="W34" s="902"/>
      <c r="X34" s="902"/>
      <c r="Y34" s="1003"/>
      <c r="Z34" s="1003"/>
      <c r="AA34" s="1003"/>
      <c r="AB34" s="1003"/>
      <c r="AC34" s="1003"/>
      <c r="AD34" s="1003"/>
      <c r="AE34" s="1003"/>
      <c r="AF34" s="1004"/>
      <c r="AG34" s="902"/>
      <c r="AH34" s="902"/>
      <c r="AI34" s="1003"/>
      <c r="AJ34" s="1003"/>
      <c r="AK34" s="1003"/>
      <c r="AL34" s="1003"/>
      <c r="AM34" s="1003"/>
      <c r="AN34" s="1003"/>
      <c r="AO34" s="1003"/>
      <c r="AP34" s="1004"/>
      <c r="AQ34" s="902"/>
      <c r="AR34" s="902"/>
      <c r="AS34" s="1003"/>
      <c r="AT34" s="1003"/>
      <c r="AU34" s="1003"/>
      <c r="AV34" s="1003"/>
      <c r="AW34" s="1003"/>
      <c r="AX34" s="1003"/>
      <c r="AY34" s="1003"/>
      <c r="AZ34" s="1004"/>
      <c r="BA34" s="902"/>
      <c r="BB34" s="902"/>
      <c r="BC34" s="1003"/>
      <c r="BD34" s="1003"/>
      <c r="BE34" s="1003"/>
      <c r="BF34" s="1003"/>
      <c r="BG34" s="1003"/>
      <c r="BH34" s="1003"/>
      <c r="BI34" s="1003"/>
      <c r="BJ34" s="1004"/>
      <c r="BK34" s="902"/>
      <c r="BL34" s="902"/>
      <c r="BM34" s="1003"/>
      <c r="BN34" s="1003"/>
      <c r="BO34" s="1003"/>
      <c r="BP34" s="1003"/>
      <c r="BQ34" s="1003"/>
      <c r="BR34" s="1003"/>
      <c r="BS34" s="1003"/>
      <c r="BT34" s="1004"/>
      <c r="BU34" s="1004"/>
      <c r="BV34" s="902"/>
      <c r="BW34" s="902"/>
      <c r="BX34" s="1003"/>
      <c r="BY34" s="1003"/>
      <c r="BZ34" s="1003"/>
      <c r="CA34" s="1003"/>
      <c r="CB34" s="1003"/>
      <c r="CC34" s="1003"/>
      <c r="CD34" s="1003"/>
      <c r="CE34" s="1004"/>
      <c r="CF34" s="902"/>
      <c r="CG34" s="902"/>
      <c r="CH34" s="1003"/>
      <c r="CI34" s="1003"/>
      <c r="CJ34" s="1003"/>
      <c r="CK34" s="1003"/>
      <c r="CL34" s="1003"/>
      <c r="CM34" s="1003"/>
      <c r="CN34" s="1003"/>
      <c r="CO34" s="902"/>
      <c r="CP34" s="902"/>
      <c r="CQ34" s="1003"/>
      <c r="CR34" s="1003"/>
      <c r="CS34" s="1003"/>
      <c r="CT34" s="1003"/>
      <c r="CU34" s="1003"/>
      <c r="CV34" s="1003"/>
      <c r="CW34" s="1003"/>
      <c r="CX34" s="1004"/>
      <c r="CY34" s="1004"/>
      <c r="CZ34" s="902"/>
      <c r="DA34" s="902"/>
      <c r="DB34" s="1003"/>
      <c r="DC34" s="1003"/>
      <c r="DD34" s="1003"/>
      <c r="DE34" s="1003"/>
      <c r="DF34" s="1003"/>
      <c r="DG34" s="1003"/>
      <c r="DH34" s="1003"/>
      <c r="DI34" s="1004"/>
      <c r="DJ34" s="902"/>
      <c r="DK34" s="902"/>
      <c r="DL34" s="1003"/>
      <c r="DM34" s="1003"/>
      <c r="DN34" s="1003"/>
      <c r="DO34" s="1003"/>
      <c r="DP34" s="1003"/>
      <c r="DQ34" s="1003"/>
      <c r="DR34" s="1003"/>
      <c r="DS34" s="1004"/>
      <c r="DT34" s="902"/>
      <c r="DU34" s="902"/>
      <c r="DV34" s="1003"/>
      <c r="DW34" s="1003"/>
      <c r="DX34" s="1003"/>
      <c r="DY34" s="1003"/>
      <c r="DZ34" s="1003"/>
      <c r="EA34" s="1003"/>
      <c r="EB34" s="1003"/>
      <c r="EC34" s="1004"/>
      <c r="ED34" s="902"/>
      <c r="EE34" s="902"/>
      <c r="EF34" s="1003"/>
      <c r="EG34" s="902"/>
      <c r="EH34" s="902"/>
      <c r="EI34" s="902"/>
      <c r="EJ34" s="902"/>
      <c r="EK34" s="1003"/>
      <c r="EL34" s="1003"/>
      <c r="EM34" s="1004"/>
      <c r="EN34" s="902"/>
      <c r="EO34" s="902"/>
      <c r="EP34" s="902"/>
      <c r="EQ34" s="1003"/>
      <c r="ER34" s="1003"/>
      <c r="ES34" s="1003"/>
      <c r="ET34" s="1003"/>
      <c r="EU34" s="1003"/>
      <c r="EV34" s="1003"/>
      <c r="EW34" s="1004"/>
      <c r="EX34" s="902"/>
      <c r="EY34" s="902"/>
      <c r="EZ34" s="1003"/>
      <c r="FA34" s="1003"/>
      <c r="FB34" s="1003"/>
      <c r="FC34" s="1003"/>
      <c r="FD34" s="1003"/>
      <c r="FE34" s="1003"/>
      <c r="FF34" s="1003"/>
      <c r="FG34" s="1004"/>
      <c r="FH34" s="902"/>
      <c r="FI34" s="902"/>
      <c r="FJ34" s="1003"/>
      <c r="FK34" s="1003"/>
      <c r="FL34" s="1003"/>
      <c r="FM34" s="1003"/>
      <c r="FN34" s="1003"/>
      <c r="FO34" s="1003"/>
      <c r="FP34" s="1003"/>
      <c r="FQ34" s="1004"/>
      <c r="FR34" s="902"/>
      <c r="FS34" s="902"/>
      <c r="FT34" s="1003"/>
      <c r="FU34" s="1003"/>
      <c r="FV34" s="1003"/>
      <c r="FW34" s="1003"/>
      <c r="FX34" s="1003"/>
      <c r="FY34" s="1003"/>
      <c r="FZ34" s="1003"/>
      <c r="GA34" s="1004"/>
      <c r="GB34" s="902"/>
      <c r="GC34" s="902">
        <v>189486.71</v>
      </c>
      <c r="GD34" s="1003"/>
      <c r="GE34" s="1003"/>
      <c r="GF34" s="1003"/>
      <c r="GG34" s="1003"/>
      <c r="GH34" s="1003"/>
      <c r="GI34" s="1003"/>
      <c r="GJ34" s="1003"/>
      <c r="GK34" s="1004"/>
      <c r="GL34" s="902"/>
      <c r="GM34" s="902"/>
      <c r="GN34" s="1003"/>
      <c r="GO34" s="1003"/>
      <c r="GP34" s="1003"/>
      <c r="GQ34" s="1003"/>
      <c r="GR34" s="1003"/>
      <c r="GS34" s="1003"/>
      <c r="GT34" s="1003"/>
      <c r="GU34" s="1004"/>
      <c r="GV34" s="902"/>
      <c r="GW34" s="902"/>
      <c r="GX34" s="1003"/>
      <c r="GY34" s="1003"/>
      <c r="GZ34" s="1003"/>
      <c r="HA34" s="1003"/>
      <c r="HB34" s="1003"/>
      <c r="HC34" s="1003"/>
      <c r="HD34" s="1003"/>
      <c r="HE34" s="1004"/>
      <c r="HF34" s="902"/>
      <c r="HG34" s="902"/>
      <c r="HH34" s="1003"/>
      <c r="HI34" s="1003"/>
      <c r="HJ34" s="1003"/>
      <c r="HK34" s="1003"/>
      <c r="HL34" s="1003"/>
      <c r="HM34" s="1003"/>
      <c r="HN34" s="1003"/>
      <c r="HO34" s="1004"/>
      <c r="HP34" s="902"/>
      <c r="HQ34" s="902"/>
      <c r="HR34" s="1003"/>
      <c r="HS34" s="1003"/>
      <c r="HT34" s="1003"/>
      <c r="HU34" s="1003"/>
      <c r="HV34" s="1003"/>
      <c r="HW34" s="1003"/>
      <c r="HX34" s="1003"/>
      <c r="HY34" s="1004"/>
      <c r="HZ34" s="902"/>
      <c r="IA34" s="902"/>
      <c r="IB34" s="1003"/>
      <c r="IC34" s="1003"/>
      <c r="ID34" s="1003"/>
      <c r="IE34" s="1003"/>
      <c r="IF34" s="1003"/>
      <c r="IG34" s="1003"/>
      <c r="IH34" s="1003"/>
      <c r="II34" s="1004"/>
      <c r="IJ34" s="902">
        <v>0</v>
      </c>
      <c r="IK34" s="902">
        <v>189486.71</v>
      </c>
      <c r="IL34" s="902">
        <v>0</v>
      </c>
      <c r="IM34" s="902">
        <v>0</v>
      </c>
      <c r="IN34" s="902">
        <v>0</v>
      </c>
      <c r="IO34" s="902"/>
      <c r="IP34" s="902"/>
      <c r="IQ34" s="1003">
        <v>0</v>
      </c>
      <c r="IR34" s="1191"/>
      <c r="IS34" s="1004">
        <f t="shared" si="3"/>
        <v>0</v>
      </c>
    </row>
    <row r="35" spans="1:253" ht="32.25" customHeight="1">
      <c r="A35" s="1192" t="s">
        <v>572</v>
      </c>
      <c r="B35" s="1193"/>
      <c r="C35" s="902"/>
      <c r="D35" s="902"/>
      <c r="E35" s="1003"/>
      <c r="F35" s="1003"/>
      <c r="G35" s="1003"/>
      <c r="H35" s="1003"/>
      <c r="I35" s="1003">
        <v>-1500</v>
      </c>
      <c r="J35" s="1003">
        <v>-3500</v>
      </c>
      <c r="K35" s="1003"/>
      <c r="L35" s="1004">
        <v>2500</v>
      </c>
      <c r="M35" s="902"/>
      <c r="N35" s="902"/>
      <c r="O35" s="1003"/>
      <c r="P35" s="1003"/>
      <c r="Q35" s="1003"/>
      <c r="R35" s="1003"/>
      <c r="S35" s="1003"/>
      <c r="T35" s="1003"/>
      <c r="U35" s="1003"/>
      <c r="V35" s="1004"/>
      <c r="W35" s="902"/>
      <c r="X35" s="902"/>
      <c r="Y35" s="1003"/>
      <c r="Z35" s="1003"/>
      <c r="AA35" s="1003"/>
      <c r="AB35" s="1003"/>
      <c r="AC35" s="1003"/>
      <c r="AD35" s="1003"/>
      <c r="AE35" s="1003"/>
      <c r="AF35" s="1004"/>
      <c r="AG35" s="902"/>
      <c r="AH35" s="902"/>
      <c r="AI35" s="1003"/>
      <c r="AJ35" s="1003"/>
      <c r="AK35" s="1003"/>
      <c r="AL35" s="1003"/>
      <c r="AM35" s="1003"/>
      <c r="AN35" s="1003"/>
      <c r="AO35" s="1003"/>
      <c r="AP35" s="1004"/>
      <c r="AQ35" s="902"/>
      <c r="AR35" s="902"/>
      <c r="AS35" s="1003"/>
      <c r="AT35" s="1003"/>
      <c r="AU35" s="1003"/>
      <c r="AV35" s="1003"/>
      <c r="AW35" s="1003"/>
      <c r="AX35" s="1003"/>
      <c r="AY35" s="1003"/>
      <c r="AZ35" s="1004"/>
      <c r="BA35" s="902"/>
      <c r="BB35" s="902"/>
      <c r="BC35" s="1003"/>
      <c r="BD35" s="1003"/>
      <c r="BE35" s="1003"/>
      <c r="BF35" s="1003"/>
      <c r="BG35" s="1003"/>
      <c r="BH35" s="1003"/>
      <c r="BI35" s="1003"/>
      <c r="BJ35" s="1004"/>
      <c r="BK35" s="902"/>
      <c r="BL35" s="902"/>
      <c r="BM35" s="1003"/>
      <c r="BN35" s="1003"/>
      <c r="BO35" s="1003"/>
      <c r="BP35" s="1003"/>
      <c r="BQ35" s="1003"/>
      <c r="BR35" s="1003"/>
      <c r="BS35" s="1003"/>
      <c r="BT35" s="1004"/>
      <c r="BU35" s="1004"/>
      <c r="BV35" s="902"/>
      <c r="BW35" s="902"/>
      <c r="BX35" s="1003"/>
      <c r="BY35" s="1003"/>
      <c r="BZ35" s="1003"/>
      <c r="CA35" s="1003"/>
      <c r="CB35" s="1003"/>
      <c r="CC35" s="1003"/>
      <c r="CD35" s="1003"/>
      <c r="CE35" s="1004"/>
      <c r="CF35" s="902"/>
      <c r="CG35" s="902"/>
      <c r="CH35" s="1003"/>
      <c r="CI35" s="1003"/>
      <c r="CJ35" s="1003"/>
      <c r="CK35" s="1003"/>
      <c r="CL35" s="1003"/>
      <c r="CM35" s="1003"/>
      <c r="CN35" s="1003"/>
      <c r="CO35" s="902"/>
      <c r="CP35" s="902"/>
      <c r="CQ35" s="1003"/>
      <c r="CR35" s="1003"/>
      <c r="CS35" s="1003"/>
      <c r="CT35" s="1003"/>
      <c r="CU35" s="1003"/>
      <c r="CV35" s="1003"/>
      <c r="CW35" s="1003"/>
      <c r="CX35" s="1004"/>
      <c r="CY35" s="1004"/>
      <c r="CZ35" s="902"/>
      <c r="DA35" s="902"/>
      <c r="DB35" s="1003"/>
      <c r="DC35" s="1003"/>
      <c r="DD35" s="1003"/>
      <c r="DE35" s="1003"/>
      <c r="DF35" s="1003"/>
      <c r="DG35" s="1003"/>
      <c r="DH35" s="1003"/>
      <c r="DI35" s="1004"/>
      <c r="DJ35" s="902"/>
      <c r="DK35" s="902"/>
      <c r="DL35" s="1003"/>
      <c r="DM35" s="1003"/>
      <c r="DN35" s="1003"/>
      <c r="DO35" s="1003"/>
      <c r="DP35" s="1003"/>
      <c r="DQ35" s="1003"/>
      <c r="DR35" s="1003"/>
      <c r="DS35" s="1004"/>
      <c r="DT35" s="902"/>
      <c r="DU35" s="902"/>
      <c r="DV35" s="1003"/>
      <c r="DW35" s="1003"/>
      <c r="DX35" s="1003"/>
      <c r="DY35" s="1003"/>
      <c r="DZ35" s="1003"/>
      <c r="EA35" s="1003"/>
      <c r="EB35" s="1003"/>
      <c r="EC35" s="1004"/>
      <c r="ED35" s="902"/>
      <c r="EE35" s="902"/>
      <c r="EF35" s="1003"/>
      <c r="EG35" s="902"/>
      <c r="EH35" s="902"/>
      <c r="EI35" s="902"/>
      <c r="EJ35" s="902"/>
      <c r="EK35" s="1003"/>
      <c r="EL35" s="1003"/>
      <c r="EM35" s="1004"/>
      <c r="EN35" s="902"/>
      <c r="EO35" s="902"/>
      <c r="EP35" s="902"/>
      <c r="EQ35" s="1003"/>
      <c r="ER35" s="1003"/>
      <c r="ES35" s="1003"/>
      <c r="ET35" s="1003"/>
      <c r="EU35" s="1003"/>
      <c r="EV35" s="1003"/>
      <c r="EW35" s="1004"/>
      <c r="EX35" s="902"/>
      <c r="EY35" s="902"/>
      <c r="EZ35" s="1003"/>
      <c r="FA35" s="1003"/>
      <c r="FB35" s="1003"/>
      <c r="FC35" s="1003"/>
      <c r="FD35" s="1003"/>
      <c r="FE35" s="1003">
        <v>992</v>
      </c>
      <c r="FF35" s="1003">
        <v>992</v>
      </c>
      <c r="FG35" s="1004">
        <v>992</v>
      </c>
      <c r="FH35" s="902"/>
      <c r="FI35" s="902"/>
      <c r="FJ35" s="1003"/>
      <c r="FK35" s="1003"/>
      <c r="FL35" s="1003"/>
      <c r="FM35" s="1003"/>
      <c r="FN35" s="1003"/>
      <c r="FO35" s="1003"/>
      <c r="FP35" s="1003"/>
      <c r="FQ35" s="1004"/>
      <c r="FR35" s="902"/>
      <c r="FS35" s="902"/>
      <c r="FT35" s="1003"/>
      <c r="FU35" s="1003"/>
      <c r="FV35" s="1003"/>
      <c r="FW35" s="1003"/>
      <c r="FX35" s="1003"/>
      <c r="FY35" s="1003"/>
      <c r="FZ35" s="1003"/>
      <c r="GA35" s="1004"/>
      <c r="GB35" s="902"/>
      <c r="GC35" s="902"/>
      <c r="GD35" s="1003"/>
      <c r="GE35" s="1003"/>
      <c r="GF35" s="1003"/>
      <c r="GG35" s="1003"/>
      <c r="GH35" s="1003"/>
      <c r="GI35" s="1003"/>
      <c r="GJ35" s="1003"/>
      <c r="GK35" s="1004"/>
      <c r="GL35" s="902"/>
      <c r="GM35" s="902"/>
      <c r="GN35" s="1003"/>
      <c r="GO35" s="1003"/>
      <c r="GP35" s="1003"/>
      <c r="GQ35" s="1003"/>
      <c r="GR35" s="1003"/>
      <c r="GS35" s="1003"/>
      <c r="GT35" s="1003"/>
      <c r="GU35" s="1004"/>
      <c r="GV35" s="902"/>
      <c r="GW35" s="902"/>
      <c r="GX35" s="1003"/>
      <c r="GY35" s="1003"/>
      <c r="GZ35" s="1003"/>
      <c r="HA35" s="1003"/>
      <c r="HB35" s="1003"/>
      <c r="HC35" s="1003"/>
      <c r="HD35" s="1003"/>
      <c r="HE35" s="1004"/>
      <c r="HF35" s="902"/>
      <c r="HG35" s="902"/>
      <c r="HH35" s="1003"/>
      <c r="HI35" s="1003"/>
      <c r="HJ35" s="1003"/>
      <c r="HK35" s="1003"/>
      <c r="HL35" s="1003"/>
      <c r="HM35" s="1003"/>
      <c r="HN35" s="1003"/>
      <c r="HO35" s="1004"/>
      <c r="HP35" s="902"/>
      <c r="HQ35" s="902"/>
      <c r="HR35" s="1003"/>
      <c r="HS35" s="1003"/>
      <c r="HT35" s="1003"/>
      <c r="HU35" s="1003"/>
      <c r="HV35" s="1003"/>
      <c r="HW35" s="1003">
        <v>-1250</v>
      </c>
      <c r="HX35" s="1003"/>
      <c r="HY35" s="1004"/>
      <c r="HZ35" s="902"/>
      <c r="IA35" s="902"/>
      <c r="IB35" s="1003"/>
      <c r="IC35" s="1003"/>
      <c r="ID35" s="1003"/>
      <c r="IE35" s="1003"/>
      <c r="IF35" s="1003"/>
      <c r="IG35" s="1003">
        <v>-4880</v>
      </c>
      <c r="IH35" s="1003">
        <v>4880</v>
      </c>
      <c r="II35" s="1004"/>
      <c r="IJ35" s="902"/>
      <c r="IK35" s="902"/>
      <c r="IL35" s="902"/>
      <c r="IM35" s="902"/>
      <c r="IN35" s="902"/>
      <c r="IO35" s="902"/>
      <c r="IP35" s="902">
        <v>-1500</v>
      </c>
      <c r="IQ35" s="1003">
        <v>-8638</v>
      </c>
      <c r="IR35" s="1191">
        <v>5872</v>
      </c>
      <c r="IS35" s="1004">
        <f t="shared" si="3"/>
        <v>3492</v>
      </c>
    </row>
    <row r="36" spans="1:253" s="1198" customFormat="1" ht="21" customHeight="1">
      <c r="A36" s="1206" t="s">
        <v>573</v>
      </c>
      <c r="B36" s="1207">
        <f>(B26+B28-SUM(B29:B35))</f>
        <v>-2296.5741263000004</v>
      </c>
      <c r="C36" s="950">
        <v>-66823.209999999992</v>
      </c>
      <c r="D36" s="950">
        <v>-52823.292425700012</v>
      </c>
      <c r="E36" s="1208">
        <f>E26+E28-E29-E30-E31-E32+E33+E34</f>
        <v>-40541.329999999994</v>
      </c>
      <c r="F36" s="1208">
        <v>-23977.409999999989</v>
      </c>
      <c r="G36" s="1208">
        <v>-11296.339999999997</v>
      </c>
      <c r="H36" s="1208">
        <v>-853.38000000000102</v>
      </c>
      <c r="I36" s="1208">
        <v>8292.66</v>
      </c>
      <c r="J36" s="1208">
        <v>17477</v>
      </c>
      <c r="K36" s="1208">
        <v>31326.174649999997</v>
      </c>
      <c r="L36" s="1207">
        <f>(L26+L28-SUM(L29:L35))</f>
        <v>47340.187249299997</v>
      </c>
      <c r="M36" s="950">
        <v>-18451.18</v>
      </c>
      <c r="N36" s="950">
        <v>-28890.240679999999</v>
      </c>
      <c r="O36" s="1208">
        <f>O26+O28-O29-O30-O31-O32+O33+O34</f>
        <v>-35138.222739999997</v>
      </c>
      <c r="P36" s="1208">
        <f>P26+P28-P29-P30-P31-P32+P33+P34</f>
        <v>-45840.770000000004</v>
      </c>
      <c r="Q36" s="1208">
        <v>-53707.429999999993</v>
      </c>
      <c r="R36" s="1208">
        <v>-61552.09</v>
      </c>
      <c r="S36" s="1208">
        <v>-70411.199999999997</v>
      </c>
      <c r="T36" s="1208">
        <v>-79250.78</v>
      </c>
      <c r="U36" s="1208">
        <v>-90357.67</v>
      </c>
      <c r="V36" s="1207">
        <f>(V26+V28-SUM(V29:V35))</f>
        <v>-103368</v>
      </c>
      <c r="W36" s="950">
        <v>-18843.519999999997</v>
      </c>
      <c r="X36" s="950">
        <v>-17315.607519999998</v>
      </c>
      <c r="Y36" s="1208">
        <f>Y26+Y28-Y29-Y30-Y31-Y32+Y33+Y34</f>
        <v>-12109.376270000001</v>
      </c>
      <c r="Z36" s="1208">
        <f>Z26+Z28-Z29-Z30-Z31-Z32+Z33+Z34</f>
        <v>-2015.0999999999985</v>
      </c>
      <c r="AA36" s="1208">
        <v>11262.120000000003</v>
      </c>
      <c r="AB36" s="1208">
        <v>11916.270000000006</v>
      </c>
      <c r="AC36" s="1208">
        <v>23860.71</v>
      </c>
      <c r="AD36" s="1208">
        <v>22895</v>
      </c>
      <c r="AE36" s="1208">
        <v>31530</v>
      </c>
      <c r="AF36" s="1207">
        <f>(AF26+AF28-SUM(AF29:AF35))</f>
        <v>36526.852529999996</v>
      </c>
      <c r="AG36" s="950">
        <v>-127024.77999999998</v>
      </c>
      <c r="AH36" s="950">
        <v>-126152.62475</v>
      </c>
      <c r="AI36" s="1208">
        <f>AI26+AI28-AI29-AI30-AI31-AI32+AI33+AI34</f>
        <v>-129852.41517000001</v>
      </c>
      <c r="AJ36" s="1208">
        <f>AJ26+AJ28-AJ29-AJ30-AJ31-AJ32+AJ33+AJ34</f>
        <v>-135054.50999999998</v>
      </c>
      <c r="AK36" s="1208">
        <v>-129735.68000000001</v>
      </c>
      <c r="AL36" s="1208">
        <v>-134666.72999999998</v>
      </c>
      <c r="AM36" s="1208">
        <v>-138940.99050000001</v>
      </c>
      <c r="AN36" s="1208">
        <v>-147533</v>
      </c>
      <c r="AO36" s="1208">
        <v>-159377.11000000002</v>
      </c>
      <c r="AP36" s="1207">
        <f>(AP26+AP28-SUM(AP29:AP35))</f>
        <v>-150410.93005000002</v>
      </c>
      <c r="AQ36" s="950">
        <v>553334.07999999996</v>
      </c>
      <c r="AR36" s="950">
        <v>641231.02255999995</v>
      </c>
      <c r="AS36" s="1208">
        <f>AS26+AS28-AS29-AS30-AS31-AS32+AS33+AS34</f>
        <v>724856.62962000002</v>
      </c>
      <c r="AT36" s="1208">
        <f>AT26+AT28-AT29-AT30-AT31-AT32+AT33+AT34</f>
        <v>796468.2</v>
      </c>
      <c r="AU36" s="1208">
        <v>833936.32</v>
      </c>
      <c r="AV36" s="1208">
        <v>866176.68</v>
      </c>
      <c r="AW36" s="1208">
        <v>907623.97000000009</v>
      </c>
      <c r="AX36" s="1208">
        <v>926350.78999999992</v>
      </c>
      <c r="AY36" s="1208">
        <v>933810.2</v>
      </c>
      <c r="AZ36" s="1207">
        <f>(AZ26+AZ28-SUM(AZ29:AZ35))</f>
        <v>944855.1</v>
      </c>
      <c r="BA36" s="950">
        <v>-214789.83</v>
      </c>
      <c r="BB36" s="950">
        <v>-225937.88679249998</v>
      </c>
      <c r="BC36" s="1208">
        <f>BC26+BC28-BC29-BC30-BC31-BC32+BC33+BC34</f>
        <v>-238023.92285999999</v>
      </c>
      <c r="BD36" s="1208">
        <f>BD26+BD28-BD29-BD30-BD31-BD32+BD33+BD34</f>
        <v>-245296.58</v>
      </c>
      <c r="BE36" s="1208">
        <v>-249282.21</v>
      </c>
      <c r="BF36" s="1208">
        <v>-270755.18000000005</v>
      </c>
      <c r="BG36" s="1208">
        <v>-286149.97000000003</v>
      </c>
      <c r="BH36" s="1208">
        <v>-320382.62</v>
      </c>
      <c r="BI36" s="1208">
        <v>-340681.85</v>
      </c>
      <c r="BJ36" s="1207">
        <f>(BJ26+BJ28-SUM(BJ29:BJ35))</f>
        <v>-355312.2351119176</v>
      </c>
      <c r="BK36" s="950">
        <v>-56489.170000000006</v>
      </c>
      <c r="BL36" s="950">
        <v>-43888.756929999996</v>
      </c>
      <c r="BM36" s="1208">
        <f>BM26+BM28-BM29-BM30-BM31-BM32+BM33+BM34</f>
        <v>-32762.055390000001</v>
      </c>
      <c r="BN36" s="1208">
        <f>BN26+BN28-BN29-BN30-BN31-BN32+BN33+BN34</f>
        <v>-15977.579999999998</v>
      </c>
      <c r="BO36" s="1208">
        <v>542.07999999999811</v>
      </c>
      <c r="BP36" s="1208">
        <v>11050.829999999996</v>
      </c>
      <c r="BQ36" s="1208">
        <v>20512.379999999997</v>
      </c>
      <c r="BR36" s="1208">
        <v>21537.080000000005</v>
      </c>
      <c r="BS36" s="1208">
        <v>27806.54</v>
      </c>
      <c r="BT36" s="1207">
        <f>(BT26+BT28-SUM(BT29:BT35))</f>
        <v>34388.22</v>
      </c>
      <c r="BU36" s="1207">
        <f>(BU26+BU28-SUM(BU29:BU35))</f>
        <v>62.44</v>
      </c>
      <c r="BV36" s="950">
        <v>-23421.02</v>
      </c>
      <c r="BW36" s="950">
        <v>-38898.977726800003</v>
      </c>
      <c r="BX36" s="1208">
        <f>BX26+BX28-BX29-BX30-BX31-BX32+BX33+BX34</f>
        <v>-60482.062847300003</v>
      </c>
      <c r="BY36" s="1208">
        <v>-83751.649999999994</v>
      </c>
      <c r="BZ36" s="1208">
        <v>-110814.31</v>
      </c>
      <c r="CA36" s="1208">
        <v>-139329.79999999999</v>
      </c>
      <c r="CB36" s="1208">
        <v>-162898.96</v>
      </c>
      <c r="CC36" s="1208">
        <v>-185192.44</v>
      </c>
      <c r="CD36" s="1208">
        <v>-204908.32</v>
      </c>
      <c r="CE36" s="1207">
        <f>(CE26+CE28-SUM(CE29:CE35))</f>
        <v>-217113.41</v>
      </c>
      <c r="CF36" s="950">
        <v>-100878.39000000001</v>
      </c>
      <c r="CG36" s="950">
        <v>-92001.957030000005</v>
      </c>
      <c r="CH36" s="1208">
        <f>CH26+CH28-CH29-CH30-CH31-CH32+CH33+CH34</f>
        <v>-80106.596750000012</v>
      </c>
      <c r="CI36" s="1208">
        <f>CI26+CI28-CI29-CI30-CI31-CI32+CI33+CI34</f>
        <v>-74083.27</v>
      </c>
      <c r="CJ36" s="1208">
        <v>-72584.689999999988</v>
      </c>
      <c r="CK36" s="1208">
        <v>-69759.23</v>
      </c>
      <c r="CL36" s="1208">
        <v>-64297.17</v>
      </c>
      <c r="CM36" s="1208">
        <v>-63135.8</v>
      </c>
      <c r="CN36" s="1208" t="s">
        <v>103</v>
      </c>
      <c r="CO36" s="950">
        <v>-120221.49</v>
      </c>
      <c r="CP36" s="950">
        <v>-123789.79680950001</v>
      </c>
      <c r="CQ36" s="1208">
        <f>CQ26+CQ28-CQ29-CQ30-CQ31-CQ32+CQ33+CQ34</f>
        <v>-132491.06534940001</v>
      </c>
      <c r="CR36" s="1208">
        <f>CR26+CR28-CR29-CR30-CR31-CR32+CR33+CR34</f>
        <v>-146826.22</v>
      </c>
      <c r="CS36" s="1208">
        <v>-166333.63</v>
      </c>
      <c r="CT36" s="1208">
        <v>-181884.87</v>
      </c>
      <c r="CU36" s="1208">
        <v>-197717.44999999998</v>
      </c>
      <c r="CV36" s="1208">
        <v>-216110.90000000002</v>
      </c>
      <c r="CW36" s="1208">
        <v>-235822.77</v>
      </c>
      <c r="CX36" s="1207">
        <f>(CX26+CX28-SUM(CX29:CX35))</f>
        <v>-247212.05</v>
      </c>
      <c r="CY36" s="1207">
        <f>(CY26+CY28-SUM(CY29:CY35))</f>
        <v>-11054.480000000001</v>
      </c>
      <c r="CZ36" s="950">
        <v>38352.579999999994</v>
      </c>
      <c r="DA36" s="950">
        <v>98583.45861999999</v>
      </c>
      <c r="DB36" s="1208">
        <f>DB26+DB28-DB29-DB30-DB31-DB32+DB33+DB34</f>
        <v>161349.17140000002</v>
      </c>
      <c r="DC36" s="1208">
        <f>DC26+DC28-DC29-DC30-DC31-DC32+DC33+DC34</f>
        <v>239365.26</v>
      </c>
      <c r="DD36" s="1208">
        <v>327402.63</v>
      </c>
      <c r="DE36" s="1208">
        <v>456929.25</v>
      </c>
      <c r="DF36" s="1208">
        <v>592939.69999999995</v>
      </c>
      <c r="DG36" s="1208">
        <v>672861.15999999992</v>
      </c>
      <c r="DH36" s="1208">
        <v>709815.72</v>
      </c>
      <c r="DI36" s="1207">
        <f>(DI26+DI28-SUM(DI29:DI35))</f>
        <v>825858.07</v>
      </c>
      <c r="DJ36" s="950">
        <v>4820.179999999993</v>
      </c>
      <c r="DK36" s="950">
        <v>25077.418570000016</v>
      </c>
      <c r="DL36" s="1208">
        <f>DL26+DL28-DL29-DL30-DL31-DL32+DL33+DL34</f>
        <v>126830.38255999998</v>
      </c>
      <c r="DM36" s="1208">
        <f>DM26+DM28-DM29-DM30-DM31-DM32+DM33+DM34</f>
        <v>169603.46000000002</v>
      </c>
      <c r="DN36" s="1208">
        <v>198866.26999999996</v>
      </c>
      <c r="DO36" s="1208">
        <v>265063.3</v>
      </c>
      <c r="DP36" s="1208">
        <v>361078.76</v>
      </c>
      <c r="DQ36" s="1208">
        <v>407760.12</v>
      </c>
      <c r="DR36" s="1208">
        <v>480920.34000000008</v>
      </c>
      <c r="DS36" s="1207">
        <f>(DS26+DS28-SUM(DS29:DS35))</f>
        <v>557525.56000000006</v>
      </c>
      <c r="DT36" s="950">
        <v>-24753.763200000001</v>
      </c>
      <c r="DU36" s="950">
        <v>-23981.059660899999</v>
      </c>
      <c r="DV36" s="1208">
        <f>DV26+DV28-DV29-DV30-DV31-DV32+DV33+DV34</f>
        <v>-20464.404495300001</v>
      </c>
      <c r="DW36" s="1208">
        <f>DW26+DW28-DW29-DW30-DW31-DW32+DW33+DW34</f>
        <v>-15843.7156</v>
      </c>
      <c r="DX36" s="1208">
        <v>-10186.628199999997</v>
      </c>
      <c r="DY36" s="1208">
        <v>-19928.440599999994</v>
      </c>
      <c r="DZ36" s="1208">
        <v>-16909.41</v>
      </c>
      <c r="EA36" s="1208">
        <v>-45069.62000000001</v>
      </c>
      <c r="EB36" s="1208">
        <v>-36446.767800000009</v>
      </c>
      <c r="EC36" s="1207">
        <f>(EC26+EC28-SUM(EC29:EC35))</f>
        <v>-25215.981500000009</v>
      </c>
      <c r="ED36" s="950">
        <v>70837.009999999995</v>
      </c>
      <c r="EE36" s="950">
        <v>95911.692849999992</v>
      </c>
      <c r="EF36" s="1208">
        <f>EF26+EF28-EF29-EF30-EF31-EF32+EF33+EF34</f>
        <v>126238.98505999999</v>
      </c>
      <c r="EG36" s="1208">
        <f>EG26+EG28-EG29-EG30-EG31-EG32+EG33+EG34</f>
        <v>167580.03</v>
      </c>
      <c r="EH36" s="1208">
        <v>218303.54</v>
      </c>
      <c r="EI36" s="1208">
        <v>279121.33</v>
      </c>
      <c r="EJ36" s="1208">
        <v>348314.45</v>
      </c>
      <c r="EK36" s="1208">
        <v>382688</v>
      </c>
      <c r="EL36" s="1208">
        <v>476536.89999999991</v>
      </c>
      <c r="EM36" s="1207">
        <f>(EM26+EM28-SUM(EM29:EM35))</f>
        <v>530090.43999999994</v>
      </c>
      <c r="EN36" s="950">
        <v>-6.8212102632969618E-12</v>
      </c>
      <c r="EO36" s="950">
        <v>-2.2737367544323206E-12</v>
      </c>
      <c r="EP36" s="1208">
        <f>EP26+EP28-EP29-EP30-EP31-EP32+EP33+EP34</f>
        <v>-2.7739588404074311E-11</v>
      </c>
      <c r="EQ36" s="1208">
        <f>EQ26+EQ28-EQ29-EQ30-EQ31-EQ32+EQ33+EQ34</f>
        <v>-1.3642420526593924E-12</v>
      </c>
      <c r="ER36" s="1208">
        <v>-5.3660187404602798E-11</v>
      </c>
      <c r="ES36" s="1208">
        <v>-9.3223206931725096E-12</v>
      </c>
      <c r="ET36" s="1208">
        <v>290056.68000000005</v>
      </c>
      <c r="EU36" s="1208">
        <v>401433.3</v>
      </c>
      <c r="EV36" s="1208">
        <v>3946297.3299999996</v>
      </c>
      <c r="EW36" s="1207">
        <f>(EW26+EW28-SUM(EW29:EW35))</f>
        <v>7571126.3300000001</v>
      </c>
      <c r="EX36" s="950">
        <v>127.30999999999904</v>
      </c>
      <c r="EY36" s="950">
        <v>140.8830500000031</v>
      </c>
      <c r="EZ36" s="1208">
        <f>EZ26+EZ28-EZ29-EZ30-EZ31-EZ32+EZ33+EZ34</f>
        <v>49274.693189999991</v>
      </c>
      <c r="FA36" s="1208">
        <f>FA26+FA28-FA29-FA30-FA31-FA32+FA33+FA34</f>
        <v>67626.959999999992</v>
      </c>
      <c r="FB36" s="1208">
        <v>75385.210000000006</v>
      </c>
      <c r="FC36" s="1208">
        <v>51829.890000000007</v>
      </c>
      <c r="FD36" s="1208">
        <v>84172.57</v>
      </c>
      <c r="FE36" s="1208">
        <v>104193.06999999999</v>
      </c>
      <c r="FF36" s="1208">
        <v>146720.82</v>
      </c>
      <c r="FG36" s="1207">
        <f>(FG26+FG28-SUM(FG29:FG35))</f>
        <v>181696.42</v>
      </c>
      <c r="FH36" s="950">
        <v>10349.82</v>
      </c>
      <c r="FI36" s="950">
        <v>15712.435409999998</v>
      </c>
      <c r="FJ36" s="1208">
        <f>FJ26+FJ28-FJ29-FJ30-FJ31-FJ32+FJ33+FJ34</f>
        <v>22099.514179999998</v>
      </c>
      <c r="FK36" s="1208">
        <f>FK26+FK28-FK29-FK30-FK31-FK32+FK33+FK34</f>
        <v>36268.759999999995</v>
      </c>
      <c r="FL36" s="1208">
        <v>-79453.5</v>
      </c>
      <c r="FM36" s="1208">
        <v>-70176.37</v>
      </c>
      <c r="FN36" s="1208">
        <v>-60066.819999999992</v>
      </c>
      <c r="FO36" s="1208">
        <v>-67171</v>
      </c>
      <c r="FP36" s="1208">
        <v>-55951.830000000009</v>
      </c>
      <c r="FQ36" s="1207">
        <f>(FQ26+FQ28-SUM(FQ29:FQ35))</f>
        <v>-28386.300000000003</v>
      </c>
      <c r="FR36" s="950">
        <v>-46613.810000000005</v>
      </c>
      <c r="FS36" s="950">
        <v>-41529.442039999994</v>
      </c>
      <c r="FT36" s="1208">
        <f>FT26+FT28-FT29-FT30-FT31-FT32+FT33+FT34</f>
        <v>-35394.056779999999</v>
      </c>
      <c r="FU36" s="1208">
        <f>FU26+FU28-FU29-FU30-FU31-FU32+FU33+FU34</f>
        <v>-24805.270000000011</v>
      </c>
      <c r="FV36" s="1208">
        <v>-16287.000000000005</v>
      </c>
      <c r="FW36" s="1208">
        <v>-29730.269999999997</v>
      </c>
      <c r="FX36" s="1208">
        <v>-20450.800000000003</v>
      </c>
      <c r="FY36" s="1208">
        <v>-20951.5</v>
      </c>
      <c r="FZ36" s="1208">
        <v>-16693.21</v>
      </c>
      <c r="GA36" s="1207">
        <f>(GA26+GA28-SUM(GA29:GA35))</f>
        <v>-30667.81</v>
      </c>
      <c r="GB36" s="950">
        <v>-189486.71</v>
      </c>
      <c r="GC36" s="950">
        <v>-19727.74861000001</v>
      </c>
      <c r="GD36" s="1208">
        <f>GD26+GD28-GD29-GD30-GD31-GD32+GD33+GD34</f>
        <v>-25840.409230000001</v>
      </c>
      <c r="GE36" s="1208">
        <f>GE26+GE28-GE29-GE30-GE31-GE32+GE33+GE34</f>
        <v>-25787.27</v>
      </c>
      <c r="GF36" s="1208">
        <v>-23240.9</v>
      </c>
      <c r="GG36" s="1208">
        <v>-19734.809999999998</v>
      </c>
      <c r="GH36" s="1208">
        <v>-14706.730000000007</v>
      </c>
      <c r="GI36" s="1208">
        <v>-8187</v>
      </c>
      <c r="GJ36" s="1208">
        <v>2585.6499999999978</v>
      </c>
      <c r="GK36" s="1207">
        <f>(GK26+GK28-SUM(GK29:GK35))</f>
        <v>29070.590000000004</v>
      </c>
      <c r="GL36" s="950">
        <v>11219.029999999999</v>
      </c>
      <c r="GM36" s="950">
        <v>11859.42</v>
      </c>
      <c r="GN36" s="1208">
        <f>GN26+GN28-GN29-GN30-GN31-GN32+GN33+GN34</f>
        <v>11998.1</v>
      </c>
      <c r="GO36" s="1208">
        <f>GO26+GO28-GO29-GO30-GO31-GO32+GO33+GO34</f>
        <v>12818.7</v>
      </c>
      <c r="GP36" s="1208">
        <v>11782.300000000001</v>
      </c>
      <c r="GQ36" s="1208">
        <v>11269.960000000001</v>
      </c>
      <c r="GR36" s="1208">
        <v>11263.029999999999</v>
      </c>
      <c r="GS36" s="1208">
        <v>9399</v>
      </c>
      <c r="GT36" s="1208">
        <v>7164.212278950743</v>
      </c>
      <c r="GU36" s="1209"/>
      <c r="GV36" s="950">
        <v>297405.99000000005</v>
      </c>
      <c r="GW36" s="950">
        <v>369066.48017999995</v>
      </c>
      <c r="GX36" s="1208">
        <f>GX26+GX28-GX29-GX30-GX31-GX32+GX33+GX34</f>
        <v>446478.07886000001</v>
      </c>
      <c r="GY36" s="1208">
        <v>537445.78999999992</v>
      </c>
      <c r="GZ36" s="1208">
        <v>646014.38</v>
      </c>
      <c r="HA36" s="1208">
        <v>788232.79</v>
      </c>
      <c r="HB36" s="1208">
        <v>908815.86</v>
      </c>
      <c r="HC36" s="1208">
        <v>1039408.2199999999</v>
      </c>
      <c r="HD36" s="1208">
        <v>1186443.27544</v>
      </c>
      <c r="HE36" s="1207">
        <f>(HE26+HE28-SUM(HE29:HE35))</f>
        <v>1348783.9248300001</v>
      </c>
      <c r="HF36" s="950">
        <v>30803.78</v>
      </c>
      <c r="HG36" s="950">
        <v>32675.952899999997</v>
      </c>
      <c r="HH36" s="1208">
        <f>HH26+HH28-HH29-HH30-HH31-HH32+HH33+HH34</f>
        <v>34243.448149999997</v>
      </c>
      <c r="HI36" s="1208">
        <f>HI26+HI28-HI29-HI30-HI31-HI32+HI33+HI34</f>
        <v>40575.120000000003</v>
      </c>
      <c r="HJ36" s="1208">
        <v>44638.8</v>
      </c>
      <c r="HK36" s="1208">
        <v>47044.480000000003</v>
      </c>
      <c r="HL36" s="1208">
        <v>54668.09</v>
      </c>
      <c r="HM36" s="1208">
        <v>50491.99</v>
      </c>
      <c r="HN36" s="1208">
        <v>60710.19</v>
      </c>
      <c r="HO36" s="1207">
        <f>(HO26+HO28-SUM(HO29:HO35))</f>
        <v>69618.13</v>
      </c>
      <c r="HP36" s="950">
        <v>-17601.169999999998</v>
      </c>
      <c r="HQ36" s="950">
        <v>-15338.729639999998</v>
      </c>
      <c r="HR36" s="1208">
        <f>HR26+HR28-HR29-HR30-HR31-HR32+HR33+HR34</f>
        <v>-9855.8045199999997</v>
      </c>
      <c r="HS36" s="1208">
        <f>HS26+HS28-HS29-HS30-HS31-HS32+HS33+HS34</f>
        <v>-2266.3599999999988</v>
      </c>
      <c r="HT36" s="1208">
        <v>7262.2400000000007</v>
      </c>
      <c r="HU36" s="1208">
        <v>12796.91</v>
      </c>
      <c r="HV36" s="1208">
        <v>19341.569999999996</v>
      </c>
      <c r="HW36" s="1208">
        <v>19387.57</v>
      </c>
      <c r="HX36" s="1208">
        <v>31983.739999999998</v>
      </c>
      <c r="HY36" s="1207">
        <f>(HY26+HY28-SUM(HY29:HY35))</f>
        <v>47863.17</v>
      </c>
      <c r="HZ36" s="950">
        <v>-28964.699999999997</v>
      </c>
      <c r="IA36" s="950">
        <v>-22602.045350000004</v>
      </c>
      <c r="IB36" s="1208">
        <f>IB26+IB28-IB29-IB30-IB31-IB32+IB33+IB34</f>
        <v>-11254.536310000003</v>
      </c>
      <c r="IC36" s="1208">
        <f>IC26+IC28-IC29-IC30-IC31-IC32+IC33+IC34</f>
        <v>5733.3999999999978</v>
      </c>
      <c r="ID36" s="1208">
        <v>9009.8600000000024</v>
      </c>
      <c r="IE36" s="1208">
        <v>13416.849999999999</v>
      </c>
      <c r="IF36" s="1208">
        <v>18127.419999999998</v>
      </c>
      <c r="IG36" s="1208">
        <v>20319.330000000009</v>
      </c>
      <c r="IH36" s="1208">
        <v>65990.840000000026</v>
      </c>
      <c r="II36" s="1207">
        <f>(II26+II28-SUM(II29:II35))</f>
        <v>76684.37000000001</v>
      </c>
      <c r="IJ36" s="950">
        <v>-37112.963199999969</v>
      </c>
      <c r="IK36" s="950">
        <v>417380.59817459987</v>
      </c>
      <c r="IL36" s="950">
        <v>839052.74430800031</v>
      </c>
      <c r="IM36" s="950">
        <v>1231959.9743999997</v>
      </c>
      <c r="IN36" s="950">
        <v>1461483.4317999997</v>
      </c>
      <c r="IO36" s="950">
        <v>1816477.3694</v>
      </c>
      <c r="IP36" s="950">
        <v>2616518.3494999995</v>
      </c>
      <c r="IQ36" s="1208">
        <v>2943216.9699999997</v>
      </c>
      <c r="IR36" s="1210">
        <v>6999402.4045689516</v>
      </c>
      <c r="IS36" s="1211">
        <f>(IS26+IS28-SUM(IS29:IS35))</f>
        <v>11130452.033821084</v>
      </c>
    </row>
    <row r="37" spans="1:253" s="1215" customFormat="1" ht="18" customHeight="1">
      <c r="A37" s="1212" t="s">
        <v>574</v>
      </c>
      <c r="B37" s="1212"/>
      <c r="C37" s="1213"/>
      <c r="D37" s="1213"/>
      <c r="E37" s="1213"/>
      <c r="F37" s="1213"/>
      <c r="G37" s="1213"/>
      <c r="H37" s="1213"/>
      <c r="I37" s="1213"/>
      <c r="J37" s="1213"/>
      <c r="K37" s="1213"/>
      <c r="L37" s="1213"/>
      <c r="M37" s="1213"/>
      <c r="N37" s="1213"/>
      <c r="O37" s="1213"/>
      <c r="P37" s="1213"/>
      <c r="Q37" s="1213"/>
      <c r="R37" s="1213"/>
      <c r="S37" s="1213"/>
      <c r="T37" s="1213"/>
      <c r="U37" s="1213"/>
      <c r="V37" s="1213"/>
      <c r="W37" s="1212"/>
      <c r="X37" s="1212"/>
      <c r="Y37" s="1212"/>
      <c r="Z37" s="1212"/>
      <c r="AA37" s="1212"/>
      <c r="AB37" s="1212"/>
      <c r="AC37" s="1212"/>
      <c r="AD37" s="1213"/>
      <c r="AE37" s="1213"/>
      <c r="AF37" s="1213"/>
      <c r="AG37" s="1213"/>
      <c r="AH37" s="1212"/>
      <c r="AI37" s="1212"/>
      <c r="AJ37" s="1212"/>
      <c r="AK37" s="1212"/>
      <c r="AL37" s="1212"/>
      <c r="AM37" s="1212"/>
      <c r="AN37" s="1213"/>
      <c r="AO37" s="1213"/>
      <c r="AP37" s="1213"/>
      <c r="AQ37" s="1212"/>
      <c r="AR37" s="1212"/>
      <c r="AS37" s="1212"/>
      <c r="AT37" s="1212"/>
      <c r="AU37" s="1212"/>
      <c r="AV37" s="1212"/>
      <c r="AW37" s="1212"/>
      <c r="AX37" s="1213"/>
      <c r="AY37" s="1213"/>
      <c r="AZ37" s="1213"/>
      <c r="BA37" s="1212"/>
      <c r="BB37" s="1212"/>
      <c r="BC37" s="1212"/>
      <c r="BD37" s="1212"/>
      <c r="BE37" s="1212"/>
      <c r="BF37" s="1212"/>
      <c r="BG37" s="1212"/>
      <c r="BH37" s="1213"/>
      <c r="BI37" s="1213"/>
      <c r="BJ37" s="1213"/>
      <c r="BK37" s="1212"/>
      <c r="BL37" s="1212"/>
      <c r="BM37" s="1212"/>
      <c r="BN37" s="1212"/>
      <c r="BO37" s="1212"/>
      <c r="BP37" s="1212"/>
      <c r="BQ37" s="1212"/>
      <c r="BR37" s="1213"/>
      <c r="BS37" s="1213"/>
      <c r="BT37" s="1213"/>
      <c r="BU37" s="1213"/>
      <c r="BV37" s="1212"/>
      <c r="BW37" s="1212"/>
      <c r="BX37" s="1212"/>
      <c r="BY37" s="1212"/>
      <c r="BZ37" s="1212"/>
      <c r="CA37" s="1212"/>
      <c r="CB37" s="1212"/>
      <c r="CC37" s="1213"/>
      <c r="CD37" s="1213"/>
      <c r="CE37" s="1213"/>
      <c r="CF37" s="1212"/>
      <c r="CG37" s="1212"/>
      <c r="CH37" s="1212"/>
      <c r="CI37" s="1212"/>
      <c r="CJ37" s="1212"/>
      <c r="CK37" s="1212"/>
      <c r="CL37" s="1212"/>
      <c r="CM37" s="1213"/>
      <c r="CN37" s="1213"/>
      <c r="CO37" s="1212"/>
      <c r="CP37" s="1212"/>
      <c r="CQ37" s="1212"/>
      <c r="CR37" s="1212"/>
      <c r="CS37" s="1212"/>
      <c r="CT37" s="1212"/>
      <c r="CU37" s="1212"/>
      <c r="CV37" s="1213"/>
      <c r="CW37" s="1213"/>
      <c r="CX37" s="1213"/>
      <c r="CY37" s="1213"/>
      <c r="CZ37" s="1212"/>
      <c r="DA37" s="1212"/>
      <c r="DB37" s="1212"/>
      <c r="DC37" s="1212"/>
      <c r="DD37" s="1212"/>
      <c r="DE37" s="1212"/>
      <c r="DF37" s="1212"/>
      <c r="DG37" s="1213"/>
      <c r="DH37" s="1213"/>
      <c r="DI37" s="1213"/>
      <c r="DJ37" s="1212"/>
      <c r="DK37" s="1212"/>
      <c r="DL37" s="1212"/>
      <c r="DM37" s="1212"/>
      <c r="DN37" s="1212"/>
      <c r="DO37" s="1212"/>
      <c r="DP37" s="1212"/>
      <c r="DQ37" s="1213"/>
      <c r="DR37" s="1213"/>
      <c r="DS37" s="1213"/>
      <c r="DT37" s="1212"/>
      <c r="DU37" s="1212"/>
      <c r="DV37" s="1212"/>
      <c r="DW37" s="1212"/>
      <c r="DX37" s="1212"/>
      <c r="DY37" s="1212"/>
      <c r="DZ37" s="1212"/>
      <c r="EA37" s="1213"/>
      <c r="EB37" s="1213"/>
      <c r="EC37" s="1213"/>
      <c r="ED37" s="1212"/>
      <c r="EE37" s="1212"/>
      <c r="EF37" s="1212"/>
      <c r="EG37" s="1212"/>
      <c r="EH37" s="1212"/>
      <c r="EI37" s="1212"/>
      <c r="EJ37" s="1212"/>
      <c r="EK37" s="1213"/>
      <c r="EL37" s="1213"/>
      <c r="EM37" s="1213"/>
      <c r="EN37" s="1212"/>
      <c r="EO37" s="1212"/>
      <c r="EP37" s="1212"/>
      <c r="EQ37" s="1212"/>
      <c r="ER37" s="1212"/>
      <c r="ES37" s="1212"/>
      <c r="ET37" s="1212"/>
      <c r="EU37" s="1213"/>
      <c r="EV37" s="1213"/>
      <c r="EW37" s="1213"/>
      <c r="EX37" s="1212"/>
      <c r="EY37" s="1212"/>
      <c r="EZ37" s="1212"/>
      <c r="FA37" s="1212"/>
      <c r="FB37" s="1212"/>
      <c r="FC37" s="1212"/>
      <c r="FD37" s="1212"/>
      <c r="FE37" s="1213"/>
      <c r="FF37" s="1213"/>
      <c r="FG37" s="1213"/>
      <c r="FH37" s="1212"/>
      <c r="FI37" s="1212"/>
      <c r="FJ37" s="1212"/>
      <c r="FK37" s="1212"/>
      <c r="FL37" s="1212"/>
      <c r="FM37" s="1212"/>
      <c r="FN37" s="1212"/>
      <c r="FO37" s="1213"/>
      <c r="FP37" s="1213"/>
      <c r="FQ37" s="1213"/>
      <c r="FR37" s="1212"/>
      <c r="FS37" s="1212"/>
      <c r="FT37" s="1212"/>
      <c r="FU37" s="1212"/>
      <c r="FV37" s="1212"/>
      <c r="FW37" s="1212"/>
      <c r="FX37" s="1212"/>
      <c r="FY37" s="1213"/>
      <c r="FZ37" s="1213"/>
      <c r="GA37" s="1213"/>
      <c r="GB37" s="1212"/>
      <c r="GC37" s="1212"/>
      <c r="GD37" s="1212"/>
      <c r="GE37" s="1212"/>
      <c r="GF37" s="1212"/>
      <c r="GG37" s="1212"/>
      <c r="GH37" s="1212"/>
      <c r="GI37" s="1213"/>
      <c r="GJ37" s="1213"/>
      <c r="GK37" s="1213"/>
      <c r="GL37" s="1212"/>
      <c r="GM37" s="1212"/>
      <c r="GN37" s="1212"/>
      <c r="GO37" s="1212"/>
      <c r="GP37" s="1212"/>
      <c r="GQ37" s="1212"/>
      <c r="GR37" s="1212"/>
      <c r="GS37" s="1213"/>
      <c r="GT37" s="1213"/>
      <c r="GU37" s="1213"/>
      <c r="GV37" s="1212"/>
      <c r="GW37" s="1212"/>
      <c r="GX37" s="1212"/>
      <c r="GY37" s="1212"/>
      <c r="GZ37" s="1212"/>
      <c r="HA37" s="1212"/>
      <c r="HB37" s="1212"/>
      <c r="HC37" s="1213"/>
      <c r="HD37" s="1213"/>
      <c r="HE37" s="1213"/>
      <c r="HF37" s="1212"/>
      <c r="HG37" s="1212"/>
      <c r="HH37" s="1212"/>
      <c r="HI37" s="1212"/>
      <c r="HJ37" s="1212"/>
      <c r="HK37" s="1212"/>
      <c r="HL37" s="1212"/>
      <c r="HM37" s="1213"/>
      <c r="HN37" s="1213"/>
      <c r="HO37" s="1213"/>
      <c r="HP37" s="1212"/>
      <c r="HQ37" s="1212"/>
      <c r="HR37" s="1212"/>
      <c r="HS37" s="1212"/>
      <c r="HT37" s="1212"/>
      <c r="HU37" s="1212"/>
      <c r="HV37" s="1212"/>
      <c r="HW37" s="1213"/>
      <c r="HX37" s="1213"/>
      <c r="HY37" s="1213"/>
      <c r="HZ37" s="1212"/>
      <c r="IA37" s="1212"/>
      <c r="IB37" s="1212"/>
      <c r="IC37" s="1212"/>
      <c r="ID37" s="1212"/>
      <c r="IE37" s="1212"/>
      <c r="IF37" s="1212"/>
      <c r="IG37" s="1213"/>
      <c r="IH37" s="1213"/>
      <c r="II37" s="1213"/>
      <c r="IJ37" s="1212"/>
      <c r="IK37" s="1214"/>
      <c r="IQ37" s="1213"/>
      <c r="IR37" s="1213"/>
      <c r="IS37" s="1213"/>
    </row>
    <row r="38" spans="1:253" ht="14.5">
      <c r="A38" s="1216" t="s">
        <v>543</v>
      </c>
      <c r="B38" s="1217"/>
    </row>
    <row r="39" spans="1:253" ht="14.5">
      <c r="A39" s="1216"/>
      <c r="B39" s="1217"/>
    </row>
    <row r="40" spans="1:253" ht="14.5">
      <c r="A40" s="1216"/>
      <c r="B40" s="1217"/>
    </row>
    <row r="41" spans="1:253" ht="25">
      <c r="A41" s="1218" t="s">
        <v>544</v>
      </c>
      <c r="B41" s="1218"/>
    </row>
    <row r="42" spans="1:253" ht="25">
      <c r="A42" s="1177" t="s">
        <v>575</v>
      </c>
      <c r="B42" s="1177"/>
    </row>
  </sheetData>
  <sheetProtection selectLockedCells="1"/>
  <mergeCells count="26">
    <mergeCell ref="AQ3:AZ3"/>
    <mergeCell ref="A3:A4"/>
    <mergeCell ref="C3:L3"/>
    <mergeCell ref="M3:V3"/>
    <mergeCell ref="W3:AF3"/>
    <mergeCell ref="AG3:AP3"/>
    <mergeCell ref="FH3:FQ3"/>
    <mergeCell ref="BA3:BJ3"/>
    <mergeCell ref="BK3:BT3"/>
    <mergeCell ref="BV3:CE3"/>
    <mergeCell ref="CF3:CN3"/>
    <mergeCell ref="CO3:CX3"/>
    <mergeCell ref="CZ3:DI3"/>
    <mergeCell ref="DJ3:DS3"/>
    <mergeCell ref="DT3:EC3"/>
    <mergeCell ref="ED3:EM3"/>
    <mergeCell ref="EN3:EW3"/>
    <mergeCell ref="EX3:FG3"/>
    <mergeCell ref="HZ3:II3"/>
    <mergeCell ref="IJ3:IS3"/>
    <mergeCell ref="FR3:GA3"/>
    <mergeCell ref="GB3:GK3"/>
    <mergeCell ref="GL3:GU3"/>
    <mergeCell ref="GV3:HE3"/>
    <mergeCell ref="HF3:HO3"/>
    <mergeCell ref="HP3:HY3"/>
  </mergeCells>
  <printOptions horizontalCentered="1"/>
  <pageMargins left="0.35433070866141703" right="0" top="0.42" bottom="0.28999999999999998" header="0.17" footer="0"/>
  <pageSetup paperSize="9" scale="61"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D52"/>
  <sheetViews>
    <sheetView showGridLines="0" showZeros="0" zoomScaleNormal="100" zoomScaleSheetLayoutView="61" workbookViewId="0">
      <pane xSplit="1" ySplit="4" topLeftCell="CU5" activePane="bottomRight" state="frozen"/>
      <selection activeCell="A39" sqref="A39:XFD39"/>
      <selection pane="topRight" activeCell="A39" sqref="A39:XFD39"/>
      <selection pane="bottomLeft" activeCell="A39" sqref="A39:XFD39"/>
      <selection pane="bottomRight" activeCell="BU3" sqref="BU3"/>
    </sheetView>
  </sheetViews>
  <sheetFormatPr defaultColWidth="17" defaultRowHeight="12.5"/>
  <cols>
    <col min="1" max="1" width="50.54296875" style="1173" customWidth="1"/>
    <col min="2" max="2" width="10.453125" style="1173" bestFit="1" customWidth="1"/>
    <col min="3" max="12" width="10" style="1173" bestFit="1" customWidth="1"/>
    <col min="13" max="28" width="9" style="1173" bestFit="1" customWidth="1"/>
    <col min="29" max="33" width="10" style="1173" bestFit="1" customWidth="1"/>
    <col min="34" max="34" width="9" style="1173" bestFit="1" customWidth="1"/>
    <col min="35" max="51" width="10" style="1173" bestFit="1" customWidth="1"/>
    <col min="52" max="52" width="11.54296875" style="1173" bestFit="1" customWidth="1"/>
    <col min="53" max="58" width="9" style="1173" bestFit="1" customWidth="1"/>
    <col min="59" max="59" width="10" style="1173" customWidth="1"/>
    <col min="60" max="72" width="10" style="1173" bestFit="1" customWidth="1"/>
    <col min="73" max="73" width="15.453125" style="1173" bestFit="1" customWidth="1"/>
    <col min="74" max="82" width="9" style="1173" bestFit="1" customWidth="1"/>
    <col min="83" max="83" width="10" style="1173" bestFit="1" customWidth="1"/>
    <col min="84" max="84" width="9" style="1173" bestFit="1" customWidth="1"/>
    <col min="85" max="91" width="10" style="1173" bestFit="1" customWidth="1"/>
    <col min="92" max="92" width="5.453125" style="1173" bestFit="1" customWidth="1"/>
    <col min="93" max="101" width="9" style="1173" bestFit="1" customWidth="1"/>
    <col min="102" max="102" width="10" style="1173" bestFit="1" customWidth="1"/>
    <col min="103" max="103" width="14.1796875" style="1173" bestFit="1" customWidth="1"/>
    <col min="104" max="106" width="10" style="1173" bestFit="1" customWidth="1"/>
    <col min="107" max="113" width="11.54296875" style="1173" bestFit="1" customWidth="1"/>
    <col min="114" max="114" width="10" style="1173" bestFit="1" customWidth="1"/>
    <col min="115" max="123" width="11.54296875" style="1173" bestFit="1" customWidth="1"/>
    <col min="124" max="125" width="9" style="1173" bestFit="1" customWidth="1"/>
    <col min="126" max="143" width="10" style="1173" bestFit="1" customWidth="1"/>
    <col min="144" max="153" width="12.54296875" style="1173" bestFit="1" customWidth="1"/>
    <col min="154" max="160" width="10" style="1173" bestFit="1" customWidth="1"/>
    <col min="161" max="163" width="11.54296875" style="1173" bestFit="1" customWidth="1"/>
    <col min="164" max="173" width="10" style="1173" bestFit="1" customWidth="1"/>
    <col min="174" max="183" width="9" style="1173" bestFit="1" customWidth="1"/>
    <col min="184" max="193" width="10" style="1173" bestFit="1" customWidth="1"/>
    <col min="194" max="201" width="9" style="1173" bestFit="1" customWidth="1"/>
    <col min="202" max="203" width="5.453125" style="1173" bestFit="1" customWidth="1"/>
    <col min="204" max="206" width="10" style="1173" bestFit="1" customWidth="1"/>
    <col min="207" max="213" width="11.54296875" style="1173" bestFit="1" customWidth="1"/>
    <col min="214" max="222" width="9" style="1173" bestFit="1" customWidth="1"/>
    <col min="223" max="223" width="10" style="1173" bestFit="1" customWidth="1"/>
    <col min="224" max="230" width="9" style="1173" bestFit="1" customWidth="1"/>
    <col min="231" max="243" width="10" style="1173" bestFit="1" customWidth="1"/>
    <col min="244" max="244" width="11.54296875" style="1173" bestFit="1" customWidth="1"/>
    <col min="245" max="254" width="12.54296875" style="1173" bestFit="1" customWidth="1"/>
    <col min="255" max="16384" width="17" style="1173"/>
  </cols>
  <sheetData>
    <row r="1" spans="1:254" ht="22.5" customHeight="1">
      <c r="A1" s="1219" t="s">
        <v>842</v>
      </c>
      <c r="B1" s="1219"/>
      <c r="C1" s="1219"/>
      <c r="D1" s="1219"/>
      <c r="E1" s="1219"/>
      <c r="F1" s="1219"/>
      <c r="G1" s="1219"/>
      <c r="H1" s="1219"/>
      <c r="I1" s="1219"/>
      <c r="J1" s="1219"/>
      <c r="K1" s="1219"/>
      <c r="L1" s="1219"/>
      <c r="M1" s="1219"/>
      <c r="N1" s="1219"/>
      <c r="O1" s="1219"/>
      <c r="P1" s="1219"/>
      <c r="Q1" s="1219"/>
      <c r="R1" s="1219"/>
      <c r="S1" s="1219"/>
      <c r="T1" s="1219"/>
      <c r="U1" s="1219"/>
      <c r="V1" s="1219"/>
      <c r="W1" s="1220"/>
      <c r="X1" s="1220"/>
      <c r="Y1" s="1220"/>
      <c r="Z1" s="1220"/>
      <c r="AA1" s="1220"/>
      <c r="AB1" s="1220"/>
      <c r="AC1" s="1220"/>
      <c r="AD1" s="1219"/>
      <c r="AE1" s="1219"/>
      <c r="AF1" s="1219"/>
      <c r="AG1" s="1219"/>
      <c r="AH1" s="1219"/>
      <c r="AI1" s="1219"/>
      <c r="AJ1" s="1219"/>
      <c r="AK1" s="1219"/>
      <c r="AL1" s="1219"/>
      <c r="AM1" s="1219"/>
      <c r="AN1" s="1219"/>
      <c r="AO1" s="1219"/>
      <c r="AP1" s="1219"/>
      <c r="AQ1" s="1219"/>
      <c r="AR1" s="1219"/>
      <c r="AS1" s="1219"/>
      <c r="AT1" s="1219"/>
      <c r="AU1" s="1219"/>
      <c r="AV1" s="1219"/>
      <c r="AW1" s="1219"/>
      <c r="AX1" s="1219"/>
      <c r="AY1" s="1219"/>
      <c r="AZ1" s="1219"/>
      <c r="BA1" s="1219"/>
      <c r="BB1" s="1219"/>
      <c r="BC1" s="1219"/>
      <c r="BD1" s="1219"/>
      <c r="BE1" s="1219"/>
      <c r="BF1" s="1219"/>
      <c r="BG1" s="1219"/>
      <c r="BH1" s="1219"/>
      <c r="BI1" s="1219"/>
      <c r="BJ1" s="1219"/>
      <c r="BK1" s="1219"/>
      <c r="BL1" s="1219"/>
      <c r="BM1" s="1219"/>
      <c r="BN1" s="1219"/>
      <c r="BO1" s="1219"/>
      <c r="BP1" s="1219"/>
      <c r="BQ1" s="1219"/>
      <c r="BR1" s="1219"/>
      <c r="BS1" s="1219"/>
      <c r="BT1" s="1219"/>
      <c r="BU1" s="1219"/>
      <c r="BV1" s="1219"/>
      <c r="BW1" s="1219"/>
      <c r="BX1" s="1219"/>
      <c r="BY1" s="1219"/>
      <c r="BZ1" s="1219"/>
      <c r="CA1" s="1219"/>
      <c r="CB1" s="1219"/>
      <c r="CC1" s="1219"/>
      <c r="CD1" s="1219"/>
      <c r="CE1" s="1219"/>
      <c r="CF1" s="1219"/>
      <c r="CG1" s="1219"/>
      <c r="CH1" s="1219"/>
      <c r="CI1" s="1219"/>
      <c r="CJ1" s="1219"/>
      <c r="CK1" s="1219"/>
      <c r="CL1" s="1219"/>
      <c r="CM1" s="1219"/>
      <c r="CN1" s="1219"/>
      <c r="CO1" s="1220"/>
      <c r="CP1" s="1220"/>
      <c r="CQ1" s="1220"/>
      <c r="CR1" s="1220"/>
      <c r="CS1" s="1220"/>
      <c r="CT1" s="1220"/>
      <c r="CU1" s="1220"/>
      <c r="CV1" s="1219"/>
      <c r="CW1" s="1219"/>
      <c r="CX1" s="1219"/>
      <c r="CY1" s="1219"/>
      <c r="CZ1" s="1220"/>
      <c r="DA1" s="1220"/>
      <c r="DB1" s="1220"/>
      <c r="DC1" s="1220"/>
      <c r="DD1" s="1220"/>
      <c r="DE1" s="1220"/>
      <c r="DF1" s="1220"/>
      <c r="DG1" s="1219"/>
      <c r="DH1" s="1219"/>
      <c r="DI1" s="1219"/>
      <c r="DJ1" s="1220"/>
      <c r="DK1" s="1220"/>
      <c r="DL1" s="1220"/>
      <c r="DM1" s="1220"/>
      <c r="DN1" s="1220"/>
      <c r="DO1" s="1220"/>
      <c r="DP1" s="1220"/>
      <c r="DQ1" s="1219"/>
      <c r="DR1" s="1219"/>
      <c r="DS1" s="1219"/>
      <c r="DT1" s="1220"/>
      <c r="DU1" s="1220"/>
      <c r="DV1" s="1220"/>
      <c r="DW1" s="1220"/>
      <c r="DX1" s="1220"/>
      <c r="DY1" s="1220"/>
      <c r="DZ1" s="1220"/>
      <c r="EA1" s="1219"/>
      <c r="EB1" s="1219"/>
      <c r="EC1" s="1219"/>
      <c r="ED1" s="1220"/>
      <c r="EE1" s="1220"/>
      <c r="EF1" s="1220"/>
      <c r="EG1" s="1220"/>
      <c r="EH1" s="1220"/>
      <c r="EI1" s="1220"/>
      <c r="EJ1" s="1220"/>
      <c r="EK1" s="1219"/>
      <c r="EL1" s="1219"/>
      <c r="EM1" s="1219"/>
      <c r="EN1" s="1220"/>
      <c r="EO1" s="1220"/>
      <c r="EP1" s="1220"/>
      <c r="EQ1" s="1220"/>
      <c r="ER1" s="1220"/>
      <c r="ES1" s="1220"/>
      <c r="ET1" s="1220"/>
      <c r="EU1" s="1219"/>
      <c r="EV1" s="1219"/>
      <c r="EW1" s="1219"/>
      <c r="EX1" s="1220"/>
      <c r="EY1" s="1220"/>
      <c r="EZ1" s="1220"/>
      <c r="FA1" s="1220"/>
      <c r="FB1" s="1220"/>
      <c r="FC1" s="1220"/>
      <c r="FD1" s="1220"/>
      <c r="FE1" s="1219"/>
      <c r="FF1" s="1219"/>
      <c r="FG1" s="1219"/>
      <c r="FH1" s="1220"/>
      <c r="FI1" s="1220"/>
      <c r="FJ1" s="1220"/>
      <c r="FK1" s="1220"/>
      <c r="FL1" s="1220"/>
      <c r="FM1" s="1220"/>
      <c r="FN1" s="1220"/>
      <c r="FO1" s="1219"/>
      <c r="FP1" s="1219"/>
      <c r="FQ1" s="1219"/>
      <c r="FR1" s="1220"/>
      <c r="FS1" s="1220"/>
      <c r="FT1" s="1220"/>
      <c r="FU1" s="1220"/>
      <c r="FV1" s="1220"/>
      <c r="FW1" s="1220"/>
      <c r="FX1" s="1220"/>
      <c r="FY1" s="1219"/>
      <c r="FZ1" s="1219"/>
      <c r="GA1" s="1219"/>
      <c r="GB1" s="1220"/>
      <c r="GC1" s="1220"/>
      <c r="GD1" s="1220"/>
      <c r="GE1" s="1220"/>
      <c r="GF1" s="1220"/>
      <c r="GG1" s="1220"/>
      <c r="GH1" s="1220"/>
      <c r="GI1" s="1219"/>
      <c r="GJ1" s="1219"/>
      <c r="GK1" s="1219"/>
      <c r="GL1" s="1220"/>
      <c r="GM1" s="1220"/>
      <c r="GN1" s="1220"/>
      <c r="GO1" s="1220"/>
      <c r="GP1" s="1220"/>
      <c r="GQ1" s="1220"/>
      <c r="GR1" s="1220"/>
      <c r="GS1" s="1219"/>
      <c r="GT1" s="1219"/>
      <c r="GU1" s="1219"/>
      <c r="GV1" s="1220"/>
      <c r="GW1" s="1220"/>
      <c r="GX1" s="1220"/>
      <c r="GY1" s="1220"/>
      <c r="GZ1" s="1220"/>
      <c r="HA1" s="1220"/>
      <c r="HB1" s="1220"/>
      <c r="HC1" s="1219"/>
      <c r="HD1" s="1219"/>
      <c r="HE1" s="1219"/>
      <c r="HF1" s="1220"/>
      <c r="HG1" s="1220"/>
      <c r="HH1" s="1220"/>
      <c r="HI1" s="1220"/>
      <c r="HJ1" s="1220"/>
      <c r="HK1" s="1220"/>
      <c r="HL1" s="1220"/>
      <c r="HM1" s="1219"/>
      <c r="HN1" s="1219"/>
      <c r="HO1" s="1219"/>
      <c r="HP1" s="1220"/>
      <c r="HQ1" s="1220"/>
      <c r="HR1" s="1220"/>
      <c r="HS1" s="1220"/>
      <c r="HT1" s="1220"/>
      <c r="HU1" s="1220"/>
      <c r="HV1" s="1220"/>
      <c r="HW1" s="1220"/>
      <c r="HX1" s="1219"/>
      <c r="HY1" s="1219"/>
      <c r="HZ1" s="1219"/>
      <c r="IA1" s="1220"/>
      <c r="IB1" s="1220"/>
      <c r="IC1" s="1220"/>
      <c r="ID1" s="1220"/>
      <c r="IE1" s="1220"/>
      <c r="IF1" s="1220"/>
      <c r="IG1" s="1220"/>
      <c r="IH1" s="1219"/>
      <c r="II1" s="1219"/>
      <c r="IJ1" s="1219"/>
      <c r="IK1" s="1220"/>
      <c r="IL1" s="1220"/>
      <c r="IM1" s="1220"/>
      <c r="IN1" s="1220"/>
      <c r="IO1" s="1220"/>
      <c r="IR1" s="1219"/>
      <c r="IS1" s="1219"/>
      <c r="IT1" s="1219"/>
    </row>
    <row r="2" spans="1:254" ht="18" customHeight="1">
      <c r="A2" s="1173" t="s">
        <v>482</v>
      </c>
    </row>
    <row r="3" spans="1:254" s="1222" customFormat="1" ht="21" customHeight="1">
      <c r="A3" s="2192" t="s">
        <v>0</v>
      </c>
      <c r="B3" s="1095" t="s">
        <v>483</v>
      </c>
      <c r="C3" s="2205" t="s">
        <v>576</v>
      </c>
      <c r="D3" s="2203"/>
      <c r="E3" s="2203"/>
      <c r="F3" s="2203"/>
      <c r="G3" s="2203"/>
      <c r="H3" s="2203"/>
      <c r="I3" s="2203"/>
      <c r="J3" s="2203"/>
      <c r="K3" s="2203"/>
      <c r="L3" s="2204"/>
      <c r="M3" s="2205" t="s">
        <v>577</v>
      </c>
      <c r="N3" s="2203"/>
      <c r="O3" s="2203"/>
      <c r="P3" s="2203"/>
      <c r="Q3" s="2203"/>
      <c r="R3" s="2203"/>
      <c r="S3" s="2203"/>
      <c r="T3" s="2203"/>
      <c r="U3" s="2203"/>
      <c r="V3" s="2204"/>
      <c r="W3" s="2205" t="s">
        <v>231</v>
      </c>
      <c r="X3" s="2203"/>
      <c r="Y3" s="2203"/>
      <c r="Z3" s="2203"/>
      <c r="AA3" s="2203"/>
      <c r="AB3" s="2203"/>
      <c r="AC3" s="2203"/>
      <c r="AD3" s="2203"/>
      <c r="AE3" s="2203"/>
      <c r="AF3" s="2204"/>
      <c r="AG3" s="2205" t="s">
        <v>578</v>
      </c>
      <c r="AH3" s="2203"/>
      <c r="AI3" s="2203"/>
      <c r="AJ3" s="2203"/>
      <c r="AK3" s="2203"/>
      <c r="AL3" s="2203"/>
      <c r="AM3" s="2203"/>
      <c r="AN3" s="2203"/>
      <c r="AO3" s="2203"/>
      <c r="AP3" s="2204"/>
      <c r="AQ3" s="2205" t="s">
        <v>579</v>
      </c>
      <c r="AR3" s="2203"/>
      <c r="AS3" s="2203"/>
      <c r="AT3" s="2203"/>
      <c r="AU3" s="2203"/>
      <c r="AV3" s="2203"/>
      <c r="AW3" s="2203"/>
      <c r="AX3" s="2203"/>
      <c r="AY3" s="2203"/>
      <c r="AZ3" s="2204"/>
      <c r="BA3" s="2205" t="s">
        <v>234</v>
      </c>
      <c r="BB3" s="2203"/>
      <c r="BC3" s="2203"/>
      <c r="BD3" s="2203"/>
      <c r="BE3" s="2203"/>
      <c r="BF3" s="2203"/>
      <c r="BG3" s="2203"/>
      <c r="BH3" s="2203"/>
      <c r="BI3" s="2203"/>
      <c r="BJ3" s="2204"/>
      <c r="BK3" s="2205" t="s">
        <v>235</v>
      </c>
      <c r="BL3" s="2203"/>
      <c r="BM3" s="2203"/>
      <c r="BN3" s="2203"/>
      <c r="BO3" s="2203"/>
      <c r="BP3" s="2203"/>
      <c r="BQ3" s="2203"/>
      <c r="BR3" s="2203"/>
      <c r="BS3" s="2203"/>
      <c r="BT3" s="2204"/>
      <c r="BU3" s="1221" t="s">
        <v>580</v>
      </c>
      <c r="BV3" s="2205" t="s">
        <v>236</v>
      </c>
      <c r="BW3" s="2203"/>
      <c r="BX3" s="2203"/>
      <c r="BY3" s="2203"/>
      <c r="BZ3" s="2203"/>
      <c r="CA3" s="2203"/>
      <c r="CB3" s="2203"/>
      <c r="CC3" s="2203"/>
      <c r="CD3" s="2203"/>
      <c r="CE3" s="2204"/>
      <c r="CF3" s="2205" t="s">
        <v>487</v>
      </c>
      <c r="CG3" s="2203"/>
      <c r="CH3" s="2203"/>
      <c r="CI3" s="2203"/>
      <c r="CJ3" s="2203"/>
      <c r="CK3" s="2203"/>
      <c r="CL3" s="2203"/>
      <c r="CM3" s="2203"/>
      <c r="CN3" s="2203"/>
      <c r="CO3" s="2205" t="s">
        <v>581</v>
      </c>
      <c r="CP3" s="2203"/>
      <c r="CQ3" s="2203"/>
      <c r="CR3" s="2203"/>
      <c r="CS3" s="2203"/>
      <c r="CT3" s="2203"/>
      <c r="CU3" s="2203"/>
      <c r="CV3" s="2203"/>
      <c r="CW3" s="2203"/>
      <c r="CX3" s="2204"/>
      <c r="CY3" s="1221" t="s">
        <v>582</v>
      </c>
      <c r="CZ3" s="2205" t="s">
        <v>219</v>
      </c>
      <c r="DA3" s="2203"/>
      <c r="DB3" s="2203"/>
      <c r="DC3" s="2203"/>
      <c r="DD3" s="2203"/>
      <c r="DE3" s="2203"/>
      <c r="DF3" s="2203"/>
      <c r="DG3" s="2203"/>
      <c r="DH3" s="2203"/>
      <c r="DI3" s="2204"/>
      <c r="DJ3" s="2205" t="s">
        <v>238</v>
      </c>
      <c r="DK3" s="2203"/>
      <c r="DL3" s="2203"/>
      <c r="DM3" s="2203"/>
      <c r="DN3" s="2203"/>
      <c r="DO3" s="2203"/>
      <c r="DP3" s="2203"/>
      <c r="DQ3" s="2203"/>
      <c r="DR3" s="2203"/>
      <c r="DS3" s="2204"/>
      <c r="DT3" s="2205" t="s">
        <v>239</v>
      </c>
      <c r="DU3" s="2203"/>
      <c r="DV3" s="2203"/>
      <c r="DW3" s="2203"/>
      <c r="DX3" s="2203"/>
      <c r="DY3" s="2203"/>
      <c r="DZ3" s="2203"/>
      <c r="EA3" s="2203"/>
      <c r="EB3" s="2203"/>
      <c r="EC3" s="2204"/>
      <c r="ED3" s="2205" t="s">
        <v>240</v>
      </c>
      <c r="EE3" s="2203"/>
      <c r="EF3" s="2203"/>
      <c r="EG3" s="2203"/>
      <c r="EH3" s="2203"/>
      <c r="EI3" s="2203"/>
      <c r="EJ3" s="2203"/>
      <c r="EK3" s="2203"/>
      <c r="EL3" s="2203"/>
      <c r="EM3" s="2204"/>
      <c r="EN3" s="2205" t="s">
        <v>104</v>
      </c>
      <c r="EO3" s="2203"/>
      <c r="EP3" s="2203"/>
      <c r="EQ3" s="2203"/>
      <c r="ER3" s="2203"/>
      <c r="ES3" s="2203"/>
      <c r="ET3" s="2203"/>
      <c r="EU3" s="2203"/>
      <c r="EV3" s="2203"/>
      <c r="EW3" s="2204"/>
      <c r="EX3" s="2205" t="s">
        <v>241</v>
      </c>
      <c r="EY3" s="2203"/>
      <c r="EZ3" s="2203"/>
      <c r="FA3" s="2203"/>
      <c r="FB3" s="2203"/>
      <c r="FC3" s="2203"/>
      <c r="FD3" s="2203"/>
      <c r="FE3" s="2203"/>
      <c r="FF3" s="2203"/>
      <c r="FG3" s="2204"/>
      <c r="FH3" s="2205" t="s">
        <v>242</v>
      </c>
      <c r="FI3" s="2203"/>
      <c r="FJ3" s="2203"/>
      <c r="FK3" s="2203"/>
      <c r="FL3" s="2203"/>
      <c r="FM3" s="2203"/>
      <c r="FN3" s="2203"/>
      <c r="FO3" s="2203"/>
      <c r="FP3" s="2203"/>
      <c r="FQ3" s="2204"/>
      <c r="FR3" s="2205" t="s">
        <v>243</v>
      </c>
      <c r="FS3" s="2203"/>
      <c r="FT3" s="2203"/>
      <c r="FU3" s="2203"/>
      <c r="FV3" s="2203"/>
      <c r="FW3" s="2203"/>
      <c r="FX3" s="2203"/>
      <c r="FY3" s="2203"/>
      <c r="FZ3" s="2203"/>
      <c r="GA3" s="2204"/>
      <c r="GB3" s="2205" t="s">
        <v>244</v>
      </c>
      <c r="GC3" s="2203"/>
      <c r="GD3" s="2203"/>
      <c r="GE3" s="2203"/>
      <c r="GF3" s="2203"/>
      <c r="GG3" s="2203"/>
      <c r="GH3" s="2203"/>
      <c r="GI3" s="2203"/>
      <c r="GJ3" s="2203"/>
      <c r="GK3" s="2204"/>
      <c r="GL3" s="2205" t="s">
        <v>583</v>
      </c>
      <c r="GM3" s="2203"/>
      <c r="GN3" s="2203"/>
      <c r="GO3" s="2203"/>
      <c r="GP3" s="2203"/>
      <c r="GQ3" s="2203"/>
      <c r="GR3" s="2203"/>
      <c r="GS3" s="2203"/>
      <c r="GT3" s="2203"/>
      <c r="GU3" s="2204"/>
      <c r="GV3" s="2205" t="s">
        <v>109</v>
      </c>
      <c r="GW3" s="2203"/>
      <c r="GX3" s="2203"/>
      <c r="GY3" s="2203"/>
      <c r="GZ3" s="2203"/>
      <c r="HA3" s="2203"/>
      <c r="HB3" s="2203"/>
      <c r="HC3" s="2203"/>
      <c r="HD3" s="2203"/>
      <c r="HE3" s="2204"/>
      <c r="HF3" s="2205" t="s">
        <v>246</v>
      </c>
      <c r="HG3" s="2203"/>
      <c r="HH3" s="2203"/>
      <c r="HI3" s="2203"/>
      <c r="HJ3" s="2203"/>
      <c r="HK3" s="2203"/>
      <c r="HL3" s="2203"/>
      <c r="HM3" s="2203"/>
      <c r="HN3" s="2203"/>
      <c r="HO3" s="2204"/>
      <c r="HP3" s="2205" t="s">
        <v>492</v>
      </c>
      <c r="HQ3" s="2203"/>
      <c r="HR3" s="2203"/>
      <c r="HS3" s="2203"/>
      <c r="HT3" s="2203"/>
      <c r="HU3" s="2203"/>
      <c r="HV3" s="2203"/>
      <c r="HW3" s="2203"/>
      <c r="HX3" s="2203"/>
      <c r="HY3" s="2203"/>
      <c r="HZ3" s="2203"/>
      <c r="IA3" s="2203" t="s">
        <v>184</v>
      </c>
      <c r="IB3" s="2203"/>
      <c r="IC3" s="2203"/>
      <c r="ID3" s="2203"/>
      <c r="IE3" s="2203"/>
      <c r="IF3" s="2203"/>
      <c r="IG3" s="2203"/>
      <c r="IH3" s="2203"/>
      <c r="II3" s="2203"/>
      <c r="IJ3" s="2204"/>
      <c r="IK3" s="2205" t="s">
        <v>493</v>
      </c>
      <c r="IL3" s="2203"/>
      <c r="IM3" s="2203"/>
      <c r="IN3" s="2203"/>
      <c r="IO3" s="2203"/>
      <c r="IP3" s="2203"/>
      <c r="IQ3" s="2203"/>
      <c r="IR3" s="2203"/>
      <c r="IS3" s="2203"/>
      <c r="IT3" s="2204"/>
    </row>
    <row r="4" spans="1:254" ht="21" customHeight="1">
      <c r="A4" s="2192"/>
      <c r="B4" s="1223">
        <v>2024</v>
      </c>
      <c r="C4" s="1224">
        <v>2015</v>
      </c>
      <c r="D4" s="1224">
        <v>2016</v>
      </c>
      <c r="E4" s="1224">
        <v>2017</v>
      </c>
      <c r="F4" s="1224">
        <v>2018</v>
      </c>
      <c r="G4" s="1224">
        <v>2019</v>
      </c>
      <c r="H4" s="1224">
        <v>2020</v>
      </c>
      <c r="I4" s="1225">
        <v>2021</v>
      </c>
      <c r="J4" s="1225">
        <v>2022</v>
      </c>
      <c r="K4" s="1225">
        <v>2023</v>
      </c>
      <c r="L4" s="1226">
        <v>2024</v>
      </c>
      <c r="M4" s="1224">
        <v>2015</v>
      </c>
      <c r="N4" s="1224">
        <v>2016</v>
      </c>
      <c r="O4" s="1224">
        <v>2017</v>
      </c>
      <c r="P4" s="1224">
        <v>2018</v>
      </c>
      <c r="Q4" s="1224">
        <v>2019</v>
      </c>
      <c r="R4" s="1224">
        <v>2020</v>
      </c>
      <c r="S4" s="1225">
        <v>2021</v>
      </c>
      <c r="T4" s="1225">
        <v>2022</v>
      </c>
      <c r="U4" s="1225">
        <v>2023</v>
      </c>
      <c r="V4" s="1226">
        <v>2024</v>
      </c>
      <c r="W4" s="1224">
        <v>2015</v>
      </c>
      <c r="X4" s="1224">
        <v>2016</v>
      </c>
      <c r="Y4" s="1224">
        <v>2017</v>
      </c>
      <c r="Z4" s="1224">
        <v>2018</v>
      </c>
      <c r="AA4" s="1224">
        <v>2019</v>
      </c>
      <c r="AB4" s="1224">
        <v>2020</v>
      </c>
      <c r="AC4" s="1225">
        <v>2021</v>
      </c>
      <c r="AD4" s="1225">
        <v>2022</v>
      </c>
      <c r="AE4" s="1225">
        <v>2023</v>
      </c>
      <c r="AF4" s="1226">
        <v>2024</v>
      </c>
      <c r="AG4" s="1224">
        <v>2015</v>
      </c>
      <c r="AH4" s="1224">
        <v>2016</v>
      </c>
      <c r="AI4" s="1224">
        <v>2017</v>
      </c>
      <c r="AJ4" s="1224">
        <v>2018</v>
      </c>
      <c r="AK4" s="1224">
        <v>2019</v>
      </c>
      <c r="AL4" s="1224">
        <v>2020</v>
      </c>
      <c r="AM4" s="1225">
        <v>2021</v>
      </c>
      <c r="AN4" s="1225">
        <v>2022</v>
      </c>
      <c r="AO4" s="1225">
        <v>2023</v>
      </c>
      <c r="AP4" s="1226">
        <v>2024</v>
      </c>
      <c r="AQ4" s="1224">
        <v>2015</v>
      </c>
      <c r="AR4" s="1224">
        <v>2016</v>
      </c>
      <c r="AS4" s="1224">
        <v>2017</v>
      </c>
      <c r="AT4" s="1224">
        <v>2018</v>
      </c>
      <c r="AU4" s="1224">
        <v>2019</v>
      </c>
      <c r="AV4" s="1224">
        <v>2020</v>
      </c>
      <c r="AW4" s="1225">
        <v>2021</v>
      </c>
      <c r="AX4" s="1225">
        <v>2022</v>
      </c>
      <c r="AY4" s="1225">
        <v>2023</v>
      </c>
      <c r="AZ4" s="1226">
        <v>2024</v>
      </c>
      <c r="BA4" s="1224">
        <v>2015</v>
      </c>
      <c r="BB4" s="1224">
        <v>2016</v>
      </c>
      <c r="BC4" s="1224">
        <v>2017</v>
      </c>
      <c r="BD4" s="1224">
        <v>2018</v>
      </c>
      <c r="BE4" s="1224">
        <v>2019</v>
      </c>
      <c r="BF4" s="1224">
        <v>2020</v>
      </c>
      <c r="BG4" s="1225">
        <v>2021</v>
      </c>
      <c r="BH4" s="1225">
        <v>2022</v>
      </c>
      <c r="BI4" s="1225">
        <v>2023</v>
      </c>
      <c r="BJ4" s="1226">
        <v>2024</v>
      </c>
      <c r="BK4" s="1224">
        <v>2015</v>
      </c>
      <c r="BL4" s="1224">
        <v>2016</v>
      </c>
      <c r="BM4" s="1224">
        <v>2017</v>
      </c>
      <c r="BN4" s="1224">
        <v>2018</v>
      </c>
      <c r="BO4" s="1224">
        <v>2019</v>
      </c>
      <c r="BP4" s="1224">
        <v>2020</v>
      </c>
      <c r="BQ4" s="1225">
        <v>2021</v>
      </c>
      <c r="BR4" s="1225">
        <v>2022</v>
      </c>
      <c r="BS4" s="1225">
        <v>2023</v>
      </c>
      <c r="BT4" s="1226">
        <v>2024</v>
      </c>
      <c r="BU4" s="1227">
        <v>2024</v>
      </c>
      <c r="BV4" s="1224">
        <v>2015</v>
      </c>
      <c r="BW4" s="1224">
        <v>2016</v>
      </c>
      <c r="BX4" s="1224">
        <v>2017</v>
      </c>
      <c r="BY4" s="1224">
        <v>2018</v>
      </c>
      <c r="BZ4" s="1224">
        <v>2019</v>
      </c>
      <c r="CA4" s="1224">
        <v>2020</v>
      </c>
      <c r="CB4" s="1225">
        <v>2021</v>
      </c>
      <c r="CC4" s="1225">
        <v>2022</v>
      </c>
      <c r="CD4" s="1225">
        <v>2023</v>
      </c>
      <c r="CE4" s="1226">
        <v>2024</v>
      </c>
      <c r="CF4" s="1224">
        <v>2015</v>
      </c>
      <c r="CG4" s="1224">
        <v>2016</v>
      </c>
      <c r="CH4" s="1224">
        <v>2017</v>
      </c>
      <c r="CI4" s="1224">
        <v>2018</v>
      </c>
      <c r="CJ4" s="1224">
        <v>2019</v>
      </c>
      <c r="CK4" s="1224">
        <v>2020</v>
      </c>
      <c r="CL4" s="1225">
        <v>2021</v>
      </c>
      <c r="CM4" s="1225">
        <v>2022</v>
      </c>
      <c r="CN4" s="1225">
        <v>2023</v>
      </c>
      <c r="CO4" s="1224">
        <v>2015</v>
      </c>
      <c r="CP4" s="1224">
        <v>2016</v>
      </c>
      <c r="CQ4" s="1224">
        <v>2017</v>
      </c>
      <c r="CR4" s="1224">
        <v>2018</v>
      </c>
      <c r="CS4" s="1224">
        <v>2019</v>
      </c>
      <c r="CT4" s="1224">
        <v>2020</v>
      </c>
      <c r="CU4" s="1225">
        <v>2021</v>
      </c>
      <c r="CV4" s="1225">
        <v>2022</v>
      </c>
      <c r="CW4" s="1225">
        <v>2023</v>
      </c>
      <c r="CX4" s="1226">
        <v>2024</v>
      </c>
      <c r="CY4" s="1227">
        <v>2024</v>
      </c>
      <c r="CZ4" s="1224">
        <v>2015</v>
      </c>
      <c r="DA4" s="1224">
        <v>2016</v>
      </c>
      <c r="DB4" s="1224">
        <v>2017</v>
      </c>
      <c r="DC4" s="1224">
        <v>2018</v>
      </c>
      <c r="DD4" s="1224">
        <v>2019</v>
      </c>
      <c r="DE4" s="1224">
        <v>2020</v>
      </c>
      <c r="DF4" s="1225">
        <v>2021</v>
      </c>
      <c r="DG4" s="1225">
        <v>2022</v>
      </c>
      <c r="DH4" s="1225">
        <v>2023</v>
      </c>
      <c r="DI4" s="1226">
        <v>2024</v>
      </c>
      <c r="DJ4" s="1224">
        <v>2015</v>
      </c>
      <c r="DK4" s="1224">
        <v>2016</v>
      </c>
      <c r="DL4" s="1224">
        <v>2017</v>
      </c>
      <c r="DM4" s="1224">
        <v>2018</v>
      </c>
      <c r="DN4" s="1224">
        <v>2019</v>
      </c>
      <c r="DO4" s="1224">
        <v>2020</v>
      </c>
      <c r="DP4" s="1225">
        <v>2021</v>
      </c>
      <c r="DQ4" s="1225">
        <v>2022</v>
      </c>
      <c r="DR4" s="1225">
        <v>2023</v>
      </c>
      <c r="DS4" s="1226">
        <v>2024</v>
      </c>
      <c r="DT4" s="1224">
        <v>2015</v>
      </c>
      <c r="DU4" s="1224">
        <v>2016</v>
      </c>
      <c r="DV4" s="1224">
        <v>2017</v>
      </c>
      <c r="DW4" s="1224">
        <v>2018</v>
      </c>
      <c r="DX4" s="1224">
        <v>2019</v>
      </c>
      <c r="DY4" s="1224">
        <v>2020</v>
      </c>
      <c r="DZ4" s="1225">
        <v>2021</v>
      </c>
      <c r="EA4" s="1225">
        <v>2022</v>
      </c>
      <c r="EB4" s="1225">
        <v>2023</v>
      </c>
      <c r="EC4" s="1226">
        <v>2024</v>
      </c>
      <c r="ED4" s="1224">
        <v>2015</v>
      </c>
      <c r="EE4" s="1224">
        <v>2016</v>
      </c>
      <c r="EF4" s="1224">
        <v>2017</v>
      </c>
      <c r="EG4" s="1224">
        <v>2018</v>
      </c>
      <c r="EH4" s="1224">
        <v>2019</v>
      </c>
      <c r="EI4" s="1224">
        <v>2020</v>
      </c>
      <c r="EJ4" s="1225">
        <v>2021</v>
      </c>
      <c r="EK4" s="1225">
        <v>2022</v>
      </c>
      <c r="EL4" s="1225">
        <v>2023</v>
      </c>
      <c r="EM4" s="1226">
        <v>2024</v>
      </c>
      <c r="EN4" s="1224">
        <v>2015</v>
      </c>
      <c r="EO4" s="1224">
        <v>2016</v>
      </c>
      <c r="EP4" s="1224">
        <v>2017</v>
      </c>
      <c r="EQ4" s="1224">
        <v>2018</v>
      </c>
      <c r="ER4" s="1224">
        <v>2019</v>
      </c>
      <c r="ES4" s="1224">
        <v>2020</v>
      </c>
      <c r="ET4" s="1225">
        <v>2021</v>
      </c>
      <c r="EU4" s="1225">
        <v>2022</v>
      </c>
      <c r="EV4" s="1225">
        <v>2023</v>
      </c>
      <c r="EW4" s="1226">
        <v>2024</v>
      </c>
      <c r="EX4" s="1224">
        <v>2015</v>
      </c>
      <c r="EY4" s="1224">
        <v>2016</v>
      </c>
      <c r="EZ4" s="1224">
        <v>2017</v>
      </c>
      <c r="FA4" s="1224">
        <v>2018</v>
      </c>
      <c r="FB4" s="1224">
        <v>2019</v>
      </c>
      <c r="FC4" s="1224">
        <v>2020</v>
      </c>
      <c r="FD4" s="1225">
        <v>2021</v>
      </c>
      <c r="FE4" s="1225">
        <v>2022</v>
      </c>
      <c r="FF4" s="1225">
        <v>2023</v>
      </c>
      <c r="FG4" s="1226">
        <v>2024</v>
      </c>
      <c r="FH4" s="1224">
        <v>2015</v>
      </c>
      <c r="FI4" s="1224">
        <v>2016</v>
      </c>
      <c r="FJ4" s="1224">
        <v>2017</v>
      </c>
      <c r="FK4" s="1224">
        <v>2018</v>
      </c>
      <c r="FL4" s="1224">
        <v>2019</v>
      </c>
      <c r="FM4" s="1224">
        <v>2020</v>
      </c>
      <c r="FN4" s="1225">
        <v>2021</v>
      </c>
      <c r="FO4" s="1225">
        <v>2022</v>
      </c>
      <c r="FP4" s="1225">
        <v>2023</v>
      </c>
      <c r="FQ4" s="1226">
        <v>2024</v>
      </c>
      <c r="FR4" s="1224">
        <v>2015</v>
      </c>
      <c r="FS4" s="1224">
        <v>2016</v>
      </c>
      <c r="FT4" s="1224">
        <v>2017</v>
      </c>
      <c r="FU4" s="1224">
        <v>2018</v>
      </c>
      <c r="FV4" s="1224">
        <v>2019</v>
      </c>
      <c r="FW4" s="1224">
        <v>2020</v>
      </c>
      <c r="FX4" s="1225">
        <v>2021</v>
      </c>
      <c r="FY4" s="1225">
        <v>2022</v>
      </c>
      <c r="FZ4" s="1225">
        <v>2023</v>
      </c>
      <c r="GA4" s="1226">
        <v>2024</v>
      </c>
      <c r="GB4" s="1224">
        <v>2015</v>
      </c>
      <c r="GC4" s="1224">
        <v>2016</v>
      </c>
      <c r="GD4" s="1224">
        <v>2017</v>
      </c>
      <c r="GE4" s="1224">
        <v>2018</v>
      </c>
      <c r="GF4" s="1224">
        <v>2019</v>
      </c>
      <c r="GG4" s="1224">
        <v>2020</v>
      </c>
      <c r="GH4" s="1225">
        <v>2021</v>
      </c>
      <c r="GI4" s="1225">
        <v>2022</v>
      </c>
      <c r="GJ4" s="1225">
        <v>2023</v>
      </c>
      <c r="GK4" s="1226">
        <v>2024</v>
      </c>
      <c r="GL4" s="1224">
        <v>2015</v>
      </c>
      <c r="GM4" s="1224">
        <v>2016</v>
      </c>
      <c r="GN4" s="1224">
        <v>2017</v>
      </c>
      <c r="GO4" s="1224">
        <v>2018</v>
      </c>
      <c r="GP4" s="1224">
        <v>2019</v>
      </c>
      <c r="GQ4" s="1224">
        <v>2020</v>
      </c>
      <c r="GR4" s="1225">
        <v>2021</v>
      </c>
      <c r="GS4" s="1225">
        <v>2022</v>
      </c>
      <c r="GT4" s="1225">
        <v>2023</v>
      </c>
      <c r="GU4" s="1226">
        <v>2024</v>
      </c>
      <c r="GV4" s="1224">
        <v>2015</v>
      </c>
      <c r="GW4" s="1224">
        <v>2016</v>
      </c>
      <c r="GX4" s="1224">
        <v>2017</v>
      </c>
      <c r="GY4" s="1224">
        <v>2018</v>
      </c>
      <c r="GZ4" s="1224">
        <v>2019</v>
      </c>
      <c r="HA4" s="1224">
        <v>2020</v>
      </c>
      <c r="HB4" s="1225">
        <v>2021</v>
      </c>
      <c r="HC4" s="1225">
        <v>2022</v>
      </c>
      <c r="HD4" s="1225">
        <v>2023</v>
      </c>
      <c r="HE4" s="1226">
        <v>2024</v>
      </c>
      <c r="HF4" s="1224">
        <v>2015</v>
      </c>
      <c r="HG4" s="1224">
        <v>2016</v>
      </c>
      <c r="HH4" s="1224">
        <v>2017</v>
      </c>
      <c r="HI4" s="1224">
        <v>2018</v>
      </c>
      <c r="HJ4" s="1224">
        <v>2019</v>
      </c>
      <c r="HK4" s="1224">
        <v>2020</v>
      </c>
      <c r="HL4" s="1225">
        <v>2021</v>
      </c>
      <c r="HM4" s="1225">
        <v>2022</v>
      </c>
      <c r="HN4" s="1225">
        <v>2023</v>
      </c>
      <c r="HO4" s="1226">
        <v>2024</v>
      </c>
      <c r="HP4" s="1224">
        <v>2014</v>
      </c>
      <c r="HQ4" s="1224">
        <v>2015</v>
      </c>
      <c r="HR4" s="1224">
        <v>2016</v>
      </c>
      <c r="HS4" s="1224">
        <v>2017</v>
      </c>
      <c r="HT4" s="1224">
        <v>2018</v>
      </c>
      <c r="HU4" s="1224">
        <v>2019</v>
      </c>
      <c r="HV4" s="1224">
        <v>2020</v>
      </c>
      <c r="HW4" s="1225">
        <v>2021</v>
      </c>
      <c r="HX4" s="1225">
        <v>2022</v>
      </c>
      <c r="HY4" s="1225">
        <v>2023</v>
      </c>
      <c r="HZ4" s="1226">
        <v>2024</v>
      </c>
      <c r="IA4" s="1224">
        <v>2015</v>
      </c>
      <c r="IB4" s="1224">
        <v>2016</v>
      </c>
      <c r="IC4" s="1224">
        <v>2017</v>
      </c>
      <c r="ID4" s="1224">
        <v>2018</v>
      </c>
      <c r="IE4" s="1224">
        <v>2019</v>
      </c>
      <c r="IF4" s="1224">
        <v>2020</v>
      </c>
      <c r="IG4" s="1225">
        <v>2021</v>
      </c>
      <c r="IH4" s="1225">
        <v>2022</v>
      </c>
      <c r="II4" s="1225">
        <v>2023</v>
      </c>
      <c r="IJ4" s="1226">
        <v>2024</v>
      </c>
      <c r="IK4" s="1228">
        <v>2015</v>
      </c>
      <c r="IL4" s="1228">
        <v>2016</v>
      </c>
      <c r="IM4" s="1228">
        <v>2017</v>
      </c>
      <c r="IN4" s="1228">
        <v>2018</v>
      </c>
      <c r="IO4" s="1228">
        <v>2019</v>
      </c>
      <c r="IP4" s="1229">
        <v>2020</v>
      </c>
      <c r="IQ4" s="1229">
        <v>2021</v>
      </c>
      <c r="IR4" s="1229">
        <v>2022</v>
      </c>
      <c r="IS4" s="1230">
        <v>2023</v>
      </c>
      <c r="IT4" s="1226">
        <v>2024</v>
      </c>
    </row>
    <row r="5" spans="1:254" ht="17.5" customHeight="1">
      <c r="A5" s="1231" t="s">
        <v>584</v>
      </c>
      <c r="B5" s="1232"/>
      <c r="C5" s="1233" t="s">
        <v>185</v>
      </c>
      <c r="D5" s="1233"/>
      <c r="E5" s="1233"/>
      <c r="F5" s="1233"/>
      <c r="G5" s="1233"/>
      <c r="H5" s="1233"/>
      <c r="I5" s="1233"/>
      <c r="J5" s="1233"/>
      <c r="K5" s="1233"/>
      <c r="L5" s="1234"/>
      <c r="M5" s="1233" t="s">
        <v>185</v>
      </c>
      <c r="N5" s="1233"/>
      <c r="O5" s="1233"/>
      <c r="P5" s="1233"/>
      <c r="Q5" s="1233"/>
      <c r="R5" s="1233"/>
      <c r="S5" s="1233"/>
      <c r="T5" s="1233"/>
      <c r="U5" s="1233"/>
      <c r="V5" s="1234"/>
      <c r="W5" s="1233" t="s">
        <v>185</v>
      </c>
      <c r="X5" s="1233"/>
      <c r="Y5" s="1233"/>
      <c r="Z5" s="1233"/>
      <c r="AA5" s="1233"/>
      <c r="AB5" s="1233"/>
      <c r="AC5" s="1233"/>
      <c r="AD5" s="1233"/>
      <c r="AE5" s="1233"/>
      <c r="AF5" s="1234"/>
      <c r="AG5" s="1233" t="s">
        <v>185</v>
      </c>
      <c r="AH5" s="1233"/>
      <c r="AI5" s="1233"/>
      <c r="AJ5" s="1233"/>
      <c r="AK5" s="1233"/>
      <c r="AL5" s="1233"/>
      <c r="AM5" s="1233"/>
      <c r="AN5" s="1233"/>
      <c r="AO5" s="1233"/>
      <c r="AP5" s="1234"/>
      <c r="AQ5" s="1233" t="s">
        <v>185</v>
      </c>
      <c r="AR5" s="1233"/>
      <c r="AS5" s="1233"/>
      <c r="AT5" s="1233"/>
      <c r="AU5" s="1233"/>
      <c r="AV5" s="1233"/>
      <c r="AW5" s="1233"/>
      <c r="AX5" s="1233"/>
      <c r="AY5" s="1233"/>
      <c r="AZ5" s="1234"/>
      <c r="BA5" s="1233" t="s">
        <v>185</v>
      </c>
      <c r="BB5" s="1233"/>
      <c r="BC5" s="1233"/>
      <c r="BD5" s="1233"/>
      <c r="BE5" s="1233"/>
      <c r="BF5" s="1233"/>
      <c r="BG5" s="1233"/>
      <c r="BH5" s="1233"/>
      <c r="BI5" s="1233"/>
      <c r="BJ5" s="1234"/>
      <c r="BK5" s="1233" t="s">
        <v>185</v>
      </c>
      <c r="BL5" s="1233"/>
      <c r="BM5" s="1233"/>
      <c r="BN5" s="1233"/>
      <c r="BO5" s="1233"/>
      <c r="BP5" s="1233"/>
      <c r="BQ5" s="1233"/>
      <c r="BR5" s="1233"/>
      <c r="BS5" s="1233"/>
      <c r="BT5" s="1234"/>
      <c r="BU5" s="1234"/>
      <c r="BV5" s="1233" t="s">
        <v>185</v>
      </c>
      <c r="BW5" s="1233"/>
      <c r="BX5" s="1233"/>
      <c r="BY5" s="1233"/>
      <c r="BZ5" s="1233"/>
      <c r="CA5" s="1233"/>
      <c r="CB5" s="1233"/>
      <c r="CC5" s="1233"/>
      <c r="CD5" s="1233"/>
      <c r="CE5" s="1234"/>
      <c r="CF5" s="1233" t="s">
        <v>185</v>
      </c>
      <c r="CG5" s="1233"/>
      <c r="CH5" s="1233"/>
      <c r="CI5" s="1233"/>
      <c r="CJ5" s="1233"/>
      <c r="CK5" s="1233"/>
      <c r="CL5" s="1233"/>
      <c r="CM5" s="1233"/>
      <c r="CN5" s="1233"/>
      <c r="CO5" s="1233" t="s">
        <v>185</v>
      </c>
      <c r="CP5" s="1233"/>
      <c r="CQ5" s="1233"/>
      <c r="CR5" s="1233"/>
      <c r="CS5" s="1233"/>
      <c r="CT5" s="1233"/>
      <c r="CU5" s="1233"/>
      <c r="CV5" s="1233"/>
      <c r="CW5" s="1233"/>
      <c r="CX5" s="1234"/>
      <c r="CY5" s="1234"/>
      <c r="CZ5" s="1233" t="s">
        <v>185</v>
      </c>
      <c r="DA5" s="1233"/>
      <c r="DB5" s="1233"/>
      <c r="DC5" s="1233"/>
      <c r="DD5" s="1233"/>
      <c r="DE5" s="1233"/>
      <c r="DF5" s="1233"/>
      <c r="DG5" s="1233"/>
      <c r="DH5" s="1233"/>
      <c r="DI5" s="1234"/>
      <c r="DJ5" s="1233" t="s">
        <v>185</v>
      </c>
      <c r="DK5" s="1233"/>
      <c r="DL5" s="1233"/>
      <c r="DM5" s="1233"/>
      <c r="DN5" s="1233"/>
      <c r="DO5" s="1233"/>
      <c r="DP5" s="1233"/>
      <c r="DQ5" s="1233"/>
      <c r="DR5" s="1233"/>
      <c r="DS5" s="1234"/>
      <c r="DT5" s="1233" t="s">
        <v>185</v>
      </c>
      <c r="DU5" s="1233"/>
      <c r="DV5" s="1233"/>
      <c r="DW5" s="1233"/>
      <c r="DX5" s="1233"/>
      <c r="DY5" s="1233"/>
      <c r="DZ5" s="1233"/>
      <c r="EA5" s="1233"/>
      <c r="EB5" s="1233"/>
      <c r="EC5" s="1234"/>
      <c r="ED5" s="1233" t="s">
        <v>185</v>
      </c>
      <c r="EE5" s="1233"/>
      <c r="EF5" s="1233"/>
      <c r="EG5" s="1233"/>
      <c r="EH5" s="1233"/>
      <c r="EI5" s="1233"/>
      <c r="EJ5" s="1233"/>
      <c r="EK5" s="1233"/>
      <c r="EL5" s="1233"/>
      <c r="EM5" s="1234"/>
      <c r="EN5" s="1233" t="s">
        <v>185</v>
      </c>
      <c r="EO5" s="1233"/>
      <c r="EP5" s="1233"/>
      <c r="EQ5" s="1233"/>
      <c r="ER5" s="1233"/>
      <c r="ES5" s="1233"/>
      <c r="ET5" s="1233"/>
      <c r="EU5" s="1233"/>
      <c r="EV5" s="1233"/>
      <c r="EW5" s="1234"/>
      <c r="EX5" s="1233" t="s">
        <v>185</v>
      </c>
      <c r="EY5" s="1233"/>
      <c r="EZ5" s="1233"/>
      <c r="FA5" s="1233"/>
      <c r="FB5" s="1233"/>
      <c r="FC5" s="1233"/>
      <c r="FD5" s="1233"/>
      <c r="FE5" s="1233"/>
      <c r="FF5" s="1233"/>
      <c r="FG5" s="1234"/>
      <c r="FH5" s="1233" t="s">
        <v>185</v>
      </c>
      <c r="FI5" s="1233"/>
      <c r="FJ5" s="1233"/>
      <c r="FK5" s="1233"/>
      <c r="FL5" s="1233"/>
      <c r="FM5" s="1233"/>
      <c r="FN5" s="1233"/>
      <c r="FO5" s="1233"/>
      <c r="FP5" s="1233"/>
      <c r="FQ5" s="1234"/>
      <c r="FR5" s="1233" t="s">
        <v>185</v>
      </c>
      <c r="FS5" s="1233"/>
      <c r="FT5" s="1233"/>
      <c r="FU5" s="1233"/>
      <c r="FV5" s="1233"/>
      <c r="FW5" s="1233"/>
      <c r="FX5" s="1233"/>
      <c r="FY5" s="1233"/>
      <c r="FZ5" s="1233"/>
      <c r="GA5" s="1234"/>
      <c r="GB5" s="1233" t="s">
        <v>185</v>
      </c>
      <c r="GC5" s="1233"/>
      <c r="GD5" s="1233"/>
      <c r="GE5" s="1233"/>
      <c r="GF5" s="1233"/>
      <c r="GG5" s="1233"/>
      <c r="GH5" s="1233"/>
      <c r="GI5" s="1233"/>
      <c r="GJ5" s="1233"/>
      <c r="GK5" s="1234"/>
      <c r="GL5" s="1233" t="s">
        <v>185</v>
      </c>
      <c r="GM5" s="1233"/>
      <c r="GN5" s="1233"/>
      <c r="GO5" s="1233"/>
      <c r="GP5" s="1233"/>
      <c r="GQ5" s="1233"/>
      <c r="GR5" s="1233"/>
      <c r="GS5" s="1233"/>
      <c r="GT5" s="1235"/>
      <c r="GU5" s="1236"/>
      <c r="GV5" s="1233" t="s">
        <v>185</v>
      </c>
      <c r="GW5" s="1233"/>
      <c r="GX5" s="1233"/>
      <c r="GY5" s="1233"/>
      <c r="GZ5" s="1233"/>
      <c r="HA5" s="1233"/>
      <c r="HB5" s="1233"/>
      <c r="HC5" s="1233"/>
      <c r="HD5" s="1233"/>
      <c r="HE5" s="1234"/>
      <c r="HF5" s="1233" t="s">
        <v>185</v>
      </c>
      <c r="HG5" s="1233"/>
      <c r="HH5" s="1233"/>
      <c r="HI5" s="1233"/>
      <c r="HJ5" s="1233"/>
      <c r="HK5" s="1233"/>
      <c r="HL5" s="1233"/>
      <c r="HM5" s="1233"/>
      <c r="HN5" s="1233"/>
      <c r="HO5" s="1234"/>
      <c r="HP5" s="1233" t="s">
        <v>185</v>
      </c>
      <c r="HQ5" s="1233" t="s">
        <v>185</v>
      </c>
      <c r="HR5" s="1233"/>
      <c r="HS5" s="1233"/>
      <c r="HT5" s="1233"/>
      <c r="HU5" s="1233"/>
      <c r="HV5" s="1233"/>
      <c r="HW5" s="1233"/>
      <c r="HX5" s="1233"/>
      <c r="HY5" s="1233"/>
      <c r="HZ5" s="1234"/>
      <c r="IA5" s="1233" t="s">
        <v>185</v>
      </c>
      <c r="IB5" s="1233"/>
      <c r="IC5" s="1233"/>
      <c r="ID5" s="1233"/>
      <c r="IE5" s="1233"/>
      <c r="IF5" s="1233"/>
      <c r="IG5" s="1233"/>
      <c r="IH5" s="1233"/>
      <c r="II5" s="1233"/>
      <c r="IJ5" s="1234"/>
      <c r="IK5" s="1233" t="s">
        <v>185</v>
      </c>
      <c r="IL5" s="1237"/>
      <c r="IM5" s="1237"/>
      <c r="IN5" s="1237"/>
      <c r="IO5" s="1237"/>
      <c r="IP5" s="1238"/>
      <c r="IQ5" s="1237"/>
      <c r="IR5" s="1233"/>
      <c r="IS5" s="1239"/>
      <c r="IT5" s="1240"/>
    </row>
    <row r="6" spans="1:254" ht="17.5" customHeight="1">
      <c r="A6" s="1241" t="s">
        <v>585</v>
      </c>
      <c r="B6" s="1242"/>
      <c r="C6" s="1239" t="s">
        <v>185</v>
      </c>
      <c r="D6" s="1239"/>
      <c r="E6" s="1239"/>
      <c r="F6" s="1239"/>
      <c r="G6" s="1239"/>
      <c r="H6" s="1239"/>
      <c r="I6" s="1239"/>
      <c r="J6" s="1239"/>
      <c r="K6" s="1239"/>
      <c r="L6" s="1240"/>
      <c r="M6" s="1239" t="s">
        <v>185</v>
      </c>
      <c r="N6" s="1239"/>
      <c r="O6" s="1239"/>
      <c r="P6" s="1239"/>
      <c r="Q6" s="1239"/>
      <c r="R6" s="1239"/>
      <c r="S6" s="1239"/>
      <c r="T6" s="1239"/>
      <c r="U6" s="1239"/>
      <c r="V6" s="1240"/>
      <c r="W6" s="1239" t="s">
        <v>185</v>
      </c>
      <c r="X6" s="1239"/>
      <c r="Y6" s="1239"/>
      <c r="Z6" s="1239"/>
      <c r="AA6" s="1239"/>
      <c r="AB6" s="1239"/>
      <c r="AC6" s="1239"/>
      <c r="AD6" s="1239"/>
      <c r="AE6" s="1239"/>
      <c r="AF6" s="1240"/>
      <c r="AG6" s="1239" t="s">
        <v>185</v>
      </c>
      <c r="AH6" s="1239"/>
      <c r="AI6" s="1239"/>
      <c r="AJ6" s="1239"/>
      <c r="AK6" s="1239"/>
      <c r="AL6" s="1239"/>
      <c r="AM6" s="1239"/>
      <c r="AN6" s="1239"/>
      <c r="AO6" s="1239"/>
      <c r="AP6" s="1240"/>
      <c r="AQ6" s="1239" t="s">
        <v>185</v>
      </c>
      <c r="AR6" s="1239"/>
      <c r="AS6" s="1239"/>
      <c r="AT6" s="1239"/>
      <c r="AU6" s="1239"/>
      <c r="AV6" s="1239"/>
      <c r="AW6" s="1239"/>
      <c r="AX6" s="1239"/>
      <c r="AY6" s="1239"/>
      <c r="AZ6" s="1240"/>
      <c r="BA6" s="1239" t="s">
        <v>185</v>
      </c>
      <c r="BB6" s="1239"/>
      <c r="BC6" s="1239"/>
      <c r="BD6" s="1239"/>
      <c r="BE6" s="1239"/>
      <c r="BF6" s="1239"/>
      <c r="BG6" s="1239"/>
      <c r="BH6" s="1239"/>
      <c r="BI6" s="1239"/>
      <c r="BJ6" s="1240"/>
      <c r="BK6" s="1239" t="s">
        <v>185</v>
      </c>
      <c r="BL6" s="1239"/>
      <c r="BM6" s="1239"/>
      <c r="BN6" s="1239"/>
      <c r="BO6" s="1239"/>
      <c r="BP6" s="1239"/>
      <c r="BQ6" s="1239"/>
      <c r="BR6" s="1239"/>
      <c r="BS6" s="1239"/>
      <c r="BT6" s="1240"/>
      <c r="BU6" s="1240"/>
      <c r="BV6" s="1239" t="s">
        <v>185</v>
      </c>
      <c r="BW6" s="1239"/>
      <c r="BX6" s="1239"/>
      <c r="BY6" s="1239"/>
      <c r="BZ6" s="1239"/>
      <c r="CA6" s="1239"/>
      <c r="CB6" s="1239"/>
      <c r="CC6" s="1239"/>
      <c r="CD6" s="1239"/>
      <c r="CE6" s="1240"/>
      <c r="CF6" s="1239" t="s">
        <v>185</v>
      </c>
      <c r="CG6" s="1239"/>
      <c r="CH6" s="1239"/>
      <c r="CI6" s="1239"/>
      <c r="CJ6" s="1239"/>
      <c r="CK6" s="1239"/>
      <c r="CL6" s="1239"/>
      <c r="CM6" s="1239"/>
      <c r="CN6" s="1243"/>
      <c r="CO6" s="1239" t="s">
        <v>185</v>
      </c>
      <c r="CP6" s="1239"/>
      <c r="CQ6" s="1239"/>
      <c r="CR6" s="1239"/>
      <c r="CS6" s="1239"/>
      <c r="CT6" s="1239"/>
      <c r="CU6" s="1239"/>
      <c r="CV6" s="1239"/>
      <c r="CW6" s="1239"/>
      <c r="CX6" s="1240"/>
      <c r="CY6" s="1240"/>
      <c r="CZ6" s="1239" t="s">
        <v>185</v>
      </c>
      <c r="DA6" s="1239"/>
      <c r="DB6" s="1239"/>
      <c r="DC6" s="1239"/>
      <c r="DD6" s="1239"/>
      <c r="DE6" s="1239"/>
      <c r="DF6" s="1239"/>
      <c r="DG6" s="1239"/>
      <c r="DH6" s="1239"/>
      <c r="DI6" s="1240"/>
      <c r="DJ6" s="1239" t="s">
        <v>185</v>
      </c>
      <c r="DK6" s="1239"/>
      <c r="DL6" s="1239"/>
      <c r="DM6" s="1239"/>
      <c r="DN6" s="1239"/>
      <c r="DO6" s="1239"/>
      <c r="DP6" s="1239"/>
      <c r="DQ6" s="1239"/>
      <c r="DR6" s="1239"/>
      <c r="DS6" s="1240"/>
      <c r="DT6" s="1239" t="s">
        <v>185</v>
      </c>
      <c r="DU6" s="1239"/>
      <c r="DV6" s="1239"/>
      <c r="DW6" s="1239"/>
      <c r="DX6" s="1239"/>
      <c r="DY6" s="1239"/>
      <c r="DZ6" s="1239"/>
      <c r="EA6" s="1239"/>
      <c r="EB6" s="1239"/>
      <c r="EC6" s="1240"/>
      <c r="ED6" s="1239" t="s">
        <v>185</v>
      </c>
      <c r="EE6" s="1239"/>
      <c r="EF6" s="1239"/>
      <c r="EG6" s="1239"/>
      <c r="EH6" s="1239"/>
      <c r="EI6" s="1239"/>
      <c r="EJ6" s="1239"/>
      <c r="EK6" s="1239"/>
      <c r="EL6" s="1239"/>
      <c r="EM6" s="1240"/>
      <c r="EN6" s="1239" t="s">
        <v>185</v>
      </c>
      <c r="EO6" s="1239"/>
      <c r="EP6" s="1239"/>
      <c r="EQ6" s="1239"/>
      <c r="ER6" s="1239"/>
      <c r="ES6" s="1239"/>
      <c r="ET6" s="1239"/>
      <c r="EU6" s="1239"/>
      <c r="EV6" s="1239"/>
      <c r="EW6" s="1240"/>
      <c r="EX6" s="1239" t="s">
        <v>185</v>
      </c>
      <c r="EY6" s="1239"/>
      <c r="EZ6" s="1239"/>
      <c r="FA6" s="1239"/>
      <c r="FB6" s="1239"/>
      <c r="FC6" s="1239"/>
      <c r="FD6" s="1239"/>
      <c r="FE6" s="1239"/>
      <c r="FF6" s="1239"/>
      <c r="FG6" s="1240"/>
      <c r="FH6" s="1239" t="s">
        <v>185</v>
      </c>
      <c r="FI6" s="1239"/>
      <c r="FJ6" s="1239"/>
      <c r="FK6" s="1239"/>
      <c r="FL6" s="1239"/>
      <c r="FM6" s="1239"/>
      <c r="FN6" s="1239"/>
      <c r="FO6" s="1239"/>
      <c r="FP6" s="1239"/>
      <c r="FQ6" s="1240"/>
      <c r="FR6" s="1239" t="s">
        <v>185</v>
      </c>
      <c r="FS6" s="1239"/>
      <c r="FT6" s="1239"/>
      <c r="FU6" s="1239"/>
      <c r="FV6" s="1239"/>
      <c r="FW6" s="1239"/>
      <c r="FX6" s="1239"/>
      <c r="FY6" s="1239"/>
      <c r="FZ6" s="1239"/>
      <c r="GA6" s="1240"/>
      <c r="GB6" s="1239" t="s">
        <v>185</v>
      </c>
      <c r="GC6" s="1239"/>
      <c r="GD6" s="1239"/>
      <c r="GE6" s="1239"/>
      <c r="GF6" s="1239"/>
      <c r="GG6" s="1239"/>
      <c r="GH6" s="1239"/>
      <c r="GI6" s="1239"/>
      <c r="GJ6" s="1239"/>
      <c r="GK6" s="1240"/>
      <c r="GL6" s="1239" t="s">
        <v>185</v>
      </c>
      <c r="GM6" s="1239"/>
      <c r="GN6" s="1239"/>
      <c r="GO6" s="1239"/>
      <c r="GP6" s="1239"/>
      <c r="GQ6" s="1239"/>
      <c r="GR6" s="1239"/>
      <c r="GS6" s="1239"/>
      <c r="GT6" s="1243"/>
      <c r="GU6" s="1244"/>
      <c r="GV6" s="1239" t="s">
        <v>185</v>
      </c>
      <c r="GW6" s="1239"/>
      <c r="GX6" s="1239"/>
      <c r="GY6" s="1239"/>
      <c r="GZ6" s="1239"/>
      <c r="HA6" s="1239"/>
      <c r="HB6" s="1239"/>
      <c r="HC6" s="1239"/>
      <c r="HD6" s="1239"/>
      <c r="HE6" s="1240"/>
      <c r="HF6" s="1239" t="s">
        <v>185</v>
      </c>
      <c r="HG6" s="1239"/>
      <c r="HH6" s="1239"/>
      <c r="HI6" s="1239"/>
      <c r="HJ6" s="1239"/>
      <c r="HK6" s="1239"/>
      <c r="HL6" s="1239"/>
      <c r="HM6" s="1239"/>
      <c r="HN6" s="1239"/>
      <c r="HO6" s="1240"/>
      <c r="HP6" s="1239" t="s">
        <v>185</v>
      </c>
      <c r="HQ6" s="1239" t="s">
        <v>185</v>
      </c>
      <c r="HR6" s="1239"/>
      <c r="HS6" s="1239"/>
      <c r="HT6" s="1239"/>
      <c r="HU6" s="1239"/>
      <c r="HV6" s="1239"/>
      <c r="HW6" s="1239"/>
      <c r="HX6" s="1239"/>
      <c r="HY6" s="1239"/>
      <c r="HZ6" s="1240"/>
      <c r="IA6" s="1239" t="s">
        <v>185</v>
      </c>
      <c r="IB6" s="1239"/>
      <c r="IC6" s="1239"/>
      <c r="ID6" s="1239"/>
      <c r="IE6" s="1239"/>
      <c r="IF6" s="1239"/>
      <c r="IG6" s="1239"/>
      <c r="IH6" s="1239"/>
      <c r="II6" s="1239"/>
      <c r="IJ6" s="1240"/>
      <c r="IK6" s="1239" t="s">
        <v>185</v>
      </c>
      <c r="IL6" s="1238"/>
      <c r="IM6" s="1238"/>
      <c r="IN6" s="1238"/>
      <c r="IO6" s="1238"/>
      <c r="IP6" s="1238"/>
      <c r="IQ6" s="1238"/>
      <c r="IR6" s="1239"/>
      <c r="IS6" s="1239"/>
      <c r="IT6" s="1240"/>
    </row>
    <row r="7" spans="1:254" ht="17.5" customHeight="1">
      <c r="A7" s="1241" t="s">
        <v>586</v>
      </c>
      <c r="B7" s="1242">
        <v>14005</v>
      </c>
      <c r="C7" s="1238">
        <v>190120.8</v>
      </c>
      <c r="D7" s="1238">
        <v>190120.8</v>
      </c>
      <c r="E7" s="1238">
        <v>190120.8</v>
      </c>
      <c r="F7" s="1238">
        <v>190120.8</v>
      </c>
      <c r="G7" s="1238">
        <v>190120.8</v>
      </c>
      <c r="H7" s="1238">
        <v>190120.8</v>
      </c>
      <c r="I7" s="1238">
        <v>190120.8</v>
      </c>
      <c r="J7" s="1238">
        <v>190121</v>
      </c>
      <c r="K7" s="1238">
        <v>193822.92</v>
      </c>
      <c r="L7" s="1245">
        <v>198650.86</v>
      </c>
      <c r="M7" s="1238">
        <v>131050</v>
      </c>
      <c r="N7" s="1238">
        <v>135944.09729999999</v>
      </c>
      <c r="O7" s="1238">
        <v>142985.14720000001</v>
      </c>
      <c r="P7" s="1246">
        <v>144261.94</v>
      </c>
      <c r="Q7" s="1246">
        <v>146310.92000000001</v>
      </c>
      <c r="R7" s="1246">
        <v>146559.9</v>
      </c>
      <c r="S7" s="1246">
        <v>146825.20179999998</v>
      </c>
      <c r="T7" s="1238">
        <v>147772.96</v>
      </c>
      <c r="U7" s="1238">
        <v>147772.96</v>
      </c>
      <c r="V7" s="1245">
        <v>184272.96</v>
      </c>
      <c r="W7" s="1238">
        <v>79978.240000000005</v>
      </c>
      <c r="X7" s="1238">
        <v>79989.121499999994</v>
      </c>
      <c r="Y7" s="1238">
        <v>80000</v>
      </c>
      <c r="Z7" s="1238">
        <v>80000</v>
      </c>
      <c r="AA7" s="1238">
        <v>80000</v>
      </c>
      <c r="AB7" s="1238">
        <v>80000</v>
      </c>
      <c r="AC7" s="1238">
        <v>80000</v>
      </c>
      <c r="AD7" s="1238">
        <v>80000</v>
      </c>
      <c r="AE7" s="1238">
        <v>80000</v>
      </c>
      <c r="AF7" s="1245">
        <v>80000</v>
      </c>
      <c r="AG7" s="1238">
        <v>200490</v>
      </c>
      <c r="AH7" s="1238">
        <v>200490</v>
      </c>
      <c r="AI7" s="1238">
        <v>200490</v>
      </c>
      <c r="AJ7" s="1238">
        <v>200490</v>
      </c>
      <c r="AK7" s="1238">
        <v>200490</v>
      </c>
      <c r="AL7" s="1238">
        <v>200490</v>
      </c>
      <c r="AM7" s="1238">
        <v>200490</v>
      </c>
      <c r="AN7" s="1238">
        <v>200490</v>
      </c>
      <c r="AO7" s="1238">
        <v>218990</v>
      </c>
      <c r="AP7" s="1245">
        <v>218990</v>
      </c>
      <c r="AQ7" s="1238">
        <v>15070.9</v>
      </c>
      <c r="AR7" s="1238">
        <v>15070.9</v>
      </c>
      <c r="AS7" s="1238">
        <v>15070.9</v>
      </c>
      <c r="AT7" s="1238">
        <v>15070.9</v>
      </c>
      <c r="AU7" s="1238">
        <v>15070.9</v>
      </c>
      <c r="AV7" s="1238">
        <v>15070.9</v>
      </c>
      <c r="AW7" s="1238">
        <v>15070.9</v>
      </c>
      <c r="AX7" s="1238">
        <v>15070</v>
      </c>
      <c r="AY7" s="1238">
        <v>15070</v>
      </c>
      <c r="AZ7" s="1245">
        <v>15070.9</v>
      </c>
      <c r="BA7" s="1238">
        <v>211570.1</v>
      </c>
      <c r="BB7" s="1238">
        <v>228620.1</v>
      </c>
      <c r="BC7" s="1238">
        <v>240620.1</v>
      </c>
      <c r="BD7" s="1238">
        <v>240620.1</v>
      </c>
      <c r="BE7" s="1238">
        <v>252620.1</v>
      </c>
      <c r="BF7" s="1238">
        <v>289120.09999999998</v>
      </c>
      <c r="BG7" s="1238">
        <v>308620.09999999998</v>
      </c>
      <c r="BH7" s="1238">
        <v>342620.1</v>
      </c>
      <c r="BI7" s="1238">
        <v>370620.1</v>
      </c>
      <c r="BJ7" s="1245">
        <v>384120.1</v>
      </c>
      <c r="BK7" s="1238">
        <v>95000</v>
      </c>
      <c r="BL7" s="1238">
        <v>95000</v>
      </c>
      <c r="BM7" s="1238">
        <v>95000</v>
      </c>
      <c r="BN7" s="1238">
        <v>95000</v>
      </c>
      <c r="BO7" s="1238">
        <v>95000</v>
      </c>
      <c r="BP7" s="1238">
        <v>95000</v>
      </c>
      <c r="BQ7" s="1238">
        <v>95000</v>
      </c>
      <c r="BR7" s="1238">
        <v>95000</v>
      </c>
      <c r="BS7" s="1238">
        <v>95000</v>
      </c>
      <c r="BT7" s="1245">
        <v>95000</v>
      </c>
      <c r="BU7" s="1245">
        <v>16800</v>
      </c>
      <c r="BV7" s="1238">
        <v>18028.650000000001</v>
      </c>
      <c r="BW7" s="1238">
        <v>26159.2176</v>
      </c>
      <c r="BX7" s="1238">
        <v>26159.2176</v>
      </c>
      <c r="BY7" s="1238">
        <v>31262.09</v>
      </c>
      <c r="BZ7" s="1238">
        <v>31262.09</v>
      </c>
      <c r="CA7" s="1238">
        <v>31262.09</v>
      </c>
      <c r="CB7" s="1238">
        <v>31262.09</v>
      </c>
      <c r="CC7" s="1238">
        <v>66555.210000000006</v>
      </c>
      <c r="CD7" s="1238">
        <v>91555.21</v>
      </c>
      <c r="CE7" s="1245">
        <v>91555.21</v>
      </c>
      <c r="CF7" s="1238">
        <v>175000</v>
      </c>
      <c r="CG7" s="1238">
        <v>175000</v>
      </c>
      <c r="CH7" s="1238">
        <v>175000</v>
      </c>
      <c r="CI7" s="1238">
        <v>175000</v>
      </c>
      <c r="CJ7" s="1238">
        <v>185000</v>
      </c>
      <c r="CK7" s="1238">
        <v>185000</v>
      </c>
      <c r="CL7" s="1238">
        <v>185000</v>
      </c>
      <c r="CM7" s="1238">
        <v>185000</v>
      </c>
      <c r="CN7" s="1247">
        <v>0</v>
      </c>
      <c r="CO7" s="1238">
        <v>145200</v>
      </c>
      <c r="CP7" s="1238">
        <v>145200</v>
      </c>
      <c r="CQ7" s="1238">
        <v>150745.02660000001</v>
      </c>
      <c r="CR7" s="1238">
        <v>173782.05</v>
      </c>
      <c r="CS7" s="1238">
        <v>184282.06</v>
      </c>
      <c r="CT7" s="1238">
        <v>193582.06</v>
      </c>
      <c r="CU7" s="1238">
        <v>196582.10089999999</v>
      </c>
      <c r="CV7" s="1238">
        <v>214582.1</v>
      </c>
      <c r="CW7" s="1238">
        <v>244582.1</v>
      </c>
      <c r="CX7" s="1245">
        <v>259932.1</v>
      </c>
      <c r="CY7" s="1245">
        <v>12119</v>
      </c>
      <c r="CZ7" s="1238">
        <v>199488.01</v>
      </c>
      <c r="DA7" s="1238">
        <v>199528.8138</v>
      </c>
      <c r="DB7" s="1238">
        <v>199847.52830000001</v>
      </c>
      <c r="DC7" s="1238">
        <v>201174</v>
      </c>
      <c r="DD7" s="1238">
        <v>201738.12</v>
      </c>
      <c r="DE7" s="1238">
        <v>201879.84</v>
      </c>
      <c r="DF7" s="1238">
        <v>202094.39660000001</v>
      </c>
      <c r="DG7" s="1238">
        <v>211261.92</v>
      </c>
      <c r="DH7" s="1238">
        <v>214939.61</v>
      </c>
      <c r="DI7" s="1245">
        <v>215094.41</v>
      </c>
      <c r="DJ7" s="1238">
        <v>143171.70000000001</v>
      </c>
      <c r="DK7" s="1238">
        <v>143231.93479999999</v>
      </c>
      <c r="DL7" s="1238">
        <v>143534.71100000001</v>
      </c>
      <c r="DM7" s="1238">
        <v>143549.87</v>
      </c>
      <c r="DN7" s="1238">
        <v>143578.45000000001</v>
      </c>
      <c r="DO7" s="1238">
        <v>143586.26</v>
      </c>
      <c r="DP7" s="1238">
        <v>143597.42000000001</v>
      </c>
      <c r="DQ7" s="1238">
        <v>143730.60999999999</v>
      </c>
      <c r="DR7" s="1238">
        <v>143857.14000000001</v>
      </c>
      <c r="DS7" s="1245">
        <v>144061.62</v>
      </c>
      <c r="DT7" s="1238">
        <v>47500</v>
      </c>
      <c r="DU7" s="1238">
        <v>62500</v>
      </c>
      <c r="DV7" s="1238">
        <v>62500</v>
      </c>
      <c r="DW7" s="1238">
        <v>62500</v>
      </c>
      <c r="DX7" s="1238">
        <v>62500</v>
      </c>
      <c r="DY7" s="1238">
        <v>63500</v>
      </c>
      <c r="DZ7" s="1238">
        <v>66346.153900000005</v>
      </c>
      <c r="EA7" s="1238">
        <v>66346.153900000005</v>
      </c>
      <c r="EB7" s="1238">
        <v>75437.062999999995</v>
      </c>
      <c r="EC7" s="1245">
        <v>75437.062999999995</v>
      </c>
      <c r="ED7" s="1238">
        <v>51029.02</v>
      </c>
      <c r="EE7" s="1238">
        <v>51029.024899999997</v>
      </c>
      <c r="EF7" s="1238">
        <v>51029.024899999997</v>
      </c>
      <c r="EG7" s="1238">
        <v>51029.02</v>
      </c>
      <c r="EH7" s="1238">
        <v>51029.02</v>
      </c>
      <c r="EI7" s="1238">
        <v>51029.02</v>
      </c>
      <c r="EJ7" s="1238">
        <v>51029.02</v>
      </c>
      <c r="EK7" s="1238">
        <v>51029</v>
      </c>
      <c r="EL7" s="1238">
        <v>51029</v>
      </c>
      <c r="EM7" s="1245">
        <v>51029.02</v>
      </c>
      <c r="EN7" s="1238">
        <v>10000</v>
      </c>
      <c r="EO7" s="1238">
        <v>10000</v>
      </c>
      <c r="EP7" s="1238">
        <v>10000</v>
      </c>
      <c r="EQ7" s="1238">
        <v>10000</v>
      </c>
      <c r="ER7" s="1238">
        <v>10000</v>
      </c>
      <c r="ES7" s="1238">
        <v>10000</v>
      </c>
      <c r="ET7" s="1238">
        <v>10000</v>
      </c>
      <c r="EU7" s="1238">
        <v>632499.77</v>
      </c>
      <c r="EV7" s="1238">
        <v>632499.77009999997</v>
      </c>
      <c r="EW7" s="1245">
        <v>632499.77009999997</v>
      </c>
      <c r="EX7" s="1238">
        <v>191881.29</v>
      </c>
      <c r="EY7" s="1238">
        <v>191881.2856</v>
      </c>
      <c r="EZ7" s="1238">
        <v>191881.2856</v>
      </c>
      <c r="FA7" s="1238">
        <v>191881.29</v>
      </c>
      <c r="FB7" s="1238">
        <v>191881.29</v>
      </c>
      <c r="FC7" s="1238">
        <v>191881.29</v>
      </c>
      <c r="FD7" s="1238">
        <v>191881.29</v>
      </c>
      <c r="FE7" s="1238">
        <v>191881.29</v>
      </c>
      <c r="FF7" s="1238">
        <v>191881.29</v>
      </c>
      <c r="FG7" s="1245">
        <v>191881.29</v>
      </c>
      <c r="FH7" s="1238">
        <v>201288.43</v>
      </c>
      <c r="FI7" s="1246">
        <v>201288.43</v>
      </c>
      <c r="FJ7" s="1246">
        <v>201288.43</v>
      </c>
      <c r="FK7" s="1246">
        <v>201288.43</v>
      </c>
      <c r="FL7" s="1246">
        <v>201288.43</v>
      </c>
      <c r="FM7" s="1246">
        <v>201288.43</v>
      </c>
      <c r="FN7" s="1246">
        <v>201288.43</v>
      </c>
      <c r="FO7" s="1238">
        <v>201288</v>
      </c>
      <c r="FP7" s="1238">
        <v>201288.43</v>
      </c>
      <c r="FQ7" s="1245">
        <v>201288.43</v>
      </c>
      <c r="FR7" s="1238">
        <v>37406.19</v>
      </c>
      <c r="FS7" s="1238">
        <v>37406.186699999998</v>
      </c>
      <c r="FT7" s="1238">
        <v>37406.186699999998</v>
      </c>
      <c r="FU7" s="1238">
        <v>37406.19</v>
      </c>
      <c r="FV7" s="1238">
        <v>37406.19</v>
      </c>
      <c r="FW7" s="1238">
        <v>37406.19</v>
      </c>
      <c r="FX7" s="1238">
        <v>37406.19</v>
      </c>
      <c r="FY7" s="1238">
        <v>37406.19</v>
      </c>
      <c r="FZ7" s="1238">
        <v>37406.19</v>
      </c>
      <c r="GA7" s="1245">
        <v>37406.19</v>
      </c>
      <c r="GB7" s="1238">
        <v>119632.35</v>
      </c>
      <c r="GC7" s="1238">
        <v>119632.35</v>
      </c>
      <c r="GD7" s="1238">
        <v>119632.35</v>
      </c>
      <c r="GE7" s="1238">
        <v>119632.25</v>
      </c>
      <c r="GF7" s="1238">
        <v>119632.25</v>
      </c>
      <c r="GG7" s="1238">
        <v>119632.25</v>
      </c>
      <c r="GH7" s="1238">
        <v>119632.25</v>
      </c>
      <c r="GI7" s="1238">
        <v>119632</v>
      </c>
      <c r="GJ7" s="1238">
        <v>119632.35</v>
      </c>
      <c r="GK7" s="1245">
        <v>119632.35</v>
      </c>
      <c r="GL7" s="1238">
        <v>23200</v>
      </c>
      <c r="GM7" s="1238">
        <v>23200</v>
      </c>
      <c r="GN7" s="1238">
        <v>23200</v>
      </c>
      <c r="GO7" s="1238">
        <v>23200</v>
      </c>
      <c r="GP7" s="1238">
        <v>23200</v>
      </c>
      <c r="GQ7" s="1238">
        <v>23200</v>
      </c>
      <c r="GR7" s="1238">
        <v>23200</v>
      </c>
      <c r="GS7" s="1238">
        <v>23200</v>
      </c>
      <c r="GT7" s="1247">
        <v>0</v>
      </c>
      <c r="GU7" s="1248"/>
      <c r="GV7" s="1238">
        <v>100000</v>
      </c>
      <c r="GW7" s="1238">
        <v>100000</v>
      </c>
      <c r="GX7" s="1238">
        <v>100000</v>
      </c>
      <c r="GY7" s="1238">
        <v>100000</v>
      </c>
      <c r="GZ7" s="1238">
        <v>100000</v>
      </c>
      <c r="HA7" s="1238">
        <v>100002.63</v>
      </c>
      <c r="HB7" s="1238">
        <v>100007.09080000001</v>
      </c>
      <c r="HC7" s="1238">
        <v>100037</v>
      </c>
      <c r="HD7" s="1238">
        <v>100089</v>
      </c>
      <c r="HE7" s="1245">
        <v>100146.5465</v>
      </c>
      <c r="HF7" s="1238">
        <v>17500.09</v>
      </c>
      <c r="HG7" s="1238">
        <v>17504.872500000001</v>
      </c>
      <c r="HH7" s="1238">
        <v>17507.522499999999</v>
      </c>
      <c r="HI7" s="1238">
        <v>17509.439999999999</v>
      </c>
      <c r="HJ7" s="1238">
        <v>17530.599999999999</v>
      </c>
      <c r="HK7" s="1238">
        <v>17572.79</v>
      </c>
      <c r="HL7" s="1238">
        <v>17638.9663</v>
      </c>
      <c r="HM7" s="1238">
        <v>17765.349999999999</v>
      </c>
      <c r="HN7" s="1238">
        <v>17784.79</v>
      </c>
      <c r="HO7" s="1245">
        <v>17917.13</v>
      </c>
      <c r="HP7" s="1238">
        <v>25000</v>
      </c>
      <c r="HQ7" s="1238">
        <v>25000</v>
      </c>
      <c r="HR7" s="1238">
        <v>25000</v>
      </c>
      <c r="HS7" s="1238">
        <v>25896.4143</v>
      </c>
      <c r="HT7" s="1238">
        <v>25896.41</v>
      </c>
      <c r="HU7" s="1238">
        <v>25896.41</v>
      </c>
      <c r="HV7" s="1238">
        <v>25896.41</v>
      </c>
      <c r="HW7" s="1238">
        <v>25896.41</v>
      </c>
      <c r="HX7" s="1238">
        <v>25896.41</v>
      </c>
      <c r="HY7" s="1238">
        <v>33896.410000000003</v>
      </c>
      <c r="HZ7" s="1245">
        <v>33896.410000000003</v>
      </c>
      <c r="IA7" s="1238">
        <v>195350</v>
      </c>
      <c r="IB7" s="1238">
        <v>195350</v>
      </c>
      <c r="IC7" s="1238">
        <v>195350</v>
      </c>
      <c r="ID7" s="1238">
        <v>195350</v>
      </c>
      <c r="IE7" s="1238">
        <v>195350</v>
      </c>
      <c r="IF7" s="1238">
        <v>195350</v>
      </c>
      <c r="IG7" s="1238">
        <v>195350</v>
      </c>
      <c r="IH7" s="1238">
        <v>195350</v>
      </c>
      <c r="II7" s="1238">
        <v>195350</v>
      </c>
      <c r="IJ7" s="1245">
        <v>293350</v>
      </c>
      <c r="IK7" s="1238">
        <v>2623955.77</v>
      </c>
      <c r="IL7" s="1238">
        <v>2669147.1347000003</v>
      </c>
      <c r="IM7" s="1238">
        <v>2695264.6447000001</v>
      </c>
      <c r="IN7" s="1238">
        <v>2726024.7800000003</v>
      </c>
      <c r="IO7" s="1238">
        <v>2761187.6300000004</v>
      </c>
      <c r="IP7" s="1238">
        <v>2808430.9600000004</v>
      </c>
      <c r="IQ7" s="1238">
        <v>2834338.8103</v>
      </c>
      <c r="IR7" s="1238">
        <v>3554535.0639000004</v>
      </c>
      <c r="IS7" s="1238">
        <v>3495704.3331000004</v>
      </c>
      <c r="IT7" s="1245">
        <f>SUM(B7,L7,V7,AF7,AP7,AZ7,BJ7,BT7,BU7,CE7,CX7,CY7,DI7,DS7,EC7,EM7,EW7,FG7,FQ7,GA7,GK7,GU7,HE7,HO7,HZ7,IJ7)</f>
        <v>3684156.3596000001</v>
      </c>
    </row>
    <row r="8" spans="1:254" ht="17.5" customHeight="1">
      <c r="A8" s="1241" t="s">
        <v>587</v>
      </c>
      <c r="B8" s="1242"/>
      <c r="C8" s="1238"/>
      <c r="D8" s="1238"/>
      <c r="E8" s="1238"/>
      <c r="F8" s="1238"/>
      <c r="G8" s="1238"/>
      <c r="H8" s="1238"/>
      <c r="I8" s="1238"/>
      <c r="J8" s="1238"/>
      <c r="K8" s="1238"/>
      <c r="L8" s="1245"/>
      <c r="M8" s="1238"/>
      <c r="N8" s="1238"/>
      <c r="O8" s="1238"/>
      <c r="P8" s="1249"/>
      <c r="Q8" s="1249"/>
      <c r="R8" s="1249"/>
      <c r="S8" s="1249"/>
      <c r="T8" s="1238"/>
      <c r="U8" s="1238"/>
      <c r="V8" s="1245"/>
      <c r="W8" s="1238"/>
      <c r="X8" s="1238"/>
      <c r="Y8" s="1238"/>
      <c r="Z8" s="1238"/>
      <c r="AA8" s="1238"/>
      <c r="AB8" s="1238"/>
      <c r="AC8" s="1238"/>
      <c r="AD8" s="1238"/>
      <c r="AE8" s="1238"/>
      <c r="AF8" s="1245"/>
      <c r="AG8" s="1238"/>
      <c r="AH8" s="1238"/>
      <c r="AI8" s="1238"/>
      <c r="AJ8" s="1238"/>
      <c r="AK8" s="1238"/>
      <c r="AL8" s="1238"/>
      <c r="AM8" s="1238"/>
      <c r="AN8" s="1238"/>
      <c r="AO8" s="1238"/>
      <c r="AP8" s="1245"/>
      <c r="AQ8" s="1238"/>
      <c r="AR8" s="1238"/>
      <c r="AS8" s="1238"/>
      <c r="AT8" s="1238"/>
      <c r="AU8" s="1238"/>
      <c r="AV8" s="1238"/>
      <c r="AW8" s="1238"/>
      <c r="AX8" s="1238"/>
      <c r="AY8" s="1238"/>
      <c r="AZ8" s="1245"/>
      <c r="BA8" s="1238"/>
      <c r="BB8" s="1238"/>
      <c r="BC8" s="1238"/>
      <c r="BD8" s="1238"/>
      <c r="BE8" s="1238"/>
      <c r="BF8" s="1238"/>
      <c r="BG8" s="1238"/>
      <c r="BH8" s="1238"/>
      <c r="BI8" s="1238"/>
      <c r="BJ8" s="1245"/>
      <c r="BK8" s="1238"/>
      <c r="BL8" s="1238"/>
      <c r="BM8" s="1238"/>
      <c r="BN8" s="1238"/>
      <c r="BO8" s="1238"/>
      <c r="BP8" s="1238"/>
      <c r="BQ8" s="1238"/>
      <c r="BR8" s="1238"/>
      <c r="BS8" s="1238"/>
      <c r="BT8" s="1245"/>
      <c r="BU8" s="1245"/>
      <c r="BV8" s="1238"/>
      <c r="BW8" s="1238"/>
      <c r="BX8" s="1238"/>
      <c r="BY8" s="1238"/>
      <c r="BZ8" s="1238"/>
      <c r="CA8" s="1238"/>
      <c r="CB8" s="1238"/>
      <c r="CC8" s="1238"/>
      <c r="CD8" s="1238"/>
      <c r="CE8" s="1245"/>
      <c r="CF8" s="1238"/>
      <c r="CG8" s="1238"/>
      <c r="CH8" s="1238"/>
      <c r="CI8" s="1238"/>
      <c r="CJ8" s="1238"/>
      <c r="CK8" s="1238"/>
      <c r="CL8" s="1238"/>
      <c r="CM8" s="1238"/>
      <c r="CN8" s="1247"/>
      <c r="CO8" s="1238"/>
      <c r="CP8" s="1238"/>
      <c r="CQ8" s="1238"/>
      <c r="CR8" s="1238"/>
      <c r="CS8" s="1238"/>
      <c r="CT8" s="1238"/>
      <c r="CU8" s="1238"/>
      <c r="CV8" s="1238"/>
      <c r="CW8" s="1238"/>
      <c r="CX8" s="1245"/>
      <c r="CY8" s="1245"/>
      <c r="CZ8" s="1238"/>
      <c r="DA8" s="1238"/>
      <c r="DB8" s="1238"/>
      <c r="DC8" s="1238"/>
      <c r="DD8" s="1238"/>
      <c r="DE8" s="1238"/>
      <c r="DF8" s="1238"/>
      <c r="DG8" s="1238"/>
      <c r="DH8" s="1238"/>
      <c r="DI8" s="1245"/>
      <c r="DJ8" s="1238"/>
      <c r="DK8" s="1238"/>
      <c r="DL8" s="1238"/>
      <c r="DM8" s="1238"/>
      <c r="DN8" s="1238"/>
      <c r="DO8" s="1238"/>
      <c r="DP8" s="1238"/>
      <c r="DQ8" s="1238"/>
      <c r="DR8" s="1238"/>
      <c r="DS8" s="1245"/>
      <c r="DT8" s="1238"/>
      <c r="DU8" s="1238"/>
      <c r="DV8" s="1238"/>
      <c r="DW8" s="1238"/>
      <c r="DX8" s="1238"/>
      <c r="DY8" s="1238"/>
      <c r="DZ8" s="1238"/>
      <c r="EA8" s="1238"/>
      <c r="EB8" s="1238"/>
      <c r="EC8" s="1245"/>
      <c r="ED8" s="1238"/>
      <c r="EE8" s="1238"/>
      <c r="EF8" s="1238"/>
      <c r="EG8" s="1238"/>
      <c r="EH8" s="1238"/>
      <c r="EI8" s="1238"/>
      <c r="EJ8" s="1238"/>
      <c r="EK8" s="1238"/>
      <c r="EL8" s="1238"/>
      <c r="EM8" s="1245"/>
      <c r="EN8" s="1238"/>
      <c r="EO8" s="1238"/>
      <c r="EP8" s="1238"/>
      <c r="EQ8" s="1238"/>
      <c r="ER8" s="1238"/>
      <c r="ES8" s="1238"/>
      <c r="ET8" s="1238"/>
      <c r="EU8" s="1238"/>
      <c r="EV8" s="1238"/>
      <c r="EW8" s="1245"/>
      <c r="EX8" s="1238"/>
      <c r="EY8" s="1238"/>
      <c r="EZ8" s="1238"/>
      <c r="FA8" s="1238"/>
      <c r="FB8" s="1238"/>
      <c r="FC8" s="1238"/>
      <c r="FD8" s="1238"/>
      <c r="FE8" s="1238"/>
      <c r="FF8" s="1238"/>
      <c r="FG8" s="1245"/>
      <c r="FH8" s="1238"/>
      <c r="FI8" s="1249"/>
      <c r="FJ8" s="1249"/>
      <c r="FK8" s="1249"/>
      <c r="FL8" s="1249"/>
      <c r="FM8" s="1249"/>
      <c r="FN8" s="1249"/>
      <c r="FO8" s="1238"/>
      <c r="FP8" s="1238"/>
      <c r="FQ8" s="1245"/>
      <c r="FR8" s="1238"/>
      <c r="FS8" s="1238"/>
      <c r="FT8" s="1238"/>
      <c r="FU8" s="1238"/>
      <c r="FV8" s="1238"/>
      <c r="FW8" s="1238"/>
      <c r="FX8" s="1238"/>
      <c r="FY8" s="1238"/>
      <c r="FZ8" s="1238"/>
      <c r="GA8" s="1245"/>
      <c r="GB8" s="1238"/>
      <c r="GC8" s="1238"/>
      <c r="GD8" s="1238"/>
      <c r="GE8" s="1238"/>
      <c r="GF8" s="1238"/>
      <c r="GG8" s="1238"/>
      <c r="GH8" s="1238"/>
      <c r="GI8" s="1238"/>
      <c r="GJ8" s="1238"/>
      <c r="GK8" s="1245"/>
      <c r="GL8" s="1238"/>
      <c r="GM8" s="1238"/>
      <c r="GN8" s="1238"/>
      <c r="GO8" s="1238"/>
      <c r="GP8" s="1238"/>
      <c r="GQ8" s="1238"/>
      <c r="GR8" s="1238"/>
      <c r="GS8" s="1238"/>
      <c r="GT8" s="1247"/>
      <c r="GU8" s="1248"/>
      <c r="GV8" s="1238"/>
      <c r="GW8" s="1238"/>
      <c r="GX8" s="1238"/>
      <c r="GY8" s="1238"/>
      <c r="GZ8" s="1238"/>
      <c r="HA8" s="1238"/>
      <c r="HB8" s="1238"/>
      <c r="HC8" s="1238"/>
      <c r="HD8" s="1238"/>
      <c r="HE8" s="1245"/>
      <c r="HF8" s="1238"/>
      <c r="HG8" s="1238"/>
      <c r="HH8" s="1238"/>
      <c r="HI8" s="1238"/>
      <c r="HJ8" s="1238"/>
      <c r="HK8" s="1238"/>
      <c r="HL8" s="1238"/>
      <c r="HM8" s="1238"/>
      <c r="HN8" s="1238"/>
      <c r="HO8" s="1245"/>
      <c r="HP8" s="1238"/>
      <c r="HQ8" s="1238"/>
      <c r="HR8" s="1238"/>
      <c r="HS8" s="1238"/>
      <c r="HT8" s="1238"/>
      <c r="HU8" s="1238"/>
      <c r="HV8" s="1238"/>
      <c r="HW8" s="1238"/>
      <c r="HX8" s="1238"/>
      <c r="HY8" s="1238"/>
      <c r="HZ8" s="1245"/>
      <c r="IA8" s="1238"/>
      <c r="IB8" s="1238"/>
      <c r="IC8" s="1238"/>
      <c r="ID8" s="1238"/>
      <c r="IE8" s="1238"/>
      <c r="IF8" s="1238"/>
      <c r="IG8" s="1238"/>
      <c r="IH8" s="1238"/>
      <c r="II8" s="1238"/>
      <c r="IJ8" s="1245"/>
      <c r="IK8" s="1238">
        <v>0</v>
      </c>
      <c r="IL8" s="1238">
        <v>0</v>
      </c>
      <c r="IM8" s="1238">
        <v>0</v>
      </c>
      <c r="IN8" s="1238">
        <v>0</v>
      </c>
      <c r="IO8" s="1238">
        <v>0</v>
      </c>
      <c r="IP8" s="1238"/>
      <c r="IQ8" s="1238"/>
      <c r="IR8" s="1238">
        <v>0</v>
      </c>
      <c r="IS8" s="1238"/>
      <c r="IT8" s="1245">
        <f t="shared" ref="IT8:IT11" si="0">SUM(B8,L8,V8,AF8,AP8,AZ8,BJ8,BT8,BU8,CE8,CX8,CY8,DI8,DS8,EC8,EM8,EW8,FG8,FQ8,GA8,GK8,GU8,HE8,HO8,HZ8,IJ8)</f>
        <v>0</v>
      </c>
    </row>
    <row r="9" spans="1:254" ht="17.5" customHeight="1">
      <c r="A9" s="1241" t="s">
        <v>588</v>
      </c>
      <c r="B9" s="1242"/>
      <c r="C9" s="1238"/>
      <c r="D9" s="1238">
        <v>0</v>
      </c>
      <c r="E9" s="1238">
        <v>0</v>
      </c>
      <c r="F9" s="1238">
        <v>0</v>
      </c>
      <c r="G9" s="1238">
        <v>0</v>
      </c>
      <c r="H9" s="1238">
        <v>0</v>
      </c>
      <c r="I9" s="1238">
        <v>0</v>
      </c>
      <c r="J9" s="1238">
        <v>0</v>
      </c>
      <c r="K9" s="1238"/>
      <c r="L9" s="1245">
        <v>154.63441</v>
      </c>
      <c r="M9" s="1238"/>
      <c r="N9" s="1238">
        <v>0</v>
      </c>
      <c r="O9" s="1238">
        <v>0</v>
      </c>
      <c r="P9" s="1246">
        <v>0</v>
      </c>
      <c r="Q9" s="1246">
        <v>0</v>
      </c>
      <c r="R9" s="1246">
        <v>0</v>
      </c>
      <c r="S9" s="1246">
        <v>0</v>
      </c>
      <c r="T9" s="1238">
        <v>0</v>
      </c>
      <c r="U9" s="1238">
        <v>24000</v>
      </c>
      <c r="V9" s="1245"/>
      <c r="W9" s="1238"/>
      <c r="X9" s="1238">
        <v>0</v>
      </c>
      <c r="Y9" s="1238">
        <v>0</v>
      </c>
      <c r="Z9" s="1238">
        <v>0</v>
      </c>
      <c r="AA9" s="1238">
        <v>0</v>
      </c>
      <c r="AB9" s="1238">
        <v>0</v>
      </c>
      <c r="AC9" s="1238">
        <v>0</v>
      </c>
      <c r="AD9" s="1238">
        <v>0</v>
      </c>
      <c r="AE9" s="1238">
        <v>0</v>
      </c>
      <c r="AF9" s="1245"/>
      <c r="AG9" s="1238"/>
      <c r="AH9" s="1238">
        <v>0</v>
      </c>
      <c r="AI9" s="1238">
        <v>0</v>
      </c>
      <c r="AJ9" s="1238">
        <v>0</v>
      </c>
      <c r="AK9" s="1238">
        <v>0</v>
      </c>
      <c r="AL9" s="1238">
        <v>0</v>
      </c>
      <c r="AM9" s="1238">
        <v>0</v>
      </c>
      <c r="AN9" s="1238">
        <v>0</v>
      </c>
      <c r="AO9" s="1238"/>
      <c r="AP9" s="1245"/>
      <c r="AQ9" s="1238"/>
      <c r="AR9" s="1238">
        <v>0</v>
      </c>
      <c r="AS9" s="1238">
        <v>0</v>
      </c>
      <c r="AT9" s="1238">
        <v>0</v>
      </c>
      <c r="AU9" s="1238">
        <v>0</v>
      </c>
      <c r="AV9" s="1238">
        <v>0</v>
      </c>
      <c r="AW9" s="1238">
        <v>0</v>
      </c>
      <c r="AX9" s="1238">
        <v>0</v>
      </c>
      <c r="AY9" s="1238">
        <v>0</v>
      </c>
      <c r="AZ9" s="1245"/>
      <c r="BA9" s="1238"/>
      <c r="BB9" s="1238">
        <v>0</v>
      </c>
      <c r="BC9" s="1238">
        <v>0</v>
      </c>
      <c r="BD9" s="1238">
        <v>0</v>
      </c>
      <c r="BE9" s="1238">
        <v>0</v>
      </c>
      <c r="BF9" s="1238">
        <v>0</v>
      </c>
      <c r="BG9" s="1238">
        <v>0</v>
      </c>
      <c r="BH9" s="1238">
        <v>0</v>
      </c>
      <c r="BI9" s="1238">
        <v>0</v>
      </c>
      <c r="BJ9" s="1245"/>
      <c r="BK9" s="1238"/>
      <c r="BL9" s="1238">
        <v>0</v>
      </c>
      <c r="BM9" s="1238">
        <v>0</v>
      </c>
      <c r="BN9" s="1238">
        <v>0</v>
      </c>
      <c r="BO9" s="1238">
        <v>0</v>
      </c>
      <c r="BP9" s="1238">
        <v>0</v>
      </c>
      <c r="BQ9" s="1238">
        <v>0</v>
      </c>
      <c r="BR9" s="1238">
        <v>0</v>
      </c>
      <c r="BS9" s="1238">
        <v>0</v>
      </c>
      <c r="BT9" s="1245"/>
      <c r="BU9" s="1245"/>
      <c r="BV9" s="1238"/>
      <c r="BW9" s="1238">
        <v>0</v>
      </c>
      <c r="BX9" s="1238">
        <v>0</v>
      </c>
      <c r="BY9" s="1238">
        <v>0</v>
      </c>
      <c r="BZ9" s="1238">
        <v>0</v>
      </c>
      <c r="CA9" s="1238">
        <v>0</v>
      </c>
      <c r="CB9" s="1238">
        <v>0</v>
      </c>
      <c r="CC9" s="1238">
        <v>0</v>
      </c>
      <c r="CD9" s="1238">
        <v>0</v>
      </c>
      <c r="CE9" s="1245">
        <v>4955.28</v>
      </c>
      <c r="CF9" s="1238"/>
      <c r="CG9" s="1238">
        <v>0</v>
      </c>
      <c r="CH9" s="1238">
        <v>0</v>
      </c>
      <c r="CI9" s="1238">
        <v>0</v>
      </c>
      <c r="CJ9" s="1238">
        <v>0</v>
      </c>
      <c r="CK9" s="1238">
        <v>0</v>
      </c>
      <c r="CL9" s="1238">
        <v>0</v>
      </c>
      <c r="CM9" s="1238">
        <v>0</v>
      </c>
      <c r="CN9" s="1247"/>
      <c r="CO9" s="1238"/>
      <c r="CP9" s="1238">
        <v>0</v>
      </c>
      <c r="CQ9" s="1238">
        <v>0</v>
      </c>
      <c r="CR9" s="1238">
        <v>0</v>
      </c>
      <c r="CS9" s="1238">
        <v>0</v>
      </c>
      <c r="CT9" s="1238">
        <v>0</v>
      </c>
      <c r="CU9" s="1238">
        <v>0</v>
      </c>
      <c r="CV9" s="1238">
        <v>0</v>
      </c>
      <c r="CW9" s="1238">
        <v>0</v>
      </c>
      <c r="CX9" s="1245"/>
      <c r="CY9" s="1245">
        <v>15000</v>
      </c>
      <c r="CZ9" s="1238"/>
      <c r="DA9" s="1238">
        <v>0</v>
      </c>
      <c r="DB9" s="1238">
        <v>0</v>
      </c>
      <c r="DC9" s="1238">
        <v>88.74</v>
      </c>
      <c r="DD9" s="1238">
        <v>39.29</v>
      </c>
      <c r="DE9" s="1238">
        <v>559.17999999999995</v>
      </c>
      <c r="DF9" s="1238">
        <v>197.10633000000001</v>
      </c>
      <c r="DG9" s="1238">
        <v>331.83</v>
      </c>
      <c r="DH9" s="1238">
        <v>315.43</v>
      </c>
      <c r="DI9" s="1245"/>
      <c r="DJ9" s="1238">
        <v>116.58</v>
      </c>
      <c r="DK9" s="1238">
        <v>7.8000100000000003</v>
      </c>
      <c r="DL9" s="1238">
        <v>0</v>
      </c>
      <c r="DM9" s="1238">
        <v>0</v>
      </c>
      <c r="DN9" s="1238">
        <v>0</v>
      </c>
      <c r="DO9" s="1238">
        <v>0</v>
      </c>
      <c r="DP9" s="1238">
        <v>55.424999999999997</v>
      </c>
      <c r="DQ9" s="1238">
        <v>0</v>
      </c>
      <c r="DR9" s="1238">
        <v>19.440000000000001</v>
      </c>
      <c r="DS9" s="1245">
        <v>35.15</v>
      </c>
      <c r="DT9" s="1238"/>
      <c r="DU9" s="1238">
        <v>0</v>
      </c>
      <c r="DV9" s="1238">
        <v>0</v>
      </c>
      <c r="DW9" s="1238">
        <v>0</v>
      </c>
      <c r="DX9" s="1238">
        <v>0</v>
      </c>
      <c r="DY9" s="1238">
        <v>0</v>
      </c>
      <c r="DZ9" s="1238">
        <v>0</v>
      </c>
      <c r="EA9" s="1238">
        <v>0</v>
      </c>
      <c r="EB9" s="1238"/>
      <c r="EC9" s="1245"/>
      <c r="ED9" s="1238"/>
      <c r="EE9" s="1238">
        <v>0</v>
      </c>
      <c r="EF9" s="1238">
        <v>0</v>
      </c>
      <c r="EG9" s="1238"/>
      <c r="EH9" s="1238"/>
      <c r="EI9" s="1238">
        <v>0</v>
      </c>
      <c r="EJ9" s="1238">
        <v>0</v>
      </c>
      <c r="EK9" s="1238">
        <v>0</v>
      </c>
      <c r="EL9" s="1238"/>
      <c r="EM9" s="1245"/>
      <c r="EN9" s="1238"/>
      <c r="EO9" s="1238"/>
      <c r="EP9" s="1238"/>
      <c r="EQ9" s="1238">
        <v>0</v>
      </c>
      <c r="ER9" s="1238">
        <v>0</v>
      </c>
      <c r="ES9" s="1238">
        <v>0</v>
      </c>
      <c r="ET9" s="1238">
        <v>0</v>
      </c>
      <c r="EU9" s="1238">
        <v>0</v>
      </c>
      <c r="EV9" s="1238">
        <v>0</v>
      </c>
      <c r="EW9" s="1245"/>
      <c r="EX9" s="1238"/>
      <c r="EY9" s="1238">
        <v>0</v>
      </c>
      <c r="EZ9" s="1238">
        <v>0</v>
      </c>
      <c r="FA9" s="1238">
        <v>0</v>
      </c>
      <c r="FB9" s="1238">
        <v>0</v>
      </c>
      <c r="FC9" s="1238">
        <v>0</v>
      </c>
      <c r="FD9" s="1238">
        <v>0</v>
      </c>
      <c r="FE9" s="1238">
        <v>0</v>
      </c>
      <c r="FF9" s="1238"/>
      <c r="FG9" s="1245"/>
      <c r="FH9" s="1238"/>
      <c r="FI9" s="1246">
        <v>0</v>
      </c>
      <c r="FJ9" s="1246">
        <v>0</v>
      </c>
      <c r="FK9" s="1246">
        <v>0</v>
      </c>
      <c r="FL9" s="1246">
        <v>0</v>
      </c>
      <c r="FM9" s="1246">
        <v>0</v>
      </c>
      <c r="FN9" s="1246">
        <v>0</v>
      </c>
      <c r="FO9" s="1238">
        <v>0</v>
      </c>
      <c r="FP9" s="1238"/>
      <c r="FQ9" s="1245"/>
      <c r="FR9" s="1238"/>
      <c r="FS9" s="1238">
        <v>0</v>
      </c>
      <c r="FT9" s="1238">
        <v>0</v>
      </c>
      <c r="FU9" s="1238">
        <v>0</v>
      </c>
      <c r="FV9" s="1238">
        <v>0</v>
      </c>
      <c r="FW9" s="1238">
        <v>0</v>
      </c>
      <c r="FX9" s="1238">
        <v>0</v>
      </c>
      <c r="FY9" s="1238">
        <v>0</v>
      </c>
      <c r="FZ9" s="1238">
        <v>0</v>
      </c>
      <c r="GA9" s="1245"/>
      <c r="GB9" s="1238"/>
      <c r="GC9" s="1238">
        <v>0</v>
      </c>
      <c r="GD9" s="1238">
        <v>0</v>
      </c>
      <c r="GE9" s="1238"/>
      <c r="GF9" s="1238"/>
      <c r="GG9" s="1238">
        <v>0</v>
      </c>
      <c r="GH9" s="1238">
        <v>0</v>
      </c>
      <c r="GI9" s="1238">
        <v>0</v>
      </c>
      <c r="GJ9" s="1238"/>
      <c r="GK9" s="1245"/>
      <c r="GL9" s="1238"/>
      <c r="GM9" s="1238"/>
      <c r="GN9" s="1238"/>
      <c r="GO9" s="1238"/>
      <c r="GP9" s="1238">
        <v>0</v>
      </c>
      <c r="GQ9" s="1238">
        <v>0</v>
      </c>
      <c r="GR9" s="1238">
        <v>0</v>
      </c>
      <c r="GS9" s="1238">
        <v>0</v>
      </c>
      <c r="GT9" s="1247"/>
      <c r="GU9" s="1248"/>
      <c r="GV9" s="1238"/>
      <c r="GW9" s="1238">
        <v>0</v>
      </c>
      <c r="GX9" s="1238">
        <v>0</v>
      </c>
      <c r="GY9" s="1238">
        <v>0</v>
      </c>
      <c r="GZ9" s="1238">
        <v>0</v>
      </c>
      <c r="HA9" s="1238">
        <v>0</v>
      </c>
      <c r="HB9" s="1238">
        <v>0</v>
      </c>
      <c r="HC9" s="1238">
        <v>0</v>
      </c>
      <c r="HD9" s="1238"/>
      <c r="HE9" s="1245">
        <v>15.13856</v>
      </c>
      <c r="HF9" s="1238"/>
      <c r="HG9" s="1238">
        <v>0</v>
      </c>
      <c r="HH9" s="1238">
        <v>0</v>
      </c>
      <c r="HI9" s="1238">
        <v>0</v>
      </c>
      <c r="HJ9" s="1238">
        <v>0</v>
      </c>
      <c r="HK9" s="1238">
        <v>0</v>
      </c>
      <c r="HL9" s="1238">
        <v>0</v>
      </c>
      <c r="HM9" s="1238">
        <v>0</v>
      </c>
      <c r="HN9" s="1238"/>
      <c r="HO9" s="1245"/>
      <c r="HP9" s="1238"/>
      <c r="HQ9" s="1238"/>
      <c r="HR9" s="1238">
        <v>0</v>
      </c>
      <c r="HS9" s="1238">
        <v>0</v>
      </c>
      <c r="HT9" s="1238">
        <v>0</v>
      </c>
      <c r="HU9" s="1238">
        <v>0</v>
      </c>
      <c r="HV9" s="1238">
        <v>0</v>
      </c>
      <c r="HW9" s="1238">
        <v>0</v>
      </c>
      <c r="HX9" s="1238">
        <v>0</v>
      </c>
      <c r="HY9" s="1238"/>
      <c r="HZ9" s="1245"/>
      <c r="IA9" s="1238"/>
      <c r="IB9" s="1238">
        <v>0</v>
      </c>
      <c r="IC9" s="1238">
        <v>0</v>
      </c>
      <c r="ID9" s="1238">
        <v>0</v>
      </c>
      <c r="IE9" s="1238">
        <v>0</v>
      </c>
      <c r="IF9" s="1238">
        <v>0</v>
      </c>
      <c r="IG9" s="1238">
        <v>0</v>
      </c>
      <c r="IH9" s="1238">
        <v>0</v>
      </c>
      <c r="II9" s="1238"/>
      <c r="IJ9" s="1245"/>
      <c r="IK9" s="1238">
        <v>116.58</v>
      </c>
      <c r="IL9" s="1238">
        <v>7.8000100000000003</v>
      </c>
      <c r="IM9" s="1238">
        <v>0</v>
      </c>
      <c r="IN9" s="1238">
        <v>88.74</v>
      </c>
      <c r="IO9" s="1238">
        <v>39.29</v>
      </c>
      <c r="IP9" s="1238">
        <v>559.17999999999995</v>
      </c>
      <c r="IQ9" s="1238">
        <v>252.53133000000003</v>
      </c>
      <c r="IR9" s="1238">
        <v>331.83</v>
      </c>
      <c r="IS9" s="1238">
        <v>24334.87</v>
      </c>
      <c r="IT9" s="1245">
        <f t="shared" si="0"/>
        <v>20160.202969999998</v>
      </c>
    </row>
    <row r="10" spans="1:254" ht="17.5" customHeight="1">
      <c r="A10" s="1250" t="s">
        <v>589</v>
      </c>
      <c r="B10" s="1251">
        <v>154.27456000000001</v>
      </c>
      <c r="C10" s="1238">
        <v>26829.48</v>
      </c>
      <c r="D10" s="1238">
        <v>26829.48</v>
      </c>
      <c r="E10" s="1238">
        <v>26829.48</v>
      </c>
      <c r="F10" s="1238">
        <v>26829.48</v>
      </c>
      <c r="G10" s="1238">
        <v>26829.48</v>
      </c>
      <c r="H10" s="1238">
        <v>30037.37</v>
      </c>
      <c r="I10" s="1238">
        <v>44150.542928800001</v>
      </c>
      <c r="J10" s="1238">
        <v>60082</v>
      </c>
      <c r="K10" s="1238">
        <v>95197.1</v>
      </c>
      <c r="L10" s="1245">
        <v>146936.10999999999</v>
      </c>
      <c r="M10" s="1238">
        <v>16109.4</v>
      </c>
      <c r="N10" s="1238">
        <v>31398.792600000001</v>
      </c>
      <c r="O10" s="1238">
        <v>39698.678099999997</v>
      </c>
      <c r="P10" s="1246">
        <v>48373.05</v>
      </c>
      <c r="Q10" s="1246">
        <v>64669.05</v>
      </c>
      <c r="R10" s="1246">
        <v>76747.05</v>
      </c>
      <c r="S10" s="1246">
        <v>89617.051300000006</v>
      </c>
      <c r="T10" s="1238">
        <v>135592.65</v>
      </c>
      <c r="U10" s="1238">
        <v>135592.65</v>
      </c>
      <c r="V10" s="1245">
        <v>135592.65</v>
      </c>
      <c r="W10" s="1238"/>
      <c r="X10" s="1238"/>
      <c r="Y10" s="1238"/>
      <c r="Z10" s="1238"/>
      <c r="AA10" s="1238">
        <v>11262.12</v>
      </c>
      <c r="AB10" s="1238">
        <v>11916.27</v>
      </c>
      <c r="AC10" s="1238">
        <v>23860.687250000003</v>
      </c>
      <c r="AD10" s="1238">
        <v>22895</v>
      </c>
      <c r="AE10" s="1238">
        <v>31530</v>
      </c>
      <c r="AF10" s="1245">
        <v>36527.222040000001</v>
      </c>
      <c r="AG10" s="1238"/>
      <c r="AH10" s="1238"/>
      <c r="AI10" s="1238"/>
      <c r="AJ10" s="1238"/>
      <c r="AK10" s="1238"/>
      <c r="AL10" s="1238">
        <v>0</v>
      </c>
      <c r="AM10" s="1238">
        <v>0</v>
      </c>
      <c r="AN10" s="1238">
        <v>0</v>
      </c>
      <c r="AO10" s="1238"/>
      <c r="AP10" s="1245"/>
      <c r="AQ10" s="1238">
        <v>659829.17000000004</v>
      </c>
      <c r="AR10" s="1238">
        <v>748077.13950990001</v>
      </c>
      <c r="AS10" s="1238">
        <v>832478.1</v>
      </c>
      <c r="AT10" s="1238">
        <v>905663.18</v>
      </c>
      <c r="AU10" s="1238">
        <v>943968.08</v>
      </c>
      <c r="AV10" s="1238">
        <v>976937.47</v>
      </c>
      <c r="AW10" s="1238">
        <v>1019057.22</v>
      </c>
      <c r="AX10" s="1238">
        <v>1037608.88</v>
      </c>
      <c r="AY10" s="1238">
        <v>1045314.9</v>
      </c>
      <c r="AZ10" s="1245">
        <v>1055968.56</v>
      </c>
      <c r="BA10" s="1238">
        <v>20594.419999999998</v>
      </c>
      <c r="BB10" s="1238">
        <v>20744.419999999998</v>
      </c>
      <c r="BC10" s="1238">
        <v>20744.419999999998</v>
      </c>
      <c r="BD10" s="1238">
        <v>20744.419999999998</v>
      </c>
      <c r="BE10" s="1238">
        <v>20744.419999999998</v>
      </c>
      <c r="BF10" s="1238">
        <v>21215.57</v>
      </c>
      <c r="BG10" s="1238">
        <v>21675.48</v>
      </c>
      <c r="BH10" s="1238">
        <v>21200.959999999999</v>
      </c>
      <c r="BI10" s="1238">
        <v>21191.94</v>
      </c>
      <c r="BJ10" s="1245">
        <v>20744.419999999998</v>
      </c>
      <c r="BK10" s="1238">
        <v>12500</v>
      </c>
      <c r="BL10" s="1238">
        <v>12500</v>
      </c>
      <c r="BM10" s="1238">
        <v>12500</v>
      </c>
      <c r="BN10" s="1238">
        <v>12500</v>
      </c>
      <c r="BO10" s="1238">
        <v>13042.08</v>
      </c>
      <c r="BP10" s="1238">
        <v>23550.83</v>
      </c>
      <c r="BQ10" s="1238">
        <v>33012.730000000003</v>
      </c>
      <c r="BR10" s="1238">
        <v>34037.08</v>
      </c>
      <c r="BS10" s="1238">
        <v>40306.54</v>
      </c>
      <c r="BT10" s="1245">
        <v>46888.22</v>
      </c>
      <c r="BU10" s="1245">
        <v>62.42</v>
      </c>
      <c r="BV10" s="1238">
        <v>61971.16</v>
      </c>
      <c r="BW10" s="1238">
        <v>106587.6457928</v>
      </c>
      <c r="BX10" s="1238">
        <v>106587.6457928</v>
      </c>
      <c r="BY10" s="1238">
        <v>168484.78</v>
      </c>
      <c r="BZ10" s="1238">
        <v>168484.78</v>
      </c>
      <c r="CA10" s="1238">
        <v>168826.22</v>
      </c>
      <c r="CB10" s="1238">
        <v>168484.78</v>
      </c>
      <c r="CC10" s="1238">
        <v>171390.57</v>
      </c>
      <c r="CD10" s="1238">
        <v>171386.99</v>
      </c>
      <c r="CE10" s="1245">
        <v>171383.39</v>
      </c>
      <c r="CF10" s="1238"/>
      <c r="CG10" s="1238"/>
      <c r="CH10" s="1238"/>
      <c r="CI10" s="1238"/>
      <c r="CJ10" s="1238"/>
      <c r="CK10" s="1238"/>
      <c r="CL10" s="1238"/>
      <c r="CM10" s="1238"/>
      <c r="CN10" s="1247"/>
      <c r="CO10" s="1238"/>
      <c r="CP10" s="1238"/>
      <c r="CQ10" s="1238"/>
      <c r="CR10" s="1238"/>
      <c r="CS10" s="1238"/>
      <c r="CT10" s="1238"/>
      <c r="CU10" s="1238">
        <v>9999.9600000000009</v>
      </c>
      <c r="CV10" s="1238">
        <v>9999.9599999999991</v>
      </c>
      <c r="CW10" s="1238">
        <v>9999.9599999999991</v>
      </c>
      <c r="CX10" s="1245">
        <v>9999.9599999999991</v>
      </c>
      <c r="CY10" s="1245">
        <v>8859.06</v>
      </c>
      <c r="CZ10" s="1238">
        <v>59901.22</v>
      </c>
      <c r="DA10" s="1238">
        <v>120458.51</v>
      </c>
      <c r="DB10" s="1238">
        <v>180789.76000000001</v>
      </c>
      <c r="DC10" s="1238">
        <v>270640.24</v>
      </c>
      <c r="DD10" s="1238">
        <v>364088.11</v>
      </c>
      <c r="DE10" s="1238">
        <v>496750.08000000002</v>
      </c>
      <c r="DF10" s="1238">
        <v>640736.9</v>
      </c>
      <c r="DG10" s="1238">
        <v>1328517.3899999999</v>
      </c>
      <c r="DH10" s="1238">
        <v>1081456.32</v>
      </c>
      <c r="DI10" s="1245">
        <v>1205029.68</v>
      </c>
      <c r="DJ10" s="1238">
        <v>343204.53</v>
      </c>
      <c r="DK10" s="1238">
        <v>364150.12</v>
      </c>
      <c r="DL10" s="1238">
        <v>469960.96000000002</v>
      </c>
      <c r="DM10" s="1238">
        <v>514086.43</v>
      </c>
      <c r="DN10" s="1238">
        <v>543973.81000000006</v>
      </c>
      <c r="DO10" s="1238">
        <v>610558.75</v>
      </c>
      <c r="DP10" s="1238">
        <v>706711.8</v>
      </c>
      <c r="DQ10" s="1238">
        <v>759154.42</v>
      </c>
      <c r="DR10" s="1238">
        <v>837294.6</v>
      </c>
      <c r="DS10" s="1245">
        <v>922232.56</v>
      </c>
      <c r="DT10" s="1238">
        <v>13000</v>
      </c>
      <c r="DU10" s="1238">
        <v>13000</v>
      </c>
      <c r="DV10" s="1238">
        <v>13000</v>
      </c>
      <c r="DW10" s="1238">
        <v>13500</v>
      </c>
      <c r="DX10" s="1238">
        <v>14000</v>
      </c>
      <c r="DY10" s="1238">
        <v>28000</v>
      </c>
      <c r="DZ10" s="1238">
        <v>28000</v>
      </c>
      <c r="EA10" s="1238">
        <v>28000</v>
      </c>
      <c r="EB10" s="1238">
        <v>67909.091</v>
      </c>
      <c r="EC10" s="1245">
        <v>67909.091</v>
      </c>
      <c r="ED10" s="1238">
        <v>76040.639999999999</v>
      </c>
      <c r="EE10" s="1238">
        <v>101115.32550000001</v>
      </c>
      <c r="EF10" s="1238">
        <v>131442.61056</v>
      </c>
      <c r="EG10" s="1238">
        <v>172783.66</v>
      </c>
      <c r="EH10" s="1238">
        <v>223507.17</v>
      </c>
      <c r="EI10" s="1238">
        <v>284324.96000000002</v>
      </c>
      <c r="EJ10" s="1238">
        <v>353518.0602444</v>
      </c>
      <c r="EK10" s="1238">
        <v>387892</v>
      </c>
      <c r="EL10" s="1238">
        <v>481740.53125280002</v>
      </c>
      <c r="EM10" s="1245">
        <v>535294.06999999995</v>
      </c>
      <c r="EN10" s="1238">
        <v>45071.14</v>
      </c>
      <c r="EO10" s="1238">
        <v>47151.08</v>
      </c>
      <c r="EP10" s="1238">
        <v>50179.64</v>
      </c>
      <c r="EQ10" s="1238">
        <v>52677.75</v>
      </c>
      <c r="ER10" s="1238">
        <v>55460.5</v>
      </c>
      <c r="ES10" s="1238">
        <v>62200.1</v>
      </c>
      <c r="ET10" s="1238">
        <v>622499.77026000002</v>
      </c>
      <c r="EU10" s="1238">
        <v>404304.56</v>
      </c>
      <c r="EV10" s="1238">
        <v>3949204.86008</v>
      </c>
      <c r="EW10" s="1245">
        <v>7574008</v>
      </c>
      <c r="EX10" s="1238">
        <v>9524.2800000000007</v>
      </c>
      <c r="EY10" s="1238">
        <v>9537.86</v>
      </c>
      <c r="EZ10" s="1238">
        <v>58671.68</v>
      </c>
      <c r="FA10" s="1238">
        <v>77023.929999999993</v>
      </c>
      <c r="FB10" s="1238">
        <v>84782.18</v>
      </c>
      <c r="FC10" s="1238">
        <v>68058.38</v>
      </c>
      <c r="FD10" s="1238">
        <v>105890.84582</v>
      </c>
      <c r="FE10" s="1238">
        <v>127595.21</v>
      </c>
      <c r="FF10" s="1238">
        <v>162084.60999999999</v>
      </c>
      <c r="FG10" s="1245">
        <v>201836.61</v>
      </c>
      <c r="FH10" s="1238">
        <v>10349.82</v>
      </c>
      <c r="FI10" s="1246">
        <v>15712.42</v>
      </c>
      <c r="FJ10" s="1246">
        <v>22099.52</v>
      </c>
      <c r="FK10" s="1246"/>
      <c r="FL10" s="1246"/>
      <c r="FM10" s="1246"/>
      <c r="FN10" s="1246">
        <v>439.77</v>
      </c>
      <c r="FO10" s="1238">
        <v>432</v>
      </c>
      <c r="FP10" s="1238">
        <v>423.42</v>
      </c>
      <c r="FQ10" s="1245">
        <v>669.66</v>
      </c>
      <c r="FR10" s="1238">
        <v>83292.17</v>
      </c>
      <c r="FS10" s="1238">
        <v>83292.17</v>
      </c>
      <c r="FT10" s="1238">
        <v>83292.17</v>
      </c>
      <c r="FU10" s="1238">
        <v>83292.17</v>
      </c>
      <c r="FV10" s="1238">
        <v>83292.17</v>
      </c>
      <c r="FW10" s="1238">
        <v>83292.17</v>
      </c>
      <c r="FX10" s="1238">
        <v>83292.173760000005</v>
      </c>
      <c r="FY10" s="1238">
        <v>83292.173760000005</v>
      </c>
      <c r="FZ10" s="1238">
        <v>83292.175860000003</v>
      </c>
      <c r="GA10" s="1245">
        <v>83292.175860000003</v>
      </c>
      <c r="GB10" s="1238">
        <v>219802.63</v>
      </c>
      <c r="GC10" s="1238">
        <v>30315.919999999998</v>
      </c>
      <c r="GD10" s="1238">
        <v>30315.919999999998</v>
      </c>
      <c r="GE10" s="1238">
        <v>30315.919999999998</v>
      </c>
      <c r="GF10" s="1238">
        <v>30315.919999999998</v>
      </c>
      <c r="GG10" s="1238">
        <v>30315.919999999998</v>
      </c>
      <c r="GH10" s="1238">
        <v>30315.92006</v>
      </c>
      <c r="GI10" s="1238">
        <v>30316</v>
      </c>
      <c r="GJ10" s="1238">
        <v>32901.57</v>
      </c>
      <c r="GK10" s="1245">
        <v>59386.51</v>
      </c>
      <c r="GL10" s="1238">
        <v>11588.26</v>
      </c>
      <c r="GM10" s="1238">
        <v>12222.67</v>
      </c>
      <c r="GN10" s="1238">
        <v>12355.37</v>
      </c>
      <c r="GO10" s="1238">
        <v>13169.99</v>
      </c>
      <c r="GP10" s="1238">
        <v>12127.6</v>
      </c>
      <c r="GQ10" s="1238">
        <v>11609.28</v>
      </c>
      <c r="GR10" s="1238">
        <v>11263.00208</v>
      </c>
      <c r="GS10" s="1238">
        <v>9728</v>
      </c>
      <c r="GT10" s="1247">
        <v>0</v>
      </c>
      <c r="GU10" s="1248"/>
      <c r="GV10" s="1238">
        <v>297405.98</v>
      </c>
      <c r="GW10" s="1238">
        <v>369066.47629999998</v>
      </c>
      <c r="GX10" s="1238">
        <v>446478.10395999998</v>
      </c>
      <c r="GY10" s="1238">
        <v>537445.80000000005</v>
      </c>
      <c r="GZ10" s="1238">
        <v>646014.38</v>
      </c>
      <c r="HA10" s="1238">
        <v>788389.21</v>
      </c>
      <c r="HB10" s="1238">
        <v>909264.18047000002</v>
      </c>
      <c r="HC10" s="1238">
        <v>1041807.46</v>
      </c>
      <c r="HD10" s="1238">
        <v>1192366</v>
      </c>
      <c r="HE10" s="1245">
        <v>1359001.1652500001</v>
      </c>
      <c r="HF10" s="1238">
        <v>30803.919999999998</v>
      </c>
      <c r="HG10" s="1238">
        <v>32682.847880000001</v>
      </c>
      <c r="HH10" s="1238">
        <v>33843.776510000003</v>
      </c>
      <c r="HI10" s="1238">
        <v>40588.339999999997</v>
      </c>
      <c r="HJ10" s="1238">
        <v>44681.64</v>
      </c>
      <c r="HK10" s="1238">
        <v>47146.39</v>
      </c>
      <c r="HL10" s="1238">
        <v>54862.643179999999</v>
      </c>
      <c r="HM10" s="1238">
        <v>50863.49</v>
      </c>
      <c r="HN10" s="1238">
        <v>61108.9</v>
      </c>
      <c r="HO10" s="1245">
        <v>70202.11</v>
      </c>
      <c r="HP10" s="1238">
        <v>17000</v>
      </c>
      <c r="HQ10" s="1238">
        <v>17000</v>
      </c>
      <c r="HR10" s="1238">
        <v>17000</v>
      </c>
      <c r="HS10" s="1238">
        <v>26860.560000000001</v>
      </c>
      <c r="HT10" s="1238">
        <v>26860.560000000001</v>
      </c>
      <c r="HU10" s="1238">
        <v>34122.800000000003</v>
      </c>
      <c r="HV10" s="1238">
        <v>39657.47</v>
      </c>
      <c r="HW10" s="1238">
        <v>46202.073749999996</v>
      </c>
      <c r="HX10" s="1238">
        <v>47498.13</v>
      </c>
      <c r="HY10" s="1238">
        <v>72094.3</v>
      </c>
      <c r="HZ10" s="1245">
        <v>87973.73</v>
      </c>
      <c r="IA10" s="1238"/>
      <c r="IB10" s="1238"/>
      <c r="IC10" s="1238">
        <v>2596.37</v>
      </c>
      <c r="ID10" s="1238">
        <v>8329.77</v>
      </c>
      <c r="IE10" s="1238">
        <v>11606.23</v>
      </c>
      <c r="IF10" s="1238">
        <v>16013.22</v>
      </c>
      <c r="IG10" s="1238">
        <v>18127.415207099999</v>
      </c>
      <c r="IH10" s="1238">
        <v>31065.34</v>
      </c>
      <c r="II10" s="1238">
        <v>81616.850308199995</v>
      </c>
      <c r="IJ10" s="1245">
        <v>92310.38</v>
      </c>
      <c r="IK10" s="1238">
        <v>2014818.22</v>
      </c>
      <c r="IL10" s="1238">
        <v>2161842.8775826995</v>
      </c>
      <c r="IM10" s="1238">
        <v>2600724.7649228</v>
      </c>
      <c r="IN10" s="1238">
        <v>3023309.4700000007</v>
      </c>
      <c r="IO10" s="1238">
        <v>3396972.52</v>
      </c>
      <c r="IP10" s="1238">
        <v>3875546.71</v>
      </c>
      <c r="IQ10" s="1238">
        <v>5020983.0063103</v>
      </c>
      <c r="IR10" s="1238">
        <v>5823273.2737599993</v>
      </c>
      <c r="IS10" s="1238">
        <v>9661498.8922799528</v>
      </c>
      <c r="IT10" s="1245">
        <f t="shared" si="0"/>
        <v>13892262.02871</v>
      </c>
    </row>
    <row r="11" spans="1:254" ht="17.5" customHeight="1">
      <c r="A11" s="1241" t="s">
        <v>590</v>
      </c>
      <c r="B11" s="1242">
        <v>1.4320773999999998</v>
      </c>
      <c r="C11" s="1238"/>
      <c r="D11" s="1238">
        <v>-31.64</v>
      </c>
      <c r="E11" s="1238">
        <v>-4.41</v>
      </c>
      <c r="F11" s="1238">
        <v>4146.5200000000004</v>
      </c>
      <c r="G11" s="1238">
        <v>263.38</v>
      </c>
      <c r="H11" s="1238">
        <v>-180.09</v>
      </c>
      <c r="I11" s="1238">
        <v>5551.8099999999995</v>
      </c>
      <c r="J11" s="1238">
        <v>4660</v>
      </c>
      <c r="K11" s="1238">
        <v>3589.91</v>
      </c>
      <c r="L11" s="1245">
        <v>1760.78</v>
      </c>
      <c r="M11" s="1238"/>
      <c r="N11" s="1238">
        <v>0</v>
      </c>
      <c r="O11" s="1238">
        <v>0</v>
      </c>
      <c r="P11" s="1246">
        <v>3.28</v>
      </c>
      <c r="Q11" s="1246">
        <v>0</v>
      </c>
      <c r="R11" s="1246">
        <v>0</v>
      </c>
      <c r="S11" s="1246">
        <v>0</v>
      </c>
      <c r="T11" s="1238">
        <v>0</v>
      </c>
      <c r="U11" s="1238">
        <v>0</v>
      </c>
      <c r="V11" s="1245"/>
      <c r="W11" s="1238">
        <v>-5.82</v>
      </c>
      <c r="X11" s="1238">
        <v>8.9709199999999996</v>
      </c>
      <c r="Y11" s="1238">
        <v>3.1435300000000002</v>
      </c>
      <c r="Z11" s="1238">
        <v>-170.25</v>
      </c>
      <c r="AA11" s="1238">
        <v>23.21</v>
      </c>
      <c r="AB11" s="1238">
        <v>-1234.26</v>
      </c>
      <c r="AC11" s="1238">
        <v>194.61660000000001</v>
      </c>
      <c r="AD11" s="1238">
        <v>272.51353999999998</v>
      </c>
      <c r="AE11" s="1238">
        <v>581</v>
      </c>
      <c r="AF11" s="1245">
        <v>1047.91428</v>
      </c>
      <c r="AG11" s="1238"/>
      <c r="AH11" s="1238">
        <v>0</v>
      </c>
      <c r="AI11" s="1238">
        <v>0</v>
      </c>
      <c r="AJ11" s="1238">
        <v>-24.34</v>
      </c>
      <c r="AK11" s="1238">
        <v>-90.05</v>
      </c>
      <c r="AL11" s="1238">
        <v>-767.57</v>
      </c>
      <c r="AM11" s="1238">
        <v>106.69381</v>
      </c>
      <c r="AN11" s="1238">
        <v>0</v>
      </c>
      <c r="AO11" s="1238"/>
      <c r="AP11" s="1245">
        <v>1016.5</v>
      </c>
      <c r="AQ11" s="1238"/>
      <c r="AR11" s="1238">
        <v>0.88815999999999995</v>
      </c>
      <c r="AS11" s="1238">
        <v>8.42</v>
      </c>
      <c r="AT11" s="1238">
        <v>1089.1099999999999</v>
      </c>
      <c r="AU11" s="1238">
        <v>6340.68</v>
      </c>
      <c r="AV11" s="1238">
        <v>-18937.25</v>
      </c>
      <c r="AW11" s="1238">
        <v>39417.230000000003</v>
      </c>
      <c r="AX11" s="1238">
        <v>41200.589999999997</v>
      </c>
      <c r="AY11" s="1238">
        <v>18088.11</v>
      </c>
      <c r="AZ11" s="1245">
        <v>42890.96</v>
      </c>
      <c r="BA11" s="1238">
        <v>618.64</v>
      </c>
      <c r="BB11" s="1238">
        <v>-59.79</v>
      </c>
      <c r="BC11" s="1238">
        <v>329.16135000000003</v>
      </c>
      <c r="BD11" s="1238">
        <v>-17.54</v>
      </c>
      <c r="BE11" s="1238">
        <v>-60.28</v>
      </c>
      <c r="BF11" s="1238">
        <v>-761.49</v>
      </c>
      <c r="BG11" s="1238">
        <v>269.49086</v>
      </c>
      <c r="BH11" s="1238">
        <v>131.51</v>
      </c>
      <c r="BI11" s="1238">
        <v>66.63</v>
      </c>
      <c r="BJ11" s="1245">
        <v>433.49</v>
      </c>
      <c r="BK11" s="1238"/>
      <c r="BL11" s="1238">
        <v>0</v>
      </c>
      <c r="BM11" s="1238">
        <v>85.800389999999993</v>
      </c>
      <c r="BN11" s="1238">
        <v>52.99</v>
      </c>
      <c r="BO11" s="1238">
        <v>232.44</v>
      </c>
      <c r="BP11" s="1238">
        <v>343.3</v>
      </c>
      <c r="BQ11" s="1238">
        <v>-576.96</v>
      </c>
      <c r="BR11" s="1238"/>
      <c r="BS11" s="1238"/>
      <c r="BT11" s="1245"/>
      <c r="BU11" s="1245">
        <v>281.45999999999998</v>
      </c>
      <c r="BV11" s="1238">
        <v>274.10000000000002</v>
      </c>
      <c r="BW11" s="1238">
        <v>91.072159999999997</v>
      </c>
      <c r="BX11" s="1238">
        <v>931.6437962</v>
      </c>
      <c r="BY11" s="1238">
        <v>-440.39</v>
      </c>
      <c r="BZ11" s="1238">
        <v>127.75</v>
      </c>
      <c r="CA11" s="1238">
        <v>-301.02</v>
      </c>
      <c r="CB11" s="1238">
        <v>1395.1931889</v>
      </c>
      <c r="CC11" s="1238">
        <v>1634.49</v>
      </c>
      <c r="CD11" s="1238">
        <v>1686.4</v>
      </c>
      <c r="CE11" s="1245">
        <v>1360</v>
      </c>
      <c r="CF11" s="1238">
        <v>0.79</v>
      </c>
      <c r="CG11" s="1238">
        <v>0</v>
      </c>
      <c r="CH11" s="1238">
        <v>0</v>
      </c>
      <c r="CI11" s="1238">
        <v>5.16</v>
      </c>
      <c r="CJ11" s="1238">
        <v>1.96</v>
      </c>
      <c r="CK11" s="1238">
        <v>0.01</v>
      </c>
      <c r="CL11" s="1238">
        <v>4.8499999999999996</v>
      </c>
      <c r="CM11" s="1238">
        <v>0</v>
      </c>
      <c r="CN11" s="1247"/>
      <c r="CO11" s="1238">
        <v>-29.75</v>
      </c>
      <c r="CP11" s="1238">
        <v>-165.01493139999999</v>
      </c>
      <c r="CQ11" s="1238">
        <v>95.441581299999996</v>
      </c>
      <c r="CR11" s="1238">
        <v>145.41</v>
      </c>
      <c r="CS11" s="1238">
        <v>368.55</v>
      </c>
      <c r="CT11" s="1238">
        <v>-359.57</v>
      </c>
      <c r="CU11" s="1238">
        <v>-41.59</v>
      </c>
      <c r="CV11" s="1238">
        <v>25.82</v>
      </c>
      <c r="CW11" s="1238">
        <v>37.99</v>
      </c>
      <c r="CX11" s="1245">
        <v>-133.22999999999999</v>
      </c>
      <c r="CY11" s="1245">
        <v>53.31</v>
      </c>
      <c r="CZ11" s="1238">
        <v>-200.48</v>
      </c>
      <c r="DA11" s="1238">
        <v>-4123.7249099999999</v>
      </c>
      <c r="DB11" s="1238">
        <v>3230.6428299999998</v>
      </c>
      <c r="DC11" s="1238">
        <v>3015.65</v>
      </c>
      <c r="DD11" s="1238">
        <v>-301.06</v>
      </c>
      <c r="DE11" s="1238">
        <v>-19196.72</v>
      </c>
      <c r="DF11" s="1238">
        <v>20743.759999999998</v>
      </c>
      <c r="DG11" s="1238">
        <v>8479.6</v>
      </c>
      <c r="DH11" s="1238">
        <v>1969.25</v>
      </c>
      <c r="DI11" s="1245">
        <v>45050.25</v>
      </c>
      <c r="DJ11" s="1238">
        <v>40289.65</v>
      </c>
      <c r="DK11" s="1238">
        <v>25087.930779999999</v>
      </c>
      <c r="DL11" s="1238">
        <v>27308.205709999998</v>
      </c>
      <c r="DM11" s="1238">
        <v>30809.06</v>
      </c>
      <c r="DN11" s="1238">
        <v>17121.37</v>
      </c>
      <c r="DO11" s="1238">
        <v>-32282.68</v>
      </c>
      <c r="DP11" s="1238">
        <v>61576.92</v>
      </c>
      <c r="DQ11" s="1238">
        <v>13420.88</v>
      </c>
      <c r="DR11" s="1238">
        <v>28006.7</v>
      </c>
      <c r="DS11" s="1245">
        <v>34528.639999999999</v>
      </c>
      <c r="DT11" s="1238"/>
      <c r="DU11" s="1238">
        <v>12.6955457</v>
      </c>
      <c r="DV11" s="1238">
        <v>25.017820400000002</v>
      </c>
      <c r="DW11" s="1238">
        <v>58.610300000000002</v>
      </c>
      <c r="DX11" s="1238">
        <v>33.560200000000002</v>
      </c>
      <c r="DY11" s="1238">
        <v>121.7396</v>
      </c>
      <c r="DZ11" s="1238">
        <v>115.61028060000001</v>
      </c>
      <c r="EA11" s="1238">
        <v>52.06</v>
      </c>
      <c r="EB11" s="1238">
        <v>-4.7999999999999996E-3</v>
      </c>
      <c r="EC11" s="1245"/>
      <c r="ED11" s="1238"/>
      <c r="EE11" s="1238">
        <v>0</v>
      </c>
      <c r="EF11" s="1238">
        <v>0</v>
      </c>
      <c r="EG11" s="1238"/>
      <c r="EH11" s="1238"/>
      <c r="EI11" s="1238">
        <v>-26.23</v>
      </c>
      <c r="EJ11" s="1238">
        <v>-47.68</v>
      </c>
      <c r="EK11" s="1238">
        <v>46</v>
      </c>
      <c r="EL11" s="1238">
        <v>103.36</v>
      </c>
      <c r="EM11" s="1245">
        <v>410.51</v>
      </c>
      <c r="EN11" s="1238">
        <v>1183.28</v>
      </c>
      <c r="EO11" s="1238">
        <v>1143.21</v>
      </c>
      <c r="EP11" s="1238">
        <v>465.64</v>
      </c>
      <c r="EQ11" s="1238">
        <v>2359.5</v>
      </c>
      <c r="ER11" s="1238">
        <v>2407.66</v>
      </c>
      <c r="ES11" s="1238">
        <v>1752.59</v>
      </c>
      <c r="ET11" s="1238">
        <v>3569.45568</v>
      </c>
      <c r="EU11" s="1238">
        <v>4109.5600000000004</v>
      </c>
      <c r="EV11" s="1238">
        <v>-14765.13076</v>
      </c>
      <c r="EW11" s="1245">
        <v>-12692</v>
      </c>
      <c r="EX11" s="1238">
        <v>4119.82</v>
      </c>
      <c r="EY11" s="1238">
        <v>967.10113000000001</v>
      </c>
      <c r="EZ11" s="1238">
        <v>380.71496000000002</v>
      </c>
      <c r="FA11" s="1238">
        <v>983.2</v>
      </c>
      <c r="FB11" s="1238">
        <v>-570.89</v>
      </c>
      <c r="FC11" s="1238">
        <v>-2550.7199999999998</v>
      </c>
      <c r="FD11" s="1238">
        <v>3013.3653399999998</v>
      </c>
      <c r="FE11" s="1238">
        <v>109.86</v>
      </c>
      <c r="FF11" s="1238">
        <v>707.03000000000009</v>
      </c>
      <c r="FG11" s="1245">
        <v>6107.08</v>
      </c>
      <c r="FH11" s="1238"/>
      <c r="FI11" s="1246">
        <v>0</v>
      </c>
      <c r="FJ11" s="1246">
        <v>28.70036</v>
      </c>
      <c r="FK11" s="1238">
        <v>-1.28</v>
      </c>
      <c r="FL11" s="1246">
        <v>20.51</v>
      </c>
      <c r="FM11" s="1238">
        <v>-384.36</v>
      </c>
      <c r="FN11" s="1238">
        <v>513.74</v>
      </c>
      <c r="FO11" s="1238">
        <v>877</v>
      </c>
      <c r="FP11" s="1238"/>
      <c r="FQ11" s="1245"/>
      <c r="FR11" s="1238">
        <v>13.75</v>
      </c>
      <c r="FS11" s="1238">
        <v>-294.85464000000002</v>
      </c>
      <c r="FT11" s="1238">
        <v>1562.7705100000001</v>
      </c>
      <c r="FU11" s="1238">
        <v>-3939.54</v>
      </c>
      <c r="FV11" s="1238">
        <v>-6507.34</v>
      </c>
      <c r="FW11" s="1238">
        <v>-3418.5</v>
      </c>
      <c r="FX11" s="1238">
        <v>125.23911999999999</v>
      </c>
      <c r="FY11" s="1238">
        <v>503.2</v>
      </c>
      <c r="FZ11" s="1238">
        <v>461.5641</v>
      </c>
      <c r="GA11" s="1245">
        <v>1991.28</v>
      </c>
      <c r="GB11" s="1238">
        <v>4993.0200000000004</v>
      </c>
      <c r="GC11" s="1238">
        <v>1125.9639500000001</v>
      </c>
      <c r="GD11" s="1238">
        <v>3612.3613799999998</v>
      </c>
      <c r="GE11" s="1238">
        <v>2747.21</v>
      </c>
      <c r="GF11" s="1238">
        <v>3349.36</v>
      </c>
      <c r="GG11" s="1238">
        <v>-5674.18</v>
      </c>
      <c r="GH11" s="1238">
        <v>1936.50154</v>
      </c>
      <c r="GI11" s="1238">
        <v>3838</v>
      </c>
      <c r="GJ11" s="1238">
        <v>2299.31</v>
      </c>
      <c r="GK11" s="1245">
        <v>4941.9399999999996</v>
      </c>
      <c r="GL11" s="1238">
        <v>123.87</v>
      </c>
      <c r="GM11" s="1238"/>
      <c r="GN11" s="1238">
        <v>382.44</v>
      </c>
      <c r="GO11" s="1238">
        <v>380.24</v>
      </c>
      <c r="GP11" s="1238">
        <v>496.14</v>
      </c>
      <c r="GQ11" s="1238">
        <v>137.22</v>
      </c>
      <c r="GR11" s="1238">
        <v>812.40399000000002</v>
      </c>
      <c r="GS11" s="1238">
        <v>746</v>
      </c>
      <c r="GT11" s="1247">
        <v>0</v>
      </c>
      <c r="GU11" s="1248"/>
      <c r="GV11" s="1238">
        <v>6534.87</v>
      </c>
      <c r="GW11" s="1238">
        <v>4243.6242400000001</v>
      </c>
      <c r="GX11" s="1238">
        <v>8729.8009199999997</v>
      </c>
      <c r="GY11" s="1238">
        <v>15335.99</v>
      </c>
      <c r="GZ11" s="1238">
        <v>11621.18</v>
      </c>
      <c r="HA11" s="1238">
        <v>-14083.46</v>
      </c>
      <c r="HB11" s="1238">
        <v>30772.365509999996</v>
      </c>
      <c r="HC11" s="1238">
        <v>20386.72</v>
      </c>
      <c r="HD11" s="1238">
        <v>9293</v>
      </c>
      <c r="HE11" s="1245">
        <v>31693.178039999999</v>
      </c>
      <c r="HF11" s="1238">
        <v>1619.47</v>
      </c>
      <c r="HG11" s="1238">
        <v>304.30054000000001</v>
      </c>
      <c r="HH11" s="1238">
        <v>6878.3048500000004</v>
      </c>
      <c r="HI11" s="1238">
        <v>674.5</v>
      </c>
      <c r="HJ11" s="1238">
        <v>1536.78</v>
      </c>
      <c r="HK11" s="1238">
        <v>-3346.93</v>
      </c>
      <c r="HL11" s="1238">
        <v>2903.7865299999999</v>
      </c>
      <c r="HM11" s="1238">
        <v>1450.31</v>
      </c>
      <c r="HN11" s="1238">
        <v>777.79</v>
      </c>
      <c r="HO11" s="1245">
        <v>2281.2199999999998</v>
      </c>
      <c r="HP11" s="1238">
        <v>-8.99</v>
      </c>
      <c r="HQ11" s="1238">
        <v>0.01</v>
      </c>
      <c r="HR11" s="1238">
        <v>5.58751</v>
      </c>
      <c r="HS11" s="1238">
        <v>-2.1812999999999998</v>
      </c>
      <c r="HT11" s="1238">
        <v>-145.12</v>
      </c>
      <c r="HU11" s="1238">
        <v>-3.76</v>
      </c>
      <c r="HV11" s="1238">
        <v>137.85</v>
      </c>
      <c r="HW11" s="1238">
        <v>-56.498590000000007</v>
      </c>
      <c r="HX11" s="1238">
        <v>230.87</v>
      </c>
      <c r="HY11" s="1238">
        <v>204.38</v>
      </c>
      <c r="HZ11" s="1245">
        <v>236.97</v>
      </c>
      <c r="IA11" s="1238">
        <v>594.79999999999995</v>
      </c>
      <c r="IB11" s="1238">
        <v>255.92207999999999</v>
      </c>
      <c r="IC11" s="1238">
        <v>971.40729280000005</v>
      </c>
      <c r="ID11" s="1238">
        <v>1408.7</v>
      </c>
      <c r="IE11" s="1238"/>
      <c r="IF11" s="1238"/>
      <c r="IG11" s="1238"/>
      <c r="IH11" s="1238"/>
      <c r="II11" s="1238"/>
      <c r="IJ11" s="1245"/>
      <c r="IK11" s="1238">
        <v>60130.020000000011</v>
      </c>
      <c r="IL11" s="1238">
        <v>28572.2425343</v>
      </c>
      <c r="IM11" s="1238">
        <v>55023.025980700011</v>
      </c>
      <c r="IN11" s="1238">
        <v>58476.670299999991</v>
      </c>
      <c r="IO11" s="1238">
        <v>36411.150199999996</v>
      </c>
      <c r="IP11" s="1238">
        <v>-101012.3204</v>
      </c>
      <c r="IQ11" s="1238">
        <v>172300.30385950001</v>
      </c>
      <c r="IR11" s="1238">
        <v>102174.98353999999</v>
      </c>
      <c r="IS11" s="1238">
        <v>53712.380688600002</v>
      </c>
      <c r="IT11" s="1245">
        <f t="shared" si="0"/>
        <v>163261.68439740001</v>
      </c>
    </row>
    <row r="12" spans="1:254" s="1220" customFormat="1" ht="17.5" customHeight="1">
      <c r="A12" s="1252" t="s">
        <v>591</v>
      </c>
      <c r="B12" s="1253">
        <f>SUM(B7:B11)</f>
        <v>14160.706637400001</v>
      </c>
      <c r="C12" s="1239">
        <f>C7+C9+C8+C10+C11</f>
        <v>216950.28</v>
      </c>
      <c r="D12" s="1239">
        <v>216918.63999999998</v>
      </c>
      <c r="E12" s="1239">
        <v>216945.87</v>
      </c>
      <c r="F12" s="1239">
        <v>221096.8</v>
      </c>
      <c r="G12" s="1239">
        <v>217213.66</v>
      </c>
      <c r="H12" s="1239">
        <v>219978.08</v>
      </c>
      <c r="I12" s="1239">
        <v>239823.15292879997</v>
      </c>
      <c r="J12" s="1239">
        <v>254863</v>
      </c>
      <c r="K12" s="1239">
        <v>292609.93</v>
      </c>
      <c r="L12" s="1253">
        <f>SUM(L7:L11)</f>
        <v>347502.38441</v>
      </c>
      <c r="M12" s="1239">
        <f>M7+M9+M8+M10+M11</f>
        <v>147159.4</v>
      </c>
      <c r="N12" s="1239">
        <v>167342.88990000001</v>
      </c>
      <c r="O12" s="1239">
        <v>182683.8253</v>
      </c>
      <c r="P12" s="1254">
        <v>192638.27</v>
      </c>
      <c r="Q12" s="1254">
        <v>210979.97000000003</v>
      </c>
      <c r="R12" s="1254">
        <v>223306.95</v>
      </c>
      <c r="S12" s="1254">
        <v>236442.25309999997</v>
      </c>
      <c r="T12" s="1239">
        <v>283365.61</v>
      </c>
      <c r="U12" s="1239">
        <v>307365.61</v>
      </c>
      <c r="V12" s="1253">
        <f>SUM(V7:V11)</f>
        <v>319865.61</v>
      </c>
      <c r="W12" s="1239">
        <f>W7+W9+W8+W10+W11</f>
        <v>79972.42</v>
      </c>
      <c r="X12" s="1239">
        <v>79998.092420000001</v>
      </c>
      <c r="Y12" s="1239">
        <v>80003.143530000001</v>
      </c>
      <c r="Z12" s="1239">
        <v>79829.75</v>
      </c>
      <c r="AA12" s="1239">
        <v>91285.33</v>
      </c>
      <c r="AB12" s="1239">
        <v>90682.010000000009</v>
      </c>
      <c r="AC12" s="1239">
        <v>104055.30385</v>
      </c>
      <c r="AD12" s="1239">
        <v>103167.51354</v>
      </c>
      <c r="AE12" s="1239">
        <v>112111</v>
      </c>
      <c r="AF12" s="1253">
        <f>SUM(AF7:AF11)</f>
        <v>117575.13631999999</v>
      </c>
      <c r="AG12" s="1239">
        <f>AG7+AG9+AG8+AG10+AG11</f>
        <v>200490</v>
      </c>
      <c r="AH12" s="1239">
        <v>200490</v>
      </c>
      <c r="AI12" s="1239">
        <v>200490</v>
      </c>
      <c r="AJ12" s="1239">
        <v>200465.66</v>
      </c>
      <c r="AK12" s="1239">
        <v>200399.95</v>
      </c>
      <c r="AL12" s="1239">
        <v>199722.43</v>
      </c>
      <c r="AM12" s="1239">
        <v>200596.69381</v>
      </c>
      <c r="AN12" s="1239">
        <v>200490</v>
      </c>
      <c r="AO12" s="1239">
        <v>218990</v>
      </c>
      <c r="AP12" s="1253">
        <f>SUM(AP7:AP11)</f>
        <v>220006.5</v>
      </c>
      <c r="AQ12" s="1239">
        <f>AQ7+AQ9+AQ8+AQ10+AQ11</f>
        <v>674900.07000000007</v>
      </c>
      <c r="AR12" s="1239">
        <v>763148.9276699</v>
      </c>
      <c r="AS12" s="1239">
        <v>847557.42</v>
      </c>
      <c r="AT12" s="1239">
        <v>921823.19000000006</v>
      </c>
      <c r="AU12" s="1239">
        <v>965379.66</v>
      </c>
      <c r="AV12" s="1239">
        <v>973071.12</v>
      </c>
      <c r="AW12" s="1239">
        <v>1073545.3500000001</v>
      </c>
      <c r="AX12" s="1239">
        <v>1093879.47</v>
      </c>
      <c r="AY12" s="1239">
        <v>1078473.01</v>
      </c>
      <c r="AZ12" s="1253">
        <f>SUM(AZ7:AZ11)</f>
        <v>1113930.42</v>
      </c>
      <c r="BA12" s="1239">
        <f>BA7+BA9+BA8+BA10+BA11</f>
        <v>232783.16000000003</v>
      </c>
      <c r="BB12" s="1239">
        <v>249304.73</v>
      </c>
      <c r="BC12" s="1239">
        <v>261693.68135000003</v>
      </c>
      <c r="BD12" s="1239">
        <v>261346.98</v>
      </c>
      <c r="BE12" s="1239">
        <v>273304.24</v>
      </c>
      <c r="BF12" s="1239">
        <v>309574.18</v>
      </c>
      <c r="BG12" s="1239">
        <v>330565.07085999998</v>
      </c>
      <c r="BH12" s="1239">
        <v>363952.57</v>
      </c>
      <c r="BI12" s="1239">
        <v>391878.67</v>
      </c>
      <c r="BJ12" s="1253">
        <f>SUM(BJ7:BJ11)</f>
        <v>405298.00999999995</v>
      </c>
      <c r="BK12" s="1239">
        <f>BK7+BK9+BK8+BK10+BK11</f>
        <v>107500</v>
      </c>
      <c r="BL12" s="1239">
        <v>107500</v>
      </c>
      <c r="BM12" s="1239">
        <v>107585.80039</v>
      </c>
      <c r="BN12" s="1239">
        <v>107552.99</v>
      </c>
      <c r="BO12" s="1239">
        <v>108274.52</v>
      </c>
      <c r="BP12" s="1239">
        <v>118894.13</v>
      </c>
      <c r="BQ12" s="1239">
        <v>127435.77</v>
      </c>
      <c r="BR12" s="1239">
        <v>129037.08</v>
      </c>
      <c r="BS12" s="1239">
        <v>135306.54</v>
      </c>
      <c r="BT12" s="1253">
        <f>SUM(BT7:BT11)</f>
        <v>141888.22</v>
      </c>
      <c r="BU12" s="1253">
        <f>SUM(BU7:BU11)</f>
        <v>17143.879999999997</v>
      </c>
      <c r="BV12" s="1239">
        <f>BV7+BV9+BV8+BV10+BV11</f>
        <v>80273.91</v>
      </c>
      <c r="BW12" s="1239">
        <v>132837.93555280002</v>
      </c>
      <c r="BX12" s="1239">
        <v>133678.507189</v>
      </c>
      <c r="BY12" s="1239">
        <v>199306.47999999998</v>
      </c>
      <c r="BZ12" s="1239">
        <v>199874.62</v>
      </c>
      <c r="CA12" s="1239">
        <v>199787.29</v>
      </c>
      <c r="CB12" s="1239">
        <v>201142.06318890001</v>
      </c>
      <c r="CC12" s="1239">
        <v>239580.27000000002</v>
      </c>
      <c r="CD12" s="1239">
        <v>264628.60000000003</v>
      </c>
      <c r="CE12" s="1253">
        <f>SUM(CE7:CE11)</f>
        <v>269253.88</v>
      </c>
      <c r="CF12" s="1239">
        <f>CF7+CF9+CF8+CF10+CF11</f>
        <v>175000.79</v>
      </c>
      <c r="CG12" s="1239">
        <v>175000</v>
      </c>
      <c r="CH12" s="1239">
        <v>175000</v>
      </c>
      <c r="CI12" s="1239">
        <v>175005.16</v>
      </c>
      <c r="CJ12" s="1239">
        <v>185001.96</v>
      </c>
      <c r="CK12" s="1239">
        <v>185000.01</v>
      </c>
      <c r="CL12" s="1239">
        <v>185004.85</v>
      </c>
      <c r="CM12" s="1239">
        <v>185000</v>
      </c>
      <c r="CN12" s="1243">
        <v>0</v>
      </c>
      <c r="CO12" s="1239">
        <f>CO7+CO9+CO8+CO10+CO11</f>
        <v>145170.25</v>
      </c>
      <c r="CP12" s="1239">
        <v>145034.98506860001</v>
      </c>
      <c r="CQ12" s="1239">
        <v>150840.46818130001</v>
      </c>
      <c r="CR12" s="1239">
        <v>173927.46</v>
      </c>
      <c r="CS12" s="1239">
        <v>184650.61</v>
      </c>
      <c r="CT12" s="1239">
        <v>193222.49</v>
      </c>
      <c r="CU12" s="1239">
        <v>206540.47089999999</v>
      </c>
      <c r="CV12" s="1239">
        <v>224607.88</v>
      </c>
      <c r="CW12" s="1239">
        <v>254620.05</v>
      </c>
      <c r="CX12" s="1253">
        <f>SUM(CX7:CX11)</f>
        <v>269798.83</v>
      </c>
      <c r="CY12" s="1253">
        <f>SUM(CY7:CY11)</f>
        <v>36031.369999999995</v>
      </c>
      <c r="CZ12" s="1239">
        <f>CZ7+CZ9+CZ8+CZ10+CZ11</f>
        <v>259188.75</v>
      </c>
      <c r="DA12" s="1239">
        <v>315863.59889000002</v>
      </c>
      <c r="DB12" s="1239">
        <v>383867.93113000004</v>
      </c>
      <c r="DC12" s="1239">
        <v>474918.63</v>
      </c>
      <c r="DD12" s="1239">
        <v>565564.46</v>
      </c>
      <c r="DE12" s="1239">
        <v>679992.38</v>
      </c>
      <c r="DF12" s="1239">
        <v>863772.16293000011</v>
      </c>
      <c r="DG12" s="1239">
        <v>1548590.74</v>
      </c>
      <c r="DH12" s="1239">
        <v>1298680.6100000001</v>
      </c>
      <c r="DI12" s="1253">
        <f>SUM(DI7:DI11)</f>
        <v>1465174.3399999999</v>
      </c>
      <c r="DJ12" s="1239">
        <f>DJ7+DJ9+DJ8+DJ10+DJ11</f>
        <v>526782.46000000008</v>
      </c>
      <c r="DK12" s="1239">
        <v>532477.78558999998</v>
      </c>
      <c r="DL12" s="1239">
        <v>640803.8767100001</v>
      </c>
      <c r="DM12" s="1239">
        <v>688445.3600000001</v>
      </c>
      <c r="DN12" s="1239">
        <v>704673.63</v>
      </c>
      <c r="DO12" s="1239">
        <v>721862.33</v>
      </c>
      <c r="DP12" s="1239">
        <v>911941.56500000006</v>
      </c>
      <c r="DQ12" s="1239">
        <v>916305.91</v>
      </c>
      <c r="DR12" s="1239">
        <v>1009177.8799999999</v>
      </c>
      <c r="DS12" s="1253">
        <f>SUM(DS7:DS11)</f>
        <v>1100857.97</v>
      </c>
      <c r="DT12" s="1239">
        <f>DT7+DT9+DT8+DT10+DT11</f>
        <v>60500</v>
      </c>
      <c r="DU12" s="1239">
        <v>75512.6955457</v>
      </c>
      <c r="DV12" s="1239">
        <v>75525.017820399997</v>
      </c>
      <c r="DW12" s="1239">
        <v>76058.6103</v>
      </c>
      <c r="DX12" s="1239">
        <v>76533.560200000007</v>
      </c>
      <c r="DY12" s="1239">
        <v>91621.739600000001</v>
      </c>
      <c r="DZ12" s="1239">
        <v>94461.764180600003</v>
      </c>
      <c r="EA12" s="1239">
        <v>94398.213900000002</v>
      </c>
      <c r="EB12" s="1239">
        <v>143346.14919999999</v>
      </c>
      <c r="EC12" s="1253">
        <f>SUM(EC7:EC11)</f>
        <v>143346.15399999998</v>
      </c>
      <c r="ED12" s="1239">
        <f>ED7+ED9+ED8+ED10+ED11</f>
        <v>127069.66</v>
      </c>
      <c r="EE12" s="1239">
        <v>152144.3504</v>
      </c>
      <c r="EF12" s="1239">
        <v>182471.63545999999</v>
      </c>
      <c r="EG12" s="1239">
        <v>223812.68</v>
      </c>
      <c r="EH12" s="1239">
        <v>274536.19</v>
      </c>
      <c r="EI12" s="1239">
        <v>335327.75000000006</v>
      </c>
      <c r="EJ12" s="1239">
        <v>404499.40024440002</v>
      </c>
      <c r="EK12" s="1239">
        <v>438967</v>
      </c>
      <c r="EL12" s="1239">
        <v>532872.89125280001</v>
      </c>
      <c r="EM12" s="1253">
        <f>SUM(EM7:EM11)</f>
        <v>586733.6</v>
      </c>
      <c r="EN12" s="1239">
        <f>EN7+EN9+EN8+EN10+EN11</f>
        <v>56254.42</v>
      </c>
      <c r="EO12" s="1239">
        <v>58294.29</v>
      </c>
      <c r="EP12" s="1239">
        <v>60645.279999999999</v>
      </c>
      <c r="EQ12" s="1239">
        <v>65037.25</v>
      </c>
      <c r="ER12" s="1239">
        <v>67868.160000000003</v>
      </c>
      <c r="ES12" s="1239">
        <v>73952.69</v>
      </c>
      <c r="ET12" s="1239">
        <v>636069.22594000003</v>
      </c>
      <c r="EU12" s="1239">
        <v>1040913.8900000001</v>
      </c>
      <c r="EV12" s="1239">
        <v>4566939.4994200002</v>
      </c>
      <c r="EW12" s="1253">
        <f>SUM(EW7:EW11)</f>
        <v>8193815.7701000003</v>
      </c>
      <c r="EX12" s="1239">
        <f>EX7+EX9+EX8+EX10+EX11</f>
        <v>205525.39</v>
      </c>
      <c r="EY12" s="1239">
        <v>202386.24672999998</v>
      </c>
      <c r="EZ12" s="1239">
        <v>250933.68056000001</v>
      </c>
      <c r="FA12" s="1239">
        <v>269888.42</v>
      </c>
      <c r="FB12" s="1239">
        <v>276092.57999999996</v>
      </c>
      <c r="FC12" s="1239">
        <v>257388.95</v>
      </c>
      <c r="FD12" s="1239">
        <v>300785.50116000004</v>
      </c>
      <c r="FE12" s="1239">
        <v>319586.36</v>
      </c>
      <c r="FF12" s="1239">
        <v>354672.93000000005</v>
      </c>
      <c r="FG12" s="1253">
        <f>SUM(FG7:FG11)</f>
        <v>399824.98000000004</v>
      </c>
      <c r="FH12" s="1239">
        <f>FH7+FH9+FH8+FH10+FH11</f>
        <v>211638.25</v>
      </c>
      <c r="FI12" s="1254">
        <v>217000.85</v>
      </c>
      <c r="FJ12" s="1254">
        <v>223416.65035999997</v>
      </c>
      <c r="FK12" s="1254">
        <v>201287.15</v>
      </c>
      <c r="FL12" s="1254">
        <v>201308.94</v>
      </c>
      <c r="FM12" s="1254">
        <v>200904.07</v>
      </c>
      <c r="FN12" s="1254">
        <v>202241.93999999997</v>
      </c>
      <c r="FO12" s="1239">
        <v>202597</v>
      </c>
      <c r="FP12" s="1239">
        <v>201711.85</v>
      </c>
      <c r="FQ12" s="1253">
        <f>SUM(FQ7:FQ11)</f>
        <v>201958.09</v>
      </c>
      <c r="FR12" s="1239">
        <f>FR7+FR9+FR8+FR10+FR11</f>
        <v>120712.11</v>
      </c>
      <c r="FS12" s="1239">
        <v>120403.50206</v>
      </c>
      <c r="FT12" s="1239">
        <v>122261.12721000001</v>
      </c>
      <c r="FU12" s="1239">
        <v>116758.82</v>
      </c>
      <c r="FV12" s="1239">
        <v>114191.02</v>
      </c>
      <c r="FW12" s="1239">
        <v>117279.86</v>
      </c>
      <c r="FX12" s="1239">
        <v>120823.60288000001</v>
      </c>
      <c r="FY12" s="1239">
        <v>121201.56376</v>
      </c>
      <c r="FZ12" s="1239">
        <v>121159.92996000001</v>
      </c>
      <c r="GA12" s="1253">
        <f>SUM(GA7:GA11)</f>
        <v>122689.64586</v>
      </c>
      <c r="GB12" s="1239">
        <f>GB7+GB9+GB8+GB10+GB11</f>
        <v>344428</v>
      </c>
      <c r="GC12" s="1239">
        <v>151074.23395000002</v>
      </c>
      <c r="GD12" s="1239">
        <v>153560.63138000001</v>
      </c>
      <c r="GE12" s="1239">
        <v>152695.37999999998</v>
      </c>
      <c r="GF12" s="1239">
        <v>153297.52999999997</v>
      </c>
      <c r="GG12" s="1239">
        <v>144273.99</v>
      </c>
      <c r="GH12" s="1239">
        <v>151884.6716</v>
      </c>
      <c r="GI12" s="1239">
        <v>153786</v>
      </c>
      <c r="GJ12" s="1239">
        <v>154833.23000000001</v>
      </c>
      <c r="GK12" s="1253">
        <f>SUM(GK7:GK11)</f>
        <v>183960.80000000002</v>
      </c>
      <c r="GL12" s="1239">
        <f>GL7+GL9+GL8+GL10+GL11</f>
        <v>34912.130000000005</v>
      </c>
      <c r="GM12" s="1239">
        <v>35422.67</v>
      </c>
      <c r="GN12" s="1239">
        <v>35937.810000000005</v>
      </c>
      <c r="GO12" s="1239">
        <v>36750.229999999996</v>
      </c>
      <c r="GP12" s="1239">
        <v>35823.74</v>
      </c>
      <c r="GQ12" s="1239">
        <v>34946.5</v>
      </c>
      <c r="GR12" s="1239">
        <v>35275.406069999997</v>
      </c>
      <c r="GS12" s="1239">
        <v>33674</v>
      </c>
      <c r="GT12" s="1243">
        <v>0</v>
      </c>
      <c r="GU12" s="1253">
        <f>SUM(GU7:GU11)</f>
        <v>0</v>
      </c>
      <c r="GV12" s="1239">
        <f>GV7+GV9+GV8+GV10+GV11</f>
        <v>403940.85</v>
      </c>
      <c r="GW12" s="1239">
        <v>473310.10053999996</v>
      </c>
      <c r="GX12" s="1239">
        <v>555207.90487999993</v>
      </c>
      <c r="GY12" s="1239">
        <v>652781.79</v>
      </c>
      <c r="GZ12" s="1239">
        <v>757635.56</v>
      </c>
      <c r="HA12" s="1239">
        <v>874308.38</v>
      </c>
      <c r="HB12" s="1239">
        <v>1040043.6367800001</v>
      </c>
      <c r="HC12" s="1239">
        <v>1162231.18</v>
      </c>
      <c r="HD12" s="1239">
        <v>1301748</v>
      </c>
      <c r="HE12" s="1253">
        <f>SUM(HE7:HE11)</f>
        <v>1490856.02835</v>
      </c>
      <c r="HF12" s="1239">
        <f>HF7+HF9+HF8+HF10+HF11</f>
        <v>49923.479999999996</v>
      </c>
      <c r="HG12" s="1239">
        <v>50492.020919999995</v>
      </c>
      <c r="HH12" s="1239">
        <v>58229.603860000003</v>
      </c>
      <c r="HI12" s="1239">
        <v>58772.28</v>
      </c>
      <c r="HJ12" s="1239">
        <v>63749.02</v>
      </c>
      <c r="HK12" s="1239">
        <v>61372.25</v>
      </c>
      <c r="HL12" s="1239">
        <v>75405.396009999997</v>
      </c>
      <c r="HM12" s="1239">
        <v>70079.149999999994</v>
      </c>
      <c r="HN12" s="1239">
        <v>79671.48</v>
      </c>
      <c r="HO12" s="1253">
        <f>SUM(HO7:HO11)</f>
        <v>90400.46</v>
      </c>
      <c r="HP12" s="1239">
        <f>HP7+HP9+HP8+HP10+HP11</f>
        <v>41991.01</v>
      </c>
      <c r="HQ12" s="1239">
        <f>HQ7+HQ9+HQ8+HQ10+HQ11</f>
        <v>42000.01</v>
      </c>
      <c r="HR12" s="1239">
        <v>42005.587509999998</v>
      </c>
      <c r="HS12" s="1239">
        <v>52754.793000000005</v>
      </c>
      <c r="HT12" s="1239">
        <v>52611.85</v>
      </c>
      <c r="HU12" s="1239">
        <v>60015.450000000004</v>
      </c>
      <c r="HV12" s="1239">
        <v>65691.73000000001</v>
      </c>
      <c r="HW12" s="1239">
        <v>72041.985159999997</v>
      </c>
      <c r="HX12" s="1239">
        <v>73625.409999999989</v>
      </c>
      <c r="HY12" s="1239">
        <v>106195.09000000001</v>
      </c>
      <c r="HZ12" s="1253">
        <f>SUM(HZ7:HZ11)</f>
        <v>122107.11</v>
      </c>
      <c r="IA12" s="1239">
        <f>IA7+IA9+IA8+IA10+IA11</f>
        <v>195944.8</v>
      </c>
      <c r="IB12" s="1239">
        <v>195605.92207999999</v>
      </c>
      <c r="IC12" s="1239">
        <v>198917.77729279999</v>
      </c>
      <c r="ID12" s="1239">
        <v>205088.47</v>
      </c>
      <c r="IE12" s="1239">
        <v>206956.23</v>
      </c>
      <c r="IF12" s="1239">
        <v>211363.22</v>
      </c>
      <c r="IG12" s="1239">
        <v>213477.41520709998</v>
      </c>
      <c r="IH12" s="1239">
        <v>226415.34</v>
      </c>
      <c r="II12" s="1239">
        <v>276966.8503082</v>
      </c>
      <c r="IJ12" s="1253">
        <f>SUM(IJ7:IJ11)</f>
        <v>385660.38</v>
      </c>
      <c r="IK12" s="1239">
        <v>4699020.59</v>
      </c>
      <c r="IL12" s="1239">
        <v>4859570.054827</v>
      </c>
      <c r="IM12" s="1239">
        <v>5351012.4356035003</v>
      </c>
      <c r="IN12" s="1239">
        <v>5807899.6603000015</v>
      </c>
      <c r="IO12" s="1239">
        <v>6194610.5902000004</v>
      </c>
      <c r="IP12" s="1239">
        <v>6583524.5296000019</v>
      </c>
      <c r="IQ12" s="1239">
        <v>8027874.6517998008</v>
      </c>
      <c r="IR12" s="1239">
        <v>9480315.1512000002</v>
      </c>
      <c r="IS12" s="1239">
        <v>13235250.476068553</v>
      </c>
      <c r="IT12" s="1253">
        <f>SUM(IT7:IT11)</f>
        <v>17759840.275677398</v>
      </c>
    </row>
    <row r="13" spans="1:254" ht="17.5" customHeight="1">
      <c r="A13" s="1241" t="s">
        <v>592</v>
      </c>
      <c r="B13" s="1242"/>
      <c r="C13" s="1238"/>
      <c r="D13" s="1238">
        <v>0</v>
      </c>
      <c r="E13" s="1238">
        <v>0</v>
      </c>
      <c r="F13" s="1239">
        <v>0</v>
      </c>
      <c r="G13" s="1239">
        <v>0</v>
      </c>
      <c r="H13" s="1239">
        <v>0</v>
      </c>
      <c r="I13" s="1238">
        <v>15000</v>
      </c>
      <c r="J13" s="1238">
        <v>50000</v>
      </c>
      <c r="K13" s="1238">
        <v>50000</v>
      </c>
      <c r="L13" s="1245">
        <v>75000</v>
      </c>
      <c r="M13" s="1238"/>
      <c r="N13" s="1238">
        <v>0</v>
      </c>
      <c r="O13" s="1238">
        <v>0</v>
      </c>
      <c r="P13" s="1246">
        <v>7000</v>
      </c>
      <c r="Q13" s="1246">
        <v>7000</v>
      </c>
      <c r="R13" s="1246">
        <v>7000</v>
      </c>
      <c r="S13" s="1246">
        <v>7000</v>
      </c>
      <c r="T13" s="1238">
        <v>7000</v>
      </c>
      <c r="U13" s="1238">
        <v>7000</v>
      </c>
      <c r="V13" s="1245">
        <v>7000</v>
      </c>
      <c r="W13" s="1238"/>
      <c r="X13" s="1238">
        <v>0</v>
      </c>
      <c r="Y13" s="1238">
        <v>0</v>
      </c>
      <c r="Z13" s="1238">
        <v>0</v>
      </c>
      <c r="AA13" s="1238">
        <v>0</v>
      </c>
      <c r="AB13" s="1238">
        <v>0</v>
      </c>
      <c r="AC13" s="1238">
        <v>0</v>
      </c>
      <c r="AD13" s="1238">
        <v>0</v>
      </c>
      <c r="AE13" s="1238">
        <v>0</v>
      </c>
      <c r="AF13" s="1245"/>
      <c r="AG13" s="1238"/>
      <c r="AH13" s="1238">
        <v>0</v>
      </c>
      <c r="AI13" s="1238">
        <v>0</v>
      </c>
      <c r="AJ13" s="1238">
        <v>0</v>
      </c>
      <c r="AK13" s="1238">
        <v>0</v>
      </c>
      <c r="AL13" s="1238">
        <v>0</v>
      </c>
      <c r="AM13" s="1238">
        <v>0</v>
      </c>
      <c r="AN13" s="1238">
        <v>0</v>
      </c>
      <c r="AO13" s="1238"/>
      <c r="AP13" s="1245"/>
      <c r="AQ13" s="1238"/>
      <c r="AR13" s="1238">
        <v>0</v>
      </c>
      <c r="AS13" s="1238">
        <v>0</v>
      </c>
      <c r="AT13" s="1238">
        <v>0</v>
      </c>
      <c r="AU13" s="1238">
        <v>0</v>
      </c>
      <c r="AV13" s="1238">
        <v>0</v>
      </c>
      <c r="AW13" s="1238">
        <v>0</v>
      </c>
      <c r="AX13" s="1238">
        <v>0</v>
      </c>
      <c r="AY13" s="1238">
        <v>0</v>
      </c>
      <c r="AZ13" s="1245"/>
      <c r="BA13" s="1238"/>
      <c r="BB13" s="1238">
        <v>0</v>
      </c>
      <c r="BC13" s="1238">
        <v>0</v>
      </c>
      <c r="BD13" s="1238">
        <v>6000</v>
      </c>
      <c r="BE13" s="1238">
        <v>6000</v>
      </c>
      <c r="BF13" s="1238">
        <v>6000</v>
      </c>
      <c r="BG13" s="1238">
        <v>6000</v>
      </c>
      <c r="BH13" s="1238">
        <v>6000</v>
      </c>
      <c r="BI13" s="1238">
        <v>6000</v>
      </c>
      <c r="BJ13" s="1245">
        <v>10950</v>
      </c>
      <c r="BK13" s="1238"/>
      <c r="BL13" s="1238">
        <v>0</v>
      </c>
      <c r="BM13" s="1238">
        <v>0</v>
      </c>
      <c r="BN13" s="1238">
        <v>0</v>
      </c>
      <c r="BO13" s="1238">
        <v>0</v>
      </c>
      <c r="BP13" s="1238">
        <v>0</v>
      </c>
      <c r="BQ13" s="1238">
        <v>0</v>
      </c>
      <c r="BR13" s="1238">
        <v>0</v>
      </c>
      <c r="BS13" s="1238">
        <v>0</v>
      </c>
      <c r="BT13" s="1245"/>
      <c r="BU13" s="1245"/>
      <c r="BV13" s="1238"/>
      <c r="BW13" s="1238">
        <v>0</v>
      </c>
      <c r="BX13" s="1238">
        <v>0</v>
      </c>
      <c r="BY13" s="1238">
        <v>0</v>
      </c>
      <c r="BZ13" s="1238">
        <v>0</v>
      </c>
      <c r="CA13" s="1238">
        <v>0</v>
      </c>
      <c r="CB13" s="1238">
        <v>0</v>
      </c>
      <c r="CC13" s="1238">
        <v>0</v>
      </c>
      <c r="CD13" s="1238"/>
      <c r="CE13" s="1245"/>
      <c r="CF13" s="1238"/>
      <c r="CG13" s="1238">
        <v>0</v>
      </c>
      <c r="CH13" s="1238">
        <v>0</v>
      </c>
      <c r="CI13" s="1238">
        <v>0</v>
      </c>
      <c r="CJ13" s="1238">
        <v>0</v>
      </c>
      <c r="CK13" s="1238">
        <v>0</v>
      </c>
      <c r="CL13" s="1238">
        <v>0</v>
      </c>
      <c r="CM13" s="1238">
        <v>0</v>
      </c>
      <c r="CN13" s="1247"/>
      <c r="CO13" s="1238"/>
      <c r="CP13" s="1238">
        <v>0</v>
      </c>
      <c r="CQ13" s="1238">
        <v>0</v>
      </c>
      <c r="CR13" s="1238">
        <v>0</v>
      </c>
      <c r="CS13" s="1238">
        <v>0</v>
      </c>
      <c r="CT13" s="1238">
        <v>0</v>
      </c>
      <c r="CU13" s="1238">
        <v>3000</v>
      </c>
      <c r="CV13" s="1238">
        <v>3000</v>
      </c>
      <c r="CW13" s="1238">
        <v>3000</v>
      </c>
      <c r="CX13" s="1245">
        <v>3000</v>
      </c>
      <c r="CY13" s="1245">
        <v>19.809999999999999</v>
      </c>
      <c r="CZ13" s="1238"/>
      <c r="DA13" s="1238">
        <v>0</v>
      </c>
      <c r="DB13" s="1238">
        <v>0</v>
      </c>
      <c r="DC13" s="1238">
        <v>0</v>
      </c>
      <c r="DD13" s="1238">
        <v>0</v>
      </c>
      <c r="DE13" s="1238">
        <v>0</v>
      </c>
      <c r="DF13" s="1238">
        <v>60000</v>
      </c>
      <c r="DG13" s="1238">
        <v>60000</v>
      </c>
      <c r="DH13" s="1238">
        <v>95000</v>
      </c>
      <c r="DI13" s="1245">
        <v>95000</v>
      </c>
      <c r="DJ13" s="1238"/>
      <c r="DK13" s="1238">
        <v>0</v>
      </c>
      <c r="DL13" s="1238">
        <v>0</v>
      </c>
      <c r="DM13" s="1238">
        <v>0</v>
      </c>
      <c r="DN13" s="1238">
        <v>0</v>
      </c>
      <c r="DO13" s="1238">
        <v>0</v>
      </c>
      <c r="DP13" s="1238">
        <v>120000</v>
      </c>
      <c r="DQ13" s="1238">
        <v>120000</v>
      </c>
      <c r="DR13" s="1238">
        <v>120000</v>
      </c>
      <c r="DS13" s="1245">
        <v>120000</v>
      </c>
      <c r="DT13" s="1238"/>
      <c r="DU13" s="1238">
        <v>0</v>
      </c>
      <c r="DV13" s="1238">
        <v>0</v>
      </c>
      <c r="DW13" s="1238">
        <v>10000</v>
      </c>
      <c r="DX13" s="1238">
        <v>10000</v>
      </c>
      <c r="DY13" s="1238">
        <v>10000</v>
      </c>
      <c r="DZ13" s="1238">
        <v>10000</v>
      </c>
      <c r="EA13" s="1238">
        <v>22500</v>
      </c>
      <c r="EB13" s="1238">
        <v>12500</v>
      </c>
      <c r="EC13" s="1245">
        <v>12500</v>
      </c>
      <c r="ED13" s="1238"/>
      <c r="EE13" s="1238">
        <v>0</v>
      </c>
      <c r="EF13" s="1238">
        <v>0</v>
      </c>
      <c r="EG13" s="1238"/>
      <c r="EH13" s="1238"/>
      <c r="EI13" s="1238"/>
      <c r="EJ13" s="1238"/>
      <c r="EK13" s="1238"/>
      <c r="EL13" s="1238"/>
      <c r="EM13" s="1245"/>
      <c r="EN13" s="1238"/>
      <c r="EO13" s="1238"/>
      <c r="EP13" s="1238"/>
      <c r="EQ13" s="1238">
        <v>0</v>
      </c>
      <c r="ER13" s="1238">
        <v>0</v>
      </c>
      <c r="ES13" s="1238">
        <v>0</v>
      </c>
      <c r="ET13" s="1238">
        <v>0</v>
      </c>
      <c r="EU13" s="1238">
        <v>0</v>
      </c>
      <c r="EV13" s="1238"/>
      <c r="EW13" s="1245"/>
      <c r="EX13" s="1238"/>
      <c r="EY13" s="1238">
        <v>0</v>
      </c>
      <c r="EZ13" s="1238">
        <v>0</v>
      </c>
      <c r="FA13" s="1238"/>
      <c r="FB13" s="1238"/>
      <c r="FC13" s="1238"/>
      <c r="FD13" s="1238"/>
      <c r="FE13" s="1238">
        <v>49600</v>
      </c>
      <c r="FF13" s="1238">
        <v>49600</v>
      </c>
      <c r="FG13" s="1245">
        <v>49600</v>
      </c>
      <c r="FH13" s="1238"/>
      <c r="FI13" s="1246">
        <v>2177.1654600000002</v>
      </c>
      <c r="FJ13" s="1246">
        <v>1706.3240800000001</v>
      </c>
      <c r="FK13" s="1246">
        <v>1052.03</v>
      </c>
      <c r="FL13" s="1246">
        <v>471.79</v>
      </c>
      <c r="FM13" s="1246"/>
      <c r="FN13" s="1246"/>
      <c r="FO13" s="1238">
        <v>40000</v>
      </c>
      <c r="FP13" s="1238">
        <v>40000</v>
      </c>
      <c r="FQ13" s="1245">
        <v>40000</v>
      </c>
      <c r="FR13" s="1238"/>
      <c r="FS13" s="1238">
        <v>0</v>
      </c>
      <c r="FT13" s="1238">
        <v>0</v>
      </c>
      <c r="FU13" s="1238">
        <v>0</v>
      </c>
      <c r="FV13" s="1238">
        <v>0</v>
      </c>
      <c r="FW13" s="1238">
        <v>0</v>
      </c>
      <c r="FX13" s="1238">
        <v>0</v>
      </c>
      <c r="FY13" s="1238">
        <v>0</v>
      </c>
      <c r="FZ13" s="1238">
        <v>0</v>
      </c>
      <c r="GA13" s="1245"/>
      <c r="GB13" s="1238"/>
      <c r="GC13" s="1238">
        <v>0</v>
      </c>
      <c r="GD13" s="1238">
        <v>0</v>
      </c>
      <c r="GE13" s="1238"/>
      <c r="GF13" s="1238"/>
      <c r="GG13" s="1238"/>
      <c r="GH13" s="1238"/>
      <c r="GI13" s="1238"/>
      <c r="GJ13" s="1238"/>
      <c r="GK13" s="1245"/>
      <c r="GL13" s="1238"/>
      <c r="GM13" s="1238"/>
      <c r="GN13" s="1238"/>
      <c r="GO13" s="1238"/>
      <c r="GP13" s="1238">
        <v>0</v>
      </c>
      <c r="GQ13" s="1238">
        <v>0</v>
      </c>
      <c r="GR13" s="1238">
        <v>0</v>
      </c>
      <c r="GS13" s="1238">
        <v>0</v>
      </c>
      <c r="GT13" s="1247"/>
      <c r="GU13" s="1248"/>
      <c r="GV13" s="1238"/>
      <c r="GW13" s="1238">
        <v>0</v>
      </c>
      <c r="GX13" s="1238">
        <v>0</v>
      </c>
      <c r="GY13" s="1238">
        <v>0</v>
      </c>
      <c r="GZ13" s="1238">
        <v>0</v>
      </c>
      <c r="HA13" s="1238">
        <v>0</v>
      </c>
      <c r="HB13" s="1238">
        <v>0</v>
      </c>
      <c r="HC13" s="1238">
        <v>0</v>
      </c>
      <c r="HD13" s="1238"/>
      <c r="HE13" s="1245"/>
      <c r="HF13" s="1238"/>
      <c r="HG13" s="1238">
        <v>0</v>
      </c>
      <c r="HH13" s="1238">
        <v>0</v>
      </c>
      <c r="HI13" s="1238">
        <v>0</v>
      </c>
      <c r="HJ13" s="1238">
        <v>0</v>
      </c>
      <c r="HK13" s="1238">
        <v>0</v>
      </c>
      <c r="HL13" s="1238">
        <v>0</v>
      </c>
      <c r="HM13" s="1238">
        <v>0</v>
      </c>
      <c r="HN13" s="1238"/>
      <c r="HO13" s="1245"/>
      <c r="HP13" s="1238"/>
      <c r="HQ13" s="1238"/>
      <c r="HR13" s="1238">
        <v>0</v>
      </c>
      <c r="HS13" s="1238">
        <v>0</v>
      </c>
      <c r="HT13" s="1238">
        <v>0</v>
      </c>
      <c r="HU13" s="1238">
        <v>0</v>
      </c>
      <c r="HV13" s="1238">
        <v>0</v>
      </c>
      <c r="HW13" s="1238">
        <v>0</v>
      </c>
      <c r="HX13" s="1238">
        <v>12500</v>
      </c>
      <c r="HY13" s="1238">
        <v>12500</v>
      </c>
      <c r="HZ13" s="1245">
        <v>12500</v>
      </c>
      <c r="IA13" s="1238"/>
      <c r="IB13" s="1238">
        <v>0</v>
      </c>
      <c r="IC13" s="1238">
        <v>0</v>
      </c>
      <c r="ID13" s="1238">
        <v>0</v>
      </c>
      <c r="IE13" s="1238">
        <v>0</v>
      </c>
      <c r="IF13" s="1238">
        <v>0</v>
      </c>
      <c r="IG13" s="1238">
        <v>0</v>
      </c>
      <c r="IH13" s="1238">
        <v>48800</v>
      </c>
      <c r="II13" s="1238">
        <v>97600</v>
      </c>
      <c r="IJ13" s="1245">
        <v>97600</v>
      </c>
      <c r="IK13" s="1238">
        <v>0</v>
      </c>
      <c r="IL13" s="1238">
        <v>2177.1654600000002</v>
      </c>
      <c r="IM13" s="1238">
        <v>1706.3240800000001</v>
      </c>
      <c r="IN13" s="1238">
        <v>24052.03</v>
      </c>
      <c r="IO13" s="1238">
        <v>23471.79</v>
      </c>
      <c r="IP13" s="1238">
        <v>23000</v>
      </c>
      <c r="IQ13" s="1238">
        <v>221000</v>
      </c>
      <c r="IR13" s="1238">
        <v>419400</v>
      </c>
      <c r="IS13" s="1238">
        <v>493200</v>
      </c>
      <c r="IT13" s="1245">
        <f t="shared" ref="IT13:IT20" si="1">SUM(B13,L13,V13,AF13,AP13,AZ13,BJ13,BT13,BU13,CE13,CX13,CY13,DI13,DS13,EC13,EM13,EW13,FG13,FQ13,GA13,GK13,GU13,HE13,HO13,HZ13,IJ13)</f>
        <v>523169.81</v>
      </c>
    </row>
    <row r="14" spans="1:254" ht="17.5" customHeight="1">
      <c r="A14" s="1241" t="s">
        <v>593</v>
      </c>
      <c r="B14" s="1242"/>
      <c r="C14" s="1238"/>
      <c r="D14" s="1238"/>
      <c r="E14" s="1238"/>
      <c r="F14" s="1238"/>
      <c r="G14" s="1238"/>
      <c r="H14" s="1238"/>
      <c r="I14" s="1238"/>
      <c r="J14" s="1238"/>
      <c r="K14" s="1238"/>
      <c r="L14" s="1245"/>
      <c r="M14" s="1238"/>
      <c r="N14" s="1238"/>
      <c r="O14" s="1238"/>
      <c r="P14" s="1249"/>
      <c r="Q14" s="1249"/>
      <c r="R14" s="1249"/>
      <c r="S14" s="1249"/>
      <c r="T14" s="1238"/>
      <c r="U14" s="1238"/>
      <c r="V14" s="1245"/>
      <c r="W14" s="1238"/>
      <c r="X14" s="1238"/>
      <c r="Y14" s="1238"/>
      <c r="Z14" s="1238"/>
      <c r="AA14" s="1238"/>
      <c r="AB14" s="1238"/>
      <c r="AC14" s="1238"/>
      <c r="AD14" s="1238"/>
      <c r="AE14" s="1238"/>
      <c r="AF14" s="1245"/>
      <c r="AG14" s="1238"/>
      <c r="AH14" s="1238"/>
      <c r="AI14" s="1238"/>
      <c r="AJ14" s="1238"/>
      <c r="AK14" s="1238"/>
      <c r="AL14" s="1238"/>
      <c r="AM14" s="1238"/>
      <c r="AN14" s="1238"/>
      <c r="AO14" s="1238"/>
      <c r="AP14" s="1245"/>
      <c r="AQ14" s="1238"/>
      <c r="AR14" s="1238"/>
      <c r="AS14" s="1238"/>
      <c r="AT14" s="1238"/>
      <c r="AU14" s="1238"/>
      <c r="AV14" s="1238"/>
      <c r="AW14" s="1238"/>
      <c r="AX14" s="1238"/>
      <c r="AY14" s="1238"/>
      <c r="AZ14" s="1245"/>
      <c r="BA14" s="1238"/>
      <c r="BB14" s="1238"/>
      <c r="BC14" s="1238"/>
      <c r="BD14" s="1238"/>
      <c r="BE14" s="1238"/>
      <c r="BF14" s="1238"/>
      <c r="BG14" s="1238"/>
      <c r="BH14" s="1238"/>
      <c r="BI14" s="1238"/>
      <c r="BJ14" s="1245"/>
      <c r="BK14" s="1238"/>
      <c r="BL14" s="1238"/>
      <c r="BM14" s="1238"/>
      <c r="BN14" s="1238"/>
      <c r="BO14" s="1238"/>
      <c r="BP14" s="1238"/>
      <c r="BQ14" s="1238"/>
      <c r="BR14" s="1238"/>
      <c r="BS14" s="1238"/>
      <c r="BT14" s="1245"/>
      <c r="BU14" s="1245"/>
      <c r="BV14" s="1238"/>
      <c r="BW14" s="1238"/>
      <c r="BX14" s="1238"/>
      <c r="BY14" s="1238"/>
      <c r="BZ14" s="1238"/>
      <c r="CA14" s="1238"/>
      <c r="CB14" s="1238"/>
      <c r="CC14" s="1238"/>
      <c r="CD14" s="1238"/>
      <c r="CE14" s="1245"/>
      <c r="CF14" s="1238"/>
      <c r="CG14" s="1238"/>
      <c r="CH14" s="1238"/>
      <c r="CI14" s="1238"/>
      <c r="CJ14" s="1238"/>
      <c r="CK14" s="1238"/>
      <c r="CL14" s="1238"/>
      <c r="CM14" s="1238"/>
      <c r="CN14" s="1247"/>
      <c r="CO14" s="1238"/>
      <c r="CP14" s="1238"/>
      <c r="CQ14" s="1238"/>
      <c r="CR14" s="1238"/>
      <c r="CS14" s="1238"/>
      <c r="CT14" s="1238"/>
      <c r="CU14" s="1238"/>
      <c r="CV14" s="1238"/>
      <c r="CW14" s="1238"/>
      <c r="CX14" s="1245"/>
      <c r="CY14" s="1245"/>
      <c r="CZ14" s="1238"/>
      <c r="DA14" s="1238"/>
      <c r="DB14" s="1238"/>
      <c r="DC14" s="1238"/>
      <c r="DD14" s="1238"/>
      <c r="DE14" s="1238"/>
      <c r="DF14" s="1238"/>
      <c r="DG14" s="1238"/>
      <c r="DH14" s="1238"/>
      <c r="DI14" s="1245"/>
      <c r="DJ14" s="1238"/>
      <c r="DK14" s="1238"/>
      <c r="DL14" s="1238"/>
      <c r="DM14" s="1238"/>
      <c r="DN14" s="1238"/>
      <c r="DO14" s="1238"/>
      <c r="DP14" s="1238"/>
      <c r="DQ14" s="1238"/>
      <c r="DR14" s="1238"/>
      <c r="DS14" s="1245"/>
      <c r="DT14" s="1238"/>
      <c r="DU14" s="1238"/>
      <c r="DV14" s="1238"/>
      <c r="DW14" s="1238"/>
      <c r="DX14" s="1238"/>
      <c r="DY14" s="1238"/>
      <c r="DZ14" s="1238"/>
      <c r="EA14" s="1238"/>
      <c r="EB14" s="1238"/>
      <c r="EC14" s="1245"/>
      <c r="ED14" s="1238"/>
      <c r="EE14" s="1238"/>
      <c r="EF14" s="1238"/>
      <c r="EG14" s="1238"/>
      <c r="EH14" s="1238"/>
      <c r="EI14" s="1238"/>
      <c r="EJ14" s="1238"/>
      <c r="EK14" s="1238"/>
      <c r="EL14" s="1238"/>
      <c r="EM14" s="1245"/>
      <c r="EN14" s="1238"/>
      <c r="EO14" s="1238"/>
      <c r="EP14" s="1238"/>
      <c r="EQ14" s="1238"/>
      <c r="ER14" s="1238"/>
      <c r="ES14" s="1238"/>
      <c r="ET14" s="1238"/>
      <c r="EU14" s="1238"/>
      <c r="EV14" s="1238"/>
      <c r="EW14" s="1245"/>
      <c r="EX14" s="1238"/>
      <c r="EY14" s="1238"/>
      <c r="EZ14" s="1238"/>
      <c r="FA14" s="1238"/>
      <c r="FB14" s="1238"/>
      <c r="FC14" s="1238"/>
      <c r="FD14" s="1238"/>
      <c r="FE14" s="1238"/>
      <c r="FF14" s="1238"/>
      <c r="FG14" s="1245"/>
      <c r="FH14" s="1238"/>
      <c r="FI14" s="1249"/>
      <c r="FJ14" s="1249"/>
      <c r="FK14" s="1249"/>
      <c r="FL14" s="1249"/>
      <c r="FM14" s="1249"/>
      <c r="FN14" s="1249"/>
      <c r="FO14" s="1238"/>
      <c r="FP14" s="1238"/>
      <c r="FQ14" s="1245"/>
      <c r="FR14" s="1238"/>
      <c r="FS14" s="1238"/>
      <c r="FT14" s="1238"/>
      <c r="FU14" s="1238"/>
      <c r="FV14" s="1238"/>
      <c r="FW14" s="1238"/>
      <c r="FX14" s="1238"/>
      <c r="FY14" s="1238"/>
      <c r="FZ14" s="1238"/>
      <c r="GA14" s="1245"/>
      <c r="GB14" s="1238"/>
      <c r="GC14" s="1238"/>
      <c r="GD14" s="1238"/>
      <c r="GE14" s="1238"/>
      <c r="GF14" s="1238"/>
      <c r="GG14" s="1238"/>
      <c r="GH14" s="1238"/>
      <c r="GI14" s="1238"/>
      <c r="GJ14" s="1238"/>
      <c r="GK14" s="1245"/>
      <c r="GL14" s="1238"/>
      <c r="GM14" s="1238"/>
      <c r="GN14" s="1238"/>
      <c r="GO14" s="1238"/>
      <c r="GP14" s="1238"/>
      <c r="GQ14" s="1238"/>
      <c r="GR14" s="1238"/>
      <c r="GS14" s="1238"/>
      <c r="GT14" s="1247"/>
      <c r="GU14" s="1248"/>
      <c r="GV14" s="1238"/>
      <c r="GW14" s="1238"/>
      <c r="GX14" s="1238"/>
      <c r="GY14" s="1238"/>
      <c r="GZ14" s="1238"/>
      <c r="HA14" s="1238"/>
      <c r="HB14" s="1238"/>
      <c r="HC14" s="1238"/>
      <c r="HD14" s="1238"/>
      <c r="HE14" s="1245"/>
      <c r="HF14" s="1238"/>
      <c r="HG14" s="1238"/>
      <c r="HH14" s="1238"/>
      <c r="HI14" s="1238"/>
      <c r="HJ14" s="1238"/>
      <c r="HK14" s="1238"/>
      <c r="HL14" s="1238"/>
      <c r="HM14" s="1238"/>
      <c r="HN14" s="1238"/>
      <c r="HO14" s="1245"/>
      <c r="HP14" s="1238"/>
      <c r="HQ14" s="1238"/>
      <c r="HR14" s="1238"/>
      <c r="HS14" s="1238"/>
      <c r="HT14" s="1238"/>
      <c r="HU14" s="1238"/>
      <c r="HV14" s="1238"/>
      <c r="HW14" s="1238"/>
      <c r="HX14" s="1238"/>
      <c r="HY14" s="1238"/>
      <c r="HZ14" s="1245"/>
      <c r="IA14" s="1238"/>
      <c r="IB14" s="1238"/>
      <c r="IC14" s="1238"/>
      <c r="ID14" s="1238"/>
      <c r="IE14" s="1238"/>
      <c r="IF14" s="1238"/>
      <c r="IG14" s="1238"/>
      <c r="IH14" s="1238"/>
      <c r="II14" s="1238"/>
      <c r="IJ14" s="1245"/>
      <c r="IK14" s="1238">
        <v>0</v>
      </c>
      <c r="IL14" s="1238">
        <v>0</v>
      </c>
      <c r="IM14" s="1238">
        <v>0</v>
      </c>
      <c r="IN14" s="1238">
        <v>0</v>
      </c>
      <c r="IO14" s="1238">
        <v>0</v>
      </c>
      <c r="IP14" s="1238">
        <v>0</v>
      </c>
      <c r="IQ14" s="1238">
        <v>0</v>
      </c>
      <c r="IR14" s="1238">
        <v>0</v>
      </c>
      <c r="IS14" s="1238"/>
      <c r="IT14" s="1245">
        <f t="shared" si="1"/>
        <v>0</v>
      </c>
    </row>
    <row r="15" spans="1:254" ht="17.5" customHeight="1">
      <c r="A15" s="1241" t="s">
        <v>590</v>
      </c>
      <c r="B15" s="1242">
        <v>0.49071150000000002</v>
      </c>
      <c r="C15" s="1238">
        <v>3357.32</v>
      </c>
      <c r="D15" s="1238">
        <v>62813.3</v>
      </c>
      <c r="E15" s="1238">
        <v>218542.79</v>
      </c>
      <c r="F15" s="1238">
        <v>333981.98</v>
      </c>
      <c r="G15" s="1238">
        <v>193485.11000000002</v>
      </c>
      <c r="H15" s="1238">
        <v>-76417.279999999999</v>
      </c>
      <c r="I15" s="1238">
        <v>316326.95</v>
      </c>
      <c r="J15" s="1238">
        <v>340152</v>
      </c>
      <c r="K15" s="1238">
        <v>235547.51</v>
      </c>
      <c r="L15" s="1245">
        <v>86644.26</v>
      </c>
      <c r="M15" s="1238">
        <v>71.430000000000007</v>
      </c>
      <c r="N15" s="1238">
        <v>-125.76495</v>
      </c>
      <c r="O15" s="1238">
        <v>241.81798000000001</v>
      </c>
      <c r="P15" s="1246">
        <v>62.03</v>
      </c>
      <c r="Q15" s="1246">
        <v>54.99</v>
      </c>
      <c r="R15" s="1246">
        <v>-894.25</v>
      </c>
      <c r="S15" s="1246">
        <v>82.13</v>
      </c>
      <c r="T15" s="1238">
        <v>-553.80999999999995</v>
      </c>
      <c r="U15" s="1238">
        <v>-1302.83</v>
      </c>
      <c r="V15" s="1245">
        <v>670.29</v>
      </c>
      <c r="W15" s="1238">
        <v>-103.45</v>
      </c>
      <c r="X15" s="1238">
        <v>26.39282</v>
      </c>
      <c r="Y15" s="1238">
        <v>87.875680000000003</v>
      </c>
      <c r="Z15" s="1238">
        <v>-986.7</v>
      </c>
      <c r="AA15" s="1238">
        <v>-33.36</v>
      </c>
      <c r="AB15" s="1238">
        <v>-8199.6299999999992</v>
      </c>
      <c r="AC15" s="1238">
        <v>1952.9290499999997</v>
      </c>
      <c r="AD15" s="1238">
        <v>3184.3134399999999</v>
      </c>
      <c r="AE15" s="1238">
        <v>4867</v>
      </c>
      <c r="AF15" s="1245">
        <v>11469.10691</v>
      </c>
      <c r="AG15" s="1238">
        <v>8.7899999999999991</v>
      </c>
      <c r="AH15" s="1238">
        <v>5.4785599999999999</v>
      </c>
      <c r="AI15" s="1238">
        <v>14.873239999999999</v>
      </c>
      <c r="AJ15" s="1238">
        <v>-233.92</v>
      </c>
      <c r="AK15" s="1238">
        <v>-690.88</v>
      </c>
      <c r="AL15" s="1238">
        <v>-5547.42</v>
      </c>
      <c r="AM15" s="1238">
        <v>881.26709000000005</v>
      </c>
      <c r="AN15" s="1238">
        <v>106</v>
      </c>
      <c r="AO15" s="1238">
        <v>94.27</v>
      </c>
      <c r="AP15" s="1245">
        <v>1350.13</v>
      </c>
      <c r="AQ15" s="1238">
        <v>20761.3</v>
      </c>
      <c r="AR15" s="1238">
        <v>13623.1677263</v>
      </c>
      <c r="AS15" s="1238">
        <v>61551.37</v>
      </c>
      <c r="AT15" s="1238">
        <v>79263.08</v>
      </c>
      <c r="AU15" s="1238">
        <v>89674.51</v>
      </c>
      <c r="AV15" s="1238">
        <v>14886.8</v>
      </c>
      <c r="AW15" s="1238">
        <v>179841.9</v>
      </c>
      <c r="AX15" s="1238">
        <v>206091.76</v>
      </c>
      <c r="AY15" s="1238">
        <v>145744.35999999999</v>
      </c>
      <c r="AZ15" s="1245">
        <v>294636.65000000002</v>
      </c>
      <c r="BA15" s="1238">
        <v>1553.61</v>
      </c>
      <c r="BB15" s="1238">
        <v>-1216.3321599999999</v>
      </c>
      <c r="BC15" s="1238">
        <v>1430.0281199999999</v>
      </c>
      <c r="BD15" s="1238">
        <v>142.58000000000001</v>
      </c>
      <c r="BE15" s="1238">
        <v>634.16</v>
      </c>
      <c r="BF15" s="1238">
        <v>-1884.48</v>
      </c>
      <c r="BG15" s="1238">
        <v>5622.4746032000003</v>
      </c>
      <c r="BH15" s="1238">
        <v>1666.65</v>
      </c>
      <c r="BI15" s="1238">
        <v>2407.77</v>
      </c>
      <c r="BJ15" s="1245">
        <v>15019.16</v>
      </c>
      <c r="BK15" s="1238"/>
      <c r="BL15" s="1238">
        <v>0</v>
      </c>
      <c r="BM15" s="1238">
        <v>28.60013</v>
      </c>
      <c r="BN15" s="1238">
        <v>96.41</v>
      </c>
      <c r="BO15" s="1238">
        <v>292.94</v>
      </c>
      <c r="BP15" s="1238">
        <v>-2499.7199999999998</v>
      </c>
      <c r="BQ15" s="1238">
        <v>1087.06</v>
      </c>
      <c r="BR15" s="1238">
        <v>2434.77</v>
      </c>
      <c r="BS15" s="1238">
        <v>4215.7700000000004</v>
      </c>
      <c r="BT15" s="1245">
        <v>11095.97</v>
      </c>
      <c r="BU15" s="1245">
        <v>16.62</v>
      </c>
      <c r="BV15" s="1238">
        <v>59.69</v>
      </c>
      <c r="BW15" s="1238">
        <v>39.2065749</v>
      </c>
      <c r="BX15" s="1238">
        <v>1054.5757346</v>
      </c>
      <c r="BY15" s="1238">
        <v>36.71</v>
      </c>
      <c r="BZ15" s="1238">
        <v>30.61</v>
      </c>
      <c r="CA15" s="1238">
        <v>672.6</v>
      </c>
      <c r="CB15" s="1238">
        <v>19745.060404399999</v>
      </c>
      <c r="CC15" s="1238">
        <v>22574.33</v>
      </c>
      <c r="CD15" s="1238">
        <v>13497.300000000001</v>
      </c>
      <c r="CE15" s="1245">
        <v>43315.18</v>
      </c>
      <c r="CF15" s="1238">
        <v>1372.76</v>
      </c>
      <c r="CG15" s="1238">
        <v>-3026.0814799999998</v>
      </c>
      <c r="CH15" s="1238">
        <v>1729.7180499999999</v>
      </c>
      <c r="CI15" s="1238">
        <v>978.66</v>
      </c>
      <c r="CJ15" s="1238">
        <v>2260.02</v>
      </c>
      <c r="CK15" s="1238">
        <v>-10750.24</v>
      </c>
      <c r="CL15" s="1238">
        <v>7045.26</v>
      </c>
      <c r="CM15" s="1238">
        <v>10770.96</v>
      </c>
      <c r="CN15" s="1247">
        <v>0</v>
      </c>
      <c r="CO15" s="1238">
        <v>-92.51</v>
      </c>
      <c r="CP15" s="1238">
        <v>-634.5732974</v>
      </c>
      <c r="CQ15" s="1238">
        <v>515.9771581</v>
      </c>
      <c r="CR15" s="1238">
        <v>327.27999999999997</v>
      </c>
      <c r="CS15" s="1238">
        <v>799.45</v>
      </c>
      <c r="CT15" s="1238">
        <v>-2050.35</v>
      </c>
      <c r="CU15" s="1238">
        <v>-159.26</v>
      </c>
      <c r="CV15" s="1238">
        <v>146.53</v>
      </c>
      <c r="CW15" s="1238">
        <v>186.25</v>
      </c>
      <c r="CX15" s="1245">
        <v>256.10000000000002</v>
      </c>
      <c r="CY15" s="1245"/>
      <c r="CZ15" s="1238">
        <v>6126.1</v>
      </c>
      <c r="DA15" s="1238">
        <v>5360.9271399999998</v>
      </c>
      <c r="DB15" s="1238">
        <v>39814.368130000003</v>
      </c>
      <c r="DC15" s="1238">
        <v>62202.04</v>
      </c>
      <c r="DD15" s="1238">
        <v>111212.55</v>
      </c>
      <c r="DE15" s="1238">
        <v>4960.09</v>
      </c>
      <c r="DF15" s="1238">
        <v>255500.83</v>
      </c>
      <c r="DG15" s="1238">
        <v>216967.58</v>
      </c>
      <c r="DH15" s="1238">
        <v>197588.69</v>
      </c>
      <c r="DI15" s="1245">
        <v>602572.57999999996</v>
      </c>
      <c r="DJ15" s="1238">
        <v>117546.92</v>
      </c>
      <c r="DK15" s="1238">
        <v>97123.25</v>
      </c>
      <c r="DL15" s="1238">
        <v>178666.09</v>
      </c>
      <c r="DM15" s="1238">
        <v>205506.37</v>
      </c>
      <c r="DN15" s="1238">
        <v>178271.52</v>
      </c>
      <c r="DO15" s="1238">
        <v>-25253.040000000001</v>
      </c>
      <c r="DP15" s="1238">
        <v>299349.13</v>
      </c>
      <c r="DQ15" s="1238">
        <v>282746.59000000003</v>
      </c>
      <c r="DR15" s="1238">
        <v>279630.45</v>
      </c>
      <c r="DS15" s="1245">
        <v>498663.85</v>
      </c>
      <c r="DT15" s="1238">
        <v>29.9346</v>
      </c>
      <c r="DU15" s="1238">
        <v>-28.413128100000002</v>
      </c>
      <c r="DV15" s="1238">
        <v>1135.2453012999999</v>
      </c>
      <c r="DW15" s="1238">
        <v>280.90410000000003</v>
      </c>
      <c r="DX15" s="1238">
        <v>28.1523</v>
      </c>
      <c r="DY15" s="1238">
        <v>-2435.7446</v>
      </c>
      <c r="DZ15" s="1238">
        <v>1618.7338401000002</v>
      </c>
      <c r="EA15" s="1238">
        <v>627.12</v>
      </c>
      <c r="EB15" s="1238">
        <v>-57.301600000000001</v>
      </c>
      <c r="EC15" s="1245">
        <v>10200.1999</v>
      </c>
      <c r="ED15" s="1238">
        <v>9714.5300000000007</v>
      </c>
      <c r="EE15" s="1238">
        <v>3603.13</v>
      </c>
      <c r="EF15" s="1238">
        <v>20242.504840000001</v>
      </c>
      <c r="EG15" s="1238">
        <v>33342.090000000004</v>
      </c>
      <c r="EH15" s="1238">
        <v>23959.02</v>
      </c>
      <c r="EI15" s="1238">
        <v>3346.63</v>
      </c>
      <c r="EJ15" s="1238">
        <v>17256.98</v>
      </c>
      <c r="EK15" s="1238">
        <v>11544</v>
      </c>
      <c r="EL15" s="1238">
        <v>9902.51</v>
      </c>
      <c r="EM15" s="1245">
        <v>92077.51</v>
      </c>
      <c r="EN15" s="1238">
        <v>15866865.199999999</v>
      </c>
      <c r="EO15" s="1238">
        <v>10397154.16</v>
      </c>
      <c r="EP15" s="1238">
        <v>19499763.870000001</v>
      </c>
      <c r="EQ15" s="1238">
        <v>19673349.34</v>
      </c>
      <c r="ER15" s="1238">
        <v>21677845.890000001</v>
      </c>
      <c r="ES15" s="1238">
        <v>-434053.72</v>
      </c>
      <c r="ET15" s="1238">
        <v>27287079.07057</v>
      </c>
      <c r="EU15" s="1238">
        <v>40023933.609999999</v>
      </c>
      <c r="EV15" s="1238">
        <v>34828034.095660001</v>
      </c>
      <c r="EW15" s="1245">
        <v>69268211</v>
      </c>
      <c r="EX15" s="1238">
        <v>21840.47</v>
      </c>
      <c r="EY15" s="1238">
        <v>1005.7293100000001</v>
      </c>
      <c r="EZ15" s="1238">
        <v>30452.544709999998</v>
      </c>
      <c r="FA15" s="1238">
        <v>34529.93</v>
      </c>
      <c r="FB15" s="1238">
        <v>56879.79</v>
      </c>
      <c r="FC15" s="1238">
        <v>-57243.69</v>
      </c>
      <c r="FD15" s="1238">
        <v>96582.765919999991</v>
      </c>
      <c r="FE15" s="1238">
        <v>65312.3</v>
      </c>
      <c r="FF15" s="1238">
        <v>79841.8</v>
      </c>
      <c r="FG15" s="1245">
        <v>382690.62</v>
      </c>
      <c r="FH15" s="1238"/>
      <c r="FI15" s="1246">
        <v>0</v>
      </c>
      <c r="FJ15" s="1246">
        <v>251.73567</v>
      </c>
      <c r="FK15" s="1246">
        <v>378.05</v>
      </c>
      <c r="FL15" s="1246">
        <v>3939.91</v>
      </c>
      <c r="FM15" s="1238">
        <v>-7184.38</v>
      </c>
      <c r="FN15" s="1238">
        <v>18827.444339999998</v>
      </c>
      <c r="FO15" s="1238">
        <v>28819</v>
      </c>
      <c r="FP15" s="1238">
        <v>22248.46</v>
      </c>
      <c r="FQ15" s="1245">
        <v>54023.78</v>
      </c>
      <c r="FR15" s="1238">
        <v>0.39</v>
      </c>
      <c r="FS15" s="1238"/>
      <c r="FT15" s="1238">
        <v>163.64026999999999</v>
      </c>
      <c r="FU15" s="1238">
        <v>161.57</v>
      </c>
      <c r="FV15" s="1238">
        <v>44.2</v>
      </c>
      <c r="FW15" s="1238">
        <v>122.4</v>
      </c>
      <c r="FX15" s="1238">
        <v>114.14048000000001</v>
      </c>
      <c r="FY15" s="1238">
        <v>28.45</v>
      </c>
      <c r="FZ15" s="1238">
        <v>0</v>
      </c>
      <c r="GA15" s="1245">
        <v>537.15</v>
      </c>
      <c r="GB15" s="1238">
        <v>10583.14</v>
      </c>
      <c r="GC15" s="1238">
        <v>2258.1056400000002</v>
      </c>
      <c r="GD15" s="1238">
        <v>12720.76771</v>
      </c>
      <c r="GE15" s="1238">
        <v>15580.91</v>
      </c>
      <c r="GF15" s="1238">
        <v>17260.86</v>
      </c>
      <c r="GG15" s="1238">
        <v>-39493.339999999997</v>
      </c>
      <c r="GH15" s="1238">
        <v>9442.2860099999998</v>
      </c>
      <c r="GI15" s="1238">
        <v>21650</v>
      </c>
      <c r="GJ15" s="1238">
        <v>15742.44</v>
      </c>
      <c r="GK15" s="1245">
        <v>73475.37</v>
      </c>
      <c r="GL15" s="1238">
        <v>106.65</v>
      </c>
      <c r="GM15" s="1238"/>
      <c r="GN15" s="1238">
        <v>331.42</v>
      </c>
      <c r="GO15" s="1238">
        <v>449.74</v>
      </c>
      <c r="GP15" s="1238">
        <v>661.79</v>
      </c>
      <c r="GQ15" s="1238">
        <v>-168.27</v>
      </c>
      <c r="GR15" s="1238">
        <v>1333.12626</v>
      </c>
      <c r="GS15" s="1238">
        <v>2135</v>
      </c>
      <c r="GT15" s="1247">
        <v>0</v>
      </c>
      <c r="GU15" s="1248"/>
      <c r="GV15" s="1238">
        <v>50082.11</v>
      </c>
      <c r="GW15" s="1238">
        <v>33540.11</v>
      </c>
      <c r="GX15" s="1238">
        <v>77637.740000000005</v>
      </c>
      <c r="GY15" s="1238">
        <v>94271.35</v>
      </c>
      <c r="GZ15" s="1238">
        <v>105638.63</v>
      </c>
      <c r="HA15" s="1238">
        <v>-158719.46</v>
      </c>
      <c r="HB15" s="1238">
        <v>1538085.37353</v>
      </c>
      <c r="HC15" s="1238">
        <v>2017283.5899999999</v>
      </c>
      <c r="HD15" s="1238">
        <v>1491008</v>
      </c>
      <c r="HE15" s="1245">
        <v>4255292.2685599998</v>
      </c>
      <c r="HF15" s="1238">
        <v>316.44</v>
      </c>
      <c r="HG15" s="1238">
        <v>151.62663000000001</v>
      </c>
      <c r="HH15" s="1238">
        <v>3754.2455199999999</v>
      </c>
      <c r="HI15" s="1238">
        <v>3954.79</v>
      </c>
      <c r="HJ15" s="1238">
        <v>1419.14</v>
      </c>
      <c r="HK15" s="1238">
        <v>-4587.8500000000004</v>
      </c>
      <c r="HL15" s="1238">
        <v>4449.88616</v>
      </c>
      <c r="HM15" s="1238">
        <v>4836.7700000000004</v>
      </c>
      <c r="HN15" s="1238">
        <v>2865.96</v>
      </c>
      <c r="HO15" s="1245">
        <v>16960</v>
      </c>
      <c r="HP15" s="1238">
        <v>-17.510000000000002</v>
      </c>
      <c r="HQ15" s="1238">
        <v>-385.71</v>
      </c>
      <c r="HR15" s="1238">
        <v>-395.15496000000002</v>
      </c>
      <c r="HS15" s="1238">
        <v>-249.98170999999999</v>
      </c>
      <c r="HT15" s="1238">
        <v>-909.04</v>
      </c>
      <c r="HU15" s="1238">
        <v>-107.22</v>
      </c>
      <c r="HV15" s="1238">
        <v>-3921.08</v>
      </c>
      <c r="HW15" s="1238">
        <v>-175.69721000000001</v>
      </c>
      <c r="HX15" s="1238">
        <v>2402.1799999999998</v>
      </c>
      <c r="HY15" s="1238">
        <v>2423.0500000000002</v>
      </c>
      <c r="HZ15" s="1245">
        <v>10457.69</v>
      </c>
      <c r="IA15" s="1238">
        <v>24780.38</v>
      </c>
      <c r="IB15" s="1238">
        <v>21118.719290000001</v>
      </c>
      <c r="IC15" s="1238">
        <v>39495.183607500003</v>
      </c>
      <c r="ID15" s="1238">
        <v>51627.94</v>
      </c>
      <c r="IE15" s="1238">
        <v>74239.37</v>
      </c>
      <c r="IF15" s="1238">
        <v>23831.4</v>
      </c>
      <c r="IG15" s="1238">
        <v>138305.6608172</v>
      </c>
      <c r="IH15" s="1238">
        <v>155001.84</v>
      </c>
      <c r="II15" s="1238">
        <v>124864.86794</v>
      </c>
      <c r="IJ15" s="1245">
        <v>239300.06</v>
      </c>
      <c r="IK15" s="1238">
        <v>16134595.4946</v>
      </c>
      <c r="IL15" s="1238">
        <v>10632396.983715698</v>
      </c>
      <c r="IM15" s="1238">
        <v>20189377.000141498</v>
      </c>
      <c r="IN15" s="1238">
        <v>20588394.094100002</v>
      </c>
      <c r="IO15" s="1238">
        <v>22537801.1523</v>
      </c>
      <c r="IP15" s="1238">
        <v>-793484.02459999989</v>
      </c>
      <c r="IQ15" s="1238">
        <v>30200195.501864903</v>
      </c>
      <c r="IR15" s="1238">
        <v>43419861.533440009</v>
      </c>
      <c r="IS15" s="1238">
        <v>37461558.3670647</v>
      </c>
      <c r="IT15" s="1245">
        <f t="shared" si="1"/>
        <v>75968936.036081523</v>
      </c>
    </row>
    <row r="16" spans="1:254" ht="17.5" customHeight="1">
      <c r="A16" s="1241" t="s">
        <v>594</v>
      </c>
      <c r="B16" s="1242"/>
      <c r="C16" s="1238"/>
      <c r="D16" s="1238"/>
      <c r="E16" s="1238"/>
      <c r="F16" s="1238"/>
      <c r="G16" s="1238"/>
      <c r="H16" s="1238"/>
      <c r="I16" s="1238"/>
      <c r="J16" s="1238"/>
      <c r="K16" s="1238"/>
      <c r="L16" s="1245"/>
      <c r="M16" s="1238"/>
      <c r="N16" s="1238"/>
      <c r="O16" s="1238"/>
      <c r="P16" s="1249"/>
      <c r="Q16" s="1249"/>
      <c r="R16" s="1249"/>
      <c r="S16" s="1249"/>
      <c r="T16" s="1238"/>
      <c r="U16" s="1238"/>
      <c r="V16" s="1245"/>
      <c r="W16" s="1238"/>
      <c r="X16" s="1238"/>
      <c r="Y16" s="1238"/>
      <c r="Z16" s="1238"/>
      <c r="AA16" s="1238"/>
      <c r="AB16" s="1238"/>
      <c r="AC16" s="1238"/>
      <c r="AD16" s="1238"/>
      <c r="AE16" s="1238"/>
      <c r="AF16" s="1245"/>
      <c r="AG16" s="1238"/>
      <c r="AH16" s="1238"/>
      <c r="AI16" s="1238"/>
      <c r="AJ16" s="1238"/>
      <c r="AK16" s="1238"/>
      <c r="AL16" s="1238"/>
      <c r="AM16" s="1238"/>
      <c r="AN16" s="1238"/>
      <c r="AO16" s="1238"/>
      <c r="AP16" s="1245"/>
      <c r="AQ16" s="1238"/>
      <c r="AR16" s="1238"/>
      <c r="AS16" s="1238"/>
      <c r="AT16" s="1238"/>
      <c r="AU16" s="1238"/>
      <c r="AV16" s="1238"/>
      <c r="AW16" s="1238"/>
      <c r="AX16" s="1238"/>
      <c r="AY16" s="1238"/>
      <c r="AZ16" s="1245"/>
      <c r="BA16" s="1238"/>
      <c r="BB16" s="1238"/>
      <c r="BC16" s="1238"/>
      <c r="BD16" s="1238"/>
      <c r="BE16" s="1238"/>
      <c r="BF16" s="1238"/>
      <c r="BG16" s="1238"/>
      <c r="BH16" s="1238"/>
      <c r="BI16" s="1238"/>
      <c r="BJ16" s="1245"/>
      <c r="BK16" s="1238"/>
      <c r="BL16" s="1238"/>
      <c r="BM16" s="1238"/>
      <c r="BN16" s="1238"/>
      <c r="BO16" s="1238"/>
      <c r="BP16" s="1238"/>
      <c r="BQ16" s="1238"/>
      <c r="BR16" s="1238"/>
      <c r="BS16" s="1238"/>
      <c r="BT16" s="1245"/>
      <c r="BU16" s="1245"/>
      <c r="BV16" s="1238"/>
      <c r="BW16" s="1238"/>
      <c r="BX16" s="1238"/>
      <c r="BY16" s="1238"/>
      <c r="BZ16" s="1238"/>
      <c r="CA16" s="1238"/>
      <c r="CB16" s="1238"/>
      <c r="CC16" s="1238"/>
      <c r="CD16" s="1238"/>
      <c r="CE16" s="1245"/>
      <c r="CF16" s="1238"/>
      <c r="CG16" s="1238"/>
      <c r="CH16" s="1238"/>
      <c r="CI16" s="1238"/>
      <c r="CJ16" s="1238"/>
      <c r="CK16" s="1238"/>
      <c r="CL16" s="1238"/>
      <c r="CM16" s="1238"/>
      <c r="CN16" s="1247"/>
      <c r="CO16" s="1238"/>
      <c r="CP16" s="1238"/>
      <c r="CQ16" s="1238"/>
      <c r="CR16" s="1238"/>
      <c r="CS16" s="1238"/>
      <c r="CT16" s="1238"/>
      <c r="CU16" s="1238"/>
      <c r="CV16" s="1238"/>
      <c r="CW16" s="1238"/>
      <c r="CX16" s="1245"/>
      <c r="CY16" s="1245"/>
      <c r="CZ16" s="1238"/>
      <c r="DA16" s="1238"/>
      <c r="DB16" s="1238"/>
      <c r="DC16" s="1238"/>
      <c r="DD16" s="1238"/>
      <c r="DE16" s="1238"/>
      <c r="DF16" s="1238"/>
      <c r="DG16" s="1238"/>
      <c r="DH16" s="1238"/>
      <c r="DI16" s="1245"/>
      <c r="DJ16" s="1238">
        <v>5620.79</v>
      </c>
      <c r="DK16" s="1238">
        <v>5770.76</v>
      </c>
      <c r="DL16" s="1238">
        <v>6035.48</v>
      </c>
      <c r="DM16" s="1238">
        <v>6144.79</v>
      </c>
      <c r="DN16" s="1238">
        <v>6480.79</v>
      </c>
      <c r="DO16" s="1238">
        <v>6551.99</v>
      </c>
      <c r="DP16" s="1238">
        <v>6866.79</v>
      </c>
      <c r="DQ16" s="1238">
        <v>6795.59</v>
      </c>
      <c r="DR16" s="1238">
        <v>3638.03</v>
      </c>
      <c r="DS16" s="1245">
        <v>4066.03</v>
      </c>
      <c r="DT16" s="1238"/>
      <c r="DU16" s="1238"/>
      <c r="DV16" s="1238"/>
      <c r="DW16" s="1238"/>
      <c r="DX16" s="1238"/>
      <c r="DY16" s="1238"/>
      <c r="DZ16" s="1238"/>
      <c r="EA16" s="1238"/>
      <c r="EB16" s="1238"/>
      <c r="EC16" s="1245"/>
      <c r="ED16" s="1238">
        <v>2033.45</v>
      </c>
      <c r="EE16" s="1238">
        <v>2033.45</v>
      </c>
      <c r="EF16" s="1238"/>
      <c r="EG16" s="1238"/>
      <c r="EH16" s="1238"/>
      <c r="EI16" s="1238"/>
      <c r="EJ16" s="1238"/>
      <c r="EK16" s="1238">
        <v>4974</v>
      </c>
      <c r="EL16" s="1238">
        <v>7477.88</v>
      </c>
      <c r="EM16" s="1245">
        <v>8059.9</v>
      </c>
      <c r="EN16" s="1238"/>
      <c r="EO16" s="1238"/>
      <c r="EP16" s="1238"/>
      <c r="EQ16" s="1238"/>
      <c r="ER16" s="1238"/>
      <c r="ES16" s="1238"/>
      <c r="ET16" s="1238"/>
      <c r="EU16" s="1238"/>
      <c r="EV16" s="1238"/>
      <c r="EW16" s="1245"/>
      <c r="EX16" s="1238"/>
      <c r="EY16" s="1238"/>
      <c r="EZ16" s="1238"/>
      <c r="FA16" s="1238">
        <v>11.11</v>
      </c>
      <c r="FB16" s="1238">
        <v>222.48</v>
      </c>
      <c r="FC16" s="1238">
        <v>222.48</v>
      </c>
      <c r="FD16" s="1238">
        <v>0</v>
      </c>
      <c r="FE16" s="1238">
        <v>2623.06</v>
      </c>
      <c r="FF16" s="1238">
        <v>4817.72</v>
      </c>
      <c r="FG16" s="1245">
        <v>9351.2099999999991</v>
      </c>
      <c r="FH16" s="1238"/>
      <c r="FI16" s="1249"/>
      <c r="FJ16" s="1249"/>
      <c r="FK16" s="1249"/>
      <c r="FL16" s="1249"/>
      <c r="FM16" s="1249"/>
      <c r="FN16" s="1249"/>
      <c r="FO16" s="1238"/>
      <c r="FP16" s="1238"/>
      <c r="FQ16" s="1245"/>
      <c r="FR16" s="1238"/>
      <c r="FS16" s="1238"/>
      <c r="FT16" s="1238"/>
      <c r="FU16" s="1238"/>
      <c r="FV16" s="1238"/>
      <c r="FW16" s="1238"/>
      <c r="FX16" s="1238"/>
      <c r="FY16" s="1238"/>
      <c r="FZ16" s="1238"/>
      <c r="GA16" s="1245"/>
      <c r="GB16" s="1238"/>
      <c r="GC16" s="1238"/>
      <c r="GD16" s="1238"/>
      <c r="GE16" s="1238"/>
      <c r="GF16" s="1238"/>
      <c r="GG16" s="1238"/>
      <c r="GH16" s="1238"/>
      <c r="GI16" s="1238"/>
      <c r="GJ16" s="1238"/>
      <c r="GK16" s="1245"/>
      <c r="GL16" s="1238"/>
      <c r="GM16" s="1238"/>
      <c r="GN16" s="1238"/>
      <c r="GO16" s="1238"/>
      <c r="GP16" s="1238"/>
      <c r="GQ16" s="1238"/>
      <c r="GR16" s="1238">
        <v>333.33694000000003</v>
      </c>
      <c r="GS16" s="1238">
        <v>0</v>
      </c>
      <c r="GT16" s="1247">
        <v>0</v>
      </c>
      <c r="GU16" s="1248"/>
      <c r="GV16" s="1238"/>
      <c r="GW16" s="1238"/>
      <c r="GX16" s="1238"/>
      <c r="GY16" s="1238"/>
      <c r="GZ16" s="1238"/>
      <c r="HA16" s="1238"/>
      <c r="HB16" s="1238"/>
      <c r="HC16" s="1238"/>
      <c r="HD16" s="1238"/>
      <c r="HE16" s="1245"/>
      <c r="HF16" s="1238"/>
      <c r="HG16" s="1238"/>
      <c r="HH16" s="1238"/>
      <c r="HI16" s="1238"/>
      <c r="HJ16" s="1238"/>
      <c r="HK16" s="1238"/>
      <c r="HL16" s="1238"/>
      <c r="HM16" s="1238"/>
      <c r="HN16" s="1238"/>
      <c r="HO16" s="1245"/>
      <c r="HP16" s="1238"/>
      <c r="HQ16" s="1238"/>
      <c r="HR16" s="1238"/>
      <c r="HS16" s="1238"/>
      <c r="HT16" s="1238"/>
      <c r="HU16" s="1238"/>
      <c r="HV16" s="1238"/>
      <c r="HW16" s="1238"/>
      <c r="HX16" s="1238"/>
      <c r="HY16" s="1238"/>
      <c r="HZ16" s="1245"/>
      <c r="IA16" s="1238"/>
      <c r="IB16" s="1238"/>
      <c r="IC16" s="1238"/>
      <c r="ID16" s="1238"/>
      <c r="IE16" s="1238"/>
      <c r="IF16" s="1238"/>
      <c r="IG16" s="1238">
        <v>2596.3683599999999</v>
      </c>
      <c r="IH16" s="1238">
        <v>-906.97</v>
      </c>
      <c r="II16" s="1238">
        <v>-906.97</v>
      </c>
      <c r="IJ16" s="1245">
        <v>-536.97</v>
      </c>
      <c r="IK16" s="1238">
        <v>7654.24</v>
      </c>
      <c r="IL16" s="1238">
        <v>7804.21</v>
      </c>
      <c r="IM16" s="1238">
        <v>6035.48</v>
      </c>
      <c r="IN16" s="1238">
        <v>6155.9</v>
      </c>
      <c r="IO16" s="1238">
        <v>6703.2699999999995</v>
      </c>
      <c r="IP16" s="1238">
        <v>6774.4699999999993</v>
      </c>
      <c r="IQ16" s="1238">
        <v>9796.4953000000005</v>
      </c>
      <c r="IR16" s="1238">
        <v>13485.68</v>
      </c>
      <c r="IS16" s="1238">
        <v>15026.660000000002</v>
      </c>
      <c r="IT16" s="1245">
        <f t="shared" si="1"/>
        <v>20940.169999999998</v>
      </c>
    </row>
    <row r="17" spans="1:254" ht="17.5" customHeight="1">
      <c r="A17" s="1241" t="s">
        <v>595</v>
      </c>
      <c r="B17" s="1242">
        <v>3667.0024301999997</v>
      </c>
      <c r="C17" s="1238">
        <v>428568.66</v>
      </c>
      <c r="D17" s="1238">
        <v>596437.26</v>
      </c>
      <c r="E17" s="1238">
        <v>846026.23999999999</v>
      </c>
      <c r="F17" s="1238">
        <v>1097021.2</v>
      </c>
      <c r="G17" s="1238">
        <v>1400916.25</v>
      </c>
      <c r="H17" s="1238">
        <v>1712450.26</v>
      </c>
      <c r="I17" s="1238">
        <v>2248634.12</v>
      </c>
      <c r="J17" s="1238">
        <v>2824017</v>
      </c>
      <c r="K17" s="1238">
        <v>3704567.9</v>
      </c>
      <c r="L17" s="1245">
        <v>4687946.5199999996</v>
      </c>
      <c r="M17" s="1238">
        <v>41685.24</v>
      </c>
      <c r="N17" s="1238">
        <v>60235.185230000003</v>
      </c>
      <c r="O17" s="1238">
        <v>80689.131080000006</v>
      </c>
      <c r="P17" s="1246">
        <v>102806.72</v>
      </c>
      <c r="Q17" s="1246">
        <v>126090.02</v>
      </c>
      <c r="R17" s="1246">
        <v>152260.81</v>
      </c>
      <c r="S17" s="1246">
        <v>182383.11</v>
      </c>
      <c r="T17" s="1238">
        <v>224832.8</v>
      </c>
      <c r="U17" s="1238">
        <v>269193.21000000002</v>
      </c>
      <c r="V17" s="1245">
        <v>301914.39</v>
      </c>
      <c r="W17" s="1238">
        <v>203945.69</v>
      </c>
      <c r="X17" s="1238">
        <v>279704.47869000002</v>
      </c>
      <c r="Y17" s="1238">
        <v>362884.77435000002</v>
      </c>
      <c r="Z17" s="1238">
        <v>449578.4</v>
      </c>
      <c r="AA17" s="1238">
        <v>553849.48</v>
      </c>
      <c r="AB17" s="1238">
        <v>659001.34</v>
      </c>
      <c r="AC17" s="1238">
        <v>760167.63219999999</v>
      </c>
      <c r="AD17" s="1238">
        <v>873926.65150000004</v>
      </c>
      <c r="AE17" s="1238">
        <v>994942</v>
      </c>
      <c r="AF17" s="1245">
        <v>1124549.0463</v>
      </c>
      <c r="AG17" s="1238">
        <f>2712.32+204.53+1.23+375.33+118.16+199340.31+15330.53+29834.78+15736.07+2502.29+4831.52+309.81</f>
        <v>271296.88</v>
      </c>
      <c r="AH17" s="1238">
        <v>307354.60933780001</v>
      </c>
      <c r="AI17" s="1238">
        <v>367455.42868999997</v>
      </c>
      <c r="AJ17" s="1238">
        <v>428737.08999999997</v>
      </c>
      <c r="AK17" s="1238">
        <v>495722.25</v>
      </c>
      <c r="AL17" s="1238">
        <v>582506.01000000013</v>
      </c>
      <c r="AM17" s="1238">
        <v>657775.49358000001</v>
      </c>
      <c r="AN17" s="1238">
        <v>742439</v>
      </c>
      <c r="AO17" s="1238">
        <v>837228.28</v>
      </c>
      <c r="AP17" s="1245">
        <v>918094</v>
      </c>
      <c r="AQ17" s="1238">
        <v>1460553.78</v>
      </c>
      <c r="AR17" s="1238">
        <v>1693135.5781700001</v>
      </c>
      <c r="AS17" s="1238">
        <v>1914891.5</v>
      </c>
      <c r="AT17" s="1238">
        <v>2094467.64</v>
      </c>
      <c r="AU17" s="1238">
        <v>2376801.2999999998</v>
      </c>
      <c r="AV17" s="1238">
        <v>2689574.13</v>
      </c>
      <c r="AW17" s="1238">
        <v>3226435.62</v>
      </c>
      <c r="AX17" s="1238">
        <v>3853196.46</v>
      </c>
      <c r="AY17" s="1238">
        <v>4365578.3099999996</v>
      </c>
      <c r="AZ17" s="1245">
        <v>5261857.68</v>
      </c>
      <c r="BA17" s="1238">
        <v>88206.12</v>
      </c>
      <c r="BB17" s="1238">
        <v>142164.10923</v>
      </c>
      <c r="BC17" s="1238">
        <v>222765.90549</v>
      </c>
      <c r="BD17" s="1238">
        <v>319296.69</v>
      </c>
      <c r="BE17" s="1238">
        <v>445300.68</v>
      </c>
      <c r="BF17" s="1238">
        <v>586336.85</v>
      </c>
      <c r="BG17" s="1238">
        <v>738575.38260999997</v>
      </c>
      <c r="BH17" s="1238">
        <v>899363.41</v>
      </c>
      <c r="BI17" s="1238">
        <v>1078958.24</v>
      </c>
      <c r="BJ17" s="1245">
        <v>1257446.9099999999</v>
      </c>
      <c r="BK17" s="1238">
        <f>7989.23+42.47+20681.58+112465.33+2722.86+2894.31+13873.99</f>
        <v>160669.76999999999</v>
      </c>
      <c r="BL17" s="1238">
        <v>217027.71403999999</v>
      </c>
      <c r="BM17" s="1238">
        <v>278449.36102999997</v>
      </c>
      <c r="BN17" s="1238">
        <v>358066.46</v>
      </c>
      <c r="BO17" s="1238">
        <v>454799.49</v>
      </c>
      <c r="BP17" s="1238">
        <v>598206.01</v>
      </c>
      <c r="BQ17" s="1238">
        <v>827686.61</v>
      </c>
      <c r="BR17" s="1238">
        <v>1161961.21</v>
      </c>
      <c r="BS17" s="1238">
        <v>1560932.91</v>
      </c>
      <c r="BT17" s="1245">
        <v>1972593.57</v>
      </c>
      <c r="BU17" s="1245">
        <v>7259.65</v>
      </c>
      <c r="BV17" s="1238">
        <v>17798.39</v>
      </c>
      <c r="BW17" s="1238">
        <v>37901.929898199996</v>
      </c>
      <c r="BX17" s="1238">
        <v>70510.950570100002</v>
      </c>
      <c r="BY17" s="1238">
        <v>102815.4</v>
      </c>
      <c r="BZ17" s="1238">
        <v>148344.17000000001</v>
      </c>
      <c r="CA17" s="1238">
        <v>199522.27</v>
      </c>
      <c r="CB17" s="1238">
        <v>265507.126797</v>
      </c>
      <c r="CC17" s="1238">
        <v>350094.09</v>
      </c>
      <c r="CD17" s="1238">
        <v>455582.23</v>
      </c>
      <c r="CE17" s="1245">
        <v>573500.78</v>
      </c>
      <c r="CF17" s="1238">
        <f>311822.59+113691.64+3242.51+102421.85+31690.72</f>
        <v>562869.31000000006</v>
      </c>
      <c r="CG17" s="1238">
        <v>658185.84062000003</v>
      </c>
      <c r="CH17" s="1238">
        <v>797173.17917000002</v>
      </c>
      <c r="CI17" s="1238">
        <v>940904.03</v>
      </c>
      <c r="CJ17" s="1238">
        <v>1110117.78</v>
      </c>
      <c r="CK17" s="1238">
        <v>1277795.31</v>
      </c>
      <c r="CL17" s="1238">
        <v>1459618.0648000001</v>
      </c>
      <c r="CM17" s="1238">
        <v>1671980.36</v>
      </c>
      <c r="CN17" s="1247">
        <v>0</v>
      </c>
      <c r="CO17" s="1238">
        <v>155514.74</v>
      </c>
      <c r="CP17" s="1238">
        <v>176750.1424361</v>
      </c>
      <c r="CQ17" s="1238">
        <v>205312.88262210001</v>
      </c>
      <c r="CR17" s="1238">
        <v>245125.62</v>
      </c>
      <c r="CS17" s="1238">
        <v>298394.78999999998</v>
      </c>
      <c r="CT17" s="1238">
        <v>360401.98</v>
      </c>
      <c r="CU17" s="1238">
        <v>425315.54909650004</v>
      </c>
      <c r="CV17" s="1238">
        <v>504636.54</v>
      </c>
      <c r="CW17" s="1238">
        <v>608164.49</v>
      </c>
      <c r="CX17" s="1245">
        <v>701744.61</v>
      </c>
      <c r="CY17" s="1245"/>
      <c r="CZ17" s="1238">
        <v>1927919.56</v>
      </c>
      <c r="DA17" s="1238">
        <v>2440064.3378900001</v>
      </c>
      <c r="DB17" s="1238">
        <v>3238193.26768</v>
      </c>
      <c r="DC17" s="1238">
        <v>4231927.1900000004</v>
      </c>
      <c r="DD17" s="1238">
        <v>5363471.3099999996</v>
      </c>
      <c r="DE17" s="1238">
        <v>6527081.46</v>
      </c>
      <c r="DF17" s="1238">
        <v>8552302.0999999996</v>
      </c>
      <c r="DG17" s="1238">
        <v>10434250.210000001</v>
      </c>
      <c r="DH17" s="1238">
        <v>14326955.84</v>
      </c>
      <c r="DI17" s="1245">
        <v>17534874.579999998</v>
      </c>
      <c r="DJ17" s="1238">
        <v>1725875.4</v>
      </c>
      <c r="DK17" s="1238">
        <v>2025478.67927</v>
      </c>
      <c r="DL17" s="1238">
        <v>2516953.1699600001</v>
      </c>
      <c r="DM17" s="1238">
        <v>3099339.21</v>
      </c>
      <c r="DN17" s="1238">
        <v>3855243.32</v>
      </c>
      <c r="DO17" s="1238">
        <v>4735562.42</v>
      </c>
      <c r="DP17" s="1238">
        <v>6021555.9400000004</v>
      </c>
      <c r="DQ17" s="1238">
        <v>7368214.96</v>
      </c>
      <c r="DR17" s="1238">
        <v>9030735.1300000008</v>
      </c>
      <c r="DS17" s="1245">
        <v>11016205.300000001</v>
      </c>
      <c r="DT17" s="1238">
        <v>405776.64030000003</v>
      </c>
      <c r="DU17" s="1238">
        <v>518567.94159409998</v>
      </c>
      <c r="DV17" s="1238">
        <v>674206.04705329996</v>
      </c>
      <c r="DW17" s="1238">
        <v>813362.34909999999</v>
      </c>
      <c r="DX17" s="1238">
        <v>994870.76150000002</v>
      </c>
      <c r="DY17" s="1238">
        <v>991652.08369999996</v>
      </c>
      <c r="DZ17" s="1238">
        <v>1021565.7334426</v>
      </c>
      <c r="EA17" s="1238">
        <v>1082431.3700000001</v>
      </c>
      <c r="EB17" s="1238">
        <v>1250103.3156999999</v>
      </c>
      <c r="EC17" s="1245">
        <v>1593712.2638999999</v>
      </c>
      <c r="ED17" s="1238">
        <v>392270.95</v>
      </c>
      <c r="EE17" s="1238">
        <v>531515.54601000005</v>
      </c>
      <c r="EF17" s="1238">
        <v>703533.20348000003</v>
      </c>
      <c r="EG17" s="1238">
        <v>954102.01</v>
      </c>
      <c r="EH17" s="1238">
        <v>1316765.6100000001</v>
      </c>
      <c r="EI17" s="1238">
        <v>1786071.26</v>
      </c>
      <c r="EJ17" s="1238">
        <v>2233332.8197399997</v>
      </c>
      <c r="EK17" s="1238">
        <v>2766755</v>
      </c>
      <c r="EL17" s="1238">
        <v>3471711.7744640801</v>
      </c>
      <c r="EM17" s="1245">
        <v>4356671.59</v>
      </c>
      <c r="EN17" s="1238">
        <v>175409846.50999999</v>
      </c>
      <c r="EO17" s="1238">
        <v>199864164.58000001</v>
      </c>
      <c r="EP17" s="1238">
        <v>226328909.30000001</v>
      </c>
      <c r="EQ17" s="1238">
        <v>253356457.69999999</v>
      </c>
      <c r="ER17" s="1238">
        <v>278671195.56999999</v>
      </c>
      <c r="ES17" s="1238">
        <v>308199818.20999998</v>
      </c>
      <c r="ET17" s="1238">
        <v>340375097.09053999</v>
      </c>
      <c r="EU17" s="1238">
        <v>371003945.51999998</v>
      </c>
      <c r="EV17" s="1238">
        <v>405124849.33125001</v>
      </c>
      <c r="EW17" s="1245">
        <v>439532528</v>
      </c>
      <c r="EX17" s="1238">
        <v>1417327.61</v>
      </c>
      <c r="EY17" s="1238">
        <v>1904177.6382299999</v>
      </c>
      <c r="EZ17" s="1238">
        <v>2452958.7567599998</v>
      </c>
      <c r="FA17" s="1238">
        <v>3101374.06</v>
      </c>
      <c r="FB17" s="1238">
        <v>3814355.6</v>
      </c>
      <c r="FC17" s="1238">
        <v>4548074.82</v>
      </c>
      <c r="FD17" s="1238">
        <v>5589363.4551600004</v>
      </c>
      <c r="FE17" s="1238">
        <v>6728219.9699999997</v>
      </c>
      <c r="FF17" s="1238">
        <v>8053541.9100000001</v>
      </c>
      <c r="FG17" s="1245">
        <v>9735496.0800000001</v>
      </c>
      <c r="FH17" s="1238">
        <v>448449.26</v>
      </c>
      <c r="FI17" s="1246">
        <v>568626.57857999997</v>
      </c>
      <c r="FJ17" s="1246">
        <v>748870.22886000003</v>
      </c>
      <c r="FK17" s="1246">
        <v>991724.09</v>
      </c>
      <c r="FL17" s="1246">
        <v>1258024.53</v>
      </c>
      <c r="FM17" s="1246">
        <v>1579692.92</v>
      </c>
      <c r="FN17" s="1246">
        <v>1944538.6394400001</v>
      </c>
      <c r="FO17" s="1238">
        <v>2361700</v>
      </c>
      <c r="FP17" s="1238">
        <v>2874786.45</v>
      </c>
      <c r="FQ17" s="1245">
        <v>3408629.37</v>
      </c>
      <c r="FR17" s="1238">
        <v>59296.58</v>
      </c>
      <c r="FS17" s="1238">
        <v>105348.58356</v>
      </c>
      <c r="FT17" s="1238">
        <v>162715.95180000001</v>
      </c>
      <c r="FU17" s="1238">
        <v>240589.87</v>
      </c>
      <c r="FV17" s="1238">
        <v>320150.82</v>
      </c>
      <c r="FW17" s="1238">
        <v>380784.5</v>
      </c>
      <c r="FX17" s="1238">
        <v>432504.21512000001</v>
      </c>
      <c r="FY17" s="1238">
        <v>497433.01</v>
      </c>
      <c r="FZ17" s="1238">
        <v>605169.88</v>
      </c>
      <c r="GA17" s="1245">
        <v>736298.74</v>
      </c>
      <c r="GB17" s="1238">
        <v>619573.99</v>
      </c>
      <c r="GC17" s="1238">
        <v>683807.16214999999</v>
      </c>
      <c r="GD17" s="1238">
        <v>860074.12225999997</v>
      </c>
      <c r="GE17" s="1238">
        <v>1052723.76</v>
      </c>
      <c r="GF17" s="1238">
        <v>1262277.8899999999</v>
      </c>
      <c r="GG17" s="1238">
        <v>1477961.99</v>
      </c>
      <c r="GH17" s="1238">
        <v>1688718.6582800001</v>
      </c>
      <c r="GI17" s="1238">
        <v>1906793</v>
      </c>
      <c r="GJ17" s="1238">
        <v>2199932.56</v>
      </c>
      <c r="GK17" s="1245">
        <v>2513969.34</v>
      </c>
      <c r="GL17" s="1238">
        <v>58362.3</v>
      </c>
      <c r="GM17" s="1238">
        <v>66907.45</v>
      </c>
      <c r="GN17" s="1238">
        <v>77658.36</v>
      </c>
      <c r="GO17" s="1238">
        <v>87675.47</v>
      </c>
      <c r="GP17" s="1238">
        <v>98489.06</v>
      </c>
      <c r="GQ17" s="1238">
        <v>102536.23</v>
      </c>
      <c r="GR17" s="1238">
        <v>105830.05920999999</v>
      </c>
      <c r="GS17" s="1238">
        <v>104908</v>
      </c>
      <c r="GT17" s="1247">
        <v>0</v>
      </c>
      <c r="GU17" s="1248"/>
      <c r="GV17" s="1238">
        <v>3286035.73</v>
      </c>
      <c r="GW17" s="1238">
        <v>3963416.99541</v>
      </c>
      <c r="GX17" s="1238">
        <v>4832375.7461299999</v>
      </c>
      <c r="GY17" s="1238">
        <v>5555589.9000000004</v>
      </c>
      <c r="GZ17" s="1238">
        <v>6495439.1600000001</v>
      </c>
      <c r="HA17" s="1238">
        <v>7612300.6299999999</v>
      </c>
      <c r="HB17" s="1238">
        <v>9240747.504900001</v>
      </c>
      <c r="HC17" s="1238">
        <v>10975903.970000001</v>
      </c>
      <c r="HD17" s="1238">
        <v>13013190</v>
      </c>
      <c r="HE17" s="1245">
        <v>15580850.2323</v>
      </c>
      <c r="HF17" s="1238">
        <v>83947.37</v>
      </c>
      <c r="HG17" s="1238">
        <v>124174.01044</v>
      </c>
      <c r="HH17" s="1238">
        <v>174823.81511</v>
      </c>
      <c r="HI17" s="1238">
        <v>246386.19</v>
      </c>
      <c r="HJ17" s="1238">
        <v>326953.74</v>
      </c>
      <c r="HK17" s="1238">
        <v>411966.32</v>
      </c>
      <c r="HL17" s="1238">
        <v>529823.85699</v>
      </c>
      <c r="HM17" s="1238">
        <v>674426.93</v>
      </c>
      <c r="HN17" s="1238">
        <v>817258.06</v>
      </c>
      <c r="HO17" s="1245">
        <v>1009152.81</v>
      </c>
      <c r="HP17" s="1238">
        <v>153147.54</v>
      </c>
      <c r="HQ17" s="1238">
        <v>174030.63</v>
      </c>
      <c r="HR17" s="1238">
        <v>228593.32306</v>
      </c>
      <c r="HS17" s="1238">
        <v>301344.24131000001</v>
      </c>
      <c r="HT17" s="1238">
        <v>398184.62</v>
      </c>
      <c r="HU17" s="1238">
        <v>512856.36</v>
      </c>
      <c r="HV17" s="1238">
        <v>667268.03</v>
      </c>
      <c r="HW17" s="1238">
        <v>862948.76693000004</v>
      </c>
      <c r="HX17" s="1238">
        <v>1117806.6499999999</v>
      </c>
      <c r="HY17" s="1238">
        <v>1507845.18</v>
      </c>
      <c r="HZ17" s="1245">
        <v>1953328.89</v>
      </c>
      <c r="IA17" s="1238">
        <v>764684.82</v>
      </c>
      <c r="IB17" s="1238">
        <v>903340.07</v>
      </c>
      <c r="IC17" s="1238">
        <v>1077050.8742616</v>
      </c>
      <c r="ID17" s="1238">
        <v>1263789.77</v>
      </c>
      <c r="IE17" s="1238">
        <v>1556700.65</v>
      </c>
      <c r="IF17" s="1238">
        <v>1945087.09</v>
      </c>
      <c r="IG17" s="1238">
        <v>2635104.5138878999</v>
      </c>
      <c r="IH17" s="1238">
        <v>3335090.63</v>
      </c>
      <c r="II17" s="1238">
        <v>4335551.9400000004</v>
      </c>
      <c r="IJ17" s="1245">
        <v>5890381.2999999998</v>
      </c>
      <c r="IK17" s="1238">
        <v>190164505.9303</v>
      </c>
      <c r="IL17" s="1238">
        <v>218097079.74384618</v>
      </c>
      <c r="IM17" s="1238">
        <v>249295826.4376671</v>
      </c>
      <c r="IN17" s="1238">
        <v>281532045.43909997</v>
      </c>
      <c r="IO17" s="1238">
        <v>313257130.59149998</v>
      </c>
      <c r="IP17" s="1238">
        <v>349783912.93369997</v>
      </c>
      <c r="IQ17" s="1238">
        <v>392025532.06272399</v>
      </c>
      <c r="IR17" s="1238">
        <v>433464326.74150002</v>
      </c>
      <c r="IS17" s="1238">
        <v>480590734.75935858</v>
      </c>
      <c r="IT17" s="1245">
        <f t="shared" si="1"/>
        <v>531672672.65493017</v>
      </c>
    </row>
    <row r="18" spans="1:254" ht="17.5" customHeight="1">
      <c r="A18" s="1241" t="s">
        <v>596</v>
      </c>
      <c r="B18" s="1242"/>
      <c r="C18" s="1238"/>
      <c r="D18" s="1238">
        <v>0</v>
      </c>
      <c r="E18" s="1238">
        <v>0</v>
      </c>
      <c r="F18" s="1238">
        <v>0</v>
      </c>
      <c r="G18" s="1238">
        <v>0</v>
      </c>
      <c r="H18" s="1238">
        <v>0</v>
      </c>
      <c r="I18" s="1238">
        <v>0</v>
      </c>
      <c r="J18" s="1238">
        <v>0</v>
      </c>
      <c r="K18" s="1238"/>
      <c r="L18" s="1245"/>
      <c r="M18" s="1238"/>
      <c r="N18" s="1238">
        <v>0</v>
      </c>
      <c r="O18" s="1238">
        <v>0</v>
      </c>
      <c r="P18" s="1246">
        <v>0</v>
      </c>
      <c r="Q18" s="1246">
        <v>0</v>
      </c>
      <c r="R18" s="1246">
        <v>0</v>
      </c>
      <c r="S18" s="1246">
        <v>0</v>
      </c>
      <c r="T18" s="1238">
        <v>0</v>
      </c>
      <c r="U18" s="1238"/>
      <c r="V18" s="1245"/>
      <c r="W18" s="1238"/>
      <c r="X18" s="1238">
        <v>0</v>
      </c>
      <c r="Y18" s="1238">
        <v>0</v>
      </c>
      <c r="Z18" s="1238">
        <v>0</v>
      </c>
      <c r="AA18" s="1238">
        <v>0</v>
      </c>
      <c r="AB18" s="1238">
        <v>0</v>
      </c>
      <c r="AC18" s="1238">
        <v>0</v>
      </c>
      <c r="AD18" s="1238">
        <v>0</v>
      </c>
      <c r="AE18" s="1238">
        <v>0</v>
      </c>
      <c r="AF18" s="1245"/>
      <c r="AG18" s="1238"/>
      <c r="AH18" s="1238">
        <v>0</v>
      </c>
      <c r="AI18" s="1238">
        <v>0</v>
      </c>
      <c r="AJ18" s="1238">
        <v>0</v>
      </c>
      <c r="AK18" s="1238">
        <v>0</v>
      </c>
      <c r="AL18" s="1238">
        <v>0</v>
      </c>
      <c r="AM18" s="1238">
        <v>0</v>
      </c>
      <c r="AN18" s="1238">
        <v>0</v>
      </c>
      <c r="AO18" s="1238"/>
      <c r="AP18" s="1245"/>
      <c r="AQ18" s="1238"/>
      <c r="AR18" s="1238">
        <v>0</v>
      </c>
      <c r="AS18" s="1238">
        <v>0</v>
      </c>
      <c r="AT18" s="1238">
        <v>0</v>
      </c>
      <c r="AU18" s="1238">
        <v>0</v>
      </c>
      <c r="AV18" s="1238">
        <v>0</v>
      </c>
      <c r="AW18" s="1238">
        <v>0</v>
      </c>
      <c r="AX18" s="1238">
        <v>0</v>
      </c>
      <c r="AY18" s="1238">
        <v>0</v>
      </c>
      <c r="AZ18" s="1245"/>
      <c r="BA18" s="1238"/>
      <c r="BB18" s="1238">
        <v>0</v>
      </c>
      <c r="BC18" s="1238">
        <v>0</v>
      </c>
      <c r="BD18" s="1238">
        <v>0</v>
      </c>
      <c r="BE18" s="1238">
        <v>0</v>
      </c>
      <c r="BF18" s="1238">
        <v>0</v>
      </c>
      <c r="BG18" s="1238">
        <v>0</v>
      </c>
      <c r="BH18" s="1238">
        <v>0</v>
      </c>
      <c r="BI18" s="1238">
        <v>0</v>
      </c>
      <c r="BJ18" s="1245"/>
      <c r="BK18" s="1238"/>
      <c r="BL18" s="1238">
        <v>0</v>
      </c>
      <c r="BM18" s="1238">
        <v>0</v>
      </c>
      <c r="BN18" s="1238">
        <v>0</v>
      </c>
      <c r="BO18" s="1238">
        <v>0</v>
      </c>
      <c r="BP18" s="1238">
        <v>0</v>
      </c>
      <c r="BQ18" s="1238">
        <v>0</v>
      </c>
      <c r="BR18" s="1238">
        <v>0</v>
      </c>
      <c r="BS18" s="1238">
        <v>0</v>
      </c>
      <c r="BT18" s="1245"/>
      <c r="BU18" s="1245"/>
      <c r="BV18" s="1238"/>
      <c r="BW18" s="1238">
        <v>0</v>
      </c>
      <c r="BX18" s="1238">
        <v>0</v>
      </c>
      <c r="BY18" s="1238">
        <v>0</v>
      </c>
      <c r="BZ18" s="1238">
        <v>0</v>
      </c>
      <c r="CA18" s="1238">
        <v>0</v>
      </c>
      <c r="CB18" s="1238">
        <v>0</v>
      </c>
      <c r="CC18" s="1238">
        <v>0</v>
      </c>
      <c r="CD18" s="1238">
        <v>0</v>
      </c>
      <c r="CE18" s="1245"/>
      <c r="CF18" s="1238"/>
      <c r="CG18" s="1238">
        <v>0</v>
      </c>
      <c r="CH18" s="1238">
        <v>0</v>
      </c>
      <c r="CI18" s="1238">
        <v>0</v>
      </c>
      <c r="CJ18" s="1238">
        <v>0</v>
      </c>
      <c r="CK18" s="1238">
        <v>0</v>
      </c>
      <c r="CL18" s="1238">
        <v>0</v>
      </c>
      <c r="CM18" s="1238">
        <v>0</v>
      </c>
      <c r="CN18" s="1247"/>
      <c r="CO18" s="1238"/>
      <c r="CP18" s="1238">
        <v>0</v>
      </c>
      <c r="CQ18" s="1238">
        <v>0</v>
      </c>
      <c r="CR18" s="1238">
        <v>0</v>
      </c>
      <c r="CS18" s="1238">
        <v>0</v>
      </c>
      <c r="CT18" s="1238">
        <v>0</v>
      </c>
      <c r="CU18" s="1238">
        <v>0</v>
      </c>
      <c r="CV18" s="1238">
        <v>0</v>
      </c>
      <c r="CW18" s="1238">
        <v>0</v>
      </c>
      <c r="CX18" s="1245"/>
      <c r="CY18" s="1245">
        <v>15217.42</v>
      </c>
      <c r="CZ18" s="1238"/>
      <c r="DA18" s="1238">
        <v>0</v>
      </c>
      <c r="DB18" s="1238">
        <v>0</v>
      </c>
      <c r="DC18" s="1238">
        <v>0</v>
      </c>
      <c r="DD18" s="1238">
        <v>0</v>
      </c>
      <c r="DE18" s="1238">
        <v>0</v>
      </c>
      <c r="DF18" s="1238">
        <v>0</v>
      </c>
      <c r="DG18" s="1238">
        <v>0</v>
      </c>
      <c r="DH18" s="1238">
        <v>0</v>
      </c>
      <c r="DI18" s="1245"/>
      <c r="DJ18" s="1238"/>
      <c r="DK18" s="1238">
        <v>0</v>
      </c>
      <c r="DL18" s="1238">
        <v>0</v>
      </c>
      <c r="DM18" s="1238">
        <v>0</v>
      </c>
      <c r="DN18" s="1238">
        <v>0</v>
      </c>
      <c r="DO18" s="1238">
        <v>0</v>
      </c>
      <c r="DP18" s="1238">
        <v>0</v>
      </c>
      <c r="DQ18" s="1238">
        <v>0</v>
      </c>
      <c r="DR18" s="1238">
        <v>0</v>
      </c>
      <c r="DS18" s="1245"/>
      <c r="DT18" s="1238"/>
      <c r="DU18" s="1238">
        <v>0</v>
      </c>
      <c r="DV18" s="1238">
        <v>0</v>
      </c>
      <c r="DW18" s="1238"/>
      <c r="DX18" s="1238"/>
      <c r="DY18" s="1238"/>
      <c r="DZ18" s="1238"/>
      <c r="EA18" s="1238"/>
      <c r="EB18" s="1238"/>
      <c r="EC18" s="1245"/>
      <c r="ED18" s="1238">
        <v>13970.66</v>
      </c>
      <c r="EE18" s="1238">
        <v>15789.86</v>
      </c>
      <c r="EF18" s="1238">
        <v>17877.900000000001</v>
      </c>
      <c r="EG18" s="1238"/>
      <c r="EH18" s="1238"/>
      <c r="EI18" s="1238"/>
      <c r="EJ18" s="1238"/>
      <c r="EK18" s="1238"/>
      <c r="EL18" s="1238"/>
      <c r="EM18" s="1245"/>
      <c r="EN18" s="1238">
        <v>842594.81</v>
      </c>
      <c r="EO18" s="1238">
        <v>843767.21</v>
      </c>
      <c r="EP18" s="1238">
        <v>964678.51</v>
      </c>
      <c r="EQ18" s="1238">
        <v>969797.29</v>
      </c>
      <c r="ER18" s="1238">
        <v>978361.61</v>
      </c>
      <c r="ES18" s="1238">
        <v>1278558.45</v>
      </c>
      <c r="ET18" s="1238">
        <v>1293403.12439</v>
      </c>
      <c r="EU18" s="1238">
        <v>1285462.99</v>
      </c>
      <c r="EV18" s="1238">
        <v>1567807.24</v>
      </c>
      <c r="EW18" s="1245">
        <v>1559406</v>
      </c>
      <c r="EX18" s="1238"/>
      <c r="EY18" s="1238">
        <v>0</v>
      </c>
      <c r="EZ18" s="1238">
        <v>0</v>
      </c>
      <c r="FA18" s="1238">
        <v>0</v>
      </c>
      <c r="FB18" s="1238">
        <v>0</v>
      </c>
      <c r="FC18" s="1238">
        <v>0</v>
      </c>
      <c r="FD18" s="1238">
        <v>0</v>
      </c>
      <c r="FE18" s="1238">
        <v>0</v>
      </c>
      <c r="FF18" s="1238"/>
      <c r="FG18" s="1245"/>
      <c r="FH18" s="1238"/>
      <c r="FI18" s="1246">
        <v>0</v>
      </c>
      <c r="FJ18" s="1246">
        <v>0</v>
      </c>
      <c r="FK18" s="1246">
        <v>0</v>
      </c>
      <c r="FL18" s="1246">
        <v>0</v>
      </c>
      <c r="FM18" s="1246">
        <v>0</v>
      </c>
      <c r="FN18" s="1246">
        <v>0</v>
      </c>
      <c r="FO18" s="1238">
        <v>0</v>
      </c>
      <c r="FP18" s="1238"/>
      <c r="FQ18" s="1245"/>
      <c r="FR18" s="1238"/>
      <c r="FS18" s="1238">
        <v>0</v>
      </c>
      <c r="FT18" s="1238">
        <v>0</v>
      </c>
      <c r="FU18" s="1238">
        <v>0</v>
      </c>
      <c r="FV18" s="1238">
        <v>0</v>
      </c>
      <c r="FW18" s="1238">
        <v>0</v>
      </c>
      <c r="FX18" s="1238">
        <v>0</v>
      </c>
      <c r="FY18" s="1238">
        <v>0</v>
      </c>
      <c r="FZ18" s="1238">
        <v>0</v>
      </c>
      <c r="GA18" s="1245"/>
      <c r="GB18" s="1238"/>
      <c r="GC18" s="1238">
        <v>0</v>
      </c>
      <c r="GD18" s="1238">
        <v>0</v>
      </c>
      <c r="GE18" s="1238"/>
      <c r="GF18" s="1238"/>
      <c r="GG18" s="1238"/>
      <c r="GH18" s="1238"/>
      <c r="GI18" s="1238"/>
      <c r="GJ18" s="1238"/>
      <c r="GK18" s="1245"/>
      <c r="GL18" s="1238"/>
      <c r="GM18" s="1238"/>
      <c r="GN18" s="1238"/>
      <c r="GO18" s="1238"/>
      <c r="GP18" s="1238">
        <v>0</v>
      </c>
      <c r="GQ18" s="1238">
        <v>0</v>
      </c>
      <c r="GR18" s="1238">
        <v>0</v>
      </c>
      <c r="GS18" s="1238">
        <v>0</v>
      </c>
      <c r="GT18" s="1247">
        <v>0</v>
      </c>
      <c r="GU18" s="1248"/>
      <c r="GV18" s="1238"/>
      <c r="GW18" s="1238">
        <v>0</v>
      </c>
      <c r="GX18" s="1238">
        <v>0</v>
      </c>
      <c r="GY18" s="1238">
        <v>0</v>
      </c>
      <c r="GZ18" s="1238">
        <v>0</v>
      </c>
      <c r="HA18" s="1238">
        <v>0</v>
      </c>
      <c r="HB18" s="1238">
        <v>0</v>
      </c>
      <c r="HC18" s="1238">
        <v>0</v>
      </c>
      <c r="HD18" s="1238"/>
      <c r="HE18" s="1245"/>
      <c r="HF18" s="1238"/>
      <c r="HG18" s="1238">
        <v>0</v>
      </c>
      <c r="HH18" s="1238">
        <v>0</v>
      </c>
      <c r="HI18" s="1238">
        <v>0</v>
      </c>
      <c r="HJ18" s="1238">
        <v>0</v>
      </c>
      <c r="HK18" s="1238">
        <v>0</v>
      </c>
      <c r="HL18" s="1238">
        <v>0</v>
      </c>
      <c r="HM18" s="1238">
        <v>0</v>
      </c>
      <c r="HN18" s="1238"/>
      <c r="HO18" s="1245"/>
      <c r="HP18" s="1238"/>
      <c r="HQ18" s="1238"/>
      <c r="HR18" s="1238">
        <v>0</v>
      </c>
      <c r="HS18" s="1238">
        <v>0</v>
      </c>
      <c r="HT18" s="1238">
        <v>0</v>
      </c>
      <c r="HU18" s="1238">
        <v>0</v>
      </c>
      <c r="HV18" s="1238">
        <v>0</v>
      </c>
      <c r="HW18" s="1238">
        <v>0</v>
      </c>
      <c r="HX18" s="1238">
        <v>0</v>
      </c>
      <c r="HY18" s="1238"/>
      <c r="HZ18" s="1245"/>
      <c r="IA18" s="1238">
        <v>69.400000000000006</v>
      </c>
      <c r="IB18" s="1238">
        <v>0</v>
      </c>
      <c r="IC18" s="1238">
        <v>0</v>
      </c>
      <c r="ID18" s="1238">
        <v>0</v>
      </c>
      <c r="IE18" s="1238">
        <v>0</v>
      </c>
      <c r="IF18" s="1238">
        <v>0</v>
      </c>
      <c r="IG18" s="1238">
        <v>0</v>
      </c>
      <c r="IH18" s="1238">
        <v>0</v>
      </c>
      <c r="II18" s="1238"/>
      <c r="IJ18" s="1245"/>
      <c r="IK18" s="1238">
        <v>856634.87000000011</v>
      </c>
      <c r="IL18" s="1238">
        <v>859557.07</v>
      </c>
      <c r="IM18" s="1238">
        <v>982556.41</v>
      </c>
      <c r="IN18" s="1238">
        <v>969797.29</v>
      </c>
      <c r="IO18" s="1238">
        <v>978361.61</v>
      </c>
      <c r="IP18" s="1238">
        <v>1278558.45</v>
      </c>
      <c r="IQ18" s="1238">
        <v>1293403.12439</v>
      </c>
      <c r="IR18" s="1238">
        <v>1285462.99</v>
      </c>
      <c r="IS18" s="1238">
        <v>1567807.24</v>
      </c>
      <c r="IT18" s="1245">
        <f t="shared" si="1"/>
        <v>1574623.42</v>
      </c>
    </row>
    <row r="19" spans="1:254" ht="17.5" customHeight="1">
      <c r="A19" s="1250" t="s">
        <v>597</v>
      </c>
      <c r="B19" s="1251"/>
      <c r="C19" s="1238">
        <f>2111536.72+248798.86</f>
        <v>2360335.58</v>
      </c>
      <c r="D19" s="1238">
        <v>2191643.02</v>
      </c>
      <c r="E19" s="1238">
        <v>2208934.61</v>
      </c>
      <c r="F19" s="1238">
        <v>2090010.49</v>
      </c>
      <c r="G19" s="1238">
        <v>2275896.4</v>
      </c>
      <c r="H19" s="1238">
        <v>2289607.71</v>
      </c>
      <c r="I19" s="1238">
        <v>2416733.7293912</v>
      </c>
      <c r="J19" s="1238">
        <v>2579325</v>
      </c>
      <c r="K19" s="1238">
        <v>2692976.21</v>
      </c>
      <c r="L19" s="1245">
        <v>2970463.79</v>
      </c>
      <c r="M19" s="1238">
        <v>99642.48</v>
      </c>
      <c r="N19" s="1238">
        <v>89692.93</v>
      </c>
      <c r="O19" s="1238">
        <v>86516.444829999993</v>
      </c>
      <c r="P19" s="1246">
        <v>81103.67</v>
      </c>
      <c r="Q19" s="1246">
        <v>85004.45</v>
      </c>
      <c r="R19" s="1246">
        <v>68780.509999999995</v>
      </c>
      <c r="S19" s="1246">
        <v>89481.54</v>
      </c>
      <c r="T19" s="1238">
        <v>91607.42</v>
      </c>
      <c r="U19" s="1238">
        <v>88592.94</v>
      </c>
      <c r="V19" s="1245">
        <v>103163.54</v>
      </c>
      <c r="W19" s="1238">
        <v>172140.82</v>
      </c>
      <c r="X19" s="1238">
        <v>160543.37680999999</v>
      </c>
      <c r="Y19" s="1238">
        <v>190129.23353</v>
      </c>
      <c r="Z19" s="1238">
        <v>231169.51</v>
      </c>
      <c r="AA19" s="1238">
        <v>266689.40000000002</v>
      </c>
      <c r="AB19" s="1238">
        <v>237224.97</v>
      </c>
      <c r="AC19" s="1238">
        <v>334359.21042999998</v>
      </c>
      <c r="AD19" s="1238">
        <v>393293.01316999999</v>
      </c>
      <c r="AE19" s="1238">
        <v>377302</v>
      </c>
      <c r="AF19" s="1245">
        <v>462125.47561000002</v>
      </c>
      <c r="AG19" s="1238">
        <v>520528.12</v>
      </c>
      <c r="AH19" s="1238">
        <v>444296.92586000002</v>
      </c>
      <c r="AI19" s="1238">
        <v>439742.50468999997</v>
      </c>
      <c r="AJ19" s="1238">
        <v>390393.56</v>
      </c>
      <c r="AK19" s="1238">
        <v>368393.88</v>
      </c>
      <c r="AL19" s="1238">
        <v>258905.41999999998</v>
      </c>
      <c r="AM19" s="1238">
        <v>336132.70665999997</v>
      </c>
      <c r="AN19" s="1238">
        <v>348897</v>
      </c>
      <c r="AO19" s="1238">
        <v>323967.99</v>
      </c>
      <c r="AP19" s="1245">
        <v>382427</v>
      </c>
      <c r="AQ19" s="1238">
        <f>1753224.88+411259.97</f>
        <v>2164484.8499999996</v>
      </c>
      <c r="AR19" s="1238">
        <v>1915359.7765200001</v>
      </c>
      <c r="AS19" s="1238">
        <v>2039966.5</v>
      </c>
      <c r="AT19" s="1238">
        <v>2028270.9400000002</v>
      </c>
      <c r="AU19" s="1238">
        <v>2181372.54</v>
      </c>
      <c r="AV19" s="1238">
        <v>1813314.87</v>
      </c>
      <c r="AW19" s="1238">
        <v>2687281.46</v>
      </c>
      <c r="AX19" s="1238">
        <v>3148278.3200000003</v>
      </c>
      <c r="AY19" s="1238">
        <v>3159900.58</v>
      </c>
      <c r="AZ19" s="1245">
        <v>4129902.3600000003</v>
      </c>
      <c r="BA19" s="1238">
        <v>173710.85</v>
      </c>
      <c r="BB19" s="1238">
        <v>127420.38153</v>
      </c>
      <c r="BC19" s="1238">
        <v>121164.28903</v>
      </c>
      <c r="BD19" s="1238">
        <v>108130.17</v>
      </c>
      <c r="BE19" s="1238">
        <v>104230.73</v>
      </c>
      <c r="BF19" s="1238">
        <v>89102.78</v>
      </c>
      <c r="BG19" s="1238">
        <v>138021.76525</v>
      </c>
      <c r="BH19" s="1238">
        <v>166556.26999999999</v>
      </c>
      <c r="BI19" s="1238">
        <v>169104.89</v>
      </c>
      <c r="BJ19" s="1245">
        <v>212950.84</v>
      </c>
      <c r="BK19" s="1238">
        <v>694459.3</v>
      </c>
      <c r="BL19" s="1238">
        <v>625172.16659000004</v>
      </c>
      <c r="BM19" s="1238">
        <v>725802.12436000002</v>
      </c>
      <c r="BN19" s="1238">
        <v>780114.28</v>
      </c>
      <c r="BO19" s="1238">
        <v>872369.58000000007</v>
      </c>
      <c r="BP19" s="1238">
        <v>750378.38</v>
      </c>
      <c r="BQ19" s="1238">
        <v>1104751.0566</v>
      </c>
      <c r="BR19" s="1238">
        <v>1239149.6300000001</v>
      </c>
      <c r="BS19" s="1238">
        <v>1222819.22</v>
      </c>
      <c r="BT19" s="1245">
        <v>1512182.08</v>
      </c>
      <c r="BU19" s="1245"/>
      <c r="BV19" s="1238">
        <v>5555.41</v>
      </c>
      <c r="BW19" s="1238">
        <v>10590.7525434</v>
      </c>
      <c r="BX19" s="1238">
        <v>19234.611609799998</v>
      </c>
      <c r="BY19" s="1238">
        <v>35581.22</v>
      </c>
      <c r="BZ19" s="1238">
        <v>58541.59</v>
      </c>
      <c r="CA19" s="1238">
        <v>63673.4</v>
      </c>
      <c r="CB19" s="1238">
        <v>103497.16213139999</v>
      </c>
      <c r="CC19" s="1238">
        <v>134758.47</v>
      </c>
      <c r="CD19" s="1238">
        <v>149447.70000000001</v>
      </c>
      <c r="CE19" s="1245">
        <v>166386.04999999999</v>
      </c>
      <c r="CF19" s="1238">
        <v>239847.13</v>
      </c>
      <c r="CG19" s="1238">
        <v>208323.80454000001</v>
      </c>
      <c r="CH19" s="1238">
        <v>216350.84857999999</v>
      </c>
      <c r="CI19" s="1238">
        <v>201198.33</v>
      </c>
      <c r="CJ19" s="1238">
        <v>195477.41</v>
      </c>
      <c r="CK19" s="1238">
        <v>158673.45000000001</v>
      </c>
      <c r="CL19" s="1238">
        <v>204911.24</v>
      </c>
      <c r="CM19" s="1238">
        <v>183610.75</v>
      </c>
      <c r="CN19" s="1247">
        <v>0</v>
      </c>
      <c r="CO19" s="1238">
        <v>80213.06</v>
      </c>
      <c r="CP19" s="1238">
        <v>63756.139621599999</v>
      </c>
      <c r="CQ19" s="1238">
        <v>60065.201209600003</v>
      </c>
      <c r="CR19" s="1238">
        <v>55475.54</v>
      </c>
      <c r="CS19" s="1238">
        <v>56062.080000000002</v>
      </c>
      <c r="CT19" s="1238">
        <v>48492.22</v>
      </c>
      <c r="CU19" s="1238">
        <v>53883.558839999998</v>
      </c>
      <c r="CV19" s="1238">
        <v>57240.18</v>
      </c>
      <c r="CW19" s="1238">
        <v>53612.49</v>
      </c>
      <c r="CX19" s="1245">
        <v>63628.28</v>
      </c>
      <c r="CY19" s="1245"/>
      <c r="CZ19" s="1238">
        <v>4214016.0999999996</v>
      </c>
      <c r="DA19" s="1238">
        <v>4275381.9542300003</v>
      </c>
      <c r="DB19" s="1238">
        <v>5080646.0898500001</v>
      </c>
      <c r="DC19" s="1238">
        <v>5459819.0700000003</v>
      </c>
      <c r="DD19" s="1238">
        <v>6052125.2699999996</v>
      </c>
      <c r="DE19" s="1238">
        <v>5084418.93</v>
      </c>
      <c r="DF19" s="1238">
        <v>7096352.3899999997</v>
      </c>
      <c r="DG19" s="1238">
        <v>7651898.4500000002</v>
      </c>
      <c r="DH19" s="1238">
        <v>7538356.3300000001</v>
      </c>
      <c r="DI19" s="1245">
        <v>9211453.0099999998</v>
      </c>
      <c r="DJ19" s="1238">
        <v>7247752.2999999998</v>
      </c>
      <c r="DK19" s="1238">
        <v>7199028.6814700002</v>
      </c>
      <c r="DL19" s="1238">
        <v>8393647.0436700005</v>
      </c>
      <c r="DM19" s="1238">
        <v>9231235.5299999993</v>
      </c>
      <c r="DN19" s="1238">
        <v>10369985.23</v>
      </c>
      <c r="DO19" s="1238">
        <v>8803675.1999999993</v>
      </c>
      <c r="DP19" s="1238">
        <v>12777039.6</v>
      </c>
      <c r="DQ19" s="1238">
        <v>14054140.85</v>
      </c>
      <c r="DR19" s="1238">
        <v>13523234.52</v>
      </c>
      <c r="DS19" s="1245">
        <v>15791726.640000001</v>
      </c>
      <c r="DT19" s="1238">
        <v>324676.13620000001</v>
      </c>
      <c r="DU19" s="1238">
        <v>291806.550973</v>
      </c>
      <c r="DV19" s="1238">
        <v>315422.74768700002</v>
      </c>
      <c r="DW19" s="1238">
        <v>348497.79310000001</v>
      </c>
      <c r="DX19" s="1238">
        <v>406445.94449999998</v>
      </c>
      <c r="DY19" s="1238">
        <v>371587.45860000001</v>
      </c>
      <c r="DZ19" s="1238">
        <v>556109.02197100001</v>
      </c>
      <c r="EA19" s="1238">
        <v>673177.09</v>
      </c>
      <c r="EB19" s="1238">
        <v>721958.98930000002</v>
      </c>
      <c r="EC19" s="1245">
        <v>888107.28599999996</v>
      </c>
      <c r="ED19" s="1238">
        <v>953247.51</v>
      </c>
      <c r="EE19" s="1238">
        <v>949464.05116999999</v>
      </c>
      <c r="EF19" s="1238">
        <v>1139078.55436</v>
      </c>
      <c r="EG19" s="1238">
        <v>1248558.75</v>
      </c>
      <c r="EH19" s="1238">
        <v>1369343.94</v>
      </c>
      <c r="EI19" s="1238">
        <v>1296308.8600000001</v>
      </c>
      <c r="EJ19" s="1238">
        <v>1880472.9459400002</v>
      </c>
      <c r="EK19" s="1238">
        <v>2208216</v>
      </c>
      <c r="EL19" s="1238">
        <v>2234792.58618287</v>
      </c>
      <c r="EM19" s="1245">
        <v>2841137.11</v>
      </c>
      <c r="EN19" s="1238">
        <v>7009648.2999999998</v>
      </c>
      <c r="EO19" s="1238">
        <v>5898362.1299999999</v>
      </c>
      <c r="EP19" s="1238">
        <v>6051233.25</v>
      </c>
      <c r="EQ19" s="1238">
        <v>5092027.2699999996</v>
      </c>
      <c r="ER19" s="1238">
        <v>4160799.13</v>
      </c>
      <c r="ES19" s="1238">
        <v>3249765.17</v>
      </c>
      <c r="ET19" s="1238">
        <v>3293196.1693899995</v>
      </c>
      <c r="EU19" s="1238">
        <v>2388583.06</v>
      </c>
      <c r="EV19" s="1238">
        <v>2615924.2799999998</v>
      </c>
      <c r="EW19" s="1245">
        <v>3487609</v>
      </c>
      <c r="EX19" s="1238">
        <v>1339577.25</v>
      </c>
      <c r="EY19" s="1238">
        <v>1303699.5379699999</v>
      </c>
      <c r="EZ19" s="1238">
        <v>1522041.6386299999</v>
      </c>
      <c r="FA19" s="1238">
        <v>1630499.23</v>
      </c>
      <c r="FB19" s="1238">
        <v>1867379.9</v>
      </c>
      <c r="FC19" s="1238">
        <v>1742104.81</v>
      </c>
      <c r="FD19" s="1238">
        <v>2547031.77715</v>
      </c>
      <c r="FE19" s="1238">
        <v>2940349.18</v>
      </c>
      <c r="FF19" s="1238">
        <v>3036555.06</v>
      </c>
      <c r="FG19" s="1245">
        <v>3879905.27</v>
      </c>
      <c r="FH19" s="1238">
        <f>3625.34+683070.15</f>
        <v>686695.49</v>
      </c>
      <c r="FI19" s="1246">
        <v>619493.15</v>
      </c>
      <c r="FJ19" s="1246">
        <v>622266.27558999998</v>
      </c>
      <c r="FK19" s="1246">
        <v>574867.34000000008</v>
      </c>
      <c r="FL19" s="1246">
        <v>596294.87</v>
      </c>
      <c r="FM19" s="1246">
        <v>475598.29</v>
      </c>
      <c r="FN19" s="1246">
        <v>633470.18532000005</v>
      </c>
      <c r="FO19" s="1238">
        <v>715374</v>
      </c>
      <c r="FP19" s="1238">
        <v>727374.88</v>
      </c>
      <c r="FQ19" s="1245">
        <v>955183.66</v>
      </c>
      <c r="FR19" s="1238">
        <v>25144.53</v>
      </c>
      <c r="FS19" s="1238">
        <v>22318.34215</v>
      </c>
      <c r="FT19" s="1238">
        <v>24962.533530000001</v>
      </c>
      <c r="FU19" s="1238">
        <v>29821.34</v>
      </c>
      <c r="FV19" s="1238">
        <v>36373.360000000001</v>
      </c>
      <c r="FW19" s="1238">
        <v>31444.62</v>
      </c>
      <c r="FX19" s="1238">
        <v>40666.537400000001</v>
      </c>
      <c r="FY19" s="1238">
        <v>41114.730000000003</v>
      </c>
      <c r="FZ19" s="1238">
        <v>35897.620000000003</v>
      </c>
      <c r="GA19" s="1245">
        <v>35761.81</v>
      </c>
      <c r="GB19" s="1238">
        <v>841508.48</v>
      </c>
      <c r="GC19" s="1238">
        <v>705317.93538000004</v>
      </c>
      <c r="GD19" s="1238">
        <v>694999.88543999998</v>
      </c>
      <c r="GE19" s="1238">
        <v>653975.80000000005</v>
      </c>
      <c r="GF19" s="1238">
        <v>570377.52</v>
      </c>
      <c r="GG19" s="1238">
        <v>403883.36</v>
      </c>
      <c r="GH19" s="1238">
        <v>567534.51746999996</v>
      </c>
      <c r="GI19" s="1238">
        <v>631058</v>
      </c>
      <c r="GJ19" s="1238">
        <v>610962.9</v>
      </c>
      <c r="GK19" s="1245">
        <v>720553.23</v>
      </c>
      <c r="GL19" s="1238">
        <v>26274.01</v>
      </c>
      <c r="GM19" s="1238">
        <v>18531.419999999998</v>
      </c>
      <c r="GN19" s="1238">
        <v>14458.77</v>
      </c>
      <c r="GO19" s="1238">
        <v>11693.37</v>
      </c>
      <c r="GP19" s="1238">
        <v>10866.42</v>
      </c>
      <c r="GQ19" s="1238">
        <v>7474.28</v>
      </c>
      <c r="GR19" s="1238">
        <v>10008.2449</v>
      </c>
      <c r="GS19" s="1238">
        <v>8632</v>
      </c>
      <c r="GT19" s="1247">
        <v>0</v>
      </c>
      <c r="GU19" s="1248"/>
      <c r="GV19" s="1238">
        <f>2787435.69+526310.89</f>
        <v>3313746.58</v>
      </c>
      <c r="GW19" s="1238">
        <v>3436900.8312200001</v>
      </c>
      <c r="GX19" s="1238">
        <v>4264607.3133100001</v>
      </c>
      <c r="GY19" s="1238">
        <v>5266356.47</v>
      </c>
      <c r="GZ19" s="1238">
        <v>6575270.9399999995</v>
      </c>
      <c r="HA19" s="1238">
        <v>7344022.2699999996</v>
      </c>
      <c r="HB19" s="1238">
        <v>9654953.6699799988</v>
      </c>
      <c r="HC19" s="1238">
        <v>11748709.41</v>
      </c>
      <c r="HD19" s="1238">
        <v>14072137</v>
      </c>
      <c r="HE19" s="1245">
        <v>16674074.509819999</v>
      </c>
      <c r="HF19" s="1238">
        <v>104062.53</v>
      </c>
      <c r="HG19" s="1238">
        <v>82882.554889999999</v>
      </c>
      <c r="HH19" s="1238">
        <v>73771.230750000002</v>
      </c>
      <c r="HI19" s="1238">
        <v>60872.31</v>
      </c>
      <c r="HJ19" s="1238">
        <v>51553.97</v>
      </c>
      <c r="HK19" s="1238">
        <v>41391.17</v>
      </c>
      <c r="HL19" s="1238">
        <v>48007.774429999998</v>
      </c>
      <c r="HM19" s="1238">
        <v>44735.27</v>
      </c>
      <c r="HN19" s="1238">
        <v>40680.019999999997</v>
      </c>
      <c r="HO19" s="1245">
        <v>49099.92</v>
      </c>
      <c r="HP19" s="1238">
        <f>229794.29+30030.91</f>
        <v>259825.2</v>
      </c>
      <c r="HQ19" s="1238">
        <f>242720.97+62854.53</f>
        <v>305575.5</v>
      </c>
      <c r="HR19" s="1238">
        <v>263028.46000000002</v>
      </c>
      <c r="HS19" s="1238">
        <v>246059.7</v>
      </c>
      <c r="HT19" s="1238">
        <v>230050.53999999998</v>
      </c>
      <c r="HU19" s="1238">
        <v>235848.90000000002</v>
      </c>
      <c r="HV19" s="1238">
        <v>184542.34000000003</v>
      </c>
      <c r="HW19" s="1238">
        <v>235449.23187999998</v>
      </c>
      <c r="HX19" s="1238">
        <v>243403.18</v>
      </c>
      <c r="HY19" s="1238">
        <v>244132.42</v>
      </c>
      <c r="HZ19" s="1245">
        <v>311284.08</v>
      </c>
      <c r="IA19" s="1238">
        <v>969626.29</v>
      </c>
      <c r="IB19" s="1238">
        <v>753120.53763000004</v>
      </c>
      <c r="IC19" s="1238">
        <v>836765.51922190003</v>
      </c>
      <c r="ID19" s="1238">
        <v>924805.56</v>
      </c>
      <c r="IE19" s="1238">
        <v>1054363.0599999998</v>
      </c>
      <c r="IF19" s="1238">
        <v>887739.74</v>
      </c>
      <c r="IG19" s="1238">
        <v>1550075.7041982</v>
      </c>
      <c r="IH19" s="1238">
        <v>1885900.42</v>
      </c>
      <c r="II19" s="1238">
        <v>2048961.91</v>
      </c>
      <c r="IJ19" s="1245">
        <v>3132743.3</v>
      </c>
      <c r="IK19" s="1238">
        <v>33872468.606200002</v>
      </c>
      <c r="IL19" s="1238">
        <v>31656135.411097996</v>
      </c>
      <c r="IM19" s="1238">
        <v>35387866.919878304</v>
      </c>
      <c r="IN19" s="1238">
        <v>36764528.083100006</v>
      </c>
      <c r="IO19" s="1238">
        <v>39821066.5145</v>
      </c>
      <c r="IP19" s="1238">
        <v>35702110.208600007</v>
      </c>
      <c r="IQ19" s="1238">
        <v>48359421.199331798</v>
      </c>
      <c r="IR19" s="1238">
        <v>53578007.693169996</v>
      </c>
      <c r="IS19" s="1238">
        <v>55695812.174892403</v>
      </c>
      <c r="IT19" s="1245">
        <f t="shared" si="1"/>
        <v>67981868.241429999</v>
      </c>
    </row>
    <row r="20" spans="1:254" ht="17.5" customHeight="1">
      <c r="A20" s="1241" t="s">
        <v>598</v>
      </c>
      <c r="B20" s="1242"/>
      <c r="C20" s="1238">
        <v>89786.58</v>
      </c>
      <c r="D20" s="1238">
        <v>85267.83</v>
      </c>
      <c r="E20" s="1238">
        <v>63795.11</v>
      </c>
      <c r="F20" s="1238">
        <v>53960.98</v>
      </c>
      <c r="G20" s="1238">
        <v>53174.17</v>
      </c>
      <c r="H20" s="1238">
        <v>61842.39</v>
      </c>
      <c r="I20" s="1238">
        <v>89432.54</v>
      </c>
      <c r="J20" s="1238">
        <v>118373</v>
      </c>
      <c r="K20" s="1238">
        <v>143160.09</v>
      </c>
      <c r="L20" s="1245">
        <v>630067.9</v>
      </c>
      <c r="M20" s="1238">
        <f>17683.84+112.59</f>
        <v>17796.43</v>
      </c>
      <c r="N20" s="1238">
        <v>13685.01</v>
      </c>
      <c r="O20" s="1238">
        <v>9350.0905199999997</v>
      </c>
      <c r="P20" s="1246">
        <v>8537.0399999999991</v>
      </c>
      <c r="Q20" s="1246">
        <v>8181.96</v>
      </c>
      <c r="R20" s="1246">
        <v>8945</v>
      </c>
      <c r="S20" s="1246">
        <v>12088.42</v>
      </c>
      <c r="T20" s="1238">
        <v>13062.84</v>
      </c>
      <c r="U20" s="1238">
        <v>7048.89</v>
      </c>
      <c r="V20" s="1245">
        <v>2742.06</v>
      </c>
      <c r="W20" s="1238">
        <v>3514.59</v>
      </c>
      <c r="X20" s="1238">
        <v>2071.3821899999998</v>
      </c>
      <c r="Y20" s="1238">
        <v>2489.7738399999998</v>
      </c>
      <c r="Z20" s="1238">
        <v>4112.38</v>
      </c>
      <c r="AA20" s="1238">
        <v>8080.26</v>
      </c>
      <c r="AB20" s="1238">
        <v>13355.69</v>
      </c>
      <c r="AC20" s="1238">
        <v>17813.957259999999</v>
      </c>
      <c r="AD20" s="1238">
        <v>21078.42311</v>
      </c>
      <c r="AE20" s="1238">
        <v>19079</v>
      </c>
      <c r="AF20" s="1245">
        <v>20825.33207</v>
      </c>
      <c r="AG20" s="1238">
        <v>35661.26</v>
      </c>
      <c r="AH20" s="1238">
        <v>30845.711439999999</v>
      </c>
      <c r="AI20" s="1238">
        <v>22216.274649999999</v>
      </c>
      <c r="AJ20" s="1238">
        <v>15703.46</v>
      </c>
      <c r="AK20" s="1238">
        <v>14242.86</v>
      </c>
      <c r="AL20" s="1238">
        <v>12790.83</v>
      </c>
      <c r="AM20" s="1238">
        <v>16963.23588</v>
      </c>
      <c r="AN20" s="1238">
        <v>15498</v>
      </c>
      <c r="AO20" s="1238">
        <v>14909.92</v>
      </c>
      <c r="AP20" s="1245">
        <v>13371</v>
      </c>
      <c r="AQ20" s="1238">
        <v>28441.86</v>
      </c>
      <c r="AR20" s="1238">
        <v>29902.958279999999</v>
      </c>
      <c r="AS20" s="1238">
        <v>43857.05</v>
      </c>
      <c r="AT20" s="1238">
        <v>49496.369999999995</v>
      </c>
      <c r="AU20" s="1238">
        <v>81829.19</v>
      </c>
      <c r="AV20" s="1238">
        <v>112911.37</v>
      </c>
      <c r="AW20" s="1238">
        <v>168816.27</v>
      </c>
      <c r="AX20" s="1238">
        <v>173982.66</v>
      </c>
      <c r="AY20" s="1238">
        <v>198716.38</v>
      </c>
      <c r="AZ20" s="1245">
        <v>238508.49000000002</v>
      </c>
      <c r="BA20" s="1238">
        <v>17174.060000000001</v>
      </c>
      <c r="BB20" s="1238">
        <v>15101.413200000001</v>
      </c>
      <c r="BC20" s="1238">
        <v>8184.8138900000004</v>
      </c>
      <c r="BD20" s="1238">
        <v>1962.43</v>
      </c>
      <c r="BE20" s="1238">
        <v>724.19</v>
      </c>
      <c r="BF20" s="1238">
        <v>865.58</v>
      </c>
      <c r="BG20" s="1238">
        <v>2011.9293299999999</v>
      </c>
      <c r="BH20" s="1238">
        <v>4597.29</v>
      </c>
      <c r="BI20" s="1238">
        <v>7509.5</v>
      </c>
      <c r="BJ20" s="1245">
        <v>11613.66</v>
      </c>
      <c r="BK20" s="1238">
        <f>61679.81+5861.26</f>
        <v>67541.069999999992</v>
      </c>
      <c r="BL20" s="1238">
        <v>59307.976119999999</v>
      </c>
      <c r="BM20" s="1238">
        <v>48696.102659999997</v>
      </c>
      <c r="BN20" s="1238">
        <v>45713</v>
      </c>
      <c r="BO20" s="1238">
        <v>54890.63</v>
      </c>
      <c r="BP20" s="1238">
        <v>65159.83</v>
      </c>
      <c r="BQ20" s="1238">
        <v>66221.823220000006</v>
      </c>
      <c r="BR20" s="1238">
        <v>60668.840000000004</v>
      </c>
      <c r="BS20" s="1238">
        <v>71125.75</v>
      </c>
      <c r="BT20" s="1245">
        <v>79577.929999999993</v>
      </c>
      <c r="BU20" s="1245"/>
      <c r="BV20" s="1238">
        <v>406.94</v>
      </c>
      <c r="BW20" s="1238">
        <v>749.63078729999995</v>
      </c>
      <c r="BX20" s="1238">
        <v>1286.8483825999999</v>
      </c>
      <c r="BY20" s="1238">
        <v>3067.9</v>
      </c>
      <c r="BZ20" s="1238">
        <v>5992.14</v>
      </c>
      <c r="CA20" s="1238">
        <v>10494.48</v>
      </c>
      <c r="CB20" s="1238">
        <v>16313.399737</v>
      </c>
      <c r="CC20" s="1238">
        <v>17032.150000000001</v>
      </c>
      <c r="CD20" s="1238">
        <v>16914.09</v>
      </c>
      <c r="CE20" s="1245">
        <v>16050.23</v>
      </c>
      <c r="CF20" s="1238">
        <f>7957.34+1051.11</f>
        <v>9008.4500000000007</v>
      </c>
      <c r="CG20" s="1238">
        <v>10857.558010000001</v>
      </c>
      <c r="CH20" s="1238">
        <v>12488.580110000001</v>
      </c>
      <c r="CI20" s="1238">
        <v>12890.78</v>
      </c>
      <c r="CJ20" s="1238">
        <v>13266.73</v>
      </c>
      <c r="CK20" s="1238">
        <v>16352.46</v>
      </c>
      <c r="CL20" s="1238">
        <v>16421.7</v>
      </c>
      <c r="CM20" s="1238">
        <v>36488.559999999998</v>
      </c>
      <c r="CN20" s="1247">
        <v>0</v>
      </c>
      <c r="CO20" s="1238">
        <v>7640.94</v>
      </c>
      <c r="CP20" s="1238">
        <v>5446.0337683999996</v>
      </c>
      <c r="CQ20" s="1238">
        <v>5219.1404577000003</v>
      </c>
      <c r="CR20" s="1238">
        <v>5744.41</v>
      </c>
      <c r="CS20" s="1238">
        <v>6547.41</v>
      </c>
      <c r="CT20" s="1238">
        <v>8522.4500000000007</v>
      </c>
      <c r="CU20" s="1238">
        <v>14211.347599999999</v>
      </c>
      <c r="CV20" s="1238">
        <v>15999.52</v>
      </c>
      <c r="CW20" s="1238">
        <v>15663.89</v>
      </c>
      <c r="CX20" s="1245">
        <v>10311.57</v>
      </c>
      <c r="CY20" s="1245"/>
      <c r="CZ20" s="1238">
        <f>275256.48+2761.51</f>
        <v>278017.99</v>
      </c>
      <c r="DA20" s="1238">
        <v>297319.58919000003</v>
      </c>
      <c r="DB20" s="1238">
        <v>299402.00254999998</v>
      </c>
      <c r="DC20" s="1238">
        <v>258720.24</v>
      </c>
      <c r="DD20" s="1238">
        <v>285616.19</v>
      </c>
      <c r="DE20" s="1238">
        <v>333788.62</v>
      </c>
      <c r="DF20" s="1238">
        <v>379597.04840999999</v>
      </c>
      <c r="DG20" s="1238">
        <v>410255.85000000003</v>
      </c>
      <c r="DH20" s="1238">
        <v>381790.25</v>
      </c>
      <c r="DI20" s="1245">
        <v>342710.49</v>
      </c>
      <c r="DJ20" s="1238">
        <v>229774.63</v>
      </c>
      <c r="DK20" s="1238">
        <v>330443.10252999997</v>
      </c>
      <c r="DL20" s="1238">
        <v>394105.74676000001</v>
      </c>
      <c r="DM20" s="1238">
        <v>518880.95</v>
      </c>
      <c r="DN20" s="1238">
        <v>724524.99</v>
      </c>
      <c r="DO20" s="1238">
        <v>904822.47</v>
      </c>
      <c r="DP20" s="1238">
        <v>1077874.71</v>
      </c>
      <c r="DQ20" s="1238">
        <v>1032489.36</v>
      </c>
      <c r="DR20" s="1238">
        <v>882571.13</v>
      </c>
      <c r="DS20" s="1245">
        <v>692513.5</v>
      </c>
      <c r="DT20" s="1238">
        <v>31484.7461</v>
      </c>
      <c r="DU20" s="1238">
        <v>32929.901058199997</v>
      </c>
      <c r="DV20" s="1238">
        <v>30025.747846499999</v>
      </c>
      <c r="DW20" s="1238">
        <v>19652.835999999999</v>
      </c>
      <c r="DX20" s="1238">
        <v>18180.879000000001</v>
      </c>
      <c r="DY20" s="1238">
        <v>24024.8109</v>
      </c>
      <c r="DZ20" s="1238">
        <v>34461.076425599997</v>
      </c>
      <c r="EA20" s="1238">
        <v>44590.94</v>
      </c>
      <c r="EB20" s="1238">
        <v>51921.641499999998</v>
      </c>
      <c r="EC20" s="1245">
        <v>64083.411699999997</v>
      </c>
      <c r="ED20" s="1238">
        <v>19078.8</v>
      </c>
      <c r="EE20" s="1238">
        <v>16036.64378</v>
      </c>
      <c r="EF20" s="1238">
        <v>16849.41948</v>
      </c>
      <c r="EG20" s="1238">
        <v>16136.05</v>
      </c>
      <c r="EH20" s="1238">
        <v>24617.51</v>
      </c>
      <c r="EI20" s="1238">
        <v>38443.06</v>
      </c>
      <c r="EJ20" s="1238">
        <v>56865.744059999997</v>
      </c>
      <c r="EK20" s="1238">
        <v>61174</v>
      </c>
      <c r="EL20" s="1238">
        <v>50663.963817133445</v>
      </c>
      <c r="EM20" s="1245">
        <v>51619.22</v>
      </c>
      <c r="EN20" s="1238">
        <f>1979.99+20662.06</f>
        <v>22642.050000000003</v>
      </c>
      <c r="EO20" s="1238">
        <v>19037.68</v>
      </c>
      <c r="EP20" s="1238">
        <v>9433.42</v>
      </c>
      <c r="EQ20" s="1238">
        <v>4844.34</v>
      </c>
      <c r="ER20" s="1238">
        <v>5178</v>
      </c>
      <c r="ES20" s="1238">
        <v>5185.8999999999996</v>
      </c>
      <c r="ET20" s="1238">
        <v>5065.7336500000001</v>
      </c>
      <c r="EU20" s="1238">
        <v>8234.5499999999993</v>
      </c>
      <c r="EV20" s="1238">
        <v>17722.259999999998</v>
      </c>
      <c r="EW20" s="1245">
        <v>40786</v>
      </c>
      <c r="EX20" s="1238">
        <v>23750.41</v>
      </c>
      <c r="EY20" s="1238">
        <v>41657.850810000004</v>
      </c>
      <c r="EZ20" s="1238">
        <v>61466.06798</v>
      </c>
      <c r="FA20" s="1238">
        <v>95020.01</v>
      </c>
      <c r="FB20" s="1238">
        <v>118812.01</v>
      </c>
      <c r="FC20" s="1238">
        <v>174310.93</v>
      </c>
      <c r="FD20" s="1238">
        <v>290329.94607999997</v>
      </c>
      <c r="FE20" s="1238">
        <v>403968.39</v>
      </c>
      <c r="FF20" s="1238">
        <v>488468.18</v>
      </c>
      <c r="FG20" s="1245">
        <v>538022.66</v>
      </c>
      <c r="FH20" s="1238">
        <v>47291.53</v>
      </c>
      <c r="FI20" s="1246">
        <v>52423.230640000002</v>
      </c>
      <c r="FJ20" s="1246">
        <v>59248.583429999999</v>
      </c>
      <c r="FK20" s="1246">
        <v>57492.32</v>
      </c>
      <c r="FL20" s="1246">
        <v>62915.02</v>
      </c>
      <c r="FM20" s="1246">
        <v>56583.69</v>
      </c>
      <c r="FN20" s="1246">
        <v>62776.287260000005</v>
      </c>
      <c r="FO20" s="1238">
        <v>92736</v>
      </c>
      <c r="FP20" s="1238">
        <v>118793.61</v>
      </c>
      <c r="FQ20" s="1245">
        <v>124174.75</v>
      </c>
      <c r="FR20" s="1238"/>
      <c r="FS20" s="1238">
        <v>0</v>
      </c>
      <c r="FT20" s="1238">
        <v>0</v>
      </c>
      <c r="FU20" s="1238"/>
      <c r="FV20" s="1238"/>
      <c r="FW20" s="1238"/>
      <c r="FX20" s="1238"/>
      <c r="FY20" s="1238"/>
      <c r="FZ20" s="1238"/>
      <c r="GA20" s="1245"/>
      <c r="GB20" s="1238">
        <v>37261.629999999997</v>
      </c>
      <c r="GC20" s="1238">
        <v>44250.523070000003</v>
      </c>
      <c r="GD20" s="1238">
        <v>51891.041770000003</v>
      </c>
      <c r="GE20" s="1238">
        <v>52530.25</v>
      </c>
      <c r="GF20" s="1238">
        <v>47227.69</v>
      </c>
      <c r="GG20" s="1238">
        <v>33312.160000000003</v>
      </c>
      <c r="GH20" s="1238">
        <v>39705.155449999998</v>
      </c>
      <c r="GI20" s="1238">
        <v>58831</v>
      </c>
      <c r="GJ20" s="1238">
        <v>85572.52</v>
      </c>
      <c r="GK20" s="1245">
        <v>86734.84</v>
      </c>
      <c r="GL20" s="1238">
        <v>879.38</v>
      </c>
      <c r="GM20" s="1238">
        <v>351.86</v>
      </c>
      <c r="GN20" s="1238">
        <v>76.97</v>
      </c>
      <c r="GO20" s="1238">
        <v>30.22</v>
      </c>
      <c r="GP20" s="1238">
        <v>25.41</v>
      </c>
      <c r="GQ20" s="1238">
        <v>15.89</v>
      </c>
      <c r="GR20" s="1238">
        <v>8.6994799999999994</v>
      </c>
      <c r="GS20" s="1238">
        <v>2</v>
      </c>
      <c r="GT20" s="1247">
        <v>0</v>
      </c>
      <c r="GU20" s="1248"/>
      <c r="GV20" s="1238">
        <f>164565.46+2548.88</f>
        <v>167114.34</v>
      </c>
      <c r="GW20" s="1238">
        <v>165264.75070999999</v>
      </c>
      <c r="GX20" s="1238">
        <v>192695.93379000001</v>
      </c>
      <c r="GY20" s="1238">
        <v>227228.94</v>
      </c>
      <c r="GZ20" s="1238">
        <v>337637.1</v>
      </c>
      <c r="HA20" s="1238">
        <v>512510.44</v>
      </c>
      <c r="HB20" s="1238">
        <v>701144.15908999997</v>
      </c>
      <c r="HC20" s="1238">
        <v>817227.45</v>
      </c>
      <c r="HD20" s="1238">
        <v>966299</v>
      </c>
      <c r="HE20" s="1245">
        <v>1143569.5295800001</v>
      </c>
      <c r="HF20" s="1238">
        <v>2307.08</v>
      </c>
      <c r="HG20" s="1238">
        <v>3369.3955900000001</v>
      </c>
      <c r="HH20" s="1238">
        <v>2921.5282699999998</v>
      </c>
      <c r="HI20" s="1238">
        <v>2367.4499999999998</v>
      </c>
      <c r="HJ20" s="1238">
        <v>1386.17</v>
      </c>
      <c r="HK20" s="1238">
        <v>1945.4</v>
      </c>
      <c r="HL20" s="1238">
        <v>2016.21019</v>
      </c>
      <c r="HM20" s="1238">
        <v>2222.5300000000002</v>
      </c>
      <c r="HN20" s="1238">
        <v>2202.63</v>
      </c>
      <c r="HO20" s="1245">
        <v>2951.03</v>
      </c>
      <c r="HP20" s="1238">
        <f>20230.92+192.58</f>
        <v>20423.5</v>
      </c>
      <c r="HQ20" s="1238">
        <f>36291.78+394.56</f>
        <v>36686.339999999997</v>
      </c>
      <c r="HR20" s="1238">
        <v>42523.27231</v>
      </c>
      <c r="HS20" s="1238">
        <v>40400.61</v>
      </c>
      <c r="HT20" s="1238">
        <v>38836.14</v>
      </c>
      <c r="HU20" s="1238">
        <v>31866.12</v>
      </c>
      <c r="HV20" s="1238">
        <v>17582.41</v>
      </c>
      <c r="HW20" s="1238">
        <v>20375.66084</v>
      </c>
      <c r="HX20" s="1238">
        <v>26538.12</v>
      </c>
      <c r="HY20" s="1238">
        <v>33986.83</v>
      </c>
      <c r="HZ20" s="1245">
        <v>43066.06</v>
      </c>
      <c r="IA20" s="1238">
        <f>49020.35+7317.62</f>
        <v>56337.97</v>
      </c>
      <c r="IB20" s="1238">
        <v>69465.896160000004</v>
      </c>
      <c r="IC20" s="1238">
        <v>14123.422543299999</v>
      </c>
      <c r="ID20" s="1238">
        <v>242.9</v>
      </c>
      <c r="IE20" s="1238">
        <v>393.89</v>
      </c>
      <c r="IF20" s="1238">
        <v>62514.13</v>
      </c>
      <c r="IG20" s="1238">
        <v>93362.851881200011</v>
      </c>
      <c r="IH20" s="1238">
        <v>119424.8</v>
      </c>
      <c r="II20" s="1238">
        <v>144798.76999999999</v>
      </c>
      <c r="IJ20" s="1245">
        <v>165674.87</v>
      </c>
      <c r="IK20" s="1238">
        <v>1229599.0761000004</v>
      </c>
      <c r="IL20" s="1238">
        <v>1368309.1996439004</v>
      </c>
      <c r="IM20" s="1238">
        <v>1390224.2789301001</v>
      </c>
      <c r="IN20" s="1238">
        <v>1493171.3959999997</v>
      </c>
      <c r="IO20" s="1238">
        <v>1905310.5189999996</v>
      </c>
      <c r="IP20" s="1238">
        <v>2476279.9908999996</v>
      </c>
      <c r="IQ20" s="1238">
        <v>3183877.9058438004</v>
      </c>
      <c r="IR20" s="1238">
        <v>3554476.27311</v>
      </c>
      <c r="IS20" s="1238">
        <v>3718918.2953171334</v>
      </c>
      <c r="IT20" s="1245">
        <f t="shared" si="1"/>
        <v>4318974.5333500002</v>
      </c>
    </row>
    <row r="21" spans="1:254" s="1220" customFormat="1" ht="17.5" customHeight="1">
      <c r="A21" s="1252" t="s">
        <v>591</v>
      </c>
      <c r="B21" s="1253">
        <f>SUM(B13:B20)</f>
        <v>3667.4931416999998</v>
      </c>
      <c r="C21" s="1239">
        <f>C15+C16+C17+C18+C19+C20</f>
        <v>2882048.14</v>
      </c>
      <c r="D21" s="1239">
        <v>2936161.41</v>
      </c>
      <c r="E21" s="1239">
        <v>3337298.7499999995</v>
      </c>
      <c r="F21" s="1239">
        <v>3574974.65</v>
      </c>
      <c r="G21" s="1239">
        <v>3923471.9299999997</v>
      </c>
      <c r="H21" s="1239">
        <v>3987483.08</v>
      </c>
      <c r="I21" s="1239">
        <v>5086127.3393912008</v>
      </c>
      <c r="J21" s="1239">
        <v>5911867</v>
      </c>
      <c r="K21" s="1239">
        <v>6826251.71</v>
      </c>
      <c r="L21" s="1253">
        <f>SUM(L13:L20)</f>
        <v>8450122.4699999988</v>
      </c>
      <c r="M21" s="1239">
        <f>M15+M16+M17+M18+M19+M20</f>
        <v>159195.57999999999</v>
      </c>
      <c r="N21" s="1239">
        <v>163487.36028000002</v>
      </c>
      <c r="O21" s="1239">
        <v>176797.48441</v>
      </c>
      <c r="P21" s="1254">
        <v>199509.46</v>
      </c>
      <c r="Q21" s="1254">
        <v>226331.42</v>
      </c>
      <c r="R21" s="1254">
        <v>236092.07</v>
      </c>
      <c r="S21" s="1254">
        <v>291035.19999999995</v>
      </c>
      <c r="T21" s="1239">
        <v>335949.25</v>
      </c>
      <c r="U21" s="1239">
        <v>370532.21</v>
      </c>
      <c r="V21" s="1253">
        <f>SUM(V13:V20)</f>
        <v>415490.27999999997</v>
      </c>
      <c r="W21" s="1239">
        <f>W15+W16+W17+W18+W19+W20</f>
        <v>379497.65</v>
      </c>
      <c r="X21" s="1239">
        <v>442345.63050999999</v>
      </c>
      <c r="Y21" s="1239">
        <v>555591.65740000003</v>
      </c>
      <c r="Z21" s="1239">
        <v>683873.59</v>
      </c>
      <c r="AA21" s="1239">
        <v>828585.78</v>
      </c>
      <c r="AB21" s="1239">
        <v>901382.36999999988</v>
      </c>
      <c r="AC21" s="1239">
        <v>1114293.7289400001</v>
      </c>
      <c r="AD21" s="1239">
        <v>1291482.4012200001</v>
      </c>
      <c r="AE21" s="1239">
        <v>1396190</v>
      </c>
      <c r="AF21" s="1253">
        <f>SUM(AF13:AF20)</f>
        <v>1618968.9608900002</v>
      </c>
      <c r="AG21" s="1239">
        <f>AG15+AG16+AG17+AG18+AG19+AG20</f>
        <v>827495.05</v>
      </c>
      <c r="AH21" s="1239">
        <v>782502.72519779997</v>
      </c>
      <c r="AI21" s="1239">
        <v>829429.08126999997</v>
      </c>
      <c r="AJ21" s="1239">
        <v>834600.19</v>
      </c>
      <c r="AK21" s="1239">
        <v>877668.11</v>
      </c>
      <c r="AL21" s="1239">
        <v>848654.84</v>
      </c>
      <c r="AM21" s="1239">
        <v>1011752.7032099999</v>
      </c>
      <c r="AN21" s="1239">
        <v>1106940</v>
      </c>
      <c r="AO21" s="1239">
        <v>1176200.46</v>
      </c>
      <c r="AP21" s="1253">
        <f>SUM(AP13:AP20)</f>
        <v>1315242.1299999999</v>
      </c>
      <c r="AQ21" s="1239">
        <f>AQ15+AQ16+AQ17+AQ18+AQ19+AQ20</f>
        <v>3674241.7899999996</v>
      </c>
      <c r="AR21" s="1239">
        <v>3652021.4806963</v>
      </c>
      <c r="AS21" s="1239">
        <v>4060266.42</v>
      </c>
      <c r="AT21" s="1239">
        <v>4251498.03</v>
      </c>
      <c r="AU21" s="1239">
        <v>4729677.54</v>
      </c>
      <c r="AV21" s="1239">
        <v>4630687.17</v>
      </c>
      <c r="AW21" s="1239">
        <v>6262375.25</v>
      </c>
      <c r="AX21" s="1239">
        <v>7381549.2000000002</v>
      </c>
      <c r="AY21" s="1239">
        <v>7869939.6299999999</v>
      </c>
      <c r="AZ21" s="1253">
        <f>SUM(AZ13:AZ20)</f>
        <v>9924905.1800000016</v>
      </c>
      <c r="BA21" s="1239">
        <f>BA15+BA16+BA17+BA18+BA19+BA20</f>
        <v>280644.64</v>
      </c>
      <c r="BB21" s="1239">
        <v>283469.57180000003</v>
      </c>
      <c r="BC21" s="1239">
        <v>353545.03652999998</v>
      </c>
      <c r="BD21" s="1239">
        <v>435531.87</v>
      </c>
      <c r="BE21" s="1239">
        <v>556889.75999999989</v>
      </c>
      <c r="BF21" s="1239">
        <v>680420.73</v>
      </c>
      <c r="BG21" s="1239">
        <v>890231.55179319996</v>
      </c>
      <c r="BH21" s="1239">
        <v>1078183.6200000001</v>
      </c>
      <c r="BI21" s="1239">
        <v>1263980.3999999999</v>
      </c>
      <c r="BJ21" s="1253">
        <f>SUM(BJ13:BJ20)</f>
        <v>1507980.5699999998</v>
      </c>
      <c r="BK21" s="1239">
        <f>BK15+BK16+BK17+BK18+BK19+BK20</f>
        <v>922670.14</v>
      </c>
      <c r="BL21" s="1239">
        <v>901507.85675000004</v>
      </c>
      <c r="BM21" s="1239">
        <v>1052976.1881800001</v>
      </c>
      <c r="BN21" s="1239">
        <v>1183990.1499999999</v>
      </c>
      <c r="BO21" s="1239">
        <v>1382352.64</v>
      </c>
      <c r="BP21" s="1239">
        <v>1411244.5</v>
      </c>
      <c r="BQ21" s="1239">
        <v>1999746.5498200001</v>
      </c>
      <c r="BR21" s="1239">
        <v>2464214.4500000002</v>
      </c>
      <c r="BS21" s="1239">
        <v>2859093.65</v>
      </c>
      <c r="BT21" s="1253">
        <f>SUM(BT13:BT20)</f>
        <v>3575449.5500000003</v>
      </c>
      <c r="BU21" s="1253">
        <f>SUM(BU13:BU20)</f>
        <v>7276.2699999999995</v>
      </c>
      <c r="BV21" s="1239">
        <f>BV15+BV16+BV17+BV18+BV19+BV20</f>
        <v>23820.429999999997</v>
      </c>
      <c r="BW21" s="1239">
        <v>49281.519803799994</v>
      </c>
      <c r="BX21" s="1239">
        <v>92086.986297099997</v>
      </c>
      <c r="BY21" s="1239">
        <v>141501.23000000001</v>
      </c>
      <c r="BZ21" s="1239">
        <v>212908.51</v>
      </c>
      <c r="CA21" s="1239">
        <v>274362.75</v>
      </c>
      <c r="CB21" s="1239">
        <v>405062.74906980002</v>
      </c>
      <c r="CC21" s="1239">
        <v>524459.04</v>
      </c>
      <c r="CD21" s="1239">
        <v>635441.31999999995</v>
      </c>
      <c r="CE21" s="1253">
        <f>SUM(CE13:CE20)</f>
        <v>799252.24</v>
      </c>
      <c r="CF21" s="1239">
        <f>CF15+CF16+CF17+CF18+CF19+CF20</f>
        <v>813097.65</v>
      </c>
      <c r="CG21" s="1239">
        <v>874341.12169000006</v>
      </c>
      <c r="CH21" s="1239">
        <v>1027742.32591</v>
      </c>
      <c r="CI21" s="1239">
        <v>1155971.8</v>
      </c>
      <c r="CJ21" s="1239">
        <v>1321121.94</v>
      </c>
      <c r="CK21" s="1239">
        <v>1442070.98</v>
      </c>
      <c r="CL21" s="1239">
        <v>1687996.2648</v>
      </c>
      <c r="CM21" s="1239">
        <v>1902850.6300000001</v>
      </c>
      <c r="CN21" s="1243">
        <v>0</v>
      </c>
      <c r="CO21" s="1239">
        <f>CO15+CO16+CO17+CO18+CO19+CO20</f>
        <v>243276.22999999998</v>
      </c>
      <c r="CP21" s="1239">
        <v>245317.74252870001</v>
      </c>
      <c r="CQ21" s="1239">
        <v>271113.20144750003</v>
      </c>
      <c r="CR21" s="1239">
        <v>306672.84999999998</v>
      </c>
      <c r="CS21" s="1239">
        <v>361803.73</v>
      </c>
      <c r="CT21" s="1239">
        <v>415366.3</v>
      </c>
      <c r="CU21" s="1239">
        <v>496251.19553650002</v>
      </c>
      <c r="CV21" s="1239">
        <v>581022.77</v>
      </c>
      <c r="CW21" s="1239">
        <v>680627.12</v>
      </c>
      <c r="CX21" s="1253">
        <f>SUM(CX13:CX20)</f>
        <v>778940.55999999994</v>
      </c>
      <c r="CY21" s="1253">
        <f>SUM(CY13:CY20)</f>
        <v>15237.23</v>
      </c>
      <c r="CZ21" s="1239">
        <f>CZ15+CZ16+CZ17+CZ18+CZ19+CZ20</f>
        <v>6426079.75</v>
      </c>
      <c r="DA21" s="1239">
        <v>7018126.8084499994</v>
      </c>
      <c r="DB21" s="1239">
        <v>8658055.7282100003</v>
      </c>
      <c r="DC21" s="1239">
        <v>10012668.540000001</v>
      </c>
      <c r="DD21" s="1239">
        <v>11812425.319999998</v>
      </c>
      <c r="DE21" s="1239">
        <v>11950249.1</v>
      </c>
      <c r="DF21" s="1239">
        <v>16343752.368410001</v>
      </c>
      <c r="DG21" s="1239">
        <v>18773372.090000004</v>
      </c>
      <c r="DH21" s="1239">
        <v>22539691.109999999</v>
      </c>
      <c r="DI21" s="1253">
        <f>SUM(DI13:DI20)</f>
        <v>27786610.659999993</v>
      </c>
      <c r="DJ21" s="1239">
        <f>DJ15+DJ16+DJ17+DJ18+DJ19+DJ20</f>
        <v>9326570.040000001</v>
      </c>
      <c r="DK21" s="1239">
        <v>9657844.4732700009</v>
      </c>
      <c r="DL21" s="1239">
        <v>11489407.53039</v>
      </c>
      <c r="DM21" s="1239">
        <v>13061106.849999998</v>
      </c>
      <c r="DN21" s="1239">
        <v>15134505.85</v>
      </c>
      <c r="DO21" s="1239">
        <v>14425359.040000001</v>
      </c>
      <c r="DP21" s="1239">
        <v>20302686.170000002</v>
      </c>
      <c r="DQ21" s="1239">
        <v>22864387.349999998</v>
      </c>
      <c r="DR21" s="1239">
        <v>23839809.260000002</v>
      </c>
      <c r="DS21" s="1253">
        <f>SUM(DS13:DS20)</f>
        <v>28123175.32</v>
      </c>
      <c r="DT21" s="1239">
        <f>DT15+DT16+DT17+DT18+DT19+DT20</f>
        <v>761967.45719999995</v>
      </c>
      <c r="DU21" s="1239">
        <v>843275.98049720004</v>
      </c>
      <c r="DV21" s="1239">
        <v>1020789.7878880999</v>
      </c>
      <c r="DW21" s="1239">
        <v>1191793.8822999999</v>
      </c>
      <c r="DX21" s="1239">
        <v>1429525.7372999999</v>
      </c>
      <c r="DY21" s="1239">
        <v>1394828.6085999999</v>
      </c>
      <c r="DZ21" s="1239">
        <v>1623754.5656793001</v>
      </c>
      <c r="EA21" s="1239">
        <v>1823326.52</v>
      </c>
      <c r="EB21" s="1239">
        <v>2036426.6449</v>
      </c>
      <c r="EC21" s="1253">
        <f>SUM(EC13:EC20)</f>
        <v>2568603.1614999999</v>
      </c>
      <c r="ED21" s="1239">
        <f>ED15+ED16+ED17+ED18+ED19+ED20</f>
        <v>1390315.9000000001</v>
      </c>
      <c r="EE21" s="1239">
        <v>1518442.68096</v>
      </c>
      <c r="EF21" s="1239">
        <v>1897581.58216</v>
      </c>
      <c r="EG21" s="1239">
        <v>2252138.9</v>
      </c>
      <c r="EH21" s="1239">
        <v>2734686.08</v>
      </c>
      <c r="EI21" s="1239">
        <v>3124169.81</v>
      </c>
      <c r="EJ21" s="1239">
        <v>4187928.4897399996</v>
      </c>
      <c r="EK21" s="1239">
        <v>5052663</v>
      </c>
      <c r="EL21" s="1239">
        <v>5774548.7144640842</v>
      </c>
      <c r="EM21" s="1253">
        <f>SUM(EM13:EM20)</f>
        <v>7349565.3299999991</v>
      </c>
      <c r="EN21" s="1239">
        <f>EN15+EN16+EN17+EN18+EN19+EN20</f>
        <v>199151596.87</v>
      </c>
      <c r="EO21" s="1239">
        <v>217022485.76000002</v>
      </c>
      <c r="EP21" s="1239">
        <v>252854018.34999999</v>
      </c>
      <c r="EQ21" s="1239">
        <v>279096475.93999994</v>
      </c>
      <c r="ER21" s="1239">
        <v>305493380.19999999</v>
      </c>
      <c r="ES21" s="1239">
        <v>312299274.00999993</v>
      </c>
      <c r="ET21" s="1239">
        <v>372253841.18854004</v>
      </c>
      <c r="EU21" s="1239">
        <v>414710159.73000002</v>
      </c>
      <c r="EV21" s="1239">
        <v>444154337.20691001</v>
      </c>
      <c r="EW21" s="1253">
        <f>SUM(EW13:EW20)</f>
        <v>513888540</v>
      </c>
      <c r="EX21" s="1239">
        <f>EX15+EX16+EX17+EX18+EX19+EX20</f>
        <v>2802495.74</v>
      </c>
      <c r="EY21" s="1239">
        <v>3250540.7563200002</v>
      </c>
      <c r="EZ21" s="1239">
        <v>4066919.0080799996</v>
      </c>
      <c r="FA21" s="1239">
        <v>4861434.34</v>
      </c>
      <c r="FB21" s="1239">
        <v>5857649.7799999993</v>
      </c>
      <c r="FC21" s="1239">
        <v>6407469.3499999996</v>
      </c>
      <c r="FD21" s="1239">
        <v>8523307.9443100002</v>
      </c>
      <c r="FE21" s="1239">
        <v>10190072.9</v>
      </c>
      <c r="FF21" s="1239">
        <v>11712824.67</v>
      </c>
      <c r="FG21" s="1253">
        <f>SUM(FG13:FG20)</f>
        <v>14595065.84</v>
      </c>
      <c r="FH21" s="1239">
        <f>FH15+FH16+FH17+FH18+FH19+FH20</f>
        <v>1182436.28</v>
      </c>
      <c r="FI21" s="1254">
        <v>1242720.1246799999</v>
      </c>
      <c r="FJ21" s="1254">
        <v>1432343.1476299998</v>
      </c>
      <c r="FK21" s="1254">
        <v>1625513.83</v>
      </c>
      <c r="FL21" s="1254">
        <v>1921646.12</v>
      </c>
      <c r="FM21" s="1254">
        <v>2104690.52</v>
      </c>
      <c r="FN21" s="1254">
        <v>2659612.5563600003</v>
      </c>
      <c r="FO21" s="1239">
        <v>3238629</v>
      </c>
      <c r="FP21" s="1239">
        <v>3783203.4</v>
      </c>
      <c r="FQ21" s="1253">
        <f>SUM(FQ13:FQ20)</f>
        <v>4582011.5599999996</v>
      </c>
      <c r="FR21" s="1239">
        <f>FR15+FR16+FR17+FR18+FR19+FR20</f>
        <v>84441.5</v>
      </c>
      <c r="FS21" s="1239">
        <v>127666.92571</v>
      </c>
      <c r="FT21" s="1239">
        <v>187842.12560000003</v>
      </c>
      <c r="FU21" s="1239">
        <v>270572.78000000003</v>
      </c>
      <c r="FV21" s="1239">
        <v>356568.38</v>
      </c>
      <c r="FW21" s="1239">
        <v>412351.52</v>
      </c>
      <c r="FX21" s="1239">
        <v>473284.89300000004</v>
      </c>
      <c r="FY21" s="1239">
        <v>538576.19000000006</v>
      </c>
      <c r="FZ21" s="1239">
        <v>641067.5</v>
      </c>
      <c r="GA21" s="1253">
        <f>SUM(GA13:GA20)</f>
        <v>772597.7</v>
      </c>
      <c r="GB21" s="1239">
        <f>GB15+GB16+GB17+GB18+GB19+GB20</f>
        <v>1508927.2399999998</v>
      </c>
      <c r="GC21" s="1239">
        <v>1435633.7262400002</v>
      </c>
      <c r="GD21" s="1239">
        <v>1619685.81718</v>
      </c>
      <c r="GE21" s="1239">
        <v>1774810.72</v>
      </c>
      <c r="GF21" s="1239">
        <v>1897143.96</v>
      </c>
      <c r="GG21" s="1239">
        <v>1875664.1699999997</v>
      </c>
      <c r="GH21" s="1239">
        <v>2305400.6172099998</v>
      </c>
      <c r="GI21" s="1239">
        <v>2618332</v>
      </c>
      <c r="GJ21" s="1239">
        <v>2912210.42</v>
      </c>
      <c r="GK21" s="1253">
        <f>SUM(GK13:GK20)</f>
        <v>3394732.78</v>
      </c>
      <c r="GL21" s="1239">
        <f>GL15+GL16+GL17+GL18+GL19+GL20</f>
        <v>85622.340000000011</v>
      </c>
      <c r="GM21" s="1239">
        <v>85790.73</v>
      </c>
      <c r="GN21" s="1239">
        <v>92525.52</v>
      </c>
      <c r="GO21" s="1239">
        <v>99848.8</v>
      </c>
      <c r="GP21" s="1239">
        <v>110042.68</v>
      </c>
      <c r="GQ21" s="1239">
        <v>109858.12999999999</v>
      </c>
      <c r="GR21" s="1239">
        <v>117513.46678999999</v>
      </c>
      <c r="GS21" s="1239">
        <v>115677</v>
      </c>
      <c r="GT21" s="1247">
        <v>0</v>
      </c>
      <c r="GU21" s="1253">
        <f>SUM(GU13:GU20)</f>
        <v>0</v>
      </c>
      <c r="GV21" s="1239">
        <f>GV15+GV16+GV17+GV18+GV19+GV20</f>
        <v>6816978.7599999998</v>
      </c>
      <c r="GW21" s="1239">
        <v>7599122.6873399997</v>
      </c>
      <c r="GX21" s="1239">
        <v>9367316.7332300004</v>
      </c>
      <c r="GY21" s="1239">
        <v>11143446.659999998</v>
      </c>
      <c r="GZ21" s="1239">
        <v>13513985.83</v>
      </c>
      <c r="HA21" s="1239">
        <v>15310113.879999999</v>
      </c>
      <c r="HB21" s="1239">
        <v>21134930.7075</v>
      </c>
      <c r="HC21" s="1239">
        <v>25559124.419999998</v>
      </c>
      <c r="HD21" s="1239">
        <v>29542634</v>
      </c>
      <c r="HE21" s="1253">
        <f>SUM(HE13:HE20)</f>
        <v>37653786.540259995</v>
      </c>
      <c r="HF21" s="1239">
        <f>HF15+HF16+HF17+HF18+HF19+HF20</f>
        <v>190633.41999999998</v>
      </c>
      <c r="HG21" s="1239">
        <v>210577.58755</v>
      </c>
      <c r="HH21" s="1239">
        <v>255270.81965000002</v>
      </c>
      <c r="HI21" s="1239">
        <v>313580.74000000005</v>
      </c>
      <c r="HJ21" s="1239">
        <v>381313.01999999996</v>
      </c>
      <c r="HK21" s="1239">
        <v>450715.04000000004</v>
      </c>
      <c r="HL21" s="1239">
        <v>584297.72777</v>
      </c>
      <c r="HM21" s="1239">
        <v>726221.50000000012</v>
      </c>
      <c r="HN21" s="1239">
        <v>863006.67</v>
      </c>
      <c r="HO21" s="1253">
        <f>SUM(HO13:HO20)</f>
        <v>1078163.76</v>
      </c>
      <c r="HP21" s="1239">
        <f>HP15+HP16+HP17+HP18+HP19+HP20</f>
        <v>433378.73</v>
      </c>
      <c r="HQ21" s="1239">
        <f>HQ15+HQ16+HQ17+HQ18+HQ19+HQ20</f>
        <v>515906.76</v>
      </c>
      <c r="HR21" s="1239">
        <v>533749.90041</v>
      </c>
      <c r="HS21" s="1239">
        <v>587554.56959999993</v>
      </c>
      <c r="HT21" s="1239">
        <v>666162.26</v>
      </c>
      <c r="HU21" s="1239">
        <v>780464.16</v>
      </c>
      <c r="HV21" s="1239">
        <v>865471.70000000007</v>
      </c>
      <c r="HW21" s="1239">
        <v>1118597.9624399999</v>
      </c>
      <c r="HX21" s="1239">
        <v>1402650.13</v>
      </c>
      <c r="HY21" s="1239">
        <v>1800887.48</v>
      </c>
      <c r="HZ21" s="1253">
        <f>SUM(HZ13:HZ20)</f>
        <v>2330636.7199999997</v>
      </c>
      <c r="IA21" s="1239">
        <f>IA15+IA16+IA17+IA18+IA19+IA20</f>
        <v>1815498.86</v>
      </c>
      <c r="IB21" s="1239">
        <v>1747045.2230799999</v>
      </c>
      <c r="IC21" s="1239">
        <v>1967434.9996343001</v>
      </c>
      <c r="ID21" s="1239">
        <v>2240466.17</v>
      </c>
      <c r="IE21" s="1239">
        <v>2685696.97</v>
      </c>
      <c r="IF21" s="1239">
        <v>2919172.36</v>
      </c>
      <c r="IG21" s="1239">
        <v>4419445.0991445007</v>
      </c>
      <c r="IH21" s="1239">
        <v>5543310.7199999997</v>
      </c>
      <c r="II21" s="1239">
        <v>6750870.5179399997</v>
      </c>
      <c r="IJ21" s="1253">
        <f>SUM(IJ13:IJ20)</f>
        <v>9525162.5599999987</v>
      </c>
      <c r="IK21" s="1239">
        <v>242265458.21720001</v>
      </c>
      <c r="IL21" s="1239">
        <v>262623459.78376383</v>
      </c>
      <c r="IM21" s="1239">
        <v>307253592.85069692</v>
      </c>
      <c r="IN21" s="1239">
        <v>341378144.23230004</v>
      </c>
      <c r="IO21" s="1239">
        <v>378529845.44730002</v>
      </c>
      <c r="IP21" s="1239">
        <v>388477152.02859992</v>
      </c>
      <c r="IQ21" s="1239">
        <v>475293226.28945452</v>
      </c>
      <c r="IR21" s="1239">
        <v>535735020.91122001</v>
      </c>
      <c r="IS21" s="1239">
        <v>579543057.49663281</v>
      </c>
      <c r="IT21" s="1253">
        <f>SUM(IT13:IT20)</f>
        <v>682061184.86579168</v>
      </c>
    </row>
    <row r="22" spans="1:254" ht="17.5" customHeight="1">
      <c r="A22" s="1241" t="s">
        <v>599</v>
      </c>
      <c r="B22" s="1242"/>
      <c r="C22" s="1238"/>
      <c r="D22" s="1238"/>
      <c r="E22" s="1238"/>
      <c r="F22" s="1239"/>
      <c r="G22" s="1239"/>
      <c r="H22" s="1239"/>
      <c r="I22" s="1239"/>
      <c r="J22" s="1239"/>
      <c r="K22" s="1239"/>
      <c r="L22" s="1240"/>
      <c r="M22" s="1238"/>
      <c r="N22" s="1238"/>
      <c r="O22" s="1238"/>
      <c r="P22" s="1246"/>
      <c r="Q22" s="1246"/>
      <c r="R22" s="1246"/>
      <c r="S22" s="1246"/>
      <c r="T22" s="1239"/>
      <c r="U22" s="1239"/>
      <c r="V22" s="1240"/>
      <c r="W22" s="1238"/>
      <c r="X22" s="1238"/>
      <c r="Y22" s="1238"/>
      <c r="Z22" s="1238"/>
      <c r="AA22" s="1238"/>
      <c r="AB22" s="1238"/>
      <c r="AC22" s="1238"/>
      <c r="AD22" s="1239"/>
      <c r="AE22" s="1239"/>
      <c r="AF22" s="1240"/>
      <c r="AG22" s="1238"/>
      <c r="AH22" s="1238"/>
      <c r="AI22" s="1238"/>
      <c r="AJ22" s="1238"/>
      <c r="AK22" s="1238"/>
      <c r="AL22" s="1238"/>
      <c r="AM22" s="1238"/>
      <c r="AN22" s="1239"/>
      <c r="AO22" s="1239"/>
      <c r="AP22" s="1240"/>
      <c r="AQ22" s="1238"/>
      <c r="AR22" s="1238"/>
      <c r="AS22" s="1238"/>
      <c r="AT22" s="1238"/>
      <c r="AU22" s="1238"/>
      <c r="AV22" s="1238"/>
      <c r="AW22" s="1238"/>
      <c r="AX22" s="1239"/>
      <c r="AY22" s="1239"/>
      <c r="AZ22" s="1240"/>
      <c r="BA22" s="1238"/>
      <c r="BB22" s="1238"/>
      <c r="BC22" s="1238"/>
      <c r="BD22" s="1238"/>
      <c r="BE22" s="1238"/>
      <c r="BF22" s="1238"/>
      <c r="BG22" s="1238"/>
      <c r="BH22" s="1239"/>
      <c r="BI22" s="1239"/>
      <c r="BJ22" s="1240"/>
      <c r="BK22" s="1238"/>
      <c r="BL22" s="1238"/>
      <c r="BM22" s="1238"/>
      <c r="BN22" s="1238"/>
      <c r="BO22" s="1238"/>
      <c r="BP22" s="1238"/>
      <c r="BQ22" s="1238"/>
      <c r="BR22" s="1239"/>
      <c r="BS22" s="1239"/>
      <c r="BT22" s="1240"/>
      <c r="BU22" s="1240"/>
      <c r="BV22" s="1238"/>
      <c r="BW22" s="1238"/>
      <c r="BX22" s="1238"/>
      <c r="BY22" s="1238"/>
      <c r="BZ22" s="1238"/>
      <c r="CA22" s="1238"/>
      <c r="CB22" s="1238"/>
      <c r="CC22" s="1239"/>
      <c r="CD22" s="1239"/>
      <c r="CE22" s="1240"/>
      <c r="CF22" s="1238"/>
      <c r="CG22" s="1238"/>
      <c r="CH22" s="1238"/>
      <c r="CI22" s="1238"/>
      <c r="CJ22" s="1238"/>
      <c r="CK22" s="1238"/>
      <c r="CL22" s="1238"/>
      <c r="CM22" s="1239"/>
      <c r="CN22" s="1243"/>
      <c r="CO22" s="1238"/>
      <c r="CP22" s="1238"/>
      <c r="CQ22" s="1238"/>
      <c r="CR22" s="1238"/>
      <c r="CS22" s="1238"/>
      <c r="CT22" s="1238"/>
      <c r="CU22" s="1238"/>
      <c r="CV22" s="1239"/>
      <c r="CW22" s="1239"/>
      <c r="CX22" s="1240"/>
      <c r="CY22" s="1240"/>
      <c r="CZ22" s="1238"/>
      <c r="DA22" s="1238"/>
      <c r="DB22" s="1238"/>
      <c r="DC22" s="1238"/>
      <c r="DD22" s="1238"/>
      <c r="DE22" s="1238"/>
      <c r="DF22" s="1238"/>
      <c r="DG22" s="1239"/>
      <c r="DH22" s="1239"/>
      <c r="DI22" s="1240"/>
      <c r="DJ22" s="1238"/>
      <c r="DK22" s="1238"/>
      <c r="DL22" s="1238"/>
      <c r="DM22" s="1238"/>
      <c r="DN22" s="1238"/>
      <c r="DO22" s="1238"/>
      <c r="DP22" s="1238"/>
      <c r="DQ22" s="1239"/>
      <c r="DR22" s="1239"/>
      <c r="DS22" s="1240"/>
      <c r="DT22" s="1238"/>
      <c r="DU22" s="1238"/>
      <c r="DV22" s="1238"/>
      <c r="DW22" s="1238"/>
      <c r="DX22" s="1238"/>
      <c r="DY22" s="1238"/>
      <c r="DZ22" s="1238"/>
      <c r="EA22" s="1239"/>
      <c r="EB22" s="1239"/>
      <c r="EC22" s="1240"/>
      <c r="ED22" s="1238"/>
      <c r="EE22" s="1238"/>
      <c r="EF22" s="1238"/>
      <c r="EG22" s="1238"/>
      <c r="EH22" s="1238"/>
      <c r="EI22" s="1238"/>
      <c r="EJ22" s="1238"/>
      <c r="EK22" s="1239"/>
      <c r="EL22" s="1239"/>
      <c r="EM22" s="1240"/>
      <c r="EN22" s="1238"/>
      <c r="EO22" s="1238"/>
      <c r="EP22" s="1238"/>
      <c r="EQ22" s="1238"/>
      <c r="ER22" s="1238"/>
      <c r="ES22" s="1238"/>
      <c r="ET22" s="1238"/>
      <c r="EU22" s="1239"/>
      <c r="EV22" s="1239"/>
      <c r="EW22" s="1240"/>
      <c r="EX22" s="1238"/>
      <c r="EY22" s="1238"/>
      <c r="EZ22" s="1238"/>
      <c r="FA22" s="1238"/>
      <c r="FB22" s="1238"/>
      <c r="FC22" s="1238"/>
      <c r="FD22" s="1238"/>
      <c r="FE22" s="1239"/>
      <c r="FF22" s="1239"/>
      <c r="FG22" s="1240"/>
      <c r="FH22" s="1238"/>
      <c r="FI22" s="1246"/>
      <c r="FJ22" s="1246"/>
      <c r="FK22" s="1246"/>
      <c r="FL22" s="1246"/>
      <c r="FM22" s="1246"/>
      <c r="FN22" s="1246"/>
      <c r="FO22" s="1239"/>
      <c r="FP22" s="1239"/>
      <c r="FQ22" s="1240"/>
      <c r="FR22" s="1238"/>
      <c r="FS22" s="1238"/>
      <c r="FT22" s="1238"/>
      <c r="FU22" s="1238"/>
      <c r="FV22" s="1238"/>
      <c r="FW22" s="1238"/>
      <c r="FX22" s="1238"/>
      <c r="FY22" s="1239"/>
      <c r="FZ22" s="1239"/>
      <c r="GA22" s="1240"/>
      <c r="GB22" s="1238"/>
      <c r="GC22" s="1238"/>
      <c r="GD22" s="1238"/>
      <c r="GE22" s="1238"/>
      <c r="GF22" s="1238"/>
      <c r="GG22" s="1238"/>
      <c r="GH22" s="1238"/>
      <c r="GI22" s="1239"/>
      <c r="GJ22" s="1239"/>
      <c r="GK22" s="1240"/>
      <c r="GL22" s="1238"/>
      <c r="GM22" s="1238"/>
      <c r="GN22" s="1238"/>
      <c r="GO22" s="1238"/>
      <c r="GP22" s="1238"/>
      <c r="GQ22" s="1238"/>
      <c r="GR22" s="1238"/>
      <c r="GS22" s="1239"/>
      <c r="GT22" s="1243"/>
      <c r="GU22" s="1244"/>
      <c r="GV22" s="1238"/>
      <c r="GW22" s="1238"/>
      <c r="GX22" s="1238"/>
      <c r="GY22" s="1238"/>
      <c r="GZ22" s="1238"/>
      <c r="HA22" s="1238"/>
      <c r="HB22" s="1238"/>
      <c r="HC22" s="1239"/>
      <c r="HD22" s="1239"/>
      <c r="HE22" s="1240"/>
      <c r="HF22" s="1238"/>
      <c r="HG22" s="1238"/>
      <c r="HH22" s="1238"/>
      <c r="HI22" s="1238"/>
      <c r="HJ22" s="1238"/>
      <c r="HK22" s="1238"/>
      <c r="HL22" s="1238"/>
      <c r="HM22" s="1239"/>
      <c r="HN22" s="1239"/>
      <c r="HO22" s="1240"/>
      <c r="HP22" s="1238"/>
      <c r="HQ22" s="1238"/>
      <c r="HR22" s="1238"/>
      <c r="HS22" s="1238"/>
      <c r="HT22" s="1238"/>
      <c r="HU22" s="1238"/>
      <c r="HV22" s="1238"/>
      <c r="HW22" s="1238"/>
      <c r="HX22" s="1239"/>
      <c r="HY22" s="1239"/>
      <c r="HZ22" s="1240"/>
      <c r="IA22" s="1238"/>
      <c r="IB22" s="1238"/>
      <c r="IC22" s="1238"/>
      <c r="ID22" s="1238"/>
      <c r="IE22" s="1238"/>
      <c r="IF22" s="1238"/>
      <c r="IG22" s="1238"/>
      <c r="IH22" s="1239"/>
      <c r="II22" s="1239"/>
      <c r="IJ22" s="1240"/>
      <c r="IK22" s="1238">
        <v>0</v>
      </c>
      <c r="IL22" s="1238">
        <v>0</v>
      </c>
      <c r="IM22" s="1238">
        <v>0</v>
      </c>
      <c r="IN22" s="1238">
        <v>0</v>
      </c>
      <c r="IO22" s="1238">
        <v>0</v>
      </c>
      <c r="IP22" s="1238">
        <v>0</v>
      </c>
      <c r="IQ22" s="1238">
        <v>0</v>
      </c>
      <c r="IR22" s="1239"/>
      <c r="IS22" s="1239"/>
      <c r="IT22" s="1240"/>
    </row>
    <row r="23" spans="1:254" ht="17.5" customHeight="1">
      <c r="A23" s="1250" t="s">
        <v>600</v>
      </c>
      <c r="B23" s="1251"/>
      <c r="C23" s="1238">
        <v>1847.74</v>
      </c>
      <c r="D23" s="1238">
        <v>1318.78</v>
      </c>
      <c r="E23" s="1238">
        <v>687.13</v>
      </c>
      <c r="F23" s="1238">
        <v>522.89</v>
      </c>
      <c r="G23" s="1238">
        <v>796.63</v>
      </c>
      <c r="H23" s="1238">
        <v>1150.57</v>
      </c>
      <c r="I23" s="1238">
        <v>0</v>
      </c>
      <c r="J23" s="1238">
        <v>0</v>
      </c>
      <c r="K23" s="1238"/>
      <c r="L23" s="1245">
        <v>6161.49</v>
      </c>
      <c r="M23" s="1238">
        <f>91.65+16.55</f>
        <v>108.2</v>
      </c>
      <c r="N23" s="1238">
        <v>64.11</v>
      </c>
      <c r="O23" s="1238">
        <v>68.758260000000007</v>
      </c>
      <c r="P23" s="1246">
        <v>6859.12</v>
      </c>
      <c r="Q23" s="1246">
        <v>12466.71</v>
      </c>
      <c r="R23" s="1246">
        <v>14860.35</v>
      </c>
      <c r="S23" s="1246">
        <v>18836.13</v>
      </c>
      <c r="T23" s="1238">
        <v>20784.580000000002</v>
      </c>
      <c r="U23" s="1238">
        <v>20902.759999999998</v>
      </c>
      <c r="V23" s="1245">
        <v>24507.02</v>
      </c>
      <c r="W23" s="1238"/>
      <c r="X23" s="1238">
        <v>0</v>
      </c>
      <c r="Y23" s="1238">
        <v>0</v>
      </c>
      <c r="Z23" s="1238">
        <v>3874.32</v>
      </c>
      <c r="AA23" s="1238">
        <v>2728.68</v>
      </c>
      <c r="AB23" s="1238">
        <v>5930.94</v>
      </c>
      <c r="AC23" s="1238">
        <v>9295.9848000000002</v>
      </c>
      <c r="AD23" s="1238">
        <v>14155.8914</v>
      </c>
      <c r="AE23" s="1238">
        <v>19977</v>
      </c>
      <c r="AF23" s="1245">
        <v>19835.369729999999</v>
      </c>
      <c r="AG23" s="1238">
        <v>5656.86</v>
      </c>
      <c r="AH23" s="1238">
        <v>5358.3285121999998</v>
      </c>
      <c r="AI23" s="1238">
        <v>6691.59</v>
      </c>
      <c r="AJ23" s="1238">
        <v>6517.32</v>
      </c>
      <c r="AK23" s="1238">
        <v>7118.29</v>
      </c>
      <c r="AL23" s="1238">
        <v>7521.68</v>
      </c>
      <c r="AM23" s="1238">
        <v>8605.16093</v>
      </c>
      <c r="AN23" s="1238">
        <v>9007</v>
      </c>
      <c r="AO23" s="1238">
        <v>9041.5400000000009</v>
      </c>
      <c r="AP23" s="1245">
        <v>9048</v>
      </c>
      <c r="AQ23" s="1238">
        <v>12440.98</v>
      </c>
      <c r="AR23" s="1238">
        <v>20738.483469999999</v>
      </c>
      <c r="AS23" s="1238">
        <v>32156.6</v>
      </c>
      <c r="AT23" s="1238">
        <v>43552.46</v>
      </c>
      <c r="AU23" s="1238">
        <v>90151.44</v>
      </c>
      <c r="AV23" s="1238">
        <v>98291.71</v>
      </c>
      <c r="AW23" s="1238">
        <v>107128.09</v>
      </c>
      <c r="AX23" s="1238">
        <v>115876.33</v>
      </c>
      <c r="AY23" s="1238">
        <v>125532.4</v>
      </c>
      <c r="AZ23" s="1245">
        <v>127863.69</v>
      </c>
      <c r="BA23" s="1238">
        <v>66.47</v>
      </c>
      <c r="BB23" s="1238">
        <v>91.345969999999994</v>
      </c>
      <c r="BC23" s="1238">
        <v>125.54</v>
      </c>
      <c r="BD23" s="1238">
        <v>7868.75</v>
      </c>
      <c r="BE23" s="1238">
        <v>8454.01</v>
      </c>
      <c r="BF23" s="1238">
        <v>9883.1200000000008</v>
      </c>
      <c r="BG23" s="1238">
        <v>11433.93</v>
      </c>
      <c r="BH23" s="1238">
        <v>15365.85</v>
      </c>
      <c r="BI23" s="1238">
        <v>18640.62</v>
      </c>
      <c r="BJ23" s="1245">
        <v>25805.3</v>
      </c>
      <c r="BK23" s="1238"/>
      <c r="BL23" s="1238">
        <v>3597.42587</v>
      </c>
      <c r="BM23" s="1238">
        <v>4945.0906500000001</v>
      </c>
      <c r="BN23" s="1238">
        <v>5437.81</v>
      </c>
      <c r="BO23" s="1238">
        <v>18401.47</v>
      </c>
      <c r="BP23" s="1238">
        <v>24013.89</v>
      </c>
      <c r="BQ23" s="1238">
        <v>54067.25</v>
      </c>
      <c r="BR23" s="1238">
        <v>61600.639999999999</v>
      </c>
      <c r="BS23" s="1238">
        <v>60488.45</v>
      </c>
      <c r="BT23" s="1245">
        <v>64241.96</v>
      </c>
      <c r="BU23" s="1245"/>
      <c r="BV23" s="1238"/>
      <c r="BW23" s="1238">
        <v>0</v>
      </c>
      <c r="BX23" s="1238">
        <v>0</v>
      </c>
      <c r="BY23" s="1238">
        <v>234.51</v>
      </c>
      <c r="BZ23" s="1238">
        <v>374.74</v>
      </c>
      <c r="CA23" s="1238">
        <v>488.24</v>
      </c>
      <c r="CB23" s="1238">
        <v>623.13957949999997</v>
      </c>
      <c r="CC23" s="1238">
        <v>957.6</v>
      </c>
      <c r="CD23" s="1238">
        <v>1911.07</v>
      </c>
      <c r="CE23" s="1245">
        <v>2651.73</v>
      </c>
      <c r="CF23" s="1238">
        <f>10.24+894.36</f>
        <v>904.6</v>
      </c>
      <c r="CG23" s="1238">
        <v>3002.6627899999999</v>
      </c>
      <c r="CH23" s="1238">
        <v>4156.0728300000001</v>
      </c>
      <c r="CI23" s="1238">
        <v>7150.84</v>
      </c>
      <c r="CJ23" s="1238">
        <v>14150.34</v>
      </c>
      <c r="CK23" s="1238">
        <v>34108.800000000003</v>
      </c>
      <c r="CL23" s="1238">
        <v>39393.949999999997</v>
      </c>
      <c r="CM23" s="1238">
        <v>40457.54</v>
      </c>
      <c r="CN23" s="1247">
        <v>0</v>
      </c>
      <c r="CO23" s="1238"/>
      <c r="CP23" s="1238">
        <v>0.8317582</v>
      </c>
      <c r="CQ23" s="1238">
        <v>2656.8581124000002</v>
      </c>
      <c r="CR23" s="1238">
        <v>3348.32</v>
      </c>
      <c r="CS23" s="1238">
        <v>9980.4599999999991</v>
      </c>
      <c r="CT23" s="1238">
        <v>22272.55</v>
      </c>
      <c r="CU23" s="1238">
        <v>28270.22</v>
      </c>
      <c r="CV23" s="1238">
        <v>30415.54</v>
      </c>
      <c r="CW23" s="1238">
        <v>29888.03</v>
      </c>
      <c r="CX23" s="1245">
        <v>29362.48</v>
      </c>
      <c r="CY23" s="1245"/>
      <c r="CZ23" s="1238">
        <f>41546.39+4868.11</f>
        <v>46414.5</v>
      </c>
      <c r="DA23" s="1238">
        <v>70547.651660000003</v>
      </c>
      <c r="DB23" s="1238">
        <v>86678.261970000007</v>
      </c>
      <c r="DC23" s="1238">
        <v>95919.62</v>
      </c>
      <c r="DD23" s="1238">
        <v>110300.76</v>
      </c>
      <c r="DE23" s="1238">
        <v>88303.4</v>
      </c>
      <c r="DF23" s="1238">
        <v>99058.176793499995</v>
      </c>
      <c r="DG23" s="1238">
        <v>94090.55</v>
      </c>
      <c r="DH23" s="1238">
        <v>123542.86</v>
      </c>
      <c r="DI23" s="1245">
        <v>121147.14</v>
      </c>
      <c r="DJ23" s="1238">
        <v>52748.9</v>
      </c>
      <c r="DK23" s="1238">
        <v>66191.333440000002</v>
      </c>
      <c r="DL23" s="1238">
        <v>60418.575100000002</v>
      </c>
      <c r="DM23" s="1238">
        <v>87816.03</v>
      </c>
      <c r="DN23" s="1238">
        <v>103440.69</v>
      </c>
      <c r="DO23" s="1238">
        <v>123266.05</v>
      </c>
      <c r="DP23" s="1238">
        <v>135317.99</v>
      </c>
      <c r="DQ23" s="1238">
        <v>138332.34</v>
      </c>
      <c r="DR23" s="1238">
        <v>166927.45000000001</v>
      </c>
      <c r="DS23" s="1245">
        <v>128657.8</v>
      </c>
      <c r="DT23" s="1238">
        <v>3389.3085999999998</v>
      </c>
      <c r="DU23" s="1238">
        <v>1686.1045999999999</v>
      </c>
      <c r="DV23" s="1238">
        <v>2844.5999000000002</v>
      </c>
      <c r="DW23" s="1238">
        <v>6212.4943000000003</v>
      </c>
      <c r="DX23" s="1238">
        <v>7629.3590999999997</v>
      </c>
      <c r="DY23" s="1238">
        <v>7927.4673000000003</v>
      </c>
      <c r="DZ23" s="1238">
        <v>11347.0564278</v>
      </c>
      <c r="EA23" s="1238">
        <v>27424.35</v>
      </c>
      <c r="EB23" s="1238">
        <v>29198.953600000001</v>
      </c>
      <c r="EC23" s="1245">
        <v>33164.315399999999</v>
      </c>
      <c r="ED23" s="1238">
        <v>697.88</v>
      </c>
      <c r="EE23" s="1238">
        <v>0</v>
      </c>
      <c r="EF23" s="1238">
        <v>0</v>
      </c>
      <c r="EG23" s="1238">
        <v>20299.560000000001</v>
      </c>
      <c r="EH23" s="1238">
        <v>27616.91</v>
      </c>
      <c r="EI23" s="1238">
        <v>25016.87</v>
      </c>
      <c r="EJ23" s="1238">
        <v>29468.622660000001</v>
      </c>
      <c r="EK23" s="1238">
        <v>33873</v>
      </c>
      <c r="EL23" s="1238">
        <v>36727.366944064903</v>
      </c>
      <c r="EM23" s="1245">
        <v>42096.58</v>
      </c>
      <c r="EN23" s="1238">
        <v>0.5</v>
      </c>
      <c r="EO23" s="1238">
        <v>5.29</v>
      </c>
      <c r="EP23" s="1238">
        <v>3.27</v>
      </c>
      <c r="EQ23" s="1238">
        <v>7.79</v>
      </c>
      <c r="ER23" s="1238">
        <v>17.29</v>
      </c>
      <c r="ES23" s="1238">
        <v>21.44</v>
      </c>
      <c r="ET23" s="1238">
        <v>333.98564999999996</v>
      </c>
      <c r="EU23" s="1238">
        <v>183443.31</v>
      </c>
      <c r="EV23" s="1238">
        <v>391867.40298000001</v>
      </c>
      <c r="EW23" s="1245">
        <v>121472</v>
      </c>
      <c r="EX23" s="1238">
        <v>132785.70000000001</v>
      </c>
      <c r="EY23" s="1238">
        <v>145628.30603000001</v>
      </c>
      <c r="EZ23" s="1238">
        <v>155648.23735000001</v>
      </c>
      <c r="FA23" s="1238">
        <v>186554.41999999998</v>
      </c>
      <c r="FB23" s="1238">
        <v>224977.02</v>
      </c>
      <c r="FC23" s="1238">
        <v>309623.01</v>
      </c>
      <c r="FD23" s="1238">
        <v>298189.75098999997</v>
      </c>
      <c r="FE23" s="1238">
        <v>323692.44</v>
      </c>
      <c r="FF23" s="1238">
        <v>358027.76</v>
      </c>
      <c r="FG23" s="1245">
        <v>387271.32</v>
      </c>
      <c r="FH23" s="1238">
        <v>13367.35</v>
      </c>
      <c r="FI23" s="1246">
        <v>16591.580409999999</v>
      </c>
      <c r="FJ23" s="1246">
        <v>15227.294260000001</v>
      </c>
      <c r="FK23" s="1246">
        <v>17908.75</v>
      </c>
      <c r="FL23" s="1246">
        <v>29274.93</v>
      </c>
      <c r="FM23" s="1246">
        <v>44225.83</v>
      </c>
      <c r="FN23" s="1246">
        <v>64244.512610000005</v>
      </c>
      <c r="FO23" s="1238">
        <v>84109</v>
      </c>
      <c r="FP23" s="1238">
        <v>83391.56</v>
      </c>
      <c r="FQ23" s="1245">
        <v>74358.600000000006</v>
      </c>
      <c r="FR23" s="1238"/>
      <c r="FS23" s="1238">
        <v>0</v>
      </c>
      <c r="FT23" s="1238">
        <v>0</v>
      </c>
      <c r="FU23" s="1238">
        <v>0</v>
      </c>
      <c r="FV23" s="1238">
        <v>417.29</v>
      </c>
      <c r="FW23" s="1238"/>
      <c r="FX23" s="1238">
        <v>1402.28</v>
      </c>
      <c r="FY23" s="1238">
        <v>3703.31</v>
      </c>
      <c r="FZ23" s="1238">
        <v>4822.62</v>
      </c>
      <c r="GA23" s="1245">
        <v>5182.3500000000004</v>
      </c>
      <c r="GB23" s="1238">
        <v>642.48</v>
      </c>
      <c r="GC23" s="1238">
        <v>736.02858000000003</v>
      </c>
      <c r="GD23" s="1238">
        <v>6560.7773999999999</v>
      </c>
      <c r="GE23" s="1238">
        <v>19974.89</v>
      </c>
      <c r="GF23" s="1238">
        <v>28239.23</v>
      </c>
      <c r="GG23" s="1238">
        <v>32283.66</v>
      </c>
      <c r="GH23" s="1238">
        <v>36628.876279999997</v>
      </c>
      <c r="GI23" s="1238">
        <v>39313</v>
      </c>
      <c r="GJ23" s="1238">
        <v>40666.19</v>
      </c>
      <c r="GK23" s="1245">
        <v>47039.21</v>
      </c>
      <c r="GL23" s="1238">
        <v>6677.55</v>
      </c>
      <c r="GM23" s="1238">
        <v>8083.66</v>
      </c>
      <c r="GN23" s="1238">
        <v>9079.84</v>
      </c>
      <c r="GO23" s="1238">
        <v>8792.19</v>
      </c>
      <c r="GP23" s="1238">
        <v>6909.97</v>
      </c>
      <c r="GQ23" s="1238">
        <v>11491.72</v>
      </c>
      <c r="GR23" s="1238">
        <v>12167.935660000001</v>
      </c>
      <c r="GS23" s="1238">
        <v>12113</v>
      </c>
      <c r="GT23" s="1247">
        <v>0</v>
      </c>
      <c r="GU23" s="1248"/>
      <c r="GV23" s="1238">
        <v>146.26</v>
      </c>
      <c r="GW23" s="1238">
        <v>23.06</v>
      </c>
      <c r="GX23" s="1238">
        <v>0</v>
      </c>
      <c r="GY23" s="1238">
        <v>19347.919999999998</v>
      </c>
      <c r="GZ23" s="1238">
        <v>28162.06</v>
      </c>
      <c r="HA23" s="1238">
        <v>71366.61</v>
      </c>
      <c r="HB23" s="1238">
        <v>84232.43621</v>
      </c>
      <c r="HC23" s="1238">
        <v>99364.23</v>
      </c>
      <c r="HD23" s="1238">
        <v>114274</v>
      </c>
      <c r="HE23" s="1245">
        <v>133656.28288000001</v>
      </c>
      <c r="HF23" s="1238">
        <v>207.38</v>
      </c>
      <c r="HG23" s="1238">
        <v>232.91956999999999</v>
      </c>
      <c r="HH23" s="1238">
        <v>132.60391999999999</v>
      </c>
      <c r="HI23" s="1238">
        <v>232.12</v>
      </c>
      <c r="HJ23" s="1238">
        <v>816.32</v>
      </c>
      <c r="HK23" s="1238">
        <v>3127.15</v>
      </c>
      <c r="HL23" s="1238">
        <v>3470.70109</v>
      </c>
      <c r="HM23" s="1238">
        <v>2240.02</v>
      </c>
      <c r="HN23" s="1238">
        <v>6272.65</v>
      </c>
      <c r="HO23" s="1245">
        <v>16603.400000000001</v>
      </c>
      <c r="HP23" s="1238">
        <v>642.39</v>
      </c>
      <c r="HQ23" s="1238">
        <v>6775.17</v>
      </c>
      <c r="HR23" s="1238">
        <v>7522.2937099999999</v>
      </c>
      <c r="HS23" s="1238">
        <v>12317.503720000001</v>
      </c>
      <c r="HT23" s="1238">
        <v>15115.96</v>
      </c>
      <c r="HU23" s="1238">
        <v>18041.009999999998</v>
      </c>
      <c r="HV23" s="1238">
        <v>21413.84</v>
      </c>
      <c r="HW23" s="1238">
        <v>21859.999749999999</v>
      </c>
      <c r="HX23" s="1238">
        <v>26937.08</v>
      </c>
      <c r="HY23" s="1238">
        <v>27436.47</v>
      </c>
      <c r="HZ23" s="1245">
        <v>30651.68</v>
      </c>
      <c r="IA23" s="1238">
        <f>4226.53+505.47+2.16</f>
        <v>4734.16</v>
      </c>
      <c r="IB23" s="1238">
        <v>6871.3120099999996</v>
      </c>
      <c r="IC23" s="1238">
        <v>4563.116771</v>
      </c>
      <c r="ID23" s="1238">
        <v>8358.42</v>
      </c>
      <c r="IE23" s="1238">
        <v>10393.07</v>
      </c>
      <c r="IF23" s="1238">
        <v>61387.12</v>
      </c>
      <c r="IG23" s="1238">
        <v>101431.32604449999</v>
      </c>
      <c r="IH23" s="1238">
        <v>109585.2</v>
      </c>
      <c r="II23" s="1238">
        <v>108563.56</v>
      </c>
      <c r="IJ23" s="1245">
        <v>123329.72</v>
      </c>
      <c r="IK23" s="1238">
        <v>289611.98859999992</v>
      </c>
      <c r="IL23" s="1238">
        <v>358291.50838040002</v>
      </c>
      <c r="IM23" s="1238">
        <v>404961.72024340002</v>
      </c>
      <c r="IN23" s="1238">
        <v>571906.50430000003</v>
      </c>
      <c r="IO23" s="1238">
        <v>760858.67909999983</v>
      </c>
      <c r="IP23" s="1238">
        <v>1017976.0172999999</v>
      </c>
      <c r="IQ23" s="1238">
        <v>1176807.5054752999</v>
      </c>
      <c r="IR23" s="1238">
        <v>1486841.8014</v>
      </c>
      <c r="IS23" s="1238">
        <v>1791494.6292166801</v>
      </c>
      <c r="IT23" s="1245">
        <f t="shared" ref="IT23" si="2">SUM(B23,L23,V23,AF23,AP23,AZ23,BJ23,BT23,BU23,CE23,CX23,CY23,DI23,DS23,EC23,EM23,EW23,FG23,FQ23,GA23,GK23,GU23,HE23,HO23,HZ23,IJ23)</f>
        <v>1574107.4380099999</v>
      </c>
    </row>
    <row r="24" spans="1:254" s="1220" customFormat="1" ht="17.5" customHeight="1">
      <c r="A24" s="1252" t="s">
        <v>126</v>
      </c>
      <c r="B24" s="1253">
        <f>B12+B21+B23</f>
        <v>17828.199779099999</v>
      </c>
      <c r="C24" s="1239">
        <f>C12+C21+C23</f>
        <v>3100846.16</v>
      </c>
      <c r="D24" s="1239">
        <v>3154398.83</v>
      </c>
      <c r="E24" s="1239">
        <v>3554931.7499999995</v>
      </c>
      <c r="F24" s="1239">
        <v>3796594.34</v>
      </c>
      <c r="G24" s="1239">
        <v>4141482.2199999997</v>
      </c>
      <c r="H24" s="1239">
        <v>4208611.7300000004</v>
      </c>
      <c r="I24" s="1239">
        <v>5325950.4923200011</v>
      </c>
      <c r="J24" s="1239">
        <v>6166730</v>
      </c>
      <c r="K24" s="1239">
        <v>7118861.6399999997</v>
      </c>
      <c r="L24" s="1253">
        <f>L12+L21+L23</f>
        <v>8803786.3444099985</v>
      </c>
      <c r="M24" s="1239">
        <f>M12+M21+M23</f>
        <v>306463.18</v>
      </c>
      <c r="N24" s="1239">
        <v>330894.36018000002</v>
      </c>
      <c r="O24" s="1239">
        <v>359550.06796999997</v>
      </c>
      <c r="P24" s="1254">
        <v>399006.85</v>
      </c>
      <c r="Q24" s="1254">
        <v>449778.10000000003</v>
      </c>
      <c r="R24" s="1254">
        <v>474259.37</v>
      </c>
      <c r="S24" s="1254">
        <v>546313.58309999993</v>
      </c>
      <c r="T24" s="1239">
        <v>640099.43999999994</v>
      </c>
      <c r="U24" s="1239">
        <v>698800.58000000007</v>
      </c>
      <c r="V24" s="1253">
        <f>V12+V21+V23</f>
        <v>759862.90999999992</v>
      </c>
      <c r="W24" s="1239">
        <f>W12+W21+W23</f>
        <v>459470.07</v>
      </c>
      <c r="X24" s="1239">
        <v>522343.72292999999</v>
      </c>
      <c r="Y24" s="1239">
        <v>635594.80093000003</v>
      </c>
      <c r="Z24" s="1239">
        <v>767577.65999999992</v>
      </c>
      <c r="AA24" s="1239">
        <v>922599.79</v>
      </c>
      <c r="AB24" s="1239">
        <v>997995.31999999983</v>
      </c>
      <c r="AC24" s="1239">
        <v>1227645.0175900001</v>
      </c>
      <c r="AD24" s="1239">
        <v>1408805.8061600002</v>
      </c>
      <c r="AE24" s="1239">
        <v>1528278</v>
      </c>
      <c r="AF24" s="1253">
        <f>AF12+AF21+AF23</f>
        <v>1756379.4669400002</v>
      </c>
      <c r="AG24" s="1239">
        <f>AG12+AG21+AG23</f>
        <v>1033641.91</v>
      </c>
      <c r="AH24" s="1239">
        <v>988351.05371000001</v>
      </c>
      <c r="AI24" s="1239">
        <v>1036610.6712699999</v>
      </c>
      <c r="AJ24" s="1239">
        <v>1041583.1699999999</v>
      </c>
      <c r="AK24" s="1239">
        <v>1085186.3500000001</v>
      </c>
      <c r="AL24" s="1239">
        <v>1055898.95</v>
      </c>
      <c r="AM24" s="1239">
        <v>1220954.55795</v>
      </c>
      <c r="AN24" s="1239">
        <v>1316437</v>
      </c>
      <c r="AO24" s="1239">
        <v>1404232</v>
      </c>
      <c r="AP24" s="1253">
        <f>AP12+AP21+AP23</f>
        <v>1544296.63</v>
      </c>
      <c r="AQ24" s="1239">
        <f>AQ12+AQ21+AQ23</f>
        <v>4361582.84</v>
      </c>
      <c r="AR24" s="1239">
        <v>4435908.8918361999</v>
      </c>
      <c r="AS24" s="1239">
        <v>4939980.4399999995</v>
      </c>
      <c r="AT24" s="1239">
        <v>5216873.6800000006</v>
      </c>
      <c r="AU24" s="1239">
        <v>5785208.6400000006</v>
      </c>
      <c r="AV24" s="1239">
        <v>5702050</v>
      </c>
      <c r="AW24" s="1239">
        <v>7443048.6899999995</v>
      </c>
      <c r="AX24" s="1239">
        <v>8591305</v>
      </c>
      <c r="AY24" s="1239">
        <v>9073945.040000001</v>
      </c>
      <c r="AZ24" s="1253">
        <f>AZ12+AZ21+AZ23</f>
        <v>11166699.290000001</v>
      </c>
      <c r="BA24" s="1239">
        <f>BA12+BA21+BA23</f>
        <v>513494.27</v>
      </c>
      <c r="BB24" s="1239">
        <v>532865.64777000004</v>
      </c>
      <c r="BC24" s="1239">
        <v>615364.25788000005</v>
      </c>
      <c r="BD24" s="1239">
        <v>704747.6</v>
      </c>
      <c r="BE24" s="1239">
        <v>838648.00999999989</v>
      </c>
      <c r="BF24" s="1239">
        <v>999878.02999999991</v>
      </c>
      <c r="BG24" s="1239">
        <v>1232230.5526532</v>
      </c>
      <c r="BH24" s="1239">
        <v>1457502.0400000003</v>
      </c>
      <c r="BI24" s="1239">
        <v>1674499.69</v>
      </c>
      <c r="BJ24" s="1253">
        <f>BJ12+BJ21+BJ23</f>
        <v>1939083.88</v>
      </c>
      <c r="BK24" s="1239">
        <f>BK12+BK21+BK23</f>
        <v>1030170.14</v>
      </c>
      <c r="BL24" s="1239">
        <v>1012605.2826200001</v>
      </c>
      <c r="BM24" s="1239">
        <v>1165507.07922</v>
      </c>
      <c r="BN24" s="1239">
        <v>1296980.95</v>
      </c>
      <c r="BO24" s="1239">
        <v>1509028.63</v>
      </c>
      <c r="BP24" s="1239">
        <v>1554152.5199999998</v>
      </c>
      <c r="BQ24" s="1239">
        <v>2181249.5698199999</v>
      </c>
      <c r="BR24" s="1239">
        <v>2654852.1700000004</v>
      </c>
      <c r="BS24" s="1239">
        <v>3054888.64</v>
      </c>
      <c r="BT24" s="1253">
        <f>BT12+BT21+BT23</f>
        <v>3781579.7300000004</v>
      </c>
      <c r="BU24" s="1253">
        <f>BU12+BU21+BU23</f>
        <v>24420.149999999998</v>
      </c>
      <c r="BV24" s="1239">
        <f>BV12+BV21+BV23</f>
        <v>104094.34</v>
      </c>
      <c r="BW24" s="1239">
        <v>182119.4553566</v>
      </c>
      <c r="BX24" s="1239">
        <v>225765.49348609999</v>
      </c>
      <c r="BY24" s="1239">
        <v>341042.22</v>
      </c>
      <c r="BZ24" s="1239">
        <v>413157.87</v>
      </c>
      <c r="CA24" s="1239">
        <v>474638.28</v>
      </c>
      <c r="CB24" s="1239">
        <v>606827.95183819998</v>
      </c>
      <c r="CC24" s="1239">
        <v>764996.91</v>
      </c>
      <c r="CD24" s="1239">
        <v>901980.99</v>
      </c>
      <c r="CE24" s="1253">
        <f>CE12+CE21+CE23</f>
        <v>1071157.8500000001</v>
      </c>
      <c r="CF24" s="1239">
        <f>CF12+CF21+CF23</f>
        <v>989003.04</v>
      </c>
      <c r="CG24" s="1239">
        <v>1052343.7844799999</v>
      </c>
      <c r="CH24" s="1239">
        <v>1206898.3987400001</v>
      </c>
      <c r="CI24" s="1239">
        <v>1338127.8</v>
      </c>
      <c r="CJ24" s="1239">
        <v>1520274.24</v>
      </c>
      <c r="CK24" s="1239">
        <v>1661179.79</v>
      </c>
      <c r="CL24" s="1239">
        <v>1912395.0648000001</v>
      </c>
      <c r="CM24" s="1239">
        <v>2128308.17</v>
      </c>
      <c r="CN24" s="1243">
        <v>0</v>
      </c>
      <c r="CO24" s="1239">
        <f>CO12+CO21+CO23</f>
        <v>388446.48</v>
      </c>
      <c r="CP24" s="1239">
        <v>390353.55935550004</v>
      </c>
      <c r="CQ24" s="1239">
        <v>424610.5277412</v>
      </c>
      <c r="CR24" s="1239">
        <v>483948.62999999995</v>
      </c>
      <c r="CS24" s="1239">
        <v>556434.79999999993</v>
      </c>
      <c r="CT24" s="1239">
        <v>630861.34000000008</v>
      </c>
      <c r="CU24" s="1239">
        <v>731061.8864365</v>
      </c>
      <c r="CV24" s="1239">
        <v>836046.19000000006</v>
      </c>
      <c r="CW24" s="1239">
        <v>965135.2</v>
      </c>
      <c r="CX24" s="1253">
        <f>CX12+CX21+CX23</f>
        <v>1078101.8699999999</v>
      </c>
      <c r="CY24" s="1253">
        <f>CY12+CY21+CY23</f>
        <v>51268.599999999991</v>
      </c>
      <c r="CZ24" s="1239">
        <f>CZ12+CZ21+CZ23</f>
        <v>6731683</v>
      </c>
      <c r="DA24" s="1239">
        <v>7404538.0589999994</v>
      </c>
      <c r="DB24" s="1239">
        <v>9128601.9213100001</v>
      </c>
      <c r="DC24" s="1239">
        <v>10583506.790000001</v>
      </c>
      <c r="DD24" s="1239">
        <v>12488290.539999997</v>
      </c>
      <c r="DE24" s="1239">
        <v>12718544.880000001</v>
      </c>
      <c r="DF24" s="1239">
        <v>17306582.7081335</v>
      </c>
      <c r="DG24" s="1239">
        <v>20416053.380000003</v>
      </c>
      <c r="DH24" s="1239">
        <v>23961914.579999998</v>
      </c>
      <c r="DI24" s="1253">
        <f>DI12+DI21+DI23</f>
        <v>29372932.139999993</v>
      </c>
      <c r="DJ24" s="1239">
        <f>DJ12+DJ21+DJ23</f>
        <v>9906101.4000000022</v>
      </c>
      <c r="DK24" s="1239">
        <v>10256513.592300002</v>
      </c>
      <c r="DL24" s="1239">
        <v>12190629.982199999</v>
      </c>
      <c r="DM24" s="1239">
        <v>13837368.239999996</v>
      </c>
      <c r="DN24" s="1239">
        <v>15942620.17</v>
      </c>
      <c r="DO24" s="1239">
        <v>15270487.420000002</v>
      </c>
      <c r="DP24" s="1239">
        <v>21349945.725000001</v>
      </c>
      <c r="DQ24" s="1239">
        <v>23919025.599999998</v>
      </c>
      <c r="DR24" s="1239">
        <v>25015914.59</v>
      </c>
      <c r="DS24" s="1253">
        <f>DS12+DS21+DS23</f>
        <v>29352691.09</v>
      </c>
      <c r="DT24" s="1239">
        <f>DT12+DT21+DT23</f>
        <v>825856.76579999994</v>
      </c>
      <c r="DU24" s="1239">
        <v>920474.78064290003</v>
      </c>
      <c r="DV24" s="1239">
        <v>1099159.4056084999</v>
      </c>
      <c r="DW24" s="1239">
        <v>1274064.9868999999</v>
      </c>
      <c r="DX24" s="1239">
        <v>1513688.6565999999</v>
      </c>
      <c r="DY24" s="1239">
        <v>1494377.8154999998</v>
      </c>
      <c r="DZ24" s="1239">
        <v>1729563.3862877002</v>
      </c>
      <c r="EA24" s="1239">
        <v>1945149.0839000002</v>
      </c>
      <c r="EB24" s="1239">
        <v>2208971.7476999997</v>
      </c>
      <c r="EC24" s="1253">
        <f>EC12+EC21+EC23</f>
        <v>2745113.6309000002</v>
      </c>
      <c r="ED24" s="1239">
        <f>ED12+ED21+ED23</f>
        <v>1518083.44</v>
      </c>
      <c r="EE24" s="1239">
        <v>1670587.0313599999</v>
      </c>
      <c r="EF24" s="1239">
        <v>2080053.21762</v>
      </c>
      <c r="EG24" s="1239">
        <v>2496251.14</v>
      </c>
      <c r="EH24" s="1239">
        <v>3036839.18</v>
      </c>
      <c r="EI24" s="1239">
        <v>3484514.43</v>
      </c>
      <c r="EJ24" s="1239">
        <v>4621896.5126443999</v>
      </c>
      <c r="EK24" s="1239">
        <v>5525503</v>
      </c>
      <c r="EL24" s="1239">
        <v>6344148.9726609495</v>
      </c>
      <c r="EM24" s="1253">
        <f>EM12+EM21+EM23</f>
        <v>7978395.5099999988</v>
      </c>
      <c r="EN24" s="1239">
        <f>EN12+EN21+EN23</f>
        <v>199207851.78999999</v>
      </c>
      <c r="EO24" s="1239">
        <v>217080785.34</v>
      </c>
      <c r="EP24" s="1239">
        <v>252914666.90000001</v>
      </c>
      <c r="EQ24" s="1239">
        <v>279161520.97999996</v>
      </c>
      <c r="ER24" s="1239">
        <v>305561265.65000004</v>
      </c>
      <c r="ES24" s="1239">
        <v>312373248.13999993</v>
      </c>
      <c r="ET24" s="1239">
        <v>372890244.40013003</v>
      </c>
      <c r="EU24" s="1239">
        <v>415934516.93000001</v>
      </c>
      <c r="EV24" s="1239">
        <v>449113144.10931003</v>
      </c>
      <c r="EW24" s="1253">
        <f>EW12+EW21+EW23</f>
        <v>522203827.7701</v>
      </c>
      <c r="EX24" s="1239">
        <f>EX12+EX21+EX23</f>
        <v>3140806.8300000005</v>
      </c>
      <c r="EY24" s="1239">
        <v>3598555.30908</v>
      </c>
      <c r="EZ24" s="1239">
        <v>4473500.9259899994</v>
      </c>
      <c r="FA24" s="1239">
        <v>5317877.18</v>
      </c>
      <c r="FB24" s="1239">
        <v>6358719.379999999</v>
      </c>
      <c r="FC24" s="1239">
        <v>6974481.3099999996</v>
      </c>
      <c r="FD24" s="1239">
        <v>9122283.1964599993</v>
      </c>
      <c r="FE24" s="1239">
        <v>10833351.699999999</v>
      </c>
      <c r="FF24" s="1239">
        <v>12425525.359999999</v>
      </c>
      <c r="FG24" s="1253">
        <f>FG12+FG21+FG23</f>
        <v>15382162.140000001</v>
      </c>
      <c r="FH24" s="1239">
        <f>FH12+FH21+FH23</f>
        <v>1407441.8800000001</v>
      </c>
      <c r="FI24" s="1254">
        <v>1476312.5550899999</v>
      </c>
      <c r="FJ24" s="1254">
        <v>1670987.09225</v>
      </c>
      <c r="FK24" s="1254">
        <v>1844709.73</v>
      </c>
      <c r="FL24" s="1254">
        <v>2152229.9900000002</v>
      </c>
      <c r="FM24" s="1254">
        <v>2349820.42</v>
      </c>
      <c r="FN24" s="1254">
        <v>2926099.0089700003</v>
      </c>
      <c r="FO24" s="1239">
        <v>3525335</v>
      </c>
      <c r="FP24" s="1239">
        <v>4068306.81</v>
      </c>
      <c r="FQ24" s="1253">
        <f>FQ12+FQ21+FQ23</f>
        <v>4858328.2499999991</v>
      </c>
      <c r="FR24" s="1239">
        <f>FR12+FR21+FR23</f>
        <v>205153.61</v>
      </c>
      <c r="FS24" s="1239">
        <v>248070.42777000001</v>
      </c>
      <c r="FT24" s="1239">
        <v>310103.25281000003</v>
      </c>
      <c r="FU24" s="1239">
        <v>387331.60000000003</v>
      </c>
      <c r="FV24" s="1239">
        <v>471176.69</v>
      </c>
      <c r="FW24" s="1239">
        <v>529631.38</v>
      </c>
      <c r="FX24" s="1239">
        <v>595510.77588000009</v>
      </c>
      <c r="FY24" s="1239">
        <v>663481.06376000016</v>
      </c>
      <c r="FZ24" s="1239">
        <v>767050.04995999997</v>
      </c>
      <c r="GA24" s="1253">
        <f>GA12+GA21+GA23</f>
        <v>900469.69585999998</v>
      </c>
      <c r="GB24" s="1239">
        <f>GB12+GB21+GB23</f>
        <v>1853997.7199999997</v>
      </c>
      <c r="GC24" s="1239">
        <v>1587443.9887700002</v>
      </c>
      <c r="GD24" s="1239">
        <v>1779807.22596</v>
      </c>
      <c r="GE24" s="1239">
        <v>1947480.9899999998</v>
      </c>
      <c r="GF24" s="1239">
        <v>2078680.72</v>
      </c>
      <c r="GG24" s="1239">
        <v>2052221.8199999996</v>
      </c>
      <c r="GH24" s="1239">
        <v>2493914.1650899998</v>
      </c>
      <c r="GI24" s="1239">
        <v>2811431</v>
      </c>
      <c r="GJ24" s="1239">
        <v>3107709.84</v>
      </c>
      <c r="GK24" s="1253">
        <f>GK12+GK21+GK23</f>
        <v>3625732.7899999996</v>
      </c>
      <c r="GL24" s="1239">
        <f>GL12+GL21+GL23</f>
        <v>127212.02000000002</v>
      </c>
      <c r="GM24" s="1239">
        <v>129297.06</v>
      </c>
      <c r="GN24" s="1239">
        <v>137543.17000000001</v>
      </c>
      <c r="GO24" s="1239">
        <v>145391.22</v>
      </c>
      <c r="GP24" s="1239">
        <v>152776.38999999998</v>
      </c>
      <c r="GQ24" s="1239">
        <v>156296.35</v>
      </c>
      <c r="GR24" s="1239">
        <v>164956.80851999999</v>
      </c>
      <c r="GS24" s="1239">
        <v>161464</v>
      </c>
      <c r="GT24" s="1247">
        <v>0</v>
      </c>
      <c r="GU24" s="1253">
        <f>GU12+GU21+GU23</f>
        <v>0</v>
      </c>
      <c r="GV24" s="1239">
        <f>GV12+GV21+GV23</f>
        <v>7221065.8699999992</v>
      </c>
      <c r="GW24" s="1239">
        <v>8072455.8478799993</v>
      </c>
      <c r="GX24" s="1239">
        <v>9922524.6381100006</v>
      </c>
      <c r="GY24" s="1239">
        <v>11815576.369999999</v>
      </c>
      <c r="GZ24" s="1239">
        <v>14299783.450000001</v>
      </c>
      <c r="HA24" s="1239">
        <v>16255788.869999999</v>
      </c>
      <c r="HB24" s="1239">
        <v>22259206.78049</v>
      </c>
      <c r="HC24" s="1239">
        <v>26820719.829999998</v>
      </c>
      <c r="HD24" s="1239">
        <v>30958656</v>
      </c>
      <c r="HE24" s="1253">
        <f>HE12+HE21+HE23</f>
        <v>39278298.851489998</v>
      </c>
      <c r="HF24" s="1239">
        <f>HF12+HF21+HF23</f>
        <v>240764.27999999997</v>
      </c>
      <c r="HG24" s="1239">
        <v>261302.52803999998</v>
      </c>
      <c r="HH24" s="1239">
        <v>313633.02743000002</v>
      </c>
      <c r="HI24" s="1239">
        <v>372585.14</v>
      </c>
      <c r="HJ24" s="1239">
        <v>445878.36</v>
      </c>
      <c r="HK24" s="1239">
        <v>515214.44000000006</v>
      </c>
      <c r="HL24" s="1239">
        <v>663173.82487000001</v>
      </c>
      <c r="HM24" s="1239">
        <v>798540.67000000016</v>
      </c>
      <c r="HN24" s="1239">
        <v>948950.8</v>
      </c>
      <c r="HO24" s="1253">
        <f>HO12+HO21+HO23</f>
        <v>1185167.6199999999</v>
      </c>
      <c r="HP24" s="1239">
        <f>HP12+HP21+HP23</f>
        <v>476012.13</v>
      </c>
      <c r="HQ24" s="1239">
        <f>HQ12+HQ21+HQ23</f>
        <v>564681.94000000006</v>
      </c>
      <c r="HR24" s="1239">
        <v>583277.78162999998</v>
      </c>
      <c r="HS24" s="1239">
        <v>652626.86631999991</v>
      </c>
      <c r="HT24" s="1239">
        <v>733890.07</v>
      </c>
      <c r="HU24" s="1239">
        <v>858520.62</v>
      </c>
      <c r="HV24" s="1239">
        <v>952577.27</v>
      </c>
      <c r="HW24" s="1239">
        <v>1212499.9473499998</v>
      </c>
      <c r="HX24" s="1239">
        <v>1503212.6199999999</v>
      </c>
      <c r="HY24" s="1239">
        <v>1934519.04</v>
      </c>
      <c r="HZ24" s="1253">
        <f>HZ12+HZ21+HZ23</f>
        <v>2483395.5099999998</v>
      </c>
      <c r="IA24" s="1239">
        <f>IA12+IA21+IA23</f>
        <v>2016177.82</v>
      </c>
      <c r="IB24" s="1239">
        <v>1949522.4571699998</v>
      </c>
      <c r="IC24" s="1239">
        <v>2170915.8936981</v>
      </c>
      <c r="ID24" s="1239">
        <v>2453913.06</v>
      </c>
      <c r="IE24" s="1239">
        <v>2903046.27</v>
      </c>
      <c r="IF24" s="1239">
        <v>3191922.7</v>
      </c>
      <c r="IG24" s="1239">
        <v>4734353.8403961007</v>
      </c>
      <c r="IH24" s="1239">
        <v>5879311.2599999998</v>
      </c>
      <c r="II24" s="1239">
        <v>7136400.9282481996</v>
      </c>
      <c r="IJ24" s="1253">
        <f>IJ12+IJ21+IJ23</f>
        <v>10034152.66</v>
      </c>
      <c r="IK24" s="1239">
        <v>247254090.7958</v>
      </c>
      <c r="IL24" s="1239">
        <v>267841321.34697124</v>
      </c>
      <c r="IM24" s="1239">
        <v>313009567.00654387</v>
      </c>
      <c r="IN24" s="1239">
        <v>347757950.39690006</v>
      </c>
      <c r="IO24" s="1239">
        <v>385485314.7166</v>
      </c>
      <c r="IP24" s="1239">
        <v>396078652.57549995</v>
      </c>
      <c r="IQ24" s="1239">
        <v>484497908.44672966</v>
      </c>
      <c r="IR24" s="1239">
        <v>546702177.86382008</v>
      </c>
      <c r="IS24" s="1239">
        <v>594569802.60191786</v>
      </c>
      <c r="IT24" s="1253">
        <f>IT12+IT21+IT23</f>
        <v>701395132.5794791</v>
      </c>
    </row>
    <row r="25" spans="1:254" ht="17.5" customHeight="1">
      <c r="A25" s="1255" t="s">
        <v>601</v>
      </c>
      <c r="B25" s="1256"/>
      <c r="C25" s="1238"/>
      <c r="D25" s="1238"/>
      <c r="E25" s="1238"/>
      <c r="F25" s="1239"/>
      <c r="G25" s="1239"/>
      <c r="H25" s="1239"/>
      <c r="I25" s="1239"/>
      <c r="J25" s="1239"/>
      <c r="K25" s="1239"/>
      <c r="L25" s="1240"/>
      <c r="M25" s="1238"/>
      <c r="N25" s="1238"/>
      <c r="O25" s="1238"/>
      <c r="P25" s="1257"/>
      <c r="Q25" s="1257"/>
      <c r="R25" s="1257"/>
      <c r="S25" s="1257"/>
      <c r="T25" s="1239"/>
      <c r="U25" s="1239"/>
      <c r="V25" s="1240"/>
      <c r="W25" s="1238"/>
      <c r="X25" s="1238"/>
      <c r="Y25" s="1238"/>
      <c r="Z25" s="1238"/>
      <c r="AA25" s="1238"/>
      <c r="AB25" s="1238"/>
      <c r="AC25" s="1238"/>
      <c r="AD25" s="1239"/>
      <c r="AE25" s="1239"/>
      <c r="AF25" s="1240"/>
      <c r="AG25" s="1238"/>
      <c r="AH25" s="1238"/>
      <c r="AI25" s="1238"/>
      <c r="AJ25" s="1238"/>
      <c r="AK25" s="1238"/>
      <c r="AL25" s="1238"/>
      <c r="AM25" s="1238"/>
      <c r="AN25" s="1239"/>
      <c r="AO25" s="1239"/>
      <c r="AP25" s="1240"/>
      <c r="AQ25" s="1238"/>
      <c r="AR25" s="1238"/>
      <c r="AS25" s="1238"/>
      <c r="AT25" s="1238"/>
      <c r="AU25" s="1238"/>
      <c r="AV25" s="1238"/>
      <c r="AW25" s="1238"/>
      <c r="AX25" s="1239"/>
      <c r="AY25" s="1239"/>
      <c r="AZ25" s="1240"/>
      <c r="BA25" s="1238"/>
      <c r="BB25" s="1238"/>
      <c r="BC25" s="1238"/>
      <c r="BD25" s="1238"/>
      <c r="BE25" s="1238"/>
      <c r="BF25" s="1238"/>
      <c r="BG25" s="1238"/>
      <c r="BH25" s="1239"/>
      <c r="BI25" s="1239"/>
      <c r="BJ25" s="1240"/>
      <c r="BK25" s="1238"/>
      <c r="BL25" s="1238"/>
      <c r="BM25" s="1238"/>
      <c r="BN25" s="1238"/>
      <c r="BO25" s="1238"/>
      <c r="BP25" s="1238"/>
      <c r="BQ25" s="1238"/>
      <c r="BR25" s="1239"/>
      <c r="BS25" s="1239"/>
      <c r="BT25" s="1240"/>
      <c r="BU25" s="1240"/>
      <c r="BV25" s="1238"/>
      <c r="BW25" s="1238"/>
      <c r="BX25" s="1238"/>
      <c r="BY25" s="1238"/>
      <c r="BZ25" s="1238"/>
      <c r="CA25" s="1238"/>
      <c r="CB25" s="1238"/>
      <c r="CC25" s="1239"/>
      <c r="CD25" s="1239"/>
      <c r="CE25" s="1240"/>
      <c r="CF25" s="1238"/>
      <c r="CG25" s="1238"/>
      <c r="CH25" s="1238"/>
      <c r="CI25" s="1238"/>
      <c r="CJ25" s="1238"/>
      <c r="CK25" s="1238"/>
      <c r="CL25" s="1238"/>
      <c r="CM25" s="1239"/>
      <c r="CN25" s="1243"/>
      <c r="CO25" s="1238"/>
      <c r="CP25" s="1238"/>
      <c r="CQ25" s="1238"/>
      <c r="CR25" s="1238"/>
      <c r="CS25" s="1238"/>
      <c r="CT25" s="1238"/>
      <c r="CU25" s="1238"/>
      <c r="CV25" s="1239"/>
      <c r="CW25" s="1239"/>
      <c r="CX25" s="1240"/>
      <c r="CY25" s="1240"/>
      <c r="CZ25" s="1238"/>
      <c r="DA25" s="1238"/>
      <c r="DB25" s="1238"/>
      <c r="DC25" s="1238"/>
      <c r="DD25" s="1238"/>
      <c r="DE25" s="1238"/>
      <c r="DF25" s="1238"/>
      <c r="DG25" s="1239"/>
      <c r="DH25" s="1239"/>
      <c r="DI25" s="1240"/>
      <c r="DJ25" s="1238"/>
      <c r="DK25" s="1238"/>
      <c r="DL25" s="1238"/>
      <c r="DM25" s="1238"/>
      <c r="DN25" s="1238"/>
      <c r="DO25" s="1238"/>
      <c r="DP25" s="1238"/>
      <c r="DQ25" s="1239"/>
      <c r="DR25" s="1239"/>
      <c r="DS25" s="1240"/>
      <c r="DT25" s="1238"/>
      <c r="DU25" s="1238"/>
      <c r="DV25" s="1238"/>
      <c r="DW25" s="1238"/>
      <c r="DX25" s="1238"/>
      <c r="DY25" s="1238"/>
      <c r="DZ25" s="1238"/>
      <c r="EA25" s="1239"/>
      <c r="EB25" s="1239"/>
      <c r="EC25" s="1240"/>
      <c r="ED25" s="1238"/>
      <c r="EE25" s="1238"/>
      <c r="EF25" s="1238"/>
      <c r="EG25" s="1238"/>
      <c r="EH25" s="1238"/>
      <c r="EI25" s="1238"/>
      <c r="EJ25" s="1238"/>
      <c r="EK25" s="1239"/>
      <c r="EL25" s="1239"/>
      <c r="EM25" s="1240"/>
      <c r="EN25" s="1238"/>
      <c r="EO25" s="1238"/>
      <c r="EP25" s="1238"/>
      <c r="EQ25" s="1238"/>
      <c r="ER25" s="1238"/>
      <c r="ES25" s="1238"/>
      <c r="ET25" s="1238"/>
      <c r="EU25" s="1239"/>
      <c r="EV25" s="1239"/>
      <c r="EW25" s="1240"/>
      <c r="EX25" s="1238"/>
      <c r="EY25" s="1238"/>
      <c r="EZ25" s="1238"/>
      <c r="FA25" s="1238"/>
      <c r="FB25" s="1238"/>
      <c r="FC25" s="1238"/>
      <c r="FD25" s="1238"/>
      <c r="FE25" s="1239"/>
      <c r="FF25" s="1239"/>
      <c r="FG25" s="1240"/>
      <c r="FH25" s="1238"/>
      <c r="FI25" s="1257"/>
      <c r="FJ25" s="1257"/>
      <c r="FK25" s="1257"/>
      <c r="FL25" s="1257"/>
      <c r="FM25" s="1257"/>
      <c r="FN25" s="1257"/>
      <c r="FO25" s="1239"/>
      <c r="FP25" s="1239"/>
      <c r="FQ25" s="1240"/>
      <c r="FR25" s="1238"/>
      <c r="FS25" s="1238"/>
      <c r="FT25" s="1238"/>
      <c r="FU25" s="1238"/>
      <c r="FV25" s="1238"/>
      <c r="FW25" s="1238"/>
      <c r="FX25" s="1238"/>
      <c r="FY25" s="1239"/>
      <c r="FZ25" s="1239"/>
      <c r="GA25" s="1240"/>
      <c r="GB25" s="1238"/>
      <c r="GC25" s="1238"/>
      <c r="GD25" s="1238"/>
      <c r="GE25" s="1238"/>
      <c r="GF25" s="1238"/>
      <c r="GG25" s="1238"/>
      <c r="GH25" s="1238"/>
      <c r="GI25" s="1239"/>
      <c r="GJ25" s="1239"/>
      <c r="GK25" s="1240"/>
      <c r="GL25" s="1238"/>
      <c r="GM25" s="1238"/>
      <c r="GN25" s="1238"/>
      <c r="GO25" s="1238"/>
      <c r="GP25" s="1238"/>
      <c r="GQ25" s="1238"/>
      <c r="GR25" s="1238"/>
      <c r="GS25" s="1239"/>
      <c r="GT25" s="1243"/>
      <c r="GU25" s="1244"/>
      <c r="GV25" s="1238"/>
      <c r="GW25" s="1238"/>
      <c r="GX25" s="1238"/>
      <c r="GY25" s="1238"/>
      <c r="GZ25" s="1238"/>
      <c r="HA25" s="1238"/>
      <c r="HB25" s="1238"/>
      <c r="HC25" s="1239"/>
      <c r="HD25" s="1239"/>
      <c r="HE25" s="1240"/>
      <c r="HF25" s="1238"/>
      <c r="HG25" s="1238"/>
      <c r="HH25" s="1238"/>
      <c r="HI25" s="1238"/>
      <c r="HJ25" s="1238"/>
      <c r="HK25" s="1238"/>
      <c r="HL25" s="1238"/>
      <c r="HM25" s="1239"/>
      <c r="HN25" s="1239"/>
      <c r="HO25" s="1240"/>
      <c r="HP25" s="1238"/>
      <c r="HQ25" s="1238"/>
      <c r="HR25" s="1238"/>
      <c r="HS25" s="1238"/>
      <c r="HT25" s="1238"/>
      <c r="HU25" s="1238"/>
      <c r="HV25" s="1238"/>
      <c r="HW25" s="1238"/>
      <c r="HX25" s="1239"/>
      <c r="HY25" s="1239"/>
      <c r="HZ25" s="1240"/>
      <c r="IA25" s="1238"/>
      <c r="IB25" s="1238"/>
      <c r="IC25" s="1238"/>
      <c r="ID25" s="1238"/>
      <c r="IE25" s="1238"/>
      <c r="IF25" s="1238"/>
      <c r="IG25" s="1238"/>
      <c r="IH25" s="1239"/>
      <c r="II25" s="1239"/>
      <c r="IJ25" s="1240"/>
      <c r="IK25" s="1238">
        <v>0</v>
      </c>
      <c r="IL25" s="1238">
        <v>0</v>
      </c>
      <c r="IM25" s="1238">
        <v>0</v>
      </c>
      <c r="IN25" s="1238">
        <v>0</v>
      </c>
      <c r="IO25" s="1238">
        <v>0</v>
      </c>
      <c r="IP25" s="1238">
        <v>0</v>
      </c>
      <c r="IQ25" s="1238">
        <v>0</v>
      </c>
      <c r="IR25" s="1239"/>
      <c r="IS25" s="1239"/>
      <c r="IT25" s="1240">
        <v>0</v>
      </c>
    </row>
    <row r="26" spans="1:254" ht="17.5" customHeight="1">
      <c r="A26" s="1241" t="s">
        <v>602</v>
      </c>
      <c r="B26" s="1242"/>
      <c r="C26" s="1238"/>
      <c r="D26" s="1238"/>
      <c r="E26" s="1238"/>
      <c r="F26" s="1238"/>
      <c r="G26" s="1238"/>
      <c r="H26" s="1238"/>
      <c r="I26" s="1238"/>
      <c r="J26" s="1238"/>
      <c r="K26" s="1238"/>
      <c r="L26" s="1245"/>
      <c r="M26" s="1238"/>
      <c r="N26" s="1238"/>
      <c r="O26" s="1238"/>
      <c r="P26" s="1249"/>
      <c r="Q26" s="1249"/>
      <c r="R26" s="1249"/>
      <c r="S26" s="1249"/>
      <c r="T26" s="1238"/>
      <c r="U26" s="1238"/>
      <c r="V26" s="1245"/>
      <c r="W26" s="1238"/>
      <c r="X26" s="1238"/>
      <c r="Y26" s="1238"/>
      <c r="Z26" s="1238"/>
      <c r="AA26" s="1238"/>
      <c r="AB26" s="1238"/>
      <c r="AC26" s="1238"/>
      <c r="AD26" s="1238"/>
      <c r="AE26" s="1238"/>
      <c r="AF26" s="1245"/>
      <c r="AG26" s="1238"/>
      <c r="AH26" s="1238"/>
      <c r="AI26" s="1238"/>
      <c r="AJ26" s="1238"/>
      <c r="AK26" s="1238"/>
      <c r="AL26" s="1238"/>
      <c r="AM26" s="1238"/>
      <c r="AN26" s="1238"/>
      <c r="AO26" s="1238"/>
      <c r="AP26" s="1245"/>
      <c r="AQ26" s="1238"/>
      <c r="AR26" s="1238"/>
      <c r="AS26" s="1238"/>
      <c r="AT26" s="1238"/>
      <c r="AU26" s="1238"/>
      <c r="AV26" s="1238"/>
      <c r="AW26" s="1238"/>
      <c r="AX26" s="1238"/>
      <c r="AY26" s="1238"/>
      <c r="AZ26" s="1245"/>
      <c r="BA26" s="1238"/>
      <c r="BB26" s="1238"/>
      <c r="BC26" s="1238"/>
      <c r="BD26" s="1238"/>
      <c r="BE26" s="1238"/>
      <c r="BF26" s="1238"/>
      <c r="BG26" s="1238"/>
      <c r="BH26" s="1238"/>
      <c r="BI26" s="1238"/>
      <c r="BJ26" s="1245"/>
      <c r="BK26" s="1238"/>
      <c r="BL26" s="1238"/>
      <c r="BM26" s="1238"/>
      <c r="BN26" s="1238"/>
      <c r="BO26" s="1238"/>
      <c r="BP26" s="1238"/>
      <c r="BQ26" s="1238"/>
      <c r="BR26" s="1238"/>
      <c r="BS26" s="1238"/>
      <c r="BT26" s="1245"/>
      <c r="BU26" s="1245"/>
      <c r="BV26" s="1238"/>
      <c r="BW26" s="1238"/>
      <c r="BX26" s="1238"/>
      <c r="BY26" s="1238"/>
      <c r="BZ26" s="1238"/>
      <c r="CA26" s="1238"/>
      <c r="CB26" s="1238"/>
      <c r="CC26" s="1238"/>
      <c r="CD26" s="1238"/>
      <c r="CE26" s="1245"/>
      <c r="CF26" s="1238"/>
      <c r="CG26" s="1238"/>
      <c r="CH26" s="1238"/>
      <c r="CI26" s="1238"/>
      <c r="CJ26" s="1238"/>
      <c r="CK26" s="1238"/>
      <c r="CL26" s="1238"/>
      <c r="CM26" s="1238"/>
      <c r="CN26" s="1247"/>
      <c r="CO26" s="1238"/>
      <c r="CP26" s="1238"/>
      <c r="CQ26" s="1238"/>
      <c r="CR26" s="1238"/>
      <c r="CS26" s="1238"/>
      <c r="CT26" s="1238"/>
      <c r="CU26" s="1238"/>
      <c r="CV26" s="1238"/>
      <c r="CW26" s="1238"/>
      <c r="CX26" s="1245"/>
      <c r="CY26" s="1245"/>
      <c r="CZ26" s="1238"/>
      <c r="DA26" s="1238"/>
      <c r="DB26" s="1238"/>
      <c r="DC26" s="1238"/>
      <c r="DD26" s="1238"/>
      <c r="DE26" s="1238"/>
      <c r="DF26" s="1238"/>
      <c r="DG26" s="1238"/>
      <c r="DH26" s="1238"/>
      <c r="DI26" s="1245"/>
      <c r="DJ26" s="1238"/>
      <c r="DK26" s="1238"/>
      <c r="DL26" s="1238"/>
      <c r="DM26" s="1238"/>
      <c r="DN26" s="1238"/>
      <c r="DO26" s="1238"/>
      <c r="DP26" s="1238"/>
      <c r="DQ26" s="1238"/>
      <c r="DR26" s="1238"/>
      <c r="DS26" s="1245"/>
      <c r="DT26" s="1238"/>
      <c r="DU26" s="1238"/>
      <c r="DV26" s="1238"/>
      <c r="DW26" s="1238"/>
      <c r="DX26" s="1238"/>
      <c r="DY26" s="1238"/>
      <c r="DZ26" s="1238"/>
      <c r="EA26" s="1238"/>
      <c r="EB26" s="1238"/>
      <c r="EC26" s="1245"/>
      <c r="ED26" s="1238"/>
      <c r="EE26" s="1238"/>
      <c r="EF26" s="1238"/>
      <c r="EG26" s="1238"/>
      <c r="EH26" s="1238"/>
      <c r="EI26" s="1238"/>
      <c r="EJ26" s="1238"/>
      <c r="EK26" s="1238"/>
      <c r="EL26" s="1238"/>
      <c r="EM26" s="1245"/>
      <c r="EN26" s="1238"/>
      <c r="EO26" s="1238"/>
      <c r="EP26" s="1238"/>
      <c r="EQ26" s="1238"/>
      <c r="ER26" s="1238"/>
      <c r="ES26" s="1238"/>
      <c r="ET26" s="1238"/>
      <c r="EU26" s="1238"/>
      <c r="EV26" s="1238"/>
      <c r="EW26" s="1245"/>
      <c r="EX26" s="1238"/>
      <c r="EY26" s="1238"/>
      <c r="EZ26" s="1238"/>
      <c r="FA26" s="1238"/>
      <c r="FB26" s="1238"/>
      <c r="FC26" s="1238"/>
      <c r="FD26" s="1238"/>
      <c r="FE26" s="1238"/>
      <c r="FF26" s="1238"/>
      <c r="FG26" s="1245"/>
      <c r="FH26" s="1238"/>
      <c r="FI26" s="1249"/>
      <c r="FJ26" s="1249"/>
      <c r="FK26" s="1249"/>
      <c r="FL26" s="1249"/>
      <c r="FM26" s="1249"/>
      <c r="FN26" s="1249"/>
      <c r="FO26" s="1238"/>
      <c r="FP26" s="1238"/>
      <c r="FQ26" s="1245"/>
      <c r="FR26" s="1238"/>
      <c r="FS26" s="1238"/>
      <c r="FT26" s="1238"/>
      <c r="FU26" s="1238"/>
      <c r="FV26" s="1238"/>
      <c r="FW26" s="1238"/>
      <c r="FX26" s="1238"/>
      <c r="FY26" s="1238"/>
      <c r="FZ26" s="1238"/>
      <c r="GA26" s="1245"/>
      <c r="GB26" s="1238"/>
      <c r="GC26" s="1238"/>
      <c r="GD26" s="1238"/>
      <c r="GE26" s="1238"/>
      <c r="GF26" s="1238"/>
      <c r="GG26" s="1238"/>
      <c r="GH26" s="1238"/>
      <c r="GI26" s="1238"/>
      <c r="GJ26" s="1238"/>
      <c r="GK26" s="1245"/>
      <c r="GL26" s="1238"/>
      <c r="GM26" s="1238"/>
      <c r="GN26" s="1238"/>
      <c r="GO26" s="1238"/>
      <c r="GP26" s="1238"/>
      <c r="GQ26" s="1238"/>
      <c r="GR26" s="1238"/>
      <c r="GS26" s="1238"/>
      <c r="GT26" s="1247"/>
      <c r="GU26" s="1248"/>
      <c r="GV26" s="1238"/>
      <c r="GW26" s="1238"/>
      <c r="GX26" s="1238"/>
      <c r="GY26" s="1238"/>
      <c r="GZ26" s="1238"/>
      <c r="HA26" s="1238"/>
      <c r="HB26" s="1238"/>
      <c r="HC26" s="1238"/>
      <c r="HD26" s="1238"/>
      <c r="HE26" s="1245"/>
      <c r="HF26" s="1238"/>
      <c r="HG26" s="1238"/>
      <c r="HH26" s="1238"/>
      <c r="HI26" s="1238"/>
      <c r="HJ26" s="1238"/>
      <c r="HK26" s="1238"/>
      <c r="HL26" s="1238"/>
      <c r="HM26" s="1238"/>
      <c r="HN26" s="1238"/>
      <c r="HO26" s="1245"/>
      <c r="HP26" s="1238"/>
      <c r="HQ26" s="1238"/>
      <c r="HR26" s="1238"/>
      <c r="HS26" s="1238"/>
      <c r="HT26" s="1238"/>
      <c r="HU26" s="1238"/>
      <c r="HV26" s="1238"/>
      <c r="HW26" s="1238"/>
      <c r="HX26" s="1238"/>
      <c r="HY26" s="1238"/>
      <c r="HZ26" s="1245"/>
      <c r="IA26" s="1238"/>
      <c r="IB26" s="1238"/>
      <c r="IC26" s="1238"/>
      <c r="ID26" s="1238"/>
      <c r="IE26" s="1238"/>
      <c r="IF26" s="1238"/>
      <c r="IG26" s="1238"/>
      <c r="IH26" s="1238"/>
      <c r="II26" s="1238"/>
      <c r="IJ26" s="1245"/>
      <c r="IK26" s="1238">
        <v>0</v>
      </c>
      <c r="IL26" s="1238">
        <v>0</v>
      </c>
      <c r="IM26" s="1238">
        <v>0</v>
      </c>
      <c r="IN26" s="1238">
        <v>0</v>
      </c>
      <c r="IO26" s="1238">
        <v>0</v>
      </c>
      <c r="IP26" s="1238">
        <v>0</v>
      </c>
      <c r="IQ26" s="1238">
        <v>0</v>
      </c>
      <c r="IR26" s="1238"/>
      <c r="IS26" s="1238"/>
      <c r="IT26" s="1245"/>
    </row>
    <row r="27" spans="1:254" ht="17.5" customHeight="1">
      <c r="A27" s="1241" t="s">
        <v>603</v>
      </c>
      <c r="B27" s="1242">
        <v>11862.070400999999</v>
      </c>
      <c r="C27" s="1238">
        <v>155234.23000000001</v>
      </c>
      <c r="D27" s="1238">
        <v>170662.85</v>
      </c>
      <c r="E27" s="1238">
        <v>160391.35918</v>
      </c>
      <c r="F27" s="1238">
        <v>185139.83</v>
      </c>
      <c r="G27" s="1238">
        <v>208172.97</v>
      </c>
      <c r="H27" s="1238">
        <v>230544.05</v>
      </c>
      <c r="I27" s="1238">
        <v>244455.13999999998</v>
      </c>
      <c r="J27" s="1238">
        <v>292148</v>
      </c>
      <c r="K27" s="1238">
        <v>329804.90999999997</v>
      </c>
      <c r="L27" s="1245">
        <v>400421.96</v>
      </c>
      <c r="M27" s="1238">
        <v>8291.2800000000007</v>
      </c>
      <c r="N27" s="1238">
        <v>9922.6413300000004</v>
      </c>
      <c r="O27" s="1238">
        <v>9716.5747300000003</v>
      </c>
      <c r="P27" s="1246">
        <v>14175.36</v>
      </c>
      <c r="Q27" s="1246">
        <v>14947.96</v>
      </c>
      <c r="R27" s="1246">
        <v>9948.06</v>
      </c>
      <c r="S27" s="1246">
        <v>3974.33428</v>
      </c>
      <c r="T27" s="1238">
        <v>9775.59</v>
      </c>
      <c r="U27" s="1238">
        <v>11566.75</v>
      </c>
      <c r="V27" s="1245">
        <v>8922.09</v>
      </c>
      <c r="W27" s="1238">
        <v>41645.29</v>
      </c>
      <c r="X27" s="1238">
        <v>42825.33165</v>
      </c>
      <c r="Y27" s="1238">
        <v>46385.771419999997</v>
      </c>
      <c r="Z27" s="1238">
        <v>51904.27</v>
      </c>
      <c r="AA27" s="1238">
        <v>59207.64</v>
      </c>
      <c r="AB27" s="1238">
        <v>56346.51</v>
      </c>
      <c r="AC27" s="1238">
        <v>70377.061170000001</v>
      </c>
      <c r="AD27" s="1238">
        <v>71515</v>
      </c>
      <c r="AE27" s="1238">
        <v>74904</v>
      </c>
      <c r="AF27" s="1245">
        <v>82482.042749999993</v>
      </c>
      <c r="AG27" s="1238">
        <v>72216.3</v>
      </c>
      <c r="AH27" s="1238">
        <v>77694.266239999997</v>
      </c>
      <c r="AI27" s="1238">
        <v>72976.246509999997</v>
      </c>
      <c r="AJ27" s="1238">
        <v>62773.01</v>
      </c>
      <c r="AK27" s="1238">
        <v>65509.24</v>
      </c>
      <c r="AL27" s="1238">
        <v>66069.52</v>
      </c>
      <c r="AM27" s="1238">
        <v>64121.667699999998</v>
      </c>
      <c r="AN27" s="1238">
        <v>50509</v>
      </c>
      <c r="AO27" s="1238">
        <v>51566.29</v>
      </c>
      <c r="AP27" s="1245">
        <v>62754</v>
      </c>
      <c r="AQ27" s="1238">
        <v>718661.87</v>
      </c>
      <c r="AR27" s="1238">
        <v>756466.68620999996</v>
      </c>
      <c r="AS27" s="1238">
        <v>739607.09337999998</v>
      </c>
      <c r="AT27" s="1238">
        <v>849023.99</v>
      </c>
      <c r="AU27" s="1238">
        <v>909869.8</v>
      </c>
      <c r="AV27" s="1238">
        <v>923725.17</v>
      </c>
      <c r="AW27" s="1238">
        <v>1005752.76</v>
      </c>
      <c r="AX27" s="1238">
        <v>1100131.6599999999</v>
      </c>
      <c r="AY27" s="1238">
        <v>1082052.8500000001</v>
      </c>
      <c r="AZ27" s="1245">
        <v>1099359.22</v>
      </c>
      <c r="BA27" s="1238">
        <v>16599.28</v>
      </c>
      <c r="BB27" s="1238">
        <v>27191.250970000001</v>
      </c>
      <c r="BC27" s="1238">
        <v>21892.513080000001</v>
      </c>
      <c r="BD27" s="1238">
        <v>26469.66</v>
      </c>
      <c r="BE27" s="1238">
        <v>31053.62</v>
      </c>
      <c r="BF27" s="1238">
        <v>33513.379999999997</v>
      </c>
      <c r="BG27" s="1238">
        <v>52848.423179999998</v>
      </c>
      <c r="BH27" s="1238">
        <v>55375</v>
      </c>
      <c r="BI27" s="1238">
        <v>56891.27</v>
      </c>
      <c r="BJ27" s="1245">
        <v>75652.09</v>
      </c>
      <c r="BK27" s="1238">
        <v>50936.34</v>
      </c>
      <c r="BL27" s="1238">
        <v>65498.986279999997</v>
      </c>
      <c r="BM27" s="1238">
        <v>67557.622390000004</v>
      </c>
      <c r="BN27" s="1238">
        <v>76364.67</v>
      </c>
      <c r="BO27" s="1238">
        <v>90953.95</v>
      </c>
      <c r="BP27" s="1238">
        <v>111500.98</v>
      </c>
      <c r="BQ27" s="1238">
        <v>120836.41</v>
      </c>
      <c r="BR27" s="1238">
        <v>126428.99</v>
      </c>
      <c r="BS27" s="1238">
        <v>136536.56</v>
      </c>
      <c r="BT27" s="1245">
        <v>157033.24</v>
      </c>
      <c r="BU27" s="1245">
        <v>14925</v>
      </c>
      <c r="BV27" s="1238">
        <v>50786.79</v>
      </c>
      <c r="BW27" s="1238">
        <v>88756.502495199995</v>
      </c>
      <c r="BX27" s="1238">
        <v>61377.4572377</v>
      </c>
      <c r="BY27" s="1238">
        <v>98926.07</v>
      </c>
      <c r="BZ27" s="1238">
        <v>66894.67</v>
      </c>
      <c r="CA27" s="1238">
        <v>37519.519999999997</v>
      </c>
      <c r="CB27" s="1238">
        <v>23802.5493976</v>
      </c>
      <c r="CC27" s="1238">
        <v>34410.94</v>
      </c>
      <c r="CD27" s="1238">
        <v>44648.83</v>
      </c>
      <c r="CE27" s="1245">
        <v>35522.68</v>
      </c>
      <c r="CF27" s="1238">
        <v>65776.72</v>
      </c>
      <c r="CG27" s="1238">
        <v>75663.269700000004</v>
      </c>
      <c r="CH27" s="1238">
        <v>69554.897259999998</v>
      </c>
      <c r="CI27" s="1238">
        <v>91815.41</v>
      </c>
      <c r="CJ27" s="1238">
        <v>102436.25</v>
      </c>
      <c r="CK27" s="1238">
        <v>103348.7</v>
      </c>
      <c r="CL27" s="1238">
        <v>110722.75021999999</v>
      </c>
      <c r="CM27" s="1238">
        <v>118297.05</v>
      </c>
      <c r="CN27" s="1247">
        <v>0</v>
      </c>
      <c r="CO27" s="1238">
        <v>23311.47</v>
      </c>
      <c r="CP27" s="1238">
        <v>19024.887536999999</v>
      </c>
      <c r="CQ27" s="1238">
        <v>21191.3259846</v>
      </c>
      <c r="CR27" s="1238">
        <v>25569.16</v>
      </c>
      <c r="CS27" s="1238">
        <v>27270.86</v>
      </c>
      <c r="CT27" s="1238">
        <v>30567.3</v>
      </c>
      <c r="CU27" s="1238">
        <v>16846.66</v>
      </c>
      <c r="CV27" s="1238">
        <v>19917.330000000002</v>
      </c>
      <c r="CW27" s="1238">
        <v>28972.03</v>
      </c>
      <c r="CX27" s="1245">
        <v>42988.78</v>
      </c>
      <c r="CY27" s="1245">
        <v>16672.23</v>
      </c>
      <c r="CZ27" s="1238">
        <v>219620.64</v>
      </c>
      <c r="DA27" s="1238">
        <v>264015.05828</v>
      </c>
      <c r="DB27" s="1238">
        <v>324558.07334</v>
      </c>
      <c r="DC27" s="1238">
        <v>407033.11</v>
      </c>
      <c r="DD27" s="1238">
        <v>504978.87</v>
      </c>
      <c r="DE27" s="1238">
        <v>585548</v>
      </c>
      <c r="DF27" s="1238">
        <v>854211.40926999995</v>
      </c>
      <c r="DG27" s="1238">
        <v>1523790.21</v>
      </c>
      <c r="DH27" s="1238">
        <v>1313190.78</v>
      </c>
      <c r="DI27" s="1245">
        <v>1488187.84</v>
      </c>
      <c r="DJ27" s="1238">
        <v>585677.1</v>
      </c>
      <c r="DK27" s="1238">
        <v>621566.73999000003</v>
      </c>
      <c r="DL27" s="1238">
        <v>664025.60608000006</v>
      </c>
      <c r="DM27" s="1238">
        <v>774928.95</v>
      </c>
      <c r="DN27" s="1238">
        <v>799155.25</v>
      </c>
      <c r="DO27" s="1238">
        <v>742089.98</v>
      </c>
      <c r="DP27" s="1238">
        <v>1009015.52</v>
      </c>
      <c r="DQ27" s="1238">
        <v>985347.27</v>
      </c>
      <c r="DR27" s="1238">
        <v>985141.31</v>
      </c>
      <c r="DS27" s="1245">
        <v>1057548.69</v>
      </c>
      <c r="DT27" s="1238">
        <v>46678.606500000002</v>
      </c>
      <c r="DU27" s="1238">
        <v>59561.311651000004</v>
      </c>
      <c r="DV27" s="1238">
        <v>45785.296625499999</v>
      </c>
      <c r="DW27" s="1238">
        <v>59265.4067</v>
      </c>
      <c r="DX27" s="1238">
        <v>53036.099600000001</v>
      </c>
      <c r="DY27" s="1238">
        <v>65562.274900000004</v>
      </c>
      <c r="DZ27" s="1238">
        <v>62024.594592000009</v>
      </c>
      <c r="EA27" s="1238">
        <v>57569</v>
      </c>
      <c r="EB27" s="1238">
        <v>82429.883100000006</v>
      </c>
      <c r="EC27" s="1245">
        <v>86032.55</v>
      </c>
      <c r="ED27" s="1238">
        <v>105196.79</v>
      </c>
      <c r="EE27" s="1238">
        <v>139963.87927</v>
      </c>
      <c r="EF27" s="1238">
        <v>158755.39627999999</v>
      </c>
      <c r="EG27" s="1238">
        <v>190492.77</v>
      </c>
      <c r="EH27" s="1238">
        <v>230981.87</v>
      </c>
      <c r="EI27" s="1238">
        <v>283474.33</v>
      </c>
      <c r="EJ27" s="1238">
        <v>347616.12742999999</v>
      </c>
      <c r="EK27" s="1238">
        <v>376254</v>
      </c>
      <c r="EL27" s="1238">
        <v>513357.6706897</v>
      </c>
      <c r="EM27" s="1245">
        <v>582124.15</v>
      </c>
      <c r="EN27" s="1238">
        <v>50620.49</v>
      </c>
      <c r="EO27" s="1238">
        <v>51308.57</v>
      </c>
      <c r="EP27" s="1238">
        <v>57397.52</v>
      </c>
      <c r="EQ27" s="1238">
        <v>58579.75</v>
      </c>
      <c r="ER27" s="1238">
        <v>63661.93</v>
      </c>
      <c r="ES27" s="1238">
        <v>67941.759999999995</v>
      </c>
      <c r="ET27" s="1238">
        <v>71356</v>
      </c>
      <c r="EU27" s="1238">
        <v>641213.63</v>
      </c>
      <c r="EV27" s="1238">
        <v>2936352.6763200001</v>
      </c>
      <c r="EW27" s="1245">
        <v>6374397</v>
      </c>
      <c r="EX27" s="1238">
        <v>262268.53999999998</v>
      </c>
      <c r="EY27" s="1238">
        <v>239182.48214000001</v>
      </c>
      <c r="EZ27" s="1238">
        <v>323030.70799999998</v>
      </c>
      <c r="FA27" s="1238">
        <v>321458.57</v>
      </c>
      <c r="FB27" s="1238">
        <v>351867.64</v>
      </c>
      <c r="FC27" s="1238">
        <v>325811.86</v>
      </c>
      <c r="FD27" s="1238">
        <v>384837.28169999999</v>
      </c>
      <c r="FE27" s="1238">
        <v>514769.72</v>
      </c>
      <c r="FF27" s="1238">
        <v>550424.86</v>
      </c>
      <c r="FG27" s="1245">
        <v>584839.68000000005</v>
      </c>
      <c r="FH27" s="1238">
        <v>59838.36</v>
      </c>
      <c r="FI27" s="1246">
        <v>64991.221389999999</v>
      </c>
      <c r="FJ27" s="1246">
        <v>70328.251040000003</v>
      </c>
      <c r="FK27" s="1246">
        <v>105324.32</v>
      </c>
      <c r="FL27" s="1246">
        <v>112050.95</v>
      </c>
      <c r="FM27" s="1246">
        <v>122485.59</v>
      </c>
      <c r="FN27" s="1246">
        <v>136408.17624999999</v>
      </c>
      <c r="FO27" s="1238">
        <v>171936</v>
      </c>
      <c r="FP27" s="1238">
        <v>182016.97</v>
      </c>
      <c r="FQ27" s="1245">
        <v>197791.22</v>
      </c>
      <c r="FR27" s="1238">
        <v>68624.149999999994</v>
      </c>
      <c r="FS27" s="1238">
        <v>74698.373000000007</v>
      </c>
      <c r="FT27" s="1238">
        <v>78341.981119999997</v>
      </c>
      <c r="FU27" s="1238">
        <v>89320.49</v>
      </c>
      <c r="FV27" s="1238">
        <v>79217.06</v>
      </c>
      <c r="FW27" s="1238">
        <v>65340.34</v>
      </c>
      <c r="FX27" s="1238">
        <v>84811.824240000002</v>
      </c>
      <c r="FY27" s="1238">
        <v>76654.960000000006</v>
      </c>
      <c r="FZ27" s="1238">
        <v>81184.710000000006</v>
      </c>
      <c r="GA27" s="1245">
        <v>68959.42</v>
      </c>
      <c r="GB27" s="1238">
        <v>160163.45000000001</v>
      </c>
      <c r="GC27" s="1238">
        <v>152491.86587000001</v>
      </c>
      <c r="GD27" s="1238">
        <v>131674.97792</v>
      </c>
      <c r="GE27" s="1238">
        <v>118552.06</v>
      </c>
      <c r="GF27" s="1238">
        <v>121867.96</v>
      </c>
      <c r="GG27" s="1238">
        <v>112223.76</v>
      </c>
      <c r="GH27" s="1238">
        <v>125338.04721999999</v>
      </c>
      <c r="GI27" s="1238">
        <v>130136</v>
      </c>
      <c r="GJ27" s="1238">
        <v>142764.76999999999</v>
      </c>
      <c r="GK27" s="1245">
        <v>158333.87</v>
      </c>
      <c r="GL27" s="1238">
        <v>21669.83</v>
      </c>
      <c r="GM27" s="1238">
        <v>24292.61</v>
      </c>
      <c r="GN27" s="1238">
        <v>26998.76</v>
      </c>
      <c r="GO27" s="1238">
        <v>25619.279999999999</v>
      </c>
      <c r="GP27" s="1238">
        <v>27069.279999999999</v>
      </c>
      <c r="GQ27" s="1238">
        <v>27545.46</v>
      </c>
      <c r="GR27" s="1238">
        <v>29096.890439999999</v>
      </c>
      <c r="GS27" s="1238">
        <v>27560</v>
      </c>
      <c r="GT27" s="1247">
        <v>0</v>
      </c>
      <c r="GU27" s="1248"/>
      <c r="GV27" s="1238">
        <v>307023.78000000003</v>
      </c>
      <c r="GW27" s="1238">
        <v>356490.21957000002</v>
      </c>
      <c r="GX27" s="1238">
        <v>429550.47623999999</v>
      </c>
      <c r="GY27" s="1238">
        <v>501434.73</v>
      </c>
      <c r="GZ27" s="1238">
        <v>572323.94999999995</v>
      </c>
      <c r="HA27" s="1238">
        <v>682794.62</v>
      </c>
      <c r="HB27" s="1238">
        <v>860470.92322999996</v>
      </c>
      <c r="HC27" s="1238">
        <v>1007582.26</v>
      </c>
      <c r="HD27" s="1238">
        <v>1120870</v>
      </c>
      <c r="HE27" s="1245">
        <v>1303637.00499</v>
      </c>
      <c r="HF27" s="1238">
        <v>43857.64</v>
      </c>
      <c r="HG27" s="1238">
        <v>53255.003940000002</v>
      </c>
      <c r="HH27" s="1238">
        <v>60561.806779999999</v>
      </c>
      <c r="HI27" s="1238">
        <v>53951.9</v>
      </c>
      <c r="HJ27" s="1238">
        <v>56345.93</v>
      </c>
      <c r="HK27" s="1238">
        <v>53600.08</v>
      </c>
      <c r="HL27" s="1238">
        <v>63477.469110000005</v>
      </c>
      <c r="HM27" s="1238">
        <v>67982.509999999995</v>
      </c>
      <c r="HN27" s="1238">
        <v>72984.539999999994</v>
      </c>
      <c r="HO27" s="1245">
        <v>81784.44</v>
      </c>
      <c r="HP27" s="1238">
        <v>17689.14</v>
      </c>
      <c r="HQ27" s="1238">
        <v>15946.13</v>
      </c>
      <c r="HR27" s="1238">
        <v>16501.830409999999</v>
      </c>
      <c r="HS27" s="1238">
        <v>29909.062129999998</v>
      </c>
      <c r="HT27" s="1238">
        <v>36417.019999999997</v>
      </c>
      <c r="HU27" s="1238">
        <v>48699.23</v>
      </c>
      <c r="HV27" s="1238">
        <v>55853.83</v>
      </c>
      <c r="HW27" s="1238">
        <v>57275.229290000003</v>
      </c>
      <c r="HX27" s="1238">
        <v>65040.75</v>
      </c>
      <c r="HY27" s="1238">
        <v>104503.39322500001</v>
      </c>
      <c r="HZ27" s="1245">
        <v>110021.6446019</v>
      </c>
      <c r="IA27" s="1238">
        <v>173104.24</v>
      </c>
      <c r="IB27" s="1238">
        <v>200323.55540000001</v>
      </c>
      <c r="IC27" s="1238">
        <v>170025.9390398</v>
      </c>
      <c r="ID27" s="1238">
        <v>185370.04</v>
      </c>
      <c r="IE27" s="1238">
        <v>185699.99</v>
      </c>
      <c r="IF27" s="1238">
        <v>193154.02</v>
      </c>
      <c r="IG27" s="1238">
        <v>213596.04797820002</v>
      </c>
      <c r="IH27" s="1238">
        <v>221892.76</v>
      </c>
      <c r="II27" s="1238">
        <v>228164.40409530001</v>
      </c>
      <c r="IJ27" s="1245">
        <v>402030.83</v>
      </c>
      <c r="IK27" s="1238">
        <v>3323749.3165000007</v>
      </c>
      <c r="IL27" s="1238">
        <v>3652349.3933231998</v>
      </c>
      <c r="IM27" s="1238">
        <v>3841594.7157676006</v>
      </c>
      <c r="IN27" s="1238">
        <v>4409909.8266999992</v>
      </c>
      <c r="IO27" s="1238">
        <v>4783272.9696000004</v>
      </c>
      <c r="IP27" s="1238">
        <v>4986509.094899998</v>
      </c>
      <c r="IQ27" s="1238">
        <v>6013273.2966978</v>
      </c>
      <c r="IR27" s="1238">
        <v>7746237.629999999</v>
      </c>
      <c r="IS27" s="1238">
        <v>10148225.654539699</v>
      </c>
      <c r="IT27" s="1245">
        <f t="shared" ref="IT27:IT35" si="3">SUM(B27,L27,V27,AF27,AP27,AZ27,BJ27,BT27,BU27,CE27,CX27,CY27,DI27,DS27,EC27,EM27,EW27,FG27,FQ27,GA27,GK27,GU27,HE27,HO27,HZ27,IJ27)</f>
        <v>14504283.742742898</v>
      </c>
    </row>
    <row r="28" spans="1:254" ht="17.5" customHeight="1">
      <c r="A28" s="1241" t="s">
        <v>604</v>
      </c>
      <c r="B28" s="1242">
        <v>4064.6226707000001</v>
      </c>
      <c r="C28" s="1238">
        <v>413115.2</v>
      </c>
      <c r="D28" s="1238">
        <v>568196.1</v>
      </c>
      <c r="E28" s="1238">
        <v>803121.01</v>
      </c>
      <c r="F28" s="1238">
        <v>1028387.74</v>
      </c>
      <c r="G28" s="1238">
        <v>1319669.98</v>
      </c>
      <c r="H28" s="1238">
        <v>1599574.58</v>
      </c>
      <c r="I28" s="1238">
        <v>2220319.9499999997</v>
      </c>
      <c r="J28" s="1238">
        <v>2771406</v>
      </c>
      <c r="K28" s="1238">
        <v>3624563.26</v>
      </c>
      <c r="L28" s="1245">
        <v>4615184.1900000004</v>
      </c>
      <c r="M28" s="1238">
        <v>45522.879999999997</v>
      </c>
      <c r="N28" s="1238">
        <v>65031.791740000001</v>
      </c>
      <c r="O28" s="1238">
        <v>88655.188179999997</v>
      </c>
      <c r="P28" s="1246">
        <v>110787.8</v>
      </c>
      <c r="Q28" s="1246">
        <v>140859.07</v>
      </c>
      <c r="R28" s="1246">
        <v>167841.7</v>
      </c>
      <c r="S28" s="1246">
        <v>204746.69057860001</v>
      </c>
      <c r="T28" s="1238">
        <v>252839.07</v>
      </c>
      <c r="U28" s="1238">
        <v>301069.69</v>
      </c>
      <c r="V28" s="1245">
        <v>328306.94</v>
      </c>
      <c r="W28" s="1238">
        <v>208614.8</v>
      </c>
      <c r="X28" s="1238">
        <v>268443.32867999998</v>
      </c>
      <c r="Y28" s="1238">
        <v>347367.20475999999</v>
      </c>
      <c r="Z28" s="1238">
        <v>439201.88</v>
      </c>
      <c r="AA28" s="1238">
        <v>542427.6</v>
      </c>
      <c r="AB28" s="1238">
        <v>636554.88</v>
      </c>
      <c r="AC28" s="1238">
        <v>748593.25416000001</v>
      </c>
      <c r="AD28" s="1238">
        <v>865767</v>
      </c>
      <c r="AE28" s="1238">
        <v>996857</v>
      </c>
      <c r="AF28" s="1245">
        <v>1140131.9204500001</v>
      </c>
      <c r="AG28" s="1238">
        <v>278278.23292580002</v>
      </c>
      <c r="AH28" s="1238">
        <v>317049.94933999999</v>
      </c>
      <c r="AI28" s="1238">
        <v>364690.05732999998</v>
      </c>
      <c r="AJ28" s="1238">
        <v>420560.78</v>
      </c>
      <c r="AK28" s="1238">
        <v>487862.55</v>
      </c>
      <c r="AL28" s="1238">
        <v>564289.55000000005</v>
      </c>
      <c r="AM28" s="1238">
        <v>650788.24738000007</v>
      </c>
      <c r="AN28" s="1238">
        <v>731052</v>
      </c>
      <c r="AO28" s="1238">
        <v>833778.61</v>
      </c>
      <c r="AP28" s="1245">
        <v>917973</v>
      </c>
      <c r="AQ28" s="1238">
        <v>1443788.34</v>
      </c>
      <c r="AR28" s="1238">
        <v>1709020.0024699999</v>
      </c>
      <c r="AS28" s="1238">
        <v>2048024.3861400001</v>
      </c>
      <c r="AT28" s="1238">
        <v>2209060.38</v>
      </c>
      <c r="AU28" s="1238">
        <v>2446000.5</v>
      </c>
      <c r="AV28" s="1238">
        <v>2722840.48</v>
      </c>
      <c r="AW28" s="1238">
        <v>3485970.09</v>
      </c>
      <c r="AX28" s="1238">
        <v>4119486.69</v>
      </c>
      <c r="AY28" s="1238">
        <v>4598141.25</v>
      </c>
      <c r="AZ28" s="1245">
        <v>5509196.6799999997</v>
      </c>
      <c r="BA28" s="1238">
        <v>90912.38</v>
      </c>
      <c r="BB28" s="1238">
        <v>136668.77739</v>
      </c>
      <c r="BC28" s="1238">
        <v>223142.56878</v>
      </c>
      <c r="BD28" s="1238">
        <v>312993.76</v>
      </c>
      <c r="BE28" s="1238">
        <v>433887.55</v>
      </c>
      <c r="BF28" s="1238">
        <v>566713.13</v>
      </c>
      <c r="BG28" s="1238">
        <v>744497.20430999994</v>
      </c>
      <c r="BH28" s="1238">
        <v>875951.1</v>
      </c>
      <c r="BI28" s="1238">
        <v>1059238.31</v>
      </c>
      <c r="BJ28" s="1245">
        <v>1231532.57</v>
      </c>
      <c r="BK28" s="1238">
        <v>165401.19</v>
      </c>
      <c r="BL28" s="1238">
        <v>228586.82751</v>
      </c>
      <c r="BM28" s="1238">
        <v>286327.37364000001</v>
      </c>
      <c r="BN28" s="1238">
        <v>366566.38</v>
      </c>
      <c r="BO28" s="1238">
        <v>467150.53</v>
      </c>
      <c r="BP28" s="1238">
        <v>610327.68000000005</v>
      </c>
      <c r="BQ28" s="1238">
        <v>895299.29</v>
      </c>
      <c r="BR28" s="1238">
        <v>1203180.9099999999</v>
      </c>
      <c r="BS28" s="1238">
        <v>1589958.41</v>
      </c>
      <c r="BT28" s="1245">
        <v>1989250.93</v>
      </c>
      <c r="BU28" s="1245">
        <v>6717.25</v>
      </c>
      <c r="BV28" s="1238">
        <v>18587.439999999999</v>
      </c>
      <c r="BW28" s="1238">
        <v>39652.417433100003</v>
      </c>
      <c r="BX28" s="1238">
        <v>65926.967323300007</v>
      </c>
      <c r="BY28" s="1238">
        <v>106230.34</v>
      </c>
      <c r="BZ28" s="1238">
        <v>157248.97</v>
      </c>
      <c r="CA28" s="1238">
        <v>196559.03</v>
      </c>
      <c r="CB28" s="1238">
        <v>263173.69729600003</v>
      </c>
      <c r="CC28" s="1238">
        <v>343456.39</v>
      </c>
      <c r="CD28" s="1238">
        <v>444477.1</v>
      </c>
      <c r="CE28" s="1245">
        <v>553388</v>
      </c>
      <c r="CF28" s="1238">
        <v>549692.09</v>
      </c>
      <c r="CG28" s="1238">
        <v>650703.64457</v>
      </c>
      <c r="CH28" s="1238">
        <v>793040.61198000005</v>
      </c>
      <c r="CI28" s="1238">
        <v>928556.48</v>
      </c>
      <c r="CJ28" s="1238">
        <v>1060582.7</v>
      </c>
      <c r="CK28" s="1238">
        <v>1230355.77</v>
      </c>
      <c r="CL28" s="1238">
        <v>1436541.3827</v>
      </c>
      <c r="CM28" s="1238">
        <v>1618741.58</v>
      </c>
      <c r="CN28" s="1247">
        <v>0</v>
      </c>
      <c r="CO28" s="1238">
        <v>154230.41</v>
      </c>
      <c r="CP28" s="1238">
        <v>177179.5678776</v>
      </c>
      <c r="CQ28" s="1238">
        <v>198128.8479277</v>
      </c>
      <c r="CR28" s="1238">
        <v>237854.3</v>
      </c>
      <c r="CS28" s="1238">
        <v>287679.73</v>
      </c>
      <c r="CT28" s="1238">
        <v>347164.46</v>
      </c>
      <c r="CU28" s="1238">
        <v>429295.05969999998</v>
      </c>
      <c r="CV28" s="1238">
        <v>506186.59</v>
      </c>
      <c r="CW28" s="1238">
        <v>609248.65</v>
      </c>
      <c r="CX28" s="1245">
        <v>678908.16</v>
      </c>
      <c r="CY28" s="1245">
        <v>23293.74</v>
      </c>
      <c r="CZ28" s="1238">
        <v>1990848.11</v>
      </c>
      <c r="DA28" s="1238">
        <v>2586287.4421000001</v>
      </c>
      <c r="DB28" s="1238">
        <v>3469153.91022</v>
      </c>
      <c r="DC28" s="1238">
        <v>4534713.55</v>
      </c>
      <c r="DD28" s="1238">
        <v>5712445.9400000004</v>
      </c>
      <c r="DE28" s="1238">
        <v>6718861.0099999998</v>
      </c>
      <c r="DF28" s="1238">
        <v>9053783.4152700007</v>
      </c>
      <c r="DG28" s="1238">
        <v>10831097.41</v>
      </c>
      <c r="DH28" s="1238">
        <v>14644850.17</v>
      </c>
      <c r="DI28" s="1245">
        <v>18179657.289999999</v>
      </c>
      <c r="DJ28" s="1238">
        <v>1885795.14</v>
      </c>
      <c r="DK28" s="1238">
        <v>2151561.98</v>
      </c>
      <c r="DL28" s="1238">
        <v>2706736.79464</v>
      </c>
      <c r="DM28" s="1238">
        <v>3328885.19</v>
      </c>
      <c r="DN28" s="1238">
        <v>4007117.63</v>
      </c>
      <c r="DO28" s="1238">
        <v>4675032.13</v>
      </c>
      <c r="DP28" s="1238">
        <v>6357256.0099999998</v>
      </c>
      <c r="DQ28" s="1238">
        <v>7738800.3799999999</v>
      </c>
      <c r="DR28" s="1238">
        <v>9431095.1099999994</v>
      </c>
      <c r="DS28" s="1245">
        <v>11431820.699999999</v>
      </c>
      <c r="DT28" s="1238">
        <v>393576.73200000002</v>
      </c>
      <c r="DU28" s="1238">
        <v>505393.91708789999</v>
      </c>
      <c r="DV28" s="1238">
        <v>669963.65931490005</v>
      </c>
      <c r="DW28" s="1238">
        <v>810700.9166</v>
      </c>
      <c r="DX28" s="1238">
        <v>1004725.8186999999</v>
      </c>
      <c r="DY28" s="1238">
        <v>982523.11820000003</v>
      </c>
      <c r="DZ28" s="1238">
        <v>1036591.2194607999</v>
      </c>
      <c r="EA28" s="1238">
        <v>1096298.74</v>
      </c>
      <c r="EB28" s="1238">
        <v>1285233.5649000001</v>
      </c>
      <c r="EC28" s="1245">
        <v>1636316.2134</v>
      </c>
      <c r="ED28" s="1238">
        <v>428631.07</v>
      </c>
      <c r="EE28" s="1238">
        <v>573051.09435000003</v>
      </c>
      <c r="EF28" s="1238">
        <v>763977.47218000004</v>
      </c>
      <c r="EG28" s="1238">
        <v>1044546.2</v>
      </c>
      <c r="EH28" s="1238">
        <v>1397194.95</v>
      </c>
      <c r="EI28" s="1238">
        <v>1864308.67</v>
      </c>
      <c r="EJ28" s="1238">
        <v>2360423.1500000004</v>
      </c>
      <c r="EK28" s="1238">
        <v>2903220</v>
      </c>
      <c r="EL28" s="1238">
        <v>3619208.8079054002</v>
      </c>
      <c r="EM28" s="1245">
        <v>4526792.13</v>
      </c>
      <c r="EN28" s="1238">
        <v>167774145.38999999</v>
      </c>
      <c r="EO28" s="1238">
        <v>187224261.18000001</v>
      </c>
      <c r="EP28" s="1238">
        <v>223887271.75</v>
      </c>
      <c r="EQ28" s="1238">
        <v>251554956.71000001</v>
      </c>
      <c r="ER28" s="1238">
        <v>275354946.19</v>
      </c>
      <c r="ES28" s="1238">
        <v>284826678.66000003</v>
      </c>
      <c r="ET28" s="1238">
        <v>348765485.70078003</v>
      </c>
      <c r="EU28" s="1238">
        <v>389569349.56999999</v>
      </c>
      <c r="EV28" s="1238">
        <v>418917775.51924002</v>
      </c>
      <c r="EW28" s="1245">
        <v>487651240</v>
      </c>
      <c r="EX28" s="1238">
        <v>1519796.38</v>
      </c>
      <c r="EY28" s="1238">
        <v>2027840.59736</v>
      </c>
      <c r="EZ28" s="1238">
        <v>2554825.0554499999</v>
      </c>
      <c r="FA28" s="1238">
        <v>3192384.22</v>
      </c>
      <c r="FB28" s="1238">
        <v>3941733.36</v>
      </c>
      <c r="FC28" s="1238">
        <v>4604841.08</v>
      </c>
      <c r="FD28" s="1238">
        <v>5818465.4858200001</v>
      </c>
      <c r="FE28" s="1238">
        <v>6891870.9699999997</v>
      </c>
      <c r="FF28" s="1238">
        <v>8210211.9299999997</v>
      </c>
      <c r="FG28" s="1245">
        <v>10080783.68</v>
      </c>
      <c r="FH28" s="1238">
        <v>483420.3</v>
      </c>
      <c r="FI28" s="1246">
        <v>614314.31976999994</v>
      </c>
      <c r="FJ28" s="1246">
        <v>768304.12875000003</v>
      </c>
      <c r="FK28" s="1246">
        <v>990388.14</v>
      </c>
      <c r="FL28" s="1246">
        <v>1269264.72</v>
      </c>
      <c r="FM28" s="1246">
        <v>1589735.41</v>
      </c>
      <c r="FN28" s="1246">
        <v>1992406.4572700001</v>
      </c>
      <c r="FO28" s="1238">
        <v>2457843</v>
      </c>
      <c r="FP28" s="1238">
        <v>2956295.23</v>
      </c>
      <c r="FQ28" s="1245">
        <v>3494241.82</v>
      </c>
      <c r="FR28" s="1238">
        <v>60198.9</v>
      </c>
      <c r="FS28" s="1238">
        <v>105264.08324000001</v>
      </c>
      <c r="FT28" s="1238">
        <v>161637.59468000001</v>
      </c>
      <c r="FU28" s="1238">
        <v>237847.39</v>
      </c>
      <c r="FV28" s="1238">
        <v>314759.34000000003</v>
      </c>
      <c r="FW28" s="1238">
        <v>385259.51</v>
      </c>
      <c r="FX28" s="1238">
        <v>434537.40991000005</v>
      </c>
      <c r="FY28" s="1238">
        <v>498513.88</v>
      </c>
      <c r="FZ28" s="1238">
        <v>604379.80000000005</v>
      </c>
      <c r="GA28" s="1245">
        <v>738719.03</v>
      </c>
      <c r="GB28" s="1238">
        <v>651305.13</v>
      </c>
      <c r="GC28" s="1238">
        <v>694399.53572000004</v>
      </c>
      <c r="GD28" s="1238">
        <v>846740.86569999997</v>
      </c>
      <c r="GE28" s="1238">
        <v>1084499.07</v>
      </c>
      <c r="GF28" s="1238">
        <v>1288613.56</v>
      </c>
      <c r="GG28" s="1238">
        <v>1434291.83</v>
      </c>
      <c r="GH28" s="1238">
        <v>1705677.5102299999</v>
      </c>
      <c r="GI28" s="1238">
        <v>1941825</v>
      </c>
      <c r="GJ28" s="1238">
        <v>2221597.84</v>
      </c>
      <c r="GK28" s="1245">
        <v>2585155.1</v>
      </c>
      <c r="GL28" s="1238">
        <v>63743.07</v>
      </c>
      <c r="GM28" s="1238">
        <v>69972.3</v>
      </c>
      <c r="GN28" s="1238">
        <v>78681.97</v>
      </c>
      <c r="GO28" s="1238">
        <v>91626.43</v>
      </c>
      <c r="GP28" s="1238">
        <v>99829.62</v>
      </c>
      <c r="GQ28" s="1238">
        <v>105637.65</v>
      </c>
      <c r="GR28" s="1238">
        <v>110896.10476</v>
      </c>
      <c r="GS28" s="1238">
        <v>117243</v>
      </c>
      <c r="GT28" s="1247">
        <v>0</v>
      </c>
      <c r="GU28" s="1248"/>
      <c r="GV28" s="1238">
        <v>3150446.7</v>
      </c>
      <c r="GW28" s="1238">
        <v>3825589.6577099999</v>
      </c>
      <c r="GX28" s="1238">
        <v>4696174.6027499996</v>
      </c>
      <c r="GY28" s="1238">
        <v>5448566.7800000003</v>
      </c>
      <c r="GZ28" s="1238">
        <v>6447238.9000000004</v>
      </c>
      <c r="HA28" s="1238">
        <v>7341993.7300000004</v>
      </c>
      <c r="HB28" s="1238">
        <v>9393643.784</v>
      </c>
      <c r="HC28" s="1238">
        <v>11213066.18</v>
      </c>
      <c r="HD28" s="1238">
        <v>12987024</v>
      </c>
      <c r="HE28" s="1245">
        <v>15654363.2687</v>
      </c>
      <c r="HF28" s="1238">
        <v>86555.15</v>
      </c>
      <c r="HG28" s="1238">
        <v>113326.38712</v>
      </c>
      <c r="HH28" s="1238">
        <v>170328.39538999999</v>
      </c>
      <c r="HI28" s="1238">
        <v>237179.83</v>
      </c>
      <c r="HJ28" s="1238">
        <v>309658.86</v>
      </c>
      <c r="HK28" s="1238">
        <v>383160.88</v>
      </c>
      <c r="HL28" s="1238">
        <v>512629.51704999997</v>
      </c>
      <c r="HM28" s="1238">
        <v>653347.18000000005</v>
      </c>
      <c r="HN28" s="1238">
        <v>785311.7</v>
      </c>
      <c r="HO28" s="1245">
        <v>994370.33</v>
      </c>
      <c r="HP28" s="1238">
        <v>140866.32999999999</v>
      </c>
      <c r="HQ28" s="1238">
        <v>179156.33</v>
      </c>
      <c r="HR28" s="1238">
        <v>224567.97</v>
      </c>
      <c r="HS28" s="1238">
        <v>302511.66642999998</v>
      </c>
      <c r="HT28" s="1238">
        <v>382979.31</v>
      </c>
      <c r="HU28" s="1238">
        <v>482334.53</v>
      </c>
      <c r="HV28" s="1238">
        <v>653760.05000000005</v>
      </c>
      <c r="HW28" s="1238">
        <v>856239.31773999997</v>
      </c>
      <c r="HX28" s="1238">
        <v>1117421</v>
      </c>
      <c r="HY28" s="1238">
        <v>1488866.8858318999</v>
      </c>
      <c r="HZ28" s="1245">
        <v>1931786.7411608</v>
      </c>
      <c r="IA28" s="1238">
        <v>778602.06</v>
      </c>
      <c r="IB28" s="1238">
        <v>897332.0405</v>
      </c>
      <c r="IC28" s="1238">
        <v>1090748.7481066</v>
      </c>
      <c r="ID28" s="1238">
        <v>1292125.5</v>
      </c>
      <c r="IE28" s="1238">
        <v>1602555.12</v>
      </c>
      <c r="IF28" s="1238">
        <v>2001689.91</v>
      </c>
      <c r="IG28" s="1238">
        <v>2771100.1648164997</v>
      </c>
      <c r="IH28" s="1238">
        <v>3629792.23</v>
      </c>
      <c r="II28" s="1238">
        <v>4678800.82</v>
      </c>
      <c r="IJ28" s="1245">
        <v>6220355.6299999999</v>
      </c>
      <c r="IK28" s="1238">
        <v>182814363.4249258</v>
      </c>
      <c r="IL28" s="1238">
        <v>205773694.91196862</v>
      </c>
      <c r="IM28" s="1238">
        <v>247385480.82967249</v>
      </c>
      <c r="IN28" s="1238">
        <v>280391599.07659996</v>
      </c>
      <c r="IO28" s="1238">
        <v>310575787.71869999</v>
      </c>
      <c r="IP28" s="1238">
        <v>326209994.89820004</v>
      </c>
      <c r="IQ28" s="1238">
        <v>402248360.11323202</v>
      </c>
      <c r="IR28" s="1238">
        <v>453947755.87000006</v>
      </c>
      <c r="IS28" s="1238">
        <v>496015544.92171431</v>
      </c>
      <c r="IT28" s="1245">
        <f t="shared" si="3"/>
        <v>582123549.93638146</v>
      </c>
    </row>
    <row r="29" spans="1:254" ht="17.5" customHeight="1">
      <c r="A29" s="1250" t="s">
        <v>605</v>
      </c>
      <c r="B29" s="1251"/>
      <c r="C29" s="1238">
        <v>2450122.16</v>
      </c>
      <c r="D29" s="1238">
        <v>2342275.5</v>
      </c>
      <c r="E29" s="1238">
        <v>2488772.16</v>
      </c>
      <c r="F29" s="1238">
        <v>2472791.0299999998</v>
      </c>
      <c r="G29" s="1238">
        <v>2516399.4900000002</v>
      </c>
      <c r="H29" s="1238">
        <v>2282494.09</v>
      </c>
      <c r="I29" s="1238">
        <v>2796733.82</v>
      </c>
      <c r="J29" s="1238">
        <v>3016019</v>
      </c>
      <c r="K29" s="1238">
        <v>3050741.31</v>
      </c>
      <c r="L29" s="1245">
        <v>3600531.69</v>
      </c>
      <c r="M29" s="1238">
        <v>117530.56</v>
      </c>
      <c r="N29" s="1238">
        <v>103414.61386</v>
      </c>
      <c r="O29" s="1238">
        <v>95869.480819999997</v>
      </c>
      <c r="P29" s="1246">
        <v>89640.71</v>
      </c>
      <c r="Q29" s="1246">
        <v>93186.41</v>
      </c>
      <c r="R29" s="1246">
        <v>77725.509999999995</v>
      </c>
      <c r="S29" s="1246">
        <v>101569.96454</v>
      </c>
      <c r="T29" s="1238">
        <v>104670.27</v>
      </c>
      <c r="U29" s="1238">
        <v>95641.84</v>
      </c>
      <c r="V29" s="1245">
        <v>105905.60000000001</v>
      </c>
      <c r="W29" s="1238">
        <v>175655.41</v>
      </c>
      <c r="X29" s="1238">
        <v>162614.75899999999</v>
      </c>
      <c r="Y29" s="1238">
        <v>192619.00737000001</v>
      </c>
      <c r="Z29" s="1238">
        <v>235281.89</v>
      </c>
      <c r="AA29" s="1238">
        <v>274769.65000000002</v>
      </c>
      <c r="AB29" s="1238">
        <v>250580.66</v>
      </c>
      <c r="AC29" s="1238">
        <v>352173.16768000001</v>
      </c>
      <c r="AD29" s="1238">
        <v>414373</v>
      </c>
      <c r="AE29" s="1238">
        <v>396383</v>
      </c>
      <c r="AF29" s="1245">
        <v>482950.80768000003</v>
      </c>
      <c r="AG29" s="1238">
        <v>561785.39</v>
      </c>
      <c r="AH29" s="1238">
        <v>480464.33162000001</v>
      </c>
      <c r="AI29" s="1238">
        <v>468560.30283950001</v>
      </c>
      <c r="AJ29" s="1238">
        <v>412375.91</v>
      </c>
      <c r="AK29" s="1238">
        <v>389540.77</v>
      </c>
      <c r="AL29" s="1238">
        <v>278928.08</v>
      </c>
      <c r="AM29" s="1238">
        <v>361369.34772000002</v>
      </c>
      <c r="AN29" s="1238">
        <v>373092</v>
      </c>
      <c r="AO29" s="1238">
        <v>347506.86</v>
      </c>
      <c r="AP29" s="1245">
        <v>404412</v>
      </c>
      <c r="AQ29" s="1238">
        <f>2164504.16+28422.55</f>
        <v>2192926.71</v>
      </c>
      <c r="AR29" s="1238">
        <v>1945262.1616799999</v>
      </c>
      <c r="AS29" s="1238">
        <v>2083821.2764699999</v>
      </c>
      <c r="AT29" s="1238">
        <v>2077764.18</v>
      </c>
      <c r="AU29" s="1238">
        <v>2263197.34</v>
      </c>
      <c r="AV29" s="1238">
        <v>1926226.15</v>
      </c>
      <c r="AW29" s="1238">
        <v>2856097.64</v>
      </c>
      <c r="AX29" s="1238">
        <v>3322260.98</v>
      </c>
      <c r="AY29" s="1238">
        <v>3358616.86</v>
      </c>
      <c r="AZ29" s="1245">
        <v>4368410.8499999996</v>
      </c>
      <c r="BA29" s="1238">
        <v>190884.91</v>
      </c>
      <c r="BB29" s="1238">
        <v>142521.79368999999</v>
      </c>
      <c r="BC29" s="1238">
        <v>129349.10424</v>
      </c>
      <c r="BD29" s="1238">
        <v>110092.6</v>
      </c>
      <c r="BE29" s="1238">
        <v>104954.92</v>
      </c>
      <c r="BF29" s="1238">
        <v>89968.36</v>
      </c>
      <c r="BG29" s="1238">
        <v>140033.69342</v>
      </c>
      <c r="BH29" s="1238">
        <v>171153.56</v>
      </c>
      <c r="BI29" s="1238">
        <v>176614.39</v>
      </c>
      <c r="BJ29" s="1245">
        <v>224564.5</v>
      </c>
      <c r="BK29" s="1238">
        <v>762000.37</v>
      </c>
      <c r="BL29" s="1238">
        <v>684480.14272</v>
      </c>
      <c r="BM29" s="1238">
        <v>774498.22710000002</v>
      </c>
      <c r="BN29" s="1238">
        <v>825827.28</v>
      </c>
      <c r="BO29" s="1238">
        <v>927260.21</v>
      </c>
      <c r="BP29" s="1238">
        <v>815538.21</v>
      </c>
      <c r="BQ29" s="1238">
        <v>1170972.8799999999</v>
      </c>
      <c r="BR29" s="1238">
        <v>1299818.47</v>
      </c>
      <c r="BS29" s="1238">
        <v>1293944.97</v>
      </c>
      <c r="BT29" s="1245">
        <v>1591760.01</v>
      </c>
      <c r="BU29" s="1245"/>
      <c r="BV29" s="1238">
        <v>5962.35</v>
      </c>
      <c r="BW29" s="1238">
        <v>11407.4262205</v>
      </c>
      <c r="BX29" s="1238">
        <v>21431.614517900001</v>
      </c>
      <c r="BY29" s="1238">
        <v>38649.11</v>
      </c>
      <c r="BZ29" s="1238">
        <v>64533.73</v>
      </c>
      <c r="CA29" s="1238">
        <v>74167.789999999994</v>
      </c>
      <c r="CB29" s="1238">
        <v>134880.1936343</v>
      </c>
      <c r="CC29" s="1238">
        <v>170655.21</v>
      </c>
      <c r="CD29" s="1238">
        <v>174599.82</v>
      </c>
      <c r="CE29" s="1245">
        <v>210063.11</v>
      </c>
      <c r="CF29" s="1238">
        <v>246880</v>
      </c>
      <c r="CG29" s="1238">
        <v>215205.77677</v>
      </c>
      <c r="CH29" s="1238">
        <v>223424.09679000001</v>
      </c>
      <c r="CI29" s="1238">
        <v>206248.57</v>
      </c>
      <c r="CJ29" s="1238">
        <v>201678.85</v>
      </c>
      <c r="CK29" s="1238">
        <v>168770.28</v>
      </c>
      <c r="CL29" s="1238">
        <v>214779.46818999999</v>
      </c>
      <c r="CM29" s="1238">
        <v>231204.06</v>
      </c>
      <c r="CN29" s="1247">
        <v>0</v>
      </c>
      <c r="CO29" s="1238">
        <v>87854</v>
      </c>
      <c r="CP29" s="1238">
        <v>69202.173390099997</v>
      </c>
      <c r="CQ29" s="1238">
        <v>65284.341244099996</v>
      </c>
      <c r="CR29" s="1238">
        <v>61219.95</v>
      </c>
      <c r="CS29" s="1238">
        <v>62609.49</v>
      </c>
      <c r="CT29" s="1238">
        <v>57014.67</v>
      </c>
      <c r="CU29" s="1238">
        <v>68094.899999999994</v>
      </c>
      <c r="CV29" s="1238">
        <v>73239.7</v>
      </c>
      <c r="CW29" s="1238">
        <v>69276.38</v>
      </c>
      <c r="CX29" s="1245">
        <v>73939.850000000006</v>
      </c>
      <c r="CY29" s="1245"/>
      <c r="CZ29" s="1238">
        <v>4492034.09</v>
      </c>
      <c r="DA29" s="1238">
        <v>4572701.54342</v>
      </c>
      <c r="DB29" s="1238">
        <v>5380048.09246</v>
      </c>
      <c r="DC29" s="1238">
        <v>5718539.3099999996</v>
      </c>
      <c r="DD29" s="1238">
        <v>6337741.46</v>
      </c>
      <c r="DE29" s="1238">
        <v>5418207.5499999998</v>
      </c>
      <c r="DF29" s="1238">
        <v>7475949.4453000007</v>
      </c>
      <c r="DG29" s="1238">
        <v>8062154.2999999998</v>
      </c>
      <c r="DH29" s="1238">
        <v>7920146.5800000001</v>
      </c>
      <c r="DI29" s="1245">
        <v>9554163.4900000002</v>
      </c>
      <c r="DJ29" s="1238">
        <v>7477753.5899999999</v>
      </c>
      <c r="DK29" s="1238">
        <v>7529579.4805699997</v>
      </c>
      <c r="DL29" s="1238">
        <v>8787834.5141899996</v>
      </c>
      <c r="DM29" s="1238">
        <v>9750196.8399999999</v>
      </c>
      <c r="DN29" s="1238">
        <v>11094581.359999999</v>
      </c>
      <c r="DO29" s="1238">
        <v>9708497.6699999999</v>
      </c>
      <c r="DP29" s="1238">
        <v>13854914.310000001</v>
      </c>
      <c r="DQ29" s="1238">
        <v>15086630.210000001</v>
      </c>
      <c r="DR29" s="1238">
        <v>14405805.65</v>
      </c>
      <c r="DS29" s="1245">
        <v>16484240.140000001</v>
      </c>
      <c r="DT29" s="1238">
        <v>359550.19089999999</v>
      </c>
      <c r="DU29" s="1238">
        <v>324736.45193929999</v>
      </c>
      <c r="DV29" s="1238">
        <v>345448.4949161</v>
      </c>
      <c r="DW29" s="1238">
        <v>368150.62929999997</v>
      </c>
      <c r="DX29" s="1238">
        <v>424626.8235</v>
      </c>
      <c r="DY29" s="1238">
        <v>395612.26949999999</v>
      </c>
      <c r="DZ29" s="1238">
        <v>590570.09840540006</v>
      </c>
      <c r="EA29" s="1238">
        <v>717768.03</v>
      </c>
      <c r="EB29" s="1238">
        <v>773880.63080000004</v>
      </c>
      <c r="EC29" s="1245">
        <v>952190.69770000002</v>
      </c>
      <c r="ED29" s="1238">
        <v>973024.19</v>
      </c>
      <c r="EE29" s="1238">
        <v>965500.69</v>
      </c>
      <c r="EF29" s="1238">
        <v>1155927.96985</v>
      </c>
      <c r="EG29" s="1238">
        <v>1264694.8</v>
      </c>
      <c r="EH29" s="1238">
        <v>1393961.45</v>
      </c>
      <c r="EI29" s="1238">
        <v>1334751.92</v>
      </c>
      <c r="EJ29" s="1238">
        <v>1937338.6900000002</v>
      </c>
      <c r="EK29" s="1238">
        <v>2269390</v>
      </c>
      <c r="EL29" s="1238">
        <v>2285456.5426824102</v>
      </c>
      <c r="EM29" s="1245">
        <v>2892756.33</v>
      </c>
      <c r="EN29" s="1238">
        <v>9465853.1799999997</v>
      </c>
      <c r="EO29" s="1238">
        <v>8451111.1899999995</v>
      </c>
      <c r="EP29" s="1238">
        <v>9020460.4100000001</v>
      </c>
      <c r="EQ29" s="1238">
        <v>8813358.3300000001</v>
      </c>
      <c r="ER29" s="1238">
        <v>7568137.1900000004</v>
      </c>
      <c r="ES29" s="1238">
        <v>7053181.0199999996</v>
      </c>
      <c r="ET29" s="1238">
        <v>3294950.1519799996</v>
      </c>
      <c r="EU29" s="1238">
        <v>2393863.9900000002</v>
      </c>
      <c r="EV29" s="1238">
        <v>2630954.2510700002</v>
      </c>
      <c r="EW29" s="1245">
        <v>3525782</v>
      </c>
      <c r="EX29" s="1238">
        <v>1339956.94</v>
      </c>
      <c r="EY29" s="1238">
        <v>1315378.5227300001</v>
      </c>
      <c r="EZ29" s="1238">
        <v>1559095.09445</v>
      </c>
      <c r="FA29" s="1238">
        <v>1709812.06</v>
      </c>
      <c r="FB29" s="1238">
        <v>1986191.91</v>
      </c>
      <c r="FC29" s="1238">
        <v>1916415.77</v>
      </c>
      <c r="FD29" s="1238">
        <v>2837361.7232300001</v>
      </c>
      <c r="FE29" s="1238">
        <v>3344317.57</v>
      </c>
      <c r="FF29" s="1238">
        <v>3525023.24</v>
      </c>
      <c r="FG29" s="1245">
        <v>4417927.9400000004</v>
      </c>
      <c r="FH29" s="1238">
        <v>730361.68</v>
      </c>
      <c r="FI29" s="1246">
        <v>668232.90353999997</v>
      </c>
      <c r="FJ29" s="1246">
        <v>677273.47979999997</v>
      </c>
      <c r="FK29" s="1246">
        <v>628419.38</v>
      </c>
      <c r="FL29" s="1246">
        <v>653981.73</v>
      </c>
      <c r="FM29" s="1246">
        <v>526891.98</v>
      </c>
      <c r="FN29" s="1246">
        <v>696246.47258000006</v>
      </c>
      <c r="FO29" s="1238">
        <v>808110</v>
      </c>
      <c r="FP29" s="1238">
        <v>839386.64</v>
      </c>
      <c r="FQ29" s="1245">
        <v>1079358.4099999999</v>
      </c>
      <c r="FR29" s="1238">
        <v>25144.53</v>
      </c>
      <c r="FS29" s="1238">
        <v>22318.34215</v>
      </c>
      <c r="FT29" s="1238">
        <v>24962.533530000001</v>
      </c>
      <c r="FU29" s="1238">
        <v>29821.34</v>
      </c>
      <c r="FV29" s="1238">
        <v>36373.360000000001</v>
      </c>
      <c r="FW29" s="1238">
        <v>31444.62</v>
      </c>
      <c r="FX29" s="1238">
        <v>40666.537400000001</v>
      </c>
      <c r="FY29" s="1238">
        <v>41114.730000000003</v>
      </c>
      <c r="FZ29" s="1238">
        <v>35897.599999999999</v>
      </c>
      <c r="GA29" s="1245">
        <v>35761.81</v>
      </c>
      <c r="GB29" s="1238">
        <v>878774.66</v>
      </c>
      <c r="GC29" s="1238">
        <v>749568.45831000002</v>
      </c>
      <c r="GD29" s="1238">
        <v>746890.92697000003</v>
      </c>
      <c r="GE29" s="1238">
        <v>706506.05</v>
      </c>
      <c r="GF29" s="1238">
        <v>617605.21</v>
      </c>
      <c r="GG29" s="1238">
        <v>437195.52000000002</v>
      </c>
      <c r="GH29" s="1238">
        <v>607239.67293</v>
      </c>
      <c r="GI29" s="1238">
        <v>689889</v>
      </c>
      <c r="GJ29" s="1238">
        <v>696535.42</v>
      </c>
      <c r="GK29" s="1245">
        <v>807288.07</v>
      </c>
      <c r="GL29" s="1238">
        <v>27153.39</v>
      </c>
      <c r="GM29" s="1238">
        <v>18883.28</v>
      </c>
      <c r="GN29" s="1238">
        <v>14535.74</v>
      </c>
      <c r="GO29" s="1238">
        <v>11723.59</v>
      </c>
      <c r="GP29" s="1238">
        <v>10891.83</v>
      </c>
      <c r="GQ29" s="1238">
        <v>7490.17</v>
      </c>
      <c r="GR29" s="1238">
        <v>10016.944370000001</v>
      </c>
      <c r="GS29" s="1238">
        <v>8634</v>
      </c>
      <c r="GT29" s="1247">
        <v>0</v>
      </c>
      <c r="GU29" s="1248"/>
      <c r="GV29" s="1238">
        <v>3481007.17</v>
      </c>
      <c r="GW29" s="1238">
        <v>3602188.6435500002</v>
      </c>
      <c r="GX29" s="1238">
        <v>4457303.2514399998</v>
      </c>
      <c r="GY29" s="1238">
        <v>5493585.4100000001</v>
      </c>
      <c r="GZ29" s="1238">
        <v>6912908.04</v>
      </c>
      <c r="HA29" s="1238">
        <v>7856532.7000000002</v>
      </c>
      <c r="HB29" s="1238">
        <v>11621501.856310001</v>
      </c>
      <c r="HC29" s="1238">
        <v>14262530.59</v>
      </c>
      <c r="HD29" s="1238">
        <v>16325554</v>
      </c>
      <c r="HE29" s="1245">
        <v>21601027.050870001</v>
      </c>
      <c r="HF29" s="1238">
        <v>106369.61</v>
      </c>
      <c r="HG29" s="1238">
        <v>86251.949559999994</v>
      </c>
      <c r="HH29" s="1238">
        <v>76692.758839999995</v>
      </c>
      <c r="HI29" s="1238">
        <v>63239.77</v>
      </c>
      <c r="HJ29" s="1238">
        <v>52940.14</v>
      </c>
      <c r="HK29" s="1238">
        <v>43336.59</v>
      </c>
      <c r="HL29" s="1238">
        <v>50023.971940000003</v>
      </c>
      <c r="HM29" s="1238">
        <v>46957.8</v>
      </c>
      <c r="HN29" s="1238">
        <v>42882.65</v>
      </c>
      <c r="HO29" s="1245">
        <v>52050.96</v>
      </c>
      <c r="HP29" s="1238">
        <v>280249.49</v>
      </c>
      <c r="HQ29" s="1238">
        <v>342261.83</v>
      </c>
      <c r="HR29" s="1238">
        <v>305551.71583</v>
      </c>
      <c r="HS29" s="1238">
        <v>286460.27565999998</v>
      </c>
      <c r="HT29" s="1238">
        <v>268886.68</v>
      </c>
      <c r="HU29" s="1238">
        <v>267715.02</v>
      </c>
      <c r="HV29" s="1238">
        <v>202124.75</v>
      </c>
      <c r="HW29" s="1238">
        <v>255824.89271999997</v>
      </c>
      <c r="HX29" s="1238">
        <v>269941.3</v>
      </c>
      <c r="HY29" s="1238">
        <v>278119.2519651</v>
      </c>
      <c r="HZ29" s="1245">
        <v>354350.13645250001</v>
      </c>
      <c r="IA29" s="1238">
        <v>1025966.49</v>
      </c>
      <c r="IB29" s="1238">
        <v>822488.77373999998</v>
      </c>
      <c r="IC29" s="1238">
        <v>849001.96818159998</v>
      </c>
      <c r="ID29" s="1238">
        <v>925044.19</v>
      </c>
      <c r="IE29" s="1238">
        <v>1054738.6200000001</v>
      </c>
      <c r="IF29" s="1238">
        <v>950221.84</v>
      </c>
      <c r="IG29" s="1238">
        <v>1643438.5563918001</v>
      </c>
      <c r="IH29" s="1238">
        <v>2005278.69</v>
      </c>
      <c r="II29" s="1238">
        <v>2193684.1371227</v>
      </c>
      <c r="IJ29" s="1245">
        <v>3298263.73</v>
      </c>
      <c r="IK29" s="1238">
        <v>37516813.400900006</v>
      </c>
      <c r="IL29" s="1238">
        <v>35591340.6242899</v>
      </c>
      <c r="IM29" s="1238">
        <v>39925565.121679209</v>
      </c>
      <c r="IN29" s="1238">
        <v>42281869.609300002</v>
      </c>
      <c r="IO29" s="1238">
        <v>45310525.003499992</v>
      </c>
      <c r="IP29" s="1238">
        <v>41903318.169500008</v>
      </c>
      <c r="IQ29" s="1238">
        <v>53112748.398741506</v>
      </c>
      <c r="IR29" s="1238">
        <v>59183066.459999993</v>
      </c>
      <c r="IS29" s="1238">
        <v>60923771.659898646</v>
      </c>
      <c r="IT29" s="1245">
        <f t="shared" si="3"/>
        <v>76117699.182702482</v>
      </c>
    </row>
    <row r="30" spans="1:254" ht="17.5" customHeight="1">
      <c r="A30" s="1241" t="s">
        <v>606</v>
      </c>
      <c r="B30" s="1242"/>
      <c r="C30" s="1238">
        <v>3787.49</v>
      </c>
      <c r="D30" s="1238">
        <v>4783.9799999999996</v>
      </c>
      <c r="E30" s="1238">
        <v>5372.04</v>
      </c>
      <c r="F30" s="1238">
        <v>7429.98</v>
      </c>
      <c r="G30" s="1238">
        <v>11406</v>
      </c>
      <c r="H30" s="1238">
        <v>16629.41</v>
      </c>
      <c r="I30" s="1238">
        <v>21494.61</v>
      </c>
      <c r="J30" s="1238">
        <v>29406</v>
      </c>
      <c r="K30" s="1238">
        <v>40572.811800000003</v>
      </c>
      <c r="L30" s="1245">
        <v>51751.94</v>
      </c>
      <c r="M30" s="1238">
        <v>3167.73</v>
      </c>
      <c r="N30" s="1238">
        <v>3481.5306799999998</v>
      </c>
      <c r="O30" s="1238">
        <v>4838.8391600000004</v>
      </c>
      <c r="P30" s="1246">
        <v>5511.15</v>
      </c>
      <c r="Q30" s="1246">
        <v>6575.64</v>
      </c>
      <c r="R30" s="1246">
        <v>6834.93</v>
      </c>
      <c r="S30" s="1246">
        <v>7027.4302700000007</v>
      </c>
      <c r="T30" s="1238">
        <v>7520.75</v>
      </c>
      <c r="U30" s="1238">
        <v>7524.29</v>
      </c>
      <c r="V30" s="1245">
        <v>7488.32</v>
      </c>
      <c r="W30" s="1238"/>
      <c r="X30" s="1238">
        <v>0.153</v>
      </c>
      <c r="Y30" s="1238">
        <v>12.026260000000001</v>
      </c>
      <c r="Z30" s="1238">
        <v>109.2</v>
      </c>
      <c r="AA30" s="1238">
        <v>391.11</v>
      </c>
      <c r="AB30" s="1238">
        <v>747.9</v>
      </c>
      <c r="AC30" s="1238">
        <v>980.54115999999999</v>
      </c>
      <c r="AD30" s="1238">
        <v>1395</v>
      </c>
      <c r="AE30" s="1238">
        <v>2048</v>
      </c>
      <c r="AF30" s="1245">
        <v>2636.7521299999999</v>
      </c>
      <c r="AG30" s="1238"/>
      <c r="AH30" s="1238">
        <v>0</v>
      </c>
      <c r="AI30" s="1238">
        <v>0</v>
      </c>
      <c r="AJ30" s="1238"/>
      <c r="AK30" s="1238"/>
      <c r="AL30" s="1238"/>
      <c r="AM30" s="1238">
        <v>0</v>
      </c>
      <c r="AN30" s="1238">
        <v>0</v>
      </c>
      <c r="AO30" s="1238"/>
      <c r="AP30" s="1245"/>
      <c r="AQ30" s="1238">
        <v>9574.39</v>
      </c>
      <c r="AR30" s="1238">
        <v>14489.768669999999</v>
      </c>
      <c r="AS30" s="1238">
        <v>17964.366959999999</v>
      </c>
      <c r="AT30" s="1238">
        <v>23562.37</v>
      </c>
      <c r="AU30" s="1238">
        <v>31841.29</v>
      </c>
      <c r="AV30" s="1238">
        <v>41746.78</v>
      </c>
      <c r="AW30" s="1238">
        <v>46603.3</v>
      </c>
      <c r="AX30" s="1238">
        <v>51495.41</v>
      </c>
      <c r="AY30" s="1238">
        <v>58428</v>
      </c>
      <c r="AZ30" s="1245">
        <v>63692.959999999999</v>
      </c>
      <c r="BA30" s="1238">
        <v>17.88</v>
      </c>
      <c r="BB30" s="1238">
        <v>66.536770000000004</v>
      </c>
      <c r="BC30" s="1238">
        <v>171.34992</v>
      </c>
      <c r="BD30" s="1238">
        <v>501.8</v>
      </c>
      <c r="BE30" s="1238">
        <v>1065.0999999999999</v>
      </c>
      <c r="BF30" s="1238">
        <v>1804.78</v>
      </c>
      <c r="BG30" s="1238">
        <v>2600.9751200000001</v>
      </c>
      <c r="BH30" s="1238">
        <v>3300.42</v>
      </c>
      <c r="BI30" s="1238">
        <v>3921.96</v>
      </c>
      <c r="BJ30" s="1245">
        <v>5869.94</v>
      </c>
      <c r="BK30" s="1238"/>
      <c r="BL30" s="1238">
        <v>0</v>
      </c>
      <c r="BM30" s="1238">
        <v>0</v>
      </c>
      <c r="BN30" s="1238">
        <v>11.09</v>
      </c>
      <c r="BO30" s="1238">
        <v>43.5</v>
      </c>
      <c r="BP30" s="1238">
        <v>105.76</v>
      </c>
      <c r="BQ30" s="1238">
        <v>333.54</v>
      </c>
      <c r="BR30" s="1238">
        <v>825.66</v>
      </c>
      <c r="BS30" s="1238">
        <v>2214.61</v>
      </c>
      <c r="BT30" s="1245">
        <v>4904.42</v>
      </c>
      <c r="BU30" s="1245"/>
      <c r="BV30" s="1238">
        <v>5.9</v>
      </c>
      <c r="BW30" s="1238">
        <v>36.641542800000003</v>
      </c>
      <c r="BX30" s="1238">
        <v>59.964302600000003</v>
      </c>
      <c r="BY30" s="1238">
        <v>195.61</v>
      </c>
      <c r="BZ30" s="1238">
        <v>527.16</v>
      </c>
      <c r="CA30" s="1238">
        <v>983.38</v>
      </c>
      <c r="CB30" s="1238">
        <v>1479.8452297000001</v>
      </c>
      <c r="CC30" s="1238">
        <v>2086.9299999999998</v>
      </c>
      <c r="CD30" s="1238">
        <v>3550.36</v>
      </c>
      <c r="CE30" s="1245">
        <v>4994.37</v>
      </c>
      <c r="CF30" s="1238">
        <v>1556.34</v>
      </c>
      <c r="CG30" s="1238">
        <v>12.128690000000001</v>
      </c>
      <c r="CH30" s="1238">
        <v>6.2699800000000003</v>
      </c>
      <c r="CI30" s="1238">
        <v>15.16</v>
      </c>
      <c r="CJ30" s="1238">
        <v>37131.49</v>
      </c>
      <c r="CK30" s="1238">
        <v>45701.94</v>
      </c>
      <c r="CL30" s="1238">
        <v>53324.847509999992</v>
      </c>
      <c r="CM30" s="1238">
        <v>62910.12</v>
      </c>
      <c r="CN30" s="1247">
        <v>0</v>
      </c>
      <c r="CO30" s="1238">
        <v>132.22999999999999</v>
      </c>
      <c r="CP30" s="1238">
        <v>267.2066183</v>
      </c>
      <c r="CQ30" s="1238">
        <v>370.76663200000002</v>
      </c>
      <c r="CR30" s="1238">
        <v>702.91</v>
      </c>
      <c r="CS30" s="1238">
        <v>1065.8</v>
      </c>
      <c r="CT30" s="1238">
        <v>1590.3</v>
      </c>
      <c r="CU30" s="1238">
        <v>2641.3489599999998</v>
      </c>
      <c r="CV30" s="1238">
        <v>4112.08</v>
      </c>
      <c r="CW30" s="1238">
        <v>7702.43</v>
      </c>
      <c r="CX30" s="1245">
        <v>10976.58</v>
      </c>
      <c r="CY30" s="1245">
        <v>412.9</v>
      </c>
      <c r="CZ30" s="1238">
        <v>12563.27</v>
      </c>
      <c r="DA30" s="1238">
        <v>9306.9369100000004</v>
      </c>
      <c r="DB30" s="1238">
        <v>4785.1442200000001</v>
      </c>
      <c r="DC30" s="1238">
        <v>1873.91</v>
      </c>
      <c r="DD30" s="1238">
        <v>7959.11</v>
      </c>
      <c r="DE30" s="1238">
        <v>29905.119999999999</v>
      </c>
      <c r="DF30" s="1238">
        <v>42404.909179999995</v>
      </c>
      <c r="DG30" s="1238">
        <v>64282.84</v>
      </c>
      <c r="DH30" s="1238">
        <v>158531.1</v>
      </c>
      <c r="DI30" s="1245">
        <v>189721.58</v>
      </c>
      <c r="DJ30" s="1238">
        <v>2011.21</v>
      </c>
      <c r="DK30" s="1238">
        <v>4427.1837800000003</v>
      </c>
      <c r="DL30" s="1238">
        <v>8064.4798000000001</v>
      </c>
      <c r="DM30" s="1238">
        <v>14505.88</v>
      </c>
      <c r="DN30" s="1238">
        <v>27018.58</v>
      </c>
      <c r="DO30" s="1238">
        <v>46308.74</v>
      </c>
      <c r="DP30" s="1238">
        <v>66282.06</v>
      </c>
      <c r="DQ30" s="1238">
        <v>94012.34</v>
      </c>
      <c r="DR30" s="1238">
        <v>131412.32999999999</v>
      </c>
      <c r="DS30" s="1245">
        <v>176063.89</v>
      </c>
      <c r="DT30" s="1238">
        <v>785.42560000000003</v>
      </c>
      <c r="DU30" s="1238">
        <v>832.83910079999998</v>
      </c>
      <c r="DV30" s="1238">
        <v>516.40557569999999</v>
      </c>
      <c r="DW30" s="1238">
        <v>445.76490000000001</v>
      </c>
      <c r="DX30" s="1238">
        <v>681.1114</v>
      </c>
      <c r="DY30" s="1238">
        <v>865.56709999999998</v>
      </c>
      <c r="DZ30" s="1238">
        <v>1434.8221629</v>
      </c>
      <c r="EA30" s="1238">
        <v>2322.0300000000002</v>
      </c>
      <c r="EB30" s="1238">
        <v>3370.3852999999999</v>
      </c>
      <c r="EC30" s="1245">
        <v>5678.1752999999999</v>
      </c>
      <c r="ED30" s="1238">
        <v>16773.04</v>
      </c>
      <c r="EE30" s="1238">
        <v>15075.75073</v>
      </c>
      <c r="EF30" s="1238">
        <v>15310.710950000001</v>
      </c>
      <c r="EG30" s="1238">
        <v>13062.37</v>
      </c>
      <c r="EH30" s="1238">
        <v>8820.7900000000009</v>
      </c>
      <c r="EI30" s="1238">
        <v>8915.3799999999992</v>
      </c>
      <c r="EJ30" s="1238">
        <v>6428.98</v>
      </c>
      <c r="EK30" s="1238">
        <v>7397</v>
      </c>
      <c r="EL30" s="1238">
        <v>10459.796700000001</v>
      </c>
      <c r="EM30" s="1245">
        <v>12642.71</v>
      </c>
      <c r="EN30" s="1238">
        <v>10102799.18</v>
      </c>
      <c r="EO30" s="1238">
        <v>10416440.060000001</v>
      </c>
      <c r="EP30" s="1238">
        <v>10229125.359999999</v>
      </c>
      <c r="EQ30" s="1238">
        <v>10274980.33</v>
      </c>
      <c r="ER30" s="1238">
        <v>10432255.02</v>
      </c>
      <c r="ES30" s="1238">
        <v>10782267.23</v>
      </c>
      <c r="ET30" s="1238">
        <v>10778333.76134</v>
      </c>
      <c r="EU30" s="1238">
        <v>10987563.57</v>
      </c>
      <c r="EV30" s="1238">
        <v>11556242.758090001</v>
      </c>
      <c r="EW30" s="1245">
        <v>12025828</v>
      </c>
      <c r="EX30" s="1238">
        <v>5917.86</v>
      </c>
      <c r="EY30" s="1238">
        <v>7639.4861899999996</v>
      </c>
      <c r="EZ30" s="1238">
        <v>13331.716249999999</v>
      </c>
      <c r="FA30" s="1238">
        <v>22325.759999999998</v>
      </c>
      <c r="FB30" s="1238">
        <v>32650.49</v>
      </c>
      <c r="FC30" s="1238">
        <v>42644.84</v>
      </c>
      <c r="FD30" s="1238">
        <v>53222.460960000004</v>
      </c>
      <c r="FE30" s="1238">
        <v>66607.16</v>
      </c>
      <c r="FF30" s="1238">
        <v>92482.59</v>
      </c>
      <c r="FG30" s="1245">
        <v>106046.68</v>
      </c>
      <c r="FH30" s="1238">
        <v>1919.84</v>
      </c>
      <c r="FI30" s="1246">
        <v>2427.5503399999998</v>
      </c>
      <c r="FJ30" s="1246">
        <v>2883.7694999999999</v>
      </c>
      <c r="FK30" s="1246">
        <v>3684.71</v>
      </c>
      <c r="FL30" s="1246">
        <v>4592.21</v>
      </c>
      <c r="FM30" s="1246">
        <v>5825.98</v>
      </c>
      <c r="FN30" s="1246">
        <v>9209.0831300000009</v>
      </c>
      <c r="FO30" s="1238">
        <v>16288</v>
      </c>
      <c r="FP30" s="1238">
        <v>23145.63</v>
      </c>
      <c r="FQ30" s="1245">
        <v>28886.47</v>
      </c>
      <c r="FR30" s="1238">
        <v>8.16</v>
      </c>
      <c r="FS30" s="1238">
        <v>42.35859</v>
      </c>
      <c r="FT30" s="1238">
        <v>178.19552999999999</v>
      </c>
      <c r="FU30" s="1238">
        <v>541.66</v>
      </c>
      <c r="FV30" s="1238">
        <v>1933.6</v>
      </c>
      <c r="FW30" s="1238">
        <v>3873.2</v>
      </c>
      <c r="FX30" s="1238">
        <v>6337.8648400000002</v>
      </c>
      <c r="FY30" s="1238">
        <v>9096.4699999999993</v>
      </c>
      <c r="FZ30" s="1238">
        <v>11964.1</v>
      </c>
      <c r="GA30" s="1245">
        <v>15142.46</v>
      </c>
      <c r="GB30" s="1238">
        <v>7244.06</v>
      </c>
      <c r="GC30" s="1238">
        <v>2991.2733899999998</v>
      </c>
      <c r="GD30" s="1238">
        <v>2172.0745299999999</v>
      </c>
      <c r="GE30" s="1238">
        <v>2620.98</v>
      </c>
      <c r="GF30" s="1238">
        <v>3521.19</v>
      </c>
      <c r="GG30" s="1238">
        <v>5011.03</v>
      </c>
      <c r="GH30" s="1238">
        <v>6354.6186099999995</v>
      </c>
      <c r="GI30" s="1238">
        <v>8213</v>
      </c>
      <c r="GJ30" s="1238">
        <v>11190.64</v>
      </c>
      <c r="GK30" s="1245">
        <v>15992.82</v>
      </c>
      <c r="GL30" s="1238">
        <v>542.63</v>
      </c>
      <c r="GM30" s="1238">
        <v>867.11</v>
      </c>
      <c r="GN30" s="1238">
        <v>697.18</v>
      </c>
      <c r="GO30" s="1238">
        <v>787.97</v>
      </c>
      <c r="GP30" s="1238">
        <v>909.81</v>
      </c>
      <c r="GQ30" s="1238">
        <v>916.22</v>
      </c>
      <c r="GR30" s="1238">
        <v>893.01612</v>
      </c>
      <c r="GS30" s="1238">
        <v>808</v>
      </c>
      <c r="GT30" s="1247">
        <v>0</v>
      </c>
      <c r="GU30" s="1248"/>
      <c r="GV30" s="1238">
        <v>177.3</v>
      </c>
      <c r="GW30" s="1238">
        <v>12356.22946</v>
      </c>
      <c r="GX30" s="1238">
        <v>17819.937389999999</v>
      </c>
      <c r="GY30" s="1238">
        <v>17090.16</v>
      </c>
      <c r="GZ30" s="1238">
        <v>17250.47</v>
      </c>
      <c r="HA30" s="1238">
        <v>36448.15</v>
      </c>
      <c r="HB30" s="1238">
        <v>35807.809830000006</v>
      </c>
      <c r="HC30" s="1238">
        <v>36268.9</v>
      </c>
      <c r="HD30" s="1238">
        <v>38892</v>
      </c>
      <c r="HE30" s="1245">
        <v>38879.063540000003</v>
      </c>
      <c r="HF30" s="1238">
        <v>157.47</v>
      </c>
      <c r="HG30" s="1238">
        <v>292.78267</v>
      </c>
      <c r="HH30" s="1238">
        <v>490.18612000000002</v>
      </c>
      <c r="HI30" s="1238">
        <v>968.19</v>
      </c>
      <c r="HJ30" s="1238">
        <v>2233.5300000000002</v>
      </c>
      <c r="HK30" s="1238">
        <v>4315.34</v>
      </c>
      <c r="HL30" s="1238">
        <v>6303.4914699999999</v>
      </c>
      <c r="HM30" s="1238">
        <v>8884.39</v>
      </c>
      <c r="HN30" s="1238">
        <v>12758.21</v>
      </c>
      <c r="HO30" s="1245">
        <v>20200.66</v>
      </c>
      <c r="HP30" s="1238">
        <v>293.10000000000002</v>
      </c>
      <c r="HQ30" s="1238">
        <v>730.79</v>
      </c>
      <c r="HR30" s="1238">
        <v>1039.5128299999999</v>
      </c>
      <c r="HS30" s="1238">
        <v>944.97707000000003</v>
      </c>
      <c r="HT30" s="1238">
        <v>892.38</v>
      </c>
      <c r="HU30" s="1238">
        <v>843.46</v>
      </c>
      <c r="HV30" s="1238">
        <v>1047.07</v>
      </c>
      <c r="HW30" s="1238">
        <v>1290.7011</v>
      </c>
      <c r="HX30" s="1238">
        <v>1690.27</v>
      </c>
      <c r="HY30" s="1238">
        <v>2474.1390000000001</v>
      </c>
      <c r="HZ30" s="1245">
        <v>4329.1000000000004</v>
      </c>
      <c r="IA30" s="1238">
        <v>20952.509999999998</v>
      </c>
      <c r="IB30" s="1238">
        <v>25358.01514</v>
      </c>
      <c r="IC30" s="1238">
        <v>29165.4526601</v>
      </c>
      <c r="ID30" s="1238">
        <v>32166.89</v>
      </c>
      <c r="IE30" s="1238">
        <v>35904.29</v>
      </c>
      <c r="IF30" s="1238">
        <v>42014.29</v>
      </c>
      <c r="IG30" s="1238">
        <v>46867.4459929</v>
      </c>
      <c r="IH30" s="1238">
        <v>50630.09</v>
      </c>
      <c r="II30" s="1238">
        <v>52929.179700000001</v>
      </c>
      <c r="IJ30" s="1245">
        <v>58752.69</v>
      </c>
      <c r="IK30" s="1238">
        <v>10190824.705600001</v>
      </c>
      <c r="IL30" s="1238">
        <v>10522235.035101902</v>
      </c>
      <c r="IM30" s="1238">
        <v>10354281.212810399</v>
      </c>
      <c r="IN30" s="1238">
        <v>10423986.224900004</v>
      </c>
      <c r="IO30" s="1238">
        <v>10666620.751400001</v>
      </c>
      <c r="IP30" s="1238">
        <v>11126503.337099999</v>
      </c>
      <c r="IQ30" s="1238">
        <v>11197657.462985501</v>
      </c>
      <c r="IR30" s="1238">
        <v>11517116.430000002</v>
      </c>
      <c r="IS30" s="1238">
        <v>12232589.513722602</v>
      </c>
      <c r="IT30" s="1245">
        <f t="shared" si="3"/>
        <v>12850892.480970001</v>
      </c>
    </row>
    <row r="31" spans="1:254" ht="17.5" customHeight="1">
      <c r="A31" s="1241" t="s">
        <v>607</v>
      </c>
      <c r="B31" s="1242">
        <v>38.789954399999999</v>
      </c>
      <c r="C31" s="1238">
        <v>4916.6099999999997</v>
      </c>
      <c r="D31" s="1238">
        <v>6461.7233399999996</v>
      </c>
      <c r="E31" s="1238">
        <v>8095.0046300000004</v>
      </c>
      <c r="F31" s="1238">
        <v>7455.33</v>
      </c>
      <c r="G31" s="1238">
        <v>9073.67</v>
      </c>
      <c r="H31" s="1238">
        <v>9598.2099999999991</v>
      </c>
      <c r="I31" s="1238">
        <v>9705.4023200000011</v>
      </c>
      <c r="J31" s="1238">
        <v>11922</v>
      </c>
      <c r="K31" s="1238">
        <v>12645.3882382926</v>
      </c>
      <c r="L31" s="1245">
        <v>17624.060000000001</v>
      </c>
      <c r="M31" s="1238">
        <v>1381.37</v>
      </c>
      <c r="N31" s="1238">
        <v>1388.9486400000001</v>
      </c>
      <c r="O31" s="1238">
        <v>1506.83276</v>
      </c>
      <c r="P31" s="1246">
        <v>2039.26</v>
      </c>
      <c r="Q31" s="1246">
        <v>2936.88</v>
      </c>
      <c r="R31" s="1246">
        <v>7835.39</v>
      </c>
      <c r="S31" s="1246">
        <v>9787.6957899999998</v>
      </c>
      <c r="T31" s="1238">
        <v>7312.2</v>
      </c>
      <c r="U31" s="1238">
        <v>4581.99</v>
      </c>
      <c r="V31" s="1245">
        <v>2229.0100000000002</v>
      </c>
      <c r="W31" s="1238">
        <v>1062.57</v>
      </c>
      <c r="X31" s="1238">
        <v>13014.87588</v>
      </c>
      <c r="Y31" s="1238">
        <v>14705.12033</v>
      </c>
      <c r="Z31" s="1238">
        <v>14383.3</v>
      </c>
      <c r="AA31" s="1238">
        <v>13748.48</v>
      </c>
      <c r="AB31" s="1238">
        <v>13399.16</v>
      </c>
      <c r="AC31" s="1238">
        <v>12855.023650000001</v>
      </c>
      <c r="AD31" s="1238">
        <v>13951</v>
      </c>
      <c r="AE31" s="1238">
        <v>15473</v>
      </c>
      <c r="AF31" s="1245">
        <v>16500.651269999998</v>
      </c>
      <c r="AG31" s="1238">
        <v>1985.53</v>
      </c>
      <c r="AH31" s="1238">
        <v>1799.07736</v>
      </c>
      <c r="AI31" s="1238">
        <v>1520.9023599</v>
      </c>
      <c r="AJ31" s="1238">
        <v>1374.27</v>
      </c>
      <c r="AK31" s="1238">
        <v>1177.6300000000001</v>
      </c>
      <c r="AL31" s="1238">
        <v>1241.1500000000001</v>
      </c>
      <c r="AM31" s="1238">
        <v>1411.1293559999999</v>
      </c>
      <c r="AN31" s="1238">
        <v>1089</v>
      </c>
      <c r="AO31" s="1238">
        <v>1130.3499999999999</v>
      </c>
      <c r="AP31" s="1245">
        <v>601</v>
      </c>
      <c r="AQ31" s="1238">
        <v>22719.78</v>
      </c>
      <c r="AR31" s="1238">
        <v>21979.964956200001</v>
      </c>
      <c r="AS31" s="1238">
        <v>22650.160646200002</v>
      </c>
      <c r="AT31" s="1238">
        <v>23727.46</v>
      </c>
      <c r="AU31" s="1238">
        <v>25033.22</v>
      </c>
      <c r="AV31" s="1238">
        <v>34183.67</v>
      </c>
      <c r="AW31" s="1238">
        <v>36472.370000000003</v>
      </c>
      <c r="AX31" s="1238">
        <v>39453.589999999997</v>
      </c>
      <c r="AY31" s="1238">
        <v>43767.199999999997</v>
      </c>
      <c r="AZ31" s="1245">
        <v>52752.4</v>
      </c>
      <c r="BA31" s="1238">
        <v>1558.73</v>
      </c>
      <c r="BB31" s="1238">
        <v>1176.3610881</v>
      </c>
      <c r="BC31" s="1238">
        <v>1296.0099981000001</v>
      </c>
      <c r="BD31" s="1238">
        <v>2301.1999999999998</v>
      </c>
      <c r="BE31" s="1238">
        <v>2571.5500000000002</v>
      </c>
      <c r="BF31" s="1238">
        <v>2267.02</v>
      </c>
      <c r="BG31" s="1238">
        <v>2078.9679593000001</v>
      </c>
      <c r="BH31" s="1238">
        <v>8356.9599999999991</v>
      </c>
      <c r="BI31" s="1238">
        <v>10922.63</v>
      </c>
      <c r="BJ31" s="1245">
        <v>7007.95</v>
      </c>
      <c r="BK31" s="1238">
        <v>1463.86</v>
      </c>
      <c r="BL31" s="1238">
        <v>1054.32962</v>
      </c>
      <c r="BM31" s="1238">
        <v>783.78368</v>
      </c>
      <c r="BN31" s="1238">
        <v>900.86</v>
      </c>
      <c r="BO31" s="1238">
        <v>1445.19</v>
      </c>
      <c r="BP31" s="1238">
        <v>3608.07</v>
      </c>
      <c r="BQ31" s="1238">
        <v>4427.24</v>
      </c>
      <c r="BR31" s="1238">
        <v>4576.08</v>
      </c>
      <c r="BS31" s="1238">
        <v>5273.67</v>
      </c>
      <c r="BT31" s="1245">
        <v>5624.95</v>
      </c>
      <c r="BU31" s="1245">
        <v>210.43</v>
      </c>
      <c r="BV31" s="1238">
        <v>1463.32</v>
      </c>
      <c r="BW31" s="1238">
        <v>1903.8163368999999</v>
      </c>
      <c r="BX31" s="1238">
        <v>6590.0310120000004</v>
      </c>
      <c r="BY31" s="1238">
        <v>8893.3799999999992</v>
      </c>
      <c r="BZ31" s="1238">
        <v>9824.44</v>
      </c>
      <c r="CA31" s="1238">
        <v>10785.54</v>
      </c>
      <c r="CB31" s="1238">
        <v>9246.1030076999996</v>
      </c>
      <c r="CC31" s="1238">
        <v>7995.91</v>
      </c>
      <c r="CD31" s="1238">
        <v>6522.07</v>
      </c>
      <c r="CE31" s="1245">
        <v>8021.01</v>
      </c>
      <c r="CF31" s="1238">
        <v>1635.86</v>
      </c>
      <c r="CG31" s="1238">
        <v>2806.34996</v>
      </c>
      <c r="CH31" s="1238">
        <v>3283.9011399999999</v>
      </c>
      <c r="CI31" s="1238">
        <v>4126.3599999999997</v>
      </c>
      <c r="CJ31" s="1238">
        <v>3819.3</v>
      </c>
      <c r="CK31" s="1238">
        <v>3775.18</v>
      </c>
      <c r="CL31" s="1238">
        <v>3183.5461043999999</v>
      </c>
      <c r="CM31" s="1238">
        <v>2536.83</v>
      </c>
      <c r="CN31" s="1247">
        <v>0</v>
      </c>
      <c r="CO31" s="1238">
        <v>456.59</v>
      </c>
      <c r="CP31" s="1238">
        <v>1798.1166450000001</v>
      </c>
      <c r="CQ31" s="1238">
        <v>2337.0769223000002</v>
      </c>
      <c r="CR31" s="1238">
        <v>4805.93</v>
      </c>
      <c r="CS31" s="1238">
        <v>6083.31</v>
      </c>
      <c r="CT31" s="1238">
        <v>7179.1</v>
      </c>
      <c r="CU31" s="1238">
        <v>7929.8344904000005</v>
      </c>
      <c r="CV31" s="1238">
        <v>5710.07</v>
      </c>
      <c r="CW31" s="1238">
        <v>5245.8</v>
      </c>
      <c r="CX31" s="1245">
        <v>5595.46</v>
      </c>
      <c r="CY31" s="1245"/>
      <c r="CZ31" s="1238">
        <v>40196.33</v>
      </c>
      <c r="DA31" s="1238">
        <v>39637.479258300002</v>
      </c>
      <c r="DB31" s="1238">
        <v>35291.5771857</v>
      </c>
      <c r="DC31" s="1238">
        <v>34140.370000000003</v>
      </c>
      <c r="DD31" s="1238">
        <v>33329.74</v>
      </c>
      <c r="DE31" s="1238">
        <v>33012.51</v>
      </c>
      <c r="DF31" s="1238">
        <v>34014.877725700004</v>
      </c>
      <c r="DG31" s="1238">
        <v>34273.93</v>
      </c>
      <c r="DH31" s="1238">
        <v>38023.410000000003</v>
      </c>
      <c r="DI31" s="1245">
        <v>41583.360000000001</v>
      </c>
      <c r="DJ31" s="1238">
        <v>21499</v>
      </c>
      <c r="DK31" s="1238">
        <v>21953.46399</v>
      </c>
      <c r="DL31" s="1238">
        <v>21377.58699</v>
      </c>
      <c r="DM31" s="1238">
        <v>42206.22</v>
      </c>
      <c r="DN31" s="1238">
        <v>47561.96</v>
      </c>
      <c r="DO31" s="1238">
        <v>47761.52</v>
      </c>
      <c r="DP31" s="1238">
        <v>45719.15</v>
      </c>
      <c r="DQ31" s="1238">
        <v>48722.09</v>
      </c>
      <c r="DR31" s="1238">
        <v>59554.62</v>
      </c>
      <c r="DS31" s="1245">
        <v>71801.820000000007</v>
      </c>
      <c r="DT31" s="1238">
        <v>1296.0608</v>
      </c>
      <c r="DU31" s="1238">
        <v>1185.2747333</v>
      </c>
      <c r="DV31" s="1238">
        <v>1825.831156</v>
      </c>
      <c r="DW31" s="1238">
        <v>2137.44</v>
      </c>
      <c r="DX31" s="1238">
        <v>2835.7955999999999</v>
      </c>
      <c r="DY31" s="1238">
        <v>4255.3490000000002</v>
      </c>
      <c r="DZ31" s="1238">
        <v>2741.4497852</v>
      </c>
      <c r="EA31" s="1238">
        <v>1916.35</v>
      </c>
      <c r="EB31" s="1238">
        <v>1882.1795</v>
      </c>
      <c r="EC31" s="1245">
        <v>2119.2258999999999</v>
      </c>
      <c r="ED31" s="1238">
        <v>3972.57</v>
      </c>
      <c r="EE31" s="1238">
        <v>4407.2049399999996</v>
      </c>
      <c r="EF31" s="1238">
        <v>6181.3505800000003</v>
      </c>
      <c r="EG31" s="1238">
        <v>6538.67</v>
      </c>
      <c r="EH31" s="1238">
        <v>7511.24</v>
      </c>
      <c r="EI31" s="1238">
        <v>8387.25</v>
      </c>
      <c r="EJ31" s="1238">
        <v>8444.7980349000009</v>
      </c>
      <c r="EK31" s="1238">
        <v>8354</v>
      </c>
      <c r="EL31" s="1238">
        <v>11567.574714799999</v>
      </c>
      <c r="EM31" s="1245">
        <v>18178.419999999998</v>
      </c>
      <c r="EN31" s="1238">
        <v>316639.37</v>
      </c>
      <c r="EO31" s="1238">
        <v>321055.18</v>
      </c>
      <c r="EP31" s="1238">
        <v>258578.98</v>
      </c>
      <c r="EQ31" s="1238">
        <v>274886.15000000002</v>
      </c>
      <c r="ER31" s="1238">
        <v>288400.08</v>
      </c>
      <c r="ES31" s="1238">
        <v>301382.40000000002</v>
      </c>
      <c r="ET31" s="1238">
        <v>345338.62060000002</v>
      </c>
      <c r="EU31" s="1238">
        <v>355202.31</v>
      </c>
      <c r="EV31" s="1238">
        <v>381962.23917000002</v>
      </c>
      <c r="EW31" s="1245">
        <v>405697</v>
      </c>
      <c r="EX31" s="1238">
        <v>11877.8</v>
      </c>
      <c r="EY31" s="1238">
        <v>16785.32156</v>
      </c>
      <c r="EZ31" s="1238">
        <v>16227.456679999999</v>
      </c>
      <c r="FA31" s="1238">
        <v>15818.31</v>
      </c>
      <c r="FB31" s="1238">
        <v>19211.82</v>
      </c>
      <c r="FC31" s="1238">
        <v>21870.5</v>
      </c>
      <c r="FD31" s="1238">
        <v>22132.160210000002</v>
      </c>
      <c r="FE31" s="1238">
        <v>26039.79</v>
      </c>
      <c r="FF31" s="1238">
        <v>34517.949999999997</v>
      </c>
      <c r="FG31" s="1245">
        <v>41530.99</v>
      </c>
      <c r="FH31" s="1238">
        <v>4567.38</v>
      </c>
      <c r="FI31" s="1246">
        <v>7269.7410200000004</v>
      </c>
      <c r="FJ31" s="1246">
        <v>7165.6691799999999</v>
      </c>
      <c r="FK31" s="1246">
        <v>7950.47</v>
      </c>
      <c r="FL31" s="1246">
        <v>9663.41</v>
      </c>
      <c r="FM31" s="1246">
        <v>11451.74</v>
      </c>
      <c r="FN31" s="1246">
        <v>12185.160469999999</v>
      </c>
      <c r="FO31" s="1238">
        <v>11853</v>
      </c>
      <c r="FP31" s="1238">
        <v>11864.12</v>
      </c>
      <c r="FQ31" s="1245">
        <v>11404.4</v>
      </c>
      <c r="FR31" s="1238">
        <v>3303.88</v>
      </c>
      <c r="FS31" s="1238">
        <v>4626.0487400000002</v>
      </c>
      <c r="FT31" s="1238">
        <v>5045.8896000000004</v>
      </c>
      <c r="FU31" s="1238">
        <v>5434.42</v>
      </c>
      <c r="FV31" s="1238">
        <v>5164.51</v>
      </c>
      <c r="FW31" s="1238">
        <v>3814.73</v>
      </c>
      <c r="FX31" s="1238">
        <v>2661.82537</v>
      </c>
      <c r="FY31" s="1238">
        <v>1682.11</v>
      </c>
      <c r="FZ31" s="1238">
        <v>1535.7</v>
      </c>
      <c r="GA31" s="1245">
        <v>1344.37</v>
      </c>
      <c r="GB31" s="1238">
        <v>3081.71</v>
      </c>
      <c r="GC31" s="1238">
        <v>3171.7430199999999</v>
      </c>
      <c r="GD31" s="1238">
        <v>2950.0391199999999</v>
      </c>
      <c r="GE31" s="1238">
        <v>2844.57</v>
      </c>
      <c r="GF31" s="1238">
        <v>4185.59</v>
      </c>
      <c r="GG31" s="1238">
        <v>5253.16</v>
      </c>
      <c r="GH31" s="1238">
        <v>6013.3790900000004</v>
      </c>
      <c r="GI31" s="1238">
        <v>5881</v>
      </c>
      <c r="GJ31" s="1238">
        <v>5184.33</v>
      </c>
      <c r="GK31" s="1245">
        <v>4686.76</v>
      </c>
      <c r="GL31" s="1238">
        <v>1021.73</v>
      </c>
      <c r="GM31" s="1238">
        <v>981.47</v>
      </c>
      <c r="GN31" s="1238">
        <v>962.05</v>
      </c>
      <c r="GO31" s="1238">
        <v>894.43</v>
      </c>
      <c r="GP31" s="1238">
        <v>753.75</v>
      </c>
      <c r="GQ31" s="1238">
        <v>669.19</v>
      </c>
      <c r="GR31" s="1238">
        <v>624.30007999999998</v>
      </c>
      <c r="GS31" s="1238">
        <v>740</v>
      </c>
      <c r="GT31" s="1247">
        <v>0</v>
      </c>
      <c r="GU31" s="1248"/>
      <c r="GV31" s="1238">
        <v>27148.92</v>
      </c>
      <c r="GW31" s="1238">
        <v>44724.850639999997</v>
      </c>
      <c r="GX31" s="1238">
        <v>53847.492630000001</v>
      </c>
      <c r="GY31" s="1238">
        <v>58129.19</v>
      </c>
      <c r="GZ31" s="1238">
        <v>59522.33</v>
      </c>
      <c r="HA31" s="1238">
        <v>58118.47</v>
      </c>
      <c r="HB31" s="1238">
        <v>56543.090070000006</v>
      </c>
      <c r="HC31" s="1238">
        <v>52677.26</v>
      </c>
      <c r="HD31" s="1238">
        <v>52151</v>
      </c>
      <c r="HE31" s="1245">
        <v>55695.929700000001</v>
      </c>
      <c r="HF31" s="1238">
        <v>3533.11</v>
      </c>
      <c r="HG31" s="1238">
        <v>4507.5479838000001</v>
      </c>
      <c r="HH31" s="1238">
        <v>4038.6155438000001</v>
      </c>
      <c r="HI31" s="1238">
        <v>4063.39</v>
      </c>
      <c r="HJ31" s="1238">
        <v>6408.97</v>
      </c>
      <c r="HK31" s="1238">
        <v>6853.94</v>
      </c>
      <c r="HL31" s="1238">
        <v>6517.5309438000004</v>
      </c>
      <c r="HM31" s="1238">
        <v>5259.65</v>
      </c>
      <c r="HN31" s="1238">
        <v>4829.6899999999996</v>
      </c>
      <c r="HO31" s="1245">
        <v>5087.49</v>
      </c>
      <c r="HP31" s="1238">
        <v>2594.2600000000002</v>
      </c>
      <c r="HQ31" s="1238">
        <v>2258.94</v>
      </c>
      <c r="HR31" s="1238">
        <v>2245.3338199999998</v>
      </c>
      <c r="HS31" s="1238">
        <v>2248.2295600000002</v>
      </c>
      <c r="HT31" s="1238">
        <v>1956</v>
      </c>
      <c r="HU31" s="1238">
        <v>1718.58</v>
      </c>
      <c r="HV31" s="1238">
        <v>2338.83</v>
      </c>
      <c r="HW31" s="1238">
        <v>2593.0616599999998</v>
      </c>
      <c r="HX31" s="1238">
        <v>3631.48</v>
      </c>
      <c r="HY31" s="1238">
        <v>5094.38</v>
      </c>
      <c r="HZ31" s="1245">
        <v>6739.16</v>
      </c>
      <c r="IA31" s="1238">
        <v>10896.6</v>
      </c>
      <c r="IB31" s="1238">
        <v>11367.197700000001</v>
      </c>
      <c r="IC31" s="1238">
        <v>15017.57782</v>
      </c>
      <c r="ID31" s="1238">
        <v>17536.37</v>
      </c>
      <c r="IE31" s="1238">
        <v>19711.93</v>
      </c>
      <c r="IF31" s="1238">
        <v>19491.07</v>
      </c>
      <c r="IG31" s="1238">
        <v>19158.8549404</v>
      </c>
      <c r="IH31" s="1238">
        <v>26113.14</v>
      </c>
      <c r="II31" s="1238">
        <v>37999.35</v>
      </c>
      <c r="IJ31" s="1245">
        <v>56877.56</v>
      </c>
      <c r="IK31" s="1238">
        <v>489937.62079999992</v>
      </c>
      <c r="IL31" s="1238">
        <v>537301.42123159999</v>
      </c>
      <c r="IM31" s="1238">
        <v>493527.16952400003</v>
      </c>
      <c r="IN31" s="1238">
        <v>544543.35</v>
      </c>
      <c r="IO31" s="1238">
        <v>581693.37560000003</v>
      </c>
      <c r="IP31" s="1238">
        <v>618533.14899999974</v>
      </c>
      <c r="IQ31" s="1238">
        <v>661785.5716578</v>
      </c>
      <c r="IR31" s="1238">
        <v>685249.75000000012</v>
      </c>
      <c r="IS31" s="1238">
        <v>752379.05544659239</v>
      </c>
      <c r="IT31" s="1245">
        <f t="shared" si="3"/>
        <v>838952.19682439999</v>
      </c>
    </row>
    <row r="32" spans="1:254" ht="17.5" customHeight="1">
      <c r="A32" s="1241" t="s">
        <v>608</v>
      </c>
      <c r="B32" s="1242"/>
      <c r="C32" s="1238"/>
      <c r="D32" s="1238">
        <v>0</v>
      </c>
      <c r="E32" s="1238">
        <v>0</v>
      </c>
      <c r="F32" s="1238">
        <v>0</v>
      </c>
      <c r="G32" s="1238">
        <v>0</v>
      </c>
      <c r="H32" s="1238">
        <v>0</v>
      </c>
      <c r="I32" s="1238">
        <v>0</v>
      </c>
      <c r="J32" s="1238"/>
      <c r="K32" s="1238"/>
      <c r="L32" s="1245"/>
      <c r="M32" s="1238"/>
      <c r="N32" s="1238">
        <v>0</v>
      </c>
      <c r="O32" s="1238">
        <v>0</v>
      </c>
      <c r="P32" s="1246">
        <v>0</v>
      </c>
      <c r="Q32" s="1246">
        <v>0</v>
      </c>
      <c r="R32" s="1246">
        <v>0</v>
      </c>
      <c r="S32" s="1246">
        <v>0</v>
      </c>
      <c r="T32" s="1238">
        <v>0</v>
      </c>
      <c r="U32" s="1238"/>
      <c r="V32" s="1245"/>
      <c r="W32" s="1238"/>
      <c r="X32" s="1238">
        <v>0</v>
      </c>
      <c r="Y32" s="1238">
        <v>0</v>
      </c>
      <c r="Z32" s="1238">
        <v>0</v>
      </c>
      <c r="AA32" s="1238">
        <v>0</v>
      </c>
      <c r="AB32" s="1238">
        <v>0</v>
      </c>
      <c r="AC32" s="1238">
        <v>0</v>
      </c>
      <c r="AD32" s="1238">
        <v>0</v>
      </c>
      <c r="AE32" s="1238">
        <v>0</v>
      </c>
      <c r="AF32" s="1245"/>
      <c r="AG32" s="1238"/>
      <c r="AH32" s="1238">
        <v>0</v>
      </c>
      <c r="AI32" s="1238">
        <v>0</v>
      </c>
      <c r="AJ32" s="1238">
        <v>0</v>
      </c>
      <c r="AK32" s="1238">
        <v>0</v>
      </c>
      <c r="AL32" s="1238">
        <v>0</v>
      </c>
      <c r="AM32" s="1238">
        <v>0</v>
      </c>
      <c r="AN32" s="1238">
        <v>0</v>
      </c>
      <c r="AO32" s="1238"/>
      <c r="AP32" s="1245"/>
      <c r="AQ32" s="1238"/>
      <c r="AR32" s="1238">
        <v>0</v>
      </c>
      <c r="AS32" s="1238">
        <v>0</v>
      </c>
      <c r="AT32" s="1238">
        <v>0</v>
      </c>
      <c r="AU32" s="1238">
        <v>0</v>
      </c>
      <c r="AV32" s="1238">
        <v>0</v>
      </c>
      <c r="AW32" s="1238">
        <v>0</v>
      </c>
      <c r="AX32" s="1238">
        <v>0</v>
      </c>
      <c r="AY32" s="1238">
        <v>0</v>
      </c>
      <c r="AZ32" s="1245"/>
      <c r="BA32" s="1238"/>
      <c r="BB32" s="1238">
        <v>0</v>
      </c>
      <c r="BC32" s="1238">
        <v>0</v>
      </c>
      <c r="BD32" s="1238">
        <v>0</v>
      </c>
      <c r="BE32" s="1238">
        <v>0</v>
      </c>
      <c r="BF32" s="1238">
        <v>0</v>
      </c>
      <c r="BG32" s="1238">
        <v>0</v>
      </c>
      <c r="BH32" s="1238">
        <v>0</v>
      </c>
      <c r="BI32" s="1238">
        <v>0</v>
      </c>
      <c r="BJ32" s="1245"/>
      <c r="BK32" s="1238"/>
      <c r="BL32" s="1238">
        <v>0</v>
      </c>
      <c r="BM32" s="1238">
        <v>0</v>
      </c>
      <c r="BN32" s="1238"/>
      <c r="BO32" s="1238"/>
      <c r="BP32" s="1238"/>
      <c r="BQ32" s="1238">
        <v>0</v>
      </c>
      <c r="BR32" s="1238"/>
      <c r="BS32" s="1238"/>
      <c r="BT32" s="1245"/>
      <c r="BU32" s="1245"/>
      <c r="BV32" s="1238"/>
      <c r="BW32" s="1238">
        <v>0</v>
      </c>
      <c r="BX32" s="1238">
        <v>0</v>
      </c>
      <c r="BY32" s="1238">
        <v>0</v>
      </c>
      <c r="BZ32" s="1238"/>
      <c r="CA32" s="1238">
        <v>0</v>
      </c>
      <c r="CB32" s="1238">
        <v>0</v>
      </c>
      <c r="CC32" s="1238">
        <v>0</v>
      </c>
      <c r="CD32" s="1238">
        <v>0</v>
      </c>
      <c r="CE32" s="1245"/>
      <c r="CF32" s="1238"/>
      <c r="CG32" s="1238">
        <v>0</v>
      </c>
      <c r="CH32" s="1238">
        <v>644.57829000000004</v>
      </c>
      <c r="CI32" s="1238">
        <v>665.4</v>
      </c>
      <c r="CJ32" s="1238">
        <v>960.72</v>
      </c>
      <c r="CK32" s="1238">
        <v>896.27</v>
      </c>
      <c r="CL32" s="1238">
        <v>239.72172</v>
      </c>
      <c r="CM32" s="1238">
        <v>0</v>
      </c>
      <c r="CN32" s="1247">
        <v>0</v>
      </c>
      <c r="CO32" s="1238"/>
      <c r="CP32" s="1238">
        <v>0</v>
      </c>
      <c r="CQ32" s="1238">
        <v>0</v>
      </c>
      <c r="CR32" s="1238">
        <v>0</v>
      </c>
      <c r="CS32" s="1238">
        <v>0</v>
      </c>
      <c r="CT32" s="1238">
        <v>0</v>
      </c>
      <c r="CU32" s="1238">
        <v>0</v>
      </c>
      <c r="CV32" s="1238">
        <v>0</v>
      </c>
      <c r="CW32" s="1238">
        <v>0</v>
      </c>
      <c r="CX32" s="1245"/>
      <c r="CY32" s="1245"/>
      <c r="CZ32" s="1238"/>
      <c r="DA32" s="1238">
        <v>0</v>
      </c>
      <c r="DB32" s="1238">
        <v>0</v>
      </c>
      <c r="DC32" s="1238"/>
      <c r="DD32" s="1238"/>
      <c r="DE32" s="1238">
        <v>0</v>
      </c>
      <c r="DF32" s="1238">
        <v>0</v>
      </c>
      <c r="DG32" s="1238">
        <v>0</v>
      </c>
      <c r="DH32" s="1238">
        <v>0</v>
      </c>
      <c r="DI32" s="1245"/>
      <c r="DJ32" s="1238">
        <v>13.38</v>
      </c>
      <c r="DK32" s="1238">
        <v>7.02</v>
      </c>
      <c r="DL32" s="1238">
        <v>4.6900000000000004</v>
      </c>
      <c r="DM32" s="1238">
        <v>4.63</v>
      </c>
      <c r="DN32" s="1238">
        <v>4.46</v>
      </c>
      <c r="DO32" s="1238"/>
      <c r="DP32" s="1238"/>
      <c r="DQ32" s="1238"/>
      <c r="DR32" s="1238"/>
      <c r="DS32" s="1245"/>
      <c r="DT32" s="1238"/>
      <c r="DU32" s="1238">
        <v>0</v>
      </c>
      <c r="DV32" s="1238">
        <v>0</v>
      </c>
      <c r="DW32" s="1238">
        <v>0</v>
      </c>
      <c r="DX32" s="1238">
        <v>0</v>
      </c>
      <c r="DY32" s="1238">
        <v>0</v>
      </c>
      <c r="DZ32" s="1238">
        <v>0</v>
      </c>
      <c r="EA32" s="1238">
        <v>0</v>
      </c>
      <c r="EB32" s="1238"/>
      <c r="EC32" s="1245"/>
      <c r="ED32" s="1238"/>
      <c r="EE32" s="1238">
        <v>0</v>
      </c>
      <c r="EF32" s="1238">
        <v>0</v>
      </c>
      <c r="EG32" s="1238"/>
      <c r="EH32" s="1238"/>
      <c r="EI32" s="1238"/>
      <c r="EJ32" s="1238"/>
      <c r="EK32" s="1238"/>
      <c r="EL32" s="1238"/>
      <c r="EM32" s="1245"/>
      <c r="EN32" s="1238"/>
      <c r="EO32" s="1238"/>
      <c r="EP32" s="1238"/>
      <c r="EQ32" s="1238">
        <v>0</v>
      </c>
      <c r="ER32" s="1238">
        <v>0</v>
      </c>
      <c r="ES32" s="1238">
        <v>0</v>
      </c>
      <c r="ET32" s="1238">
        <v>0</v>
      </c>
      <c r="EU32" s="1238">
        <v>0</v>
      </c>
      <c r="EV32" s="1238"/>
      <c r="EW32" s="1245"/>
      <c r="EX32" s="1238"/>
      <c r="EY32" s="1238">
        <v>0</v>
      </c>
      <c r="EZ32" s="1238">
        <v>0</v>
      </c>
      <c r="FA32" s="1238">
        <v>0</v>
      </c>
      <c r="FB32" s="1238">
        <v>0</v>
      </c>
      <c r="FC32" s="1238">
        <v>0</v>
      </c>
      <c r="FD32" s="1238">
        <v>0</v>
      </c>
      <c r="FE32" s="1238">
        <v>0</v>
      </c>
      <c r="FF32" s="1238"/>
      <c r="FG32" s="1245"/>
      <c r="FH32" s="1238"/>
      <c r="FI32" s="1246">
        <v>0</v>
      </c>
      <c r="FJ32" s="1246">
        <v>0</v>
      </c>
      <c r="FK32" s="1246">
        <v>0</v>
      </c>
      <c r="FL32" s="1246">
        <v>0</v>
      </c>
      <c r="FM32" s="1246">
        <v>0</v>
      </c>
      <c r="FN32" s="1246">
        <v>0</v>
      </c>
      <c r="FO32" s="1238">
        <v>0</v>
      </c>
      <c r="FP32" s="1238"/>
      <c r="FQ32" s="1245"/>
      <c r="FR32" s="1238">
        <v>6901.99</v>
      </c>
      <c r="FS32" s="1238">
        <v>6150.6375900000003</v>
      </c>
      <c r="FT32" s="1238">
        <v>5243.9692400000004</v>
      </c>
      <c r="FU32" s="1238">
        <v>3679.21</v>
      </c>
      <c r="FV32" s="1238">
        <v>2406.36</v>
      </c>
      <c r="FW32" s="1238">
        <v>2941.39</v>
      </c>
      <c r="FX32" s="1238">
        <v>1980.2896000000001</v>
      </c>
      <c r="FY32" s="1238">
        <v>1875.78</v>
      </c>
      <c r="FZ32" s="1238">
        <v>1239.48</v>
      </c>
      <c r="GA32" s="1245"/>
      <c r="GB32" s="1238"/>
      <c r="GC32" s="1238">
        <v>0</v>
      </c>
      <c r="GD32" s="1238">
        <v>0</v>
      </c>
      <c r="GE32" s="1238"/>
      <c r="GF32" s="1238"/>
      <c r="GG32" s="1238">
        <v>0</v>
      </c>
      <c r="GH32" s="1238">
        <v>0</v>
      </c>
      <c r="GI32" s="1238">
        <v>0</v>
      </c>
      <c r="GJ32" s="1238"/>
      <c r="GK32" s="1245">
        <v>9529.85</v>
      </c>
      <c r="GL32" s="1238"/>
      <c r="GM32" s="1238"/>
      <c r="GN32" s="1238"/>
      <c r="GO32" s="1238"/>
      <c r="GP32" s="1238">
        <v>0</v>
      </c>
      <c r="GQ32" s="1238">
        <v>0</v>
      </c>
      <c r="GR32" s="1238">
        <v>0</v>
      </c>
      <c r="GS32" s="1238">
        <v>0</v>
      </c>
      <c r="GT32" s="1247">
        <v>0</v>
      </c>
      <c r="GU32" s="1248"/>
      <c r="GV32" s="1238"/>
      <c r="GW32" s="1238">
        <v>0</v>
      </c>
      <c r="GX32" s="1238">
        <v>0</v>
      </c>
      <c r="GY32" s="1238">
        <v>0</v>
      </c>
      <c r="GZ32" s="1238">
        <v>0</v>
      </c>
      <c r="HA32" s="1238">
        <v>0</v>
      </c>
      <c r="HB32" s="1238">
        <v>0</v>
      </c>
      <c r="HC32" s="1238">
        <v>0</v>
      </c>
      <c r="HD32" s="1238"/>
      <c r="HE32" s="1245"/>
      <c r="HF32" s="1238"/>
      <c r="HG32" s="1238">
        <v>0</v>
      </c>
      <c r="HH32" s="1238">
        <v>0</v>
      </c>
      <c r="HI32" s="1238">
        <v>0</v>
      </c>
      <c r="HJ32" s="1238">
        <v>0</v>
      </c>
      <c r="HK32" s="1238">
        <v>0</v>
      </c>
      <c r="HL32" s="1238">
        <v>0</v>
      </c>
      <c r="HM32" s="1238">
        <v>0</v>
      </c>
      <c r="HN32" s="1238"/>
      <c r="HO32" s="1245"/>
      <c r="HP32" s="1238"/>
      <c r="HQ32" s="1238"/>
      <c r="HR32" s="1238">
        <v>0</v>
      </c>
      <c r="HS32" s="1238">
        <v>0</v>
      </c>
      <c r="HT32" s="1238">
        <v>0</v>
      </c>
      <c r="HU32" s="1238">
        <v>0</v>
      </c>
      <c r="HV32" s="1238">
        <v>0</v>
      </c>
      <c r="HW32" s="1238">
        <v>0</v>
      </c>
      <c r="HX32" s="1238">
        <v>0</v>
      </c>
      <c r="HY32" s="1238"/>
      <c r="HZ32" s="1245"/>
      <c r="IA32" s="1238"/>
      <c r="IB32" s="1238">
        <v>0</v>
      </c>
      <c r="IC32" s="1238">
        <v>0</v>
      </c>
      <c r="ID32" s="1238">
        <v>0</v>
      </c>
      <c r="IE32" s="1238">
        <v>0</v>
      </c>
      <c r="IF32" s="1238">
        <v>0</v>
      </c>
      <c r="IG32" s="1238">
        <v>0</v>
      </c>
      <c r="IH32" s="1238">
        <v>0</v>
      </c>
      <c r="II32" s="1238"/>
      <c r="IJ32" s="1245"/>
      <c r="IK32" s="1238">
        <v>6915.37</v>
      </c>
      <c r="IL32" s="1238">
        <v>6157.6575900000007</v>
      </c>
      <c r="IM32" s="1238">
        <v>5893.2375300000003</v>
      </c>
      <c r="IN32" s="1238">
        <v>4349.24</v>
      </c>
      <c r="IO32" s="1238">
        <v>3371.54</v>
      </c>
      <c r="IP32" s="1238">
        <v>3837.66</v>
      </c>
      <c r="IQ32" s="1238">
        <v>2220.0113200000001</v>
      </c>
      <c r="IR32" s="1238">
        <v>1875.78</v>
      </c>
      <c r="IS32" s="1238">
        <v>1239.48</v>
      </c>
      <c r="IT32" s="1245">
        <f t="shared" si="3"/>
        <v>9529.85</v>
      </c>
    </row>
    <row r="33" spans="1:264" ht="17.5" customHeight="1">
      <c r="A33" s="1241" t="s">
        <v>609</v>
      </c>
      <c r="B33" s="1242"/>
      <c r="C33" s="1238"/>
      <c r="D33" s="1238"/>
      <c r="E33" s="1238"/>
      <c r="F33" s="1238"/>
      <c r="G33" s="1238"/>
      <c r="H33" s="1238"/>
      <c r="I33" s="1238"/>
      <c r="J33" s="1238"/>
      <c r="K33" s="1238"/>
      <c r="L33" s="1245"/>
      <c r="M33" s="1238"/>
      <c r="N33" s="1238"/>
      <c r="O33" s="1238"/>
      <c r="P33" s="1246"/>
      <c r="Q33" s="1246"/>
      <c r="R33" s="1246"/>
      <c r="S33" s="1246"/>
      <c r="T33" s="1238"/>
      <c r="U33" s="1238"/>
      <c r="V33" s="1245"/>
      <c r="W33" s="1238"/>
      <c r="X33" s="1238"/>
      <c r="Y33" s="1238"/>
      <c r="Z33" s="1238"/>
      <c r="AA33" s="1238"/>
      <c r="AB33" s="1238"/>
      <c r="AC33" s="1238"/>
      <c r="AD33" s="1238"/>
      <c r="AE33" s="1238"/>
      <c r="AF33" s="1245"/>
      <c r="AG33" s="1238"/>
      <c r="AH33" s="1238"/>
      <c r="AI33" s="1238"/>
      <c r="AJ33" s="1238"/>
      <c r="AK33" s="1238"/>
      <c r="AL33" s="1238"/>
      <c r="AM33" s="1238"/>
      <c r="AN33" s="1238"/>
      <c r="AO33" s="1238"/>
      <c r="AP33" s="1245"/>
      <c r="AQ33" s="1238"/>
      <c r="AR33" s="1238"/>
      <c r="AS33" s="1238"/>
      <c r="AT33" s="1238"/>
      <c r="AU33" s="1238"/>
      <c r="AV33" s="1238"/>
      <c r="AW33" s="1238"/>
      <c r="AX33" s="1238"/>
      <c r="AY33" s="1238"/>
      <c r="AZ33" s="1245"/>
      <c r="BA33" s="1238"/>
      <c r="BB33" s="1238"/>
      <c r="BC33" s="1238"/>
      <c r="BD33" s="1238"/>
      <c r="BE33" s="1238"/>
      <c r="BF33" s="1238"/>
      <c r="BG33" s="1238"/>
      <c r="BH33" s="1238"/>
      <c r="BI33" s="1238"/>
      <c r="BJ33" s="1245"/>
      <c r="BK33" s="1238"/>
      <c r="BL33" s="1238"/>
      <c r="BM33" s="1238"/>
      <c r="BN33" s="1238"/>
      <c r="BO33" s="1238"/>
      <c r="BP33" s="1238"/>
      <c r="BQ33" s="1238"/>
      <c r="BR33" s="1238"/>
      <c r="BS33" s="1238"/>
      <c r="BT33" s="1245"/>
      <c r="BU33" s="1245"/>
      <c r="BV33" s="1238"/>
      <c r="BW33" s="1238"/>
      <c r="BX33" s="1238"/>
      <c r="BY33" s="1238"/>
      <c r="BZ33" s="1238"/>
      <c r="CA33" s="1238"/>
      <c r="CB33" s="1238"/>
      <c r="CC33" s="1238"/>
      <c r="CD33" s="1238"/>
      <c r="CE33" s="1245"/>
      <c r="CF33" s="1238"/>
      <c r="CG33" s="1238"/>
      <c r="CH33" s="1238"/>
      <c r="CI33" s="1238"/>
      <c r="CJ33" s="1238"/>
      <c r="CK33" s="1238"/>
      <c r="CL33" s="1238"/>
      <c r="CM33" s="1238"/>
      <c r="CN33" s="1247">
        <v>0</v>
      </c>
      <c r="CO33" s="1238"/>
      <c r="CP33" s="1238"/>
      <c r="CQ33" s="1238"/>
      <c r="CR33" s="1238"/>
      <c r="CS33" s="1238"/>
      <c r="CT33" s="1238"/>
      <c r="CU33" s="1238"/>
      <c r="CV33" s="1238"/>
      <c r="CW33" s="1238"/>
      <c r="CX33" s="1245"/>
      <c r="CY33" s="1245"/>
      <c r="CZ33" s="1238"/>
      <c r="DA33" s="1238"/>
      <c r="DB33" s="1238"/>
      <c r="DC33" s="1238"/>
      <c r="DD33" s="1238"/>
      <c r="DE33" s="1238"/>
      <c r="DF33" s="1238"/>
      <c r="DG33" s="1238"/>
      <c r="DH33" s="1238"/>
      <c r="DI33" s="1245"/>
      <c r="DJ33" s="1238"/>
      <c r="DK33" s="1238"/>
      <c r="DL33" s="1238"/>
      <c r="DM33" s="1238"/>
      <c r="DN33" s="1238"/>
      <c r="DO33" s="1238"/>
      <c r="DP33" s="1238"/>
      <c r="DQ33" s="1238"/>
      <c r="DR33" s="1238"/>
      <c r="DS33" s="1245"/>
      <c r="DT33" s="1238"/>
      <c r="DU33" s="1238"/>
      <c r="DV33" s="1238"/>
      <c r="DW33" s="1238"/>
      <c r="DX33" s="1238"/>
      <c r="DY33" s="1238"/>
      <c r="DZ33" s="1238"/>
      <c r="EA33" s="1238"/>
      <c r="EB33" s="1238"/>
      <c r="EC33" s="1245"/>
      <c r="ED33" s="1238"/>
      <c r="EE33" s="1238"/>
      <c r="EF33" s="1238"/>
      <c r="EG33" s="1238"/>
      <c r="EH33" s="1238"/>
      <c r="EI33" s="1238"/>
      <c r="EJ33" s="1238"/>
      <c r="EK33" s="1238"/>
      <c r="EL33" s="1238"/>
      <c r="EM33" s="1245"/>
      <c r="EN33" s="1238"/>
      <c r="EO33" s="1238"/>
      <c r="EP33" s="1238"/>
      <c r="EQ33" s="1238"/>
      <c r="ER33" s="1238"/>
      <c r="ES33" s="1238"/>
      <c r="ET33" s="1238"/>
      <c r="EU33" s="1238"/>
      <c r="EV33" s="1238"/>
      <c r="EW33" s="1245"/>
      <c r="EX33" s="1238"/>
      <c r="EY33" s="1238"/>
      <c r="EZ33" s="1238"/>
      <c r="FA33" s="1238"/>
      <c r="FB33" s="1238"/>
      <c r="FC33" s="1238"/>
      <c r="FD33" s="1238"/>
      <c r="FE33" s="1238"/>
      <c r="FF33" s="1238"/>
      <c r="FG33" s="1245"/>
      <c r="FH33" s="1238"/>
      <c r="FI33" s="1246"/>
      <c r="FJ33" s="1246"/>
      <c r="FK33" s="1246"/>
      <c r="FL33" s="1246"/>
      <c r="FM33" s="1246"/>
      <c r="FN33" s="1246"/>
      <c r="FO33" s="1238"/>
      <c r="FP33" s="1238"/>
      <c r="FQ33" s="1245"/>
      <c r="FR33" s="1238"/>
      <c r="FS33" s="1238"/>
      <c r="FT33" s="1238"/>
      <c r="FU33" s="1238"/>
      <c r="FV33" s="1238"/>
      <c r="FW33" s="1238"/>
      <c r="FX33" s="1238"/>
      <c r="FY33" s="1238"/>
      <c r="FZ33" s="1238"/>
      <c r="GA33" s="1245"/>
      <c r="GB33" s="1238"/>
      <c r="GC33" s="1238"/>
      <c r="GD33" s="1238"/>
      <c r="GE33" s="1238"/>
      <c r="GF33" s="1238"/>
      <c r="GG33" s="1238"/>
      <c r="GH33" s="1238"/>
      <c r="GI33" s="1238"/>
      <c r="GJ33" s="1238"/>
      <c r="GK33" s="1245"/>
      <c r="GL33" s="1238"/>
      <c r="GM33" s="1238"/>
      <c r="GN33" s="1238"/>
      <c r="GO33" s="1238"/>
      <c r="GP33" s="1238"/>
      <c r="GQ33" s="1238"/>
      <c r="GR33" s="1238"/>
      <c r="GS33" s="1238"/>
      <c r="GT33" s="1247">
        <v>0</v>
      </c>
      <c r="GU33" s="1248"/>
      <c r="GV33" s="1238"/>
      <c r="GW33" s="1238"/>
      <c r="GX33" s="1238"/>
      <c r="GY33" s="1238"/>
      <c r="GZ33" s="1238"/>
      <c r="HA33" s="1238"/>
      <c r="HB33" s="1238"/>
      <c r="HC33" s="1238"/>
      <c r="HD33" s="1238"/>
      <c r="HE33" s="1245"/>
      <c r="HF33" s="1238"/>
      <c r="HG33" s="1238"/>
      <c r="HH33" s="1238"/>
      <c r="HI33" s="1238"/>
      <c r="HJ33" s="1238"/>
      <c r="HK33" s="1238"/>
      <c r="HL33" s="1238"/>
      <c r="HM33" s="1238"/>
      <c r="HN33" s="1238"/>
      <c r="HO33" s="1245"/>
      <c r="HP33" s="1238"/>
      <c r="HQ33" s="1238"/>
      <c r="HR33" s="1238"/>
      <c r="HS33" s="1238"/>
      <c r="HT33" s="1238"/>
      <c r="HU33" s="1238"/>
      <c r="HV33" s="1238"/>
      <c r="HW33" s="1238"/>
      <c r="HX33" s="1238"/>
      <c r="HY33" s="1238"/>
      <c r="HZ33" s="1245"/>
      <c r="IA33" s="1238"/>
      <c r="IB33" s="1238"/>
      <c r="IC33" s="1238"/>
      <c r="ID33" s="1238"/>
      <c r="IE33" s="1238"/>
      <c r="IF33" s="1238"/>
      <c r="IG33" s="1238"/>
      <c r="IH33" s="1238"/>
      <c r="II33" s="1238"/>
      <c r="IJ33" s="1245"/>
      <c r="IK33" s="1238">
        <v>0</v>
      </c>
      <c r="IL33" s="1238">
        <v>0</v>
      </c>
      <c r="IM33" s="1238">
        <v>0</v>
      </c>
      <c r="IN33" s="1238">
        <v>0</v>
      </c>
      <c r="IO33" s="1238">
        <v>0</v>
      </c>
      <c r="IP33" s="1238">
        <v>0</v>
      </c>
      <c r="IQ33" s="1238">
        <v>0</v>
      </c>
      <c r="IR33" s="1238">
        <v>0</v>
      </c>
      <c r="IS33" s="1238"/>
      <c r="IT33" s="1245">
        <f t="shared" si="3"/>
        <v>0</v>
      </c>
    </row>
    <row r="34" spans="1:264" ht="17.5" customHeight="1">
      <c r="A34" s="1250" t="s">
        <v>610</v>
      </c>
      <c r="B34" s="1251">
        <v>113.1463778</v>
      </c>
      <c r="C34" s="1238">
        <v>43118.93</v>
      </c>
      <c r="D34" s="1238">
        <v>48107.13</v>
      </c>
      <c r="E34" s="1238">
        <v>49905.48</v>
      </c>
      <c r="F34" s="1238">
        <v>60856.12</v>
      </c>
      <c r="G34" s="1238">
        <v>64405.96</v>
      </c>
      <c r="H34" s="1238">
        <v>44093.16</v>
      </c>
      <c r="I34" s="1238">
        <v>25541.56</v>
      </c>
      <c r="J34" s="1238">
        <v>70494</v>
      </c>
      <c r="K34" s="1238">
        <v>95755.82</v>
      </c>
      <c r="L34" s="1245">
        <v>94139.87</v>
      </c>
      <c r="M34" s="1238">
        <v>4066.72</v>
      </c>
      <c r="N34" s="1238">
        <v>5639.4520000000002</v>
      </c>
      <c r="O34" s="1238">
        <v>3330.73045</v>
      </c>
      <c r="P34" s="1246">
        <v>4717.0600000000004</v>
      </c>
      <c r="Q34" s="1246">
        <v>6018.22</v>
      </c>
      <c r="R34" s="1246">
        <v>5215.6400000000003</v>
      </c>
      <c r="S34" s="1246">
        <v>3847.51575</v>
      </c>
      <c r="T34" s="1238">
        <v>2923.35</v>
      </c>
      <c r="U34" s="1238">
        <v>9209.39</v>
      </c>
      <c r="V34" s="1245">
        <v>10392.629999999999</v>
      </c>
      <c r="W34" s="1238">
        <v>12369.32</v>
      </c>
      <c r="X34" s="1238">
        <v>10747.262479999999</v>
      </c>
      <c r="Y34" s="1238">
        <v>16182.49303</v>
      </c>
      <c r="Z34" s="1238">
        <v>16378.37</v>
      </c>
      <c r="AA34" s="1238">
        <v>13654.79</v>
      </c>
      <c r="AB34" s="1238">
        <v>8106.12</v>
      </c>
      <c r="AC34" s="1238">
        <v>9624.8821900000003</v>
      </c>
      <c r="AD34" s="1238">
        <v>17299</v>
      </c>
      <c r="AE34" s="1238">
        <v>11262</v>
      </c>
      <c r="AF34" s="1245">
        <v>10731.792530000001</v>
      </c>
      <c r="AG34" s="1238">
        <v>11021.29</v>
      </c>
      <c r="AH34" s="1238">
        <v>8028.1279199999999</v>
      </c>
      <c r="AI34" s="1238">
        <v>8666.8932999999997</v>
      </c>
      <c r="AJ34" s="1238">
        <v>10586.19</v>
      </c>
      <c r="AK34" s="1238">
        <v>9692.11</v>
      </c>
      <c r="AL34" s="1238">
        <v>6977.96</v>
      </c>
      <c r="AM34" s="1238">
        <v>7363.2856899999997</v>
      </c>
      <c r="AN34" s="1238">
        <v>6613</v>
      </c>
      <c r="AO34" s="1238">
        <v>5253.18</v>
      </c>
      <c r="AP34" s="1245">
        <v>7507</v>
      </c>
      <c r="AQ34" s="1238">
        <v>45233.599999999999</v>
      </c>
      <c r="AR34" s="1238">
        <v>33971.826000000001</v>
      </c>
      <c r="AS34" s="1238">
        <v>61453.453139999998</v>
      </c>
      <c r="AT34" s="1238">
        <v>50196.95</v>
      </c>
      <c r="AU34" s="1238">
        <v>74172.03</v>
      </c>
      <c r="AV34" s="1238">
        <v>28291.56</v>
      </c>
      <c r="AW34" s="1238">
        <v>39450.879999999997</v>
      </c>
      <c r="AX34" s="1238">
        <v>30140.83</v>
      </c>
      <c r="AY34" s="1238">
        <v>41388.839999999997</v>
      </c>
      <c r="AZ34" s="1245">
        <v>71441.789999999994</v>
      </c>
      <c r="BA34" s="1238">
        <v>6708.94</v>
      </c>
      <c r="BB34" s="1238">
        <v>8675.0367499999993</v>
      </c>
      <c r="BC34" s="1238">
        <v>11367.245440000001</v>
      </c>
      <c r="BD34" s="1238">
        <v>11106.74</v>
      </c>
      <c r="BE34" s="1238">
        <v>12107.95</v>
      </c>
      <c r="BF34" s="1238">
        <v>22559.040000000001</v>
      </c>
      <c r="BG34" s="1238">
        <v>9286.9599699999999</v>
      </c>
      <c r="BH34" s="1238">
        <v>18534.32</v>
      </c>
      <c r="BI34" s="1238">
        <v>13444.5</v>
      </c>
      <c r="BJ34" s="1245">
        <v>14970.24</v>
      </c>
      <c r="BK34" s="1238">
        <v>1440.49</v>
      </c>
      <c r="BL34" s="1238">
        <v>-657.58444999999995</v>
      </c>
      <c r="BM34" s="1238">
        <v>12191.936250000001</v>
      </c>
      <c r="BN34" s="1238">
        <v>21059.360000000001</v>
      </c>
      <c r="BO34" s="1238">
        <v>26811.99</v>
      </c>
      <c r="BP34" s="1238">
        <v>16816.099999999999</v>
      </c>
      <c r="BQ34" s="1238">
        <v>27156.42</v>
      </c>
      <c r="BR34" s="1238">
        <v>34026.6</v>
      </c>
      <c r="BS34" s="1238">
        <v>38662.93</v>
      </c>
      <c r="BT34" s="1245">
        <v>42198.21</v>
      </c>
      <c r="BU34" s="1245">
        <v>210.76</v>
      </c>
      <c r="BV34" s="1238">
        <v>2635.3</v>
      </c>
      <c r="BW34" s="1238">
        <v>4834.3866766000001</v>
      </c>
      <c r="BX34" s="1238">
        <v>10155.6718826</v>
      </c>
      <c r="BY34" s="1238">
        <v>9461.25</v>
      </c>
      <c r="BZ34" s="1238">
        <v>9739.59</v>
      </c>
      <c r="CA34" s="1238">
        <v>9045.92</v>
      </c>
      <c r="CB34" s="1238">
        <v>9509.5483886000002</v>
      </c>
      <c r="CC34" s="1238">
        <v>10337.81</v>
      </c>
      <c r="CD34" s="1238">
        <v>12671.27</v>
      </c>
      <c r="CE34" s="1245">
        <v>24713.7</v>
      </c>
      <c r="CF34" s="1238">
        <v>16957.59</v>
      </c>
      <c r="CG34" s="1238">
        <v>20293.28441</v>
      </c>
      <c r="CH34" s="1238">
        <v>28571.08815</v>
      </c>
      <c r="CI34" s="1238">
        <v>20992.44</v>
      </c>
      <c r="CJ34" s="1238">
        <v>30951.15</v>
      </c>
      <c r="CK34" s="1238">
        <v>25504.12</v>
      </c>
      <c r="CL34" s="1238">
        <v>28977.597459999997</v>
      </c>
      <c r="CM34" s="1238">
        <v>26127.21</v>
      </c>
      <c r="CN34" s="1247">
        <v>0</v>
      </c>
      <c r="CO34" s="1238">
        <v>2155.85</v>
      </c>
      <c r="CP34" s="1238">
        <v>3510.7806580000001</v>
      </c>
      <c r="CQ34" s="1238">
        <v>4689.9943446999996</v>
      </c>
      <c r="CR34" s="1238">
        <v>10811.2</v>
      </c>
      <c r="CS34" s="1238">
        <v>11519.45</v>
      </c>
      <c r="CT34" s="1238">
        <v>6794.91</v>
      </c>
      <c r="CU34" s="1238">
        <v>10934.21162</v>
      </c>
      <c r="CV34" s="1238">
        <v>13703.39</v>
      </c>
      <c r="CW34" s="1238">
        <v>18282.59</v>
      </c>
      <c r="CX34" s="1245">
        <v>26004.080000000002</v>
      </c>
      <c r="CY34" s="1245">
        <v>21713.42</v>
      </c>
      <c r="CZ34" s="1238">
        <v>57237.08</v>
      </c>
      <c r="DA34" s="1238">
        <v>64660.30618</v>
      </c>
      <c r="DB34" s="1238">
        <v>79649.700429999997</v>
      </c>
      <c r="DC34" s="1238">
        <v>110847.46</v>
      </c>
      <c r="DD34" s="1238">
        <v>123981.86</v>
      </c>
      <c r="DE34" s="1238">
        <v>67986.820000000007</v>
      </c>
      <c r="DF34" s="1238">
        <v>103555.94125</v>
      </c>
      <c r="DG34" s="1238">
        <v>108655.49</v>
      </c>
      <c r="DH34" s="1238">
        <v>113664.75</v>
      </c>
      <c r="DI34" s="1245">
        <v>152923.92000000001</v>
      </c>
      <c r="DJ34" s="1238">
        <v>25548</v>
      </c>
      <c r="DK34" s="1238">
        <v>20020.61909</v>
      </c>
      <c r="DL34" s="1238">
        <v>21369.583320000002</v>
      </c>
      <c r="DM34" s="1238">
        <v>20374.349999999999</v>
      </c>
      <c r="DN34" s="1238">
        <v>66101.84</v>
      </c>
      <c r="DO34" s="1238">
        <v>81055.75</v>
      </c>
      <c r="DP34" s="1238">
        <v>55740.41</v>
      </c>
      <c r="DQ34" s="1238">
        <v>66994.7</v>
      </c>
      <c r="DR34" s="1238">
        <v>77085.649999999994</v>
      </c>
      <c r="DS34" s="1245">
        <v>83690.97</v>
      </c>
      <c r="DT34" s="1238">
        <v>5870.2965000000004</v>
      </c>
      <c r="DU34" s="1238">
        <v>9234.6885070000008</v>
      </c>
      <c r="DV34" s="1238">
        <v>10053.702163600001</v>
      </c>
      <c r="DW34" s="1238">
        <v>10104.7382</v>
      </c>
      <c r="DX34" s="1238">
        <v>13621.789000000001</v>
      </c>
      <c r="DY34" s="1238">
        <v>14249.1001</v>
      </c>
      <c r="DZ34" s="1238">
        <v>19648.267829500001</v>
      </c>
      <c r="EA34" s="1238">
        <v>25597.01</v>
      </c>
      <c r="EB34" s="1238">
        <v>27925.7405</v>
      </c>
      <c r="EC34" s="1245">
        <v>34604.476699999999</v>
      </c>
      <c r="ED34" s="1238">
        <v>20254.64</v>
      </c>
      <c r="EE34" s="1238">
        <v>22163.63076</v>
      </c>
      <c r="EF34" s="1238">
        <v>32401.95031</v>
      </c>
      <c r="EG34" s="1238">
        <v>43473.02</v>
      </c>
      <c r="EH34" s="1238">
        <v>46200.31</v>
      </c>
      <c r="EI34" s="1238">
        <v>36059.230000000003</v>
      </c>
      <c r="EJ34" s="1238">
        <v>48698.81</v>
      </c>
      <c r="EK34" s="1238">
        <v>57945</v>
      </c>
      <c r="EL34" s="1238">
        <v>39077.25</v>
      </c>
      <c r="EM34" s="1245">
        <v>92269.13</v>
      </c>
      <c r="EN34" s="1238">
        <v>6437549.0899999999</v>
      </c>
      <c r="EO34" s="1238">
        <v>4291069.4800000004</v>
      </c>
      <c r="EP34" s="1238">
        <v>3272887.32</v>
      </c>
      <c r="EQ34" s="1238">
        <v>2268053.0499999998</v>
      </c>
      <c r="ER34" s="1238">
        <v>4217812.58</v>
      </c>
      <c r="ES34" s="1238">
        <v>2858123.24</v>
      </c>
      <c r="ET34" s="1238">
        <v>3029325.4486400001</v>
      </c>
      <c r="EU34" s="1238">
        <v>3743214.07</v>
      </c>
      <c r="EV34" s="1238">
        <v>3835345.6229099999</v>
      </c>
      <c r="EW34" s="1245">
        <v>3452105</v>
      </c>
      <c r="EX34" s="1238">
        <v>22113.16</v>
      </c>
      <c r="EY34" s="1238">
        <v>33263.003080000002</v>
      </c>
      <c r="EZ34" s="1238">
        <v>34644.899279999998</v>
      </c>
      <c r="FA34" s="1238">
        <v>44050.18</v>
      </c>
      <c r="FB34" s="1238">
        <v>50268.89</v>
      </c>
      <c r="FC34" s="1238">
        <v>40598.519999999997</v>
      </c>
      <c r="FD34" s="1238">
        <v>57923.420999999995</v>
      </c>
      <c r="FE34" s="1238">
        <v>66168.59</v>
      </c>
      <c r="FF34" s="1238">
        <v>102184.37</v>
      </c>
      <c r="FG34" s="1245">
        <v>151841.98000000001</v>
      </c>
      <c r="FH34" s="1238">
        <v>17153.349999999999</v>
      </c>
      <c r="FI34" s="1246">
        <v>22248.670119999999</v>
      </c>
      <c r="FJ34" s="1246">
        <v>26250.616129999999</v>
      </c>
      <c r="FK34" s="1246">
        <v>28981.91</v>
      </c>
      <c r="FL34" s="1246">
        <v>27237.71</v>
      </c>
      <c r="FM34" s="1246">
        <v>32940.9</v>
      </c>
      <c r="FN34" s="1246">
        <v>26669.631959999999</v>
      </c>
      <c r="FO34" s="1238">
        <v>16332</v>
      </c>
      <c r="FP34" s="1238">
        <v>16882.2</v>
      </c>
      <c r="FQ34" s="1245">
        <v>21732.43</v>
      </c>
      <c r="FR34" s="1238">
        <v>2210.1</v>
      </c>
      <c r="FS34" s="1238">
        <v>2661.9315999999999</v>
      </c>
      <c r="FT34" s="1238">
        <v>6198.1444199999996</v>
      </c>
      <c r="FU34" s="1238">
        <v>8604.93</v>
      </c>
      <c r="FV34" s="1238">
        <v>6499.56</v>
      </c>
      <c r="FW34" s="1238">
        <v>6349.37</v>
      </c>
      <c r="FX34" s="1238">
        <v>4813.3334699999996</v>
      </c>
      <c r="FY34" s="1238">
        <v>5017.84</v>
      </c>
      <c r="FZ34" s="1238">
        <v>6059.03</v>
      </c>
      <c r="GA34" s="1245">
        <v>8594.5400000000009</v>
      </c>
      <c r="GB34" s="1238">
        <v>36071.85</v>
      </c>
      <c r="GC34" s="1238">
        <v>36052.038159999996</v>
      </c>
      <c r="GD34" s="1238">
        <v>18836.988519999999</v>
      </c>
      <c r="GE34" s="1238">
        <v>26680.45</v>
      </c>
      <c r="GF34" s="1238">
        <v>28496.36</v>
      </c>
      <c r="GG34" s="1238">
        <v>23403.25</v>
      </c>
      <c r="GH34" s="1238">
        <v>29411.488239999999</v>
      </c>
      <c r="GI34" s="1238">
        <v>20672</v>
      </c>
      <c r="GJ34" s="1238">
        <v>22595.91</v>
      </c>
      <c r="GK34" s="1245">
        <v>29120.43</v>
      </c>
      <c r="GL34" s="1238">
        <v>5520.42</v>
      </c>
      <c r="GM34" s="1238">
        <v>4983.68</v>
      </c>
      <c r="GN34" s="1238">
        <v>6711</v>
      </c>
      <c r="GO34" s="1238">
        <v>4353.3900000000003</v>
      </c>
      <c r="GP34" s="1238">
        <v>5410.32</v>
      </c>
      <c r="GQ34" s="1238">
        <v>5403.71</v>
      </c>
      <c r="GR34" s="1238">
        <v>4470.2240300000003</v>
      </c>
      <c r="GS34" s="1238">
        <v>4042</v>
      </c>
      <c r="GT34" s="1247">
        <v>0</v>
      </c>
      <c r="GU34" s="1248"/>
      <c r="GV34" s="1238">
        <v>252377.84</v>
      </c>
      <c r="GW34" s="1238">
        <v>261676.26092999999</v>
      </c>
      <c r="GX34" s="1238">
        <v>242984.15854999999</v>
      </c>
      <c r="GY34" s="1238">
        <v>264462.83</v>
      </c>
      <c r="GZ34" s="1238">
        <v>242063.08</v>
      </c>
      <c r="HA34" s="1238">
        <v>142322.65</v>
      </c>
      <c r="HB34" s="1238">
        <v>271051.84957999998</v>
      </c>
      <c r="HC34" s="1238">
        <v>320421.93</v>
      </c>
      <c r="HD34" s="1238">
        <v>416492</v>
      </c>
      <c r="HE34" s="1245">
        <v>474589.23602999997</v>
      </c>
      <c r="HF34" s="1238">
        <v>11399.05</v>
      </c>
      <c r="HG34" s="1238">
        <v>15086.67</v>
      </c>
      <c r="HH34" s="1238">
        <v>14433.68461</v>
      </c>
      <c r="HI34" s="1238">
        <v>20017.240000000002</v>
      </c>
      <c r="HJ34" s="1238">
        <v>14647.49</v>
      </c>
      <c r="HK34" s="1238">
        <v>11525.23</v>
      </c>
      <c r="HL34" s="1238">
        <v>19600.986090000002</v>
      </c>
      <c r="HM34" s="1238">
        <v>21728.14</v>
      </c>
      <c r="HN34" s="1238">
        <v>22437.16</v>
      </c>
      <c r="HO34" s="1245">
        <v>30463.8</v>
      </c>
      <c r="HP34" s="1238">
        <v>6934.36</v>
      </c>
      <c r="HQ34" s="1238">
        <v>4879.53</v>
      </c>
      <c r="HR34" s="1238">
        <v>4780.16</v>
      </c>
      <c r="HS34" s="1238">
        <v>4146.9101600000004</v>
      </c>
      <c r="HT34" s="1238">
        <v>8909.06</v>
      </c>
      <c r="HU34" s="1238">
        <v>13176.92</v>
      </c>
      <c r="HV34" s="1238">
        <v>3666.91</v>
      </c>
      <c r="HW34" s="1238">
        <v>18841.403729999998</v>
      </c>
      <c r="HX34" s="1238">
        <v>14208.28</v>
      </c>
      <c r="HY34" s="1238">
        <v>31370.86</v>
      </c>
      <c r="HZ34" s="1245">
        <v>32471.77</v>
      </c>
      <c r="IA34" s="1238">
        <v>7959.71</v>
      </c>
      <c r="IB34" s="1238">
        <v>12876.669669999999</v>
      </c>
      <c r="IC34" s="1238">
        <v>20906.60296</v>
      </c>
      <c r="ID34" s="1238">
        <v>26239.41</v>
      </c>
      <c r="IE34" s="1238">
        <v>44468.71</v>
      </c>
      <c r="IF34" s="1238">
        <v>35141.53</v>
      </c>
      <c r="IG34" s="1238">
        <v>60447.597675700003</v>
      </c>
      <c r="IH34" s="1238">
        <v>39867.83</v>
      </c>
      <c r="II34" s="1238">
        <v>77906.67</v>
      </c>
      <c r="IJ34" s="1245">
        <v>105084.03</v>
      </c>
      <c r="IK34" s="1238">
        <v>7051852.1464999989</v>
      </c>
      <c r="IL34" s="1238">
        <v>4943927.5105416002</v>
      </c>
      <c r="IM34" s="1238">
        <v>3997990.2468408993</v>
      </c>
      <c r="IN34" s="1238">
        <v>3101317.6982000009</v>
      </c>
      <c r="IO34" s="1238">
        <v>5159060.659</v>
      </c>
      <c r="IP34" s="1238">
        <v>3532230.7401000001</v>
      </c>
      <c r="IQ34" s="1238">
        <v>3921891.6745638</v>
      </c>
      <c r="IR34" s="1238">
        <v>4741064.3899999997</v>
      </c>
      <c r="IS34" s="1238">
        <v>5037877.4527689004</v>
      </c>
      <c r="IT34" s="1245">
        <f t="shared" si="3"/>
        <v>4993628.3516377993</v>
      </c>
    </row>
    <row r="35" spans="1:264" ht="17.5" customHeight="1">
      <c r="A35" s="1250" t="s">
        <v>611</v>
      </c>
      <c r="B35" s="1251">
        <v>464.03495609999999</v>
      </c>
      <c r="C35" s="1238">
        <v>38755.9</v>
      </c>
      <c r="D35" s="1238">
        <v>50111.136039999998</v>
      </c>
      <c r="E35" s="1238">
        <v>83020.5</v>
      </c>
      <c r="F35" s="1238">
        <v>100186.17</v>
      </c>
      <c r="G35" s="1238">
        <v>109008.55</v>
      </c>
      <c r="H35" s="1238">
        <v>131068.26</v>
      </c>
      <c r="I35" s="1238">
        <v>134474.85</v>
      </c>
      <c r="J35" s="1238">
        <v>176948</v>
      </c>
      <c r="K35" s="1238">
        <v>187129.38</v>
      </c>
      <c r="L35" s="1245">
        <v>303941.15000000002</v>
      </c>
      <c r="M35" s="1238">
        <v>7619.55</v>
      </c>
      <c r="N35" s="1238">
        <v>8400.7116499999993</v>
      </c>
      <c r="O35" s="1238">
        <v>8385.0067299999992</v>
      </c>
      <c r="P35" s="1246">
        <v>13280.56</v>
      </c>
      <c r="Q35" s="1246">
        <v>15285.03</v>
      </c>
      <c r="R35" s="1246">
        <v>13624.2</v>
      </c>
      <c r="S35" s="1246">
        <v>15140.071190000001</v>
      </c>
      <c r="T35" s="1238">
        <v>14333.59</v>
      </c>
      <c r="U35" s="1238">
        <v>21294.71</v>
      </c>
      <c r="V35" s="1245">
        <v>21200.65</v>
      </c>
      <c r="W35" s="1238">
        <v>21999.63</v>
      </c>
      <c r="X35" s="1238">
        <v>28721.630239999999</v>
      </c>
      <c r="Y35" s="1238">
        <v>36043.466610000003</v>
      </c>
      <c r="Z35" s="1238">
        <v>46509.36</v>
      </c>
      <c r="AA35" s="1238">
        <v>49455.519999999997</v>
      </c>
      <c r="AB35" s="1238">
        <v>51103.09</v>
      </c>
      <c r="AC35" s="1238">
        <v>55476.37124</v>
      </c>
      <c r="AD35" s="1238">
        <v>57146</v>
      </c>
      <c r="AE35" s="1238">
        <v>59498</v>
      </c>
      <c r="AF35" s="1245">
        <v>56401.687610000001</v>
      </c>
      <c r="AG35" s="1238">
        <v>26000.400000000001</v>
      </c>
      <c r="AH35" s="1238">
        <v>26509.79967</v>
      </c>
      <c r="AI35" s="1238">
        <v>43942.820890000003</v>
      </c>
      <c r="AJ35" s="1238">
        <v>48405.03</v>
      </c>
      <c r="AK35" s="1238">
        <v>46828.3</v>
      </c>
      <c r="AL35" s="1238">
        <v>47858.09</v>
      </c>
      <c r="AM35" s="1238">
        <v>46162.047420000003</v>
      </c>
      <c r="AN35" s="1238">
        <v>44916</v>
      </c>
      <c r="AO35" s="1238">
        <v>42072.99</v>
      </c>
      <c r="AP35" s="1245">
        <v>40665</v>
      </c>
      <c r="AQ35" s="1238">
        <v>121085.78</v>
      </c>
      <c r="AR35" s="1238">
        <v>121014.5333</v>
      </c>
      <c r="AS35" s="1238">
        <v>193397.21166</v>
      </c>
      <c r="AT35" s="1238">
        <v>228573.03</v>
      </c>
      <c r="AU35" s="1238">
        <v>235669.94</v>
      </c>
      <c r="AV35" s="1238">
        <v>238040.18</v>
      </c>
      <c r="AW35" s="1238">
        <v>175245.94</v>
      </c>
      <c r="AX35" s="1238">
        <v>217753.1</v>
      </c>
      <c r="AY35" s="1238">
        <v>223575.35</v>
      </c>
      <c r="AZ35" s="1245">
        <v>370526.85</v>
      </c>
      <c r="BA35" s="1238">
        <v>14768.91</v>
      </c>
      <c r="BB35" s="1238">
        <v>18257.409360000001</v>
      </c>
      <c r="BC35" s="1238">
        <v>25530.99308</v>
      </c>
      <c r="BD35" s="1238">
        <v>33226.86</v>
      </c>
      <c r="BE35" s="1238">
        <v>40112.269999999997</v>
      </c>
      <c r="BF35" s="1238">
        <v>47482.45</v>
      </c>
      <c r="BG35" s="1238">
        <v>45932.067439999999</v>
      </c>
      <c r="BH35" s="1238">
        <v>47156.38</v>
      </c>
      <c r="BI35" s="1238">
        <v>53554.28</v>
      </c>
      <c r="BJ35" s="1245">
        <v>70047.600000000006</v>
      </c>
      <c r="BK35" s="1238">
        <v>13177.18</v>
      </c>
      <c r="BL35" s="1238">
        <v>13560.629919999999</v>
      </c>
      <c r="BM35" s="1238">
        <v>16752.537779999999</v>
      </c>
      <c r="BN35" s="1238">
        <v>22816.68</v>
      </c>
      <c r="BO35" s="1238">
        <v>33680.83</v>
      </c>
      <c r="BP35" s="1238">
        <v>36718.07</v>
      </c>
      <c r="BQ35" s="1238">
        <v>39593.11</v>
      </c>
      <c r="BR35" s="1238">
        <v>52638.66</v>
      </c>
      <c r="BS35" s="1238">
        <v>64404.160000000003</v>
      </c>
      <c r="BT35" s="1245">
        <v>84311.34</v>
      </c>
      <c r="BU35" s="1245">
        <v>2961.72</v>
      </c>
      <c r="BV35" s="1238">
        <v>9828.7900000000009</v>
      </c>
      <c r="BW35" s="1238">
        <v>10401.726743699999</v>
      </c>
      <c r="BX35" s="1238">
        <v>14918.0730599</v>
      </c>
      <c r="BY35" s="1238">
        <v>18713.91</v>
      </c>
      <c r="BZ35" s="1238">
        <v>23243.61</v>
      </c>
      <c r="CA35" s="1238">
        <v>29558.15</v>
      </c>
      <c r="CB35" s="1238">
        <v>29479.379285099996</v>
      </c>
      <c r="CC35" s="1238">
        <v>43528.54</v>
      </c>
      <c r="CD35" s="1238">
        <v>48308.05</v>
      </c>
      <c r="CE35" s="1245">
        <v>59150.22</v>
      </c>
      <c r="CF35" s="1238">
        <v>45142.64</v>
      </c>
      <c r="CG35" s="1238">
        <v>34385.411079999998</v>
      </c>
      <c r="CH35" s="1238">
        <v>48204.760759999997</v>
      </c>
      <c r="CI35" s="1238">
        <v>55909.32</v>
      </c>
      <c r="CJ35" s="1238">
        <v>59371.09</v>
      </c>
      <c r="CK35" s="1238">
        <v>70683.070000000007</v>
      </c>
      <c r="CL35" s="1238">
        <v>66171.636299999998</v>
      </c>
      <c r="CM35" s="1238">
        <v>76181.86</v>
      </c>
      <c r="CN35" s="1247">
        <v>0</v>
      </c>
      <c r="CO35" s="1238">
        <v>13607.27</v>
      </c>
      <c r="CP35" s="1238">
        <v>12565.5073667</v>
      </c>
      <c r="CQ35" s="1238">
        <v>20006.7080016</v>
      </c>
      <c r="CR35" s="1238">
        <v>21593.83</v>
      </c>
      <c r="CS35" s="1238">
        <v>22552.44</v>
      </c>
      <c r="CT35" s="1238">
        <v>25106.68</v>
      </c>
      <c r="CU35" s="1238">
        <v>24078.07041</v>
      </c>
      <c r="CV35" s="1238">
        <v>29751.49</v>
      </c>
      <c r="CW35" s="1238">
        <v>30732.66</v>
      </c>
      <c r="CX35" s="1245">
        <v>36075</v>
      </c>
      <c r="CY35" s="1245">
        <v>2988.5</v>
      </c>
      <c r="CZ35" s="1238">
        <v>125992.52</v>
      </c>
      <c r="DA35" s="1238">
        <v>128040.64572</v>
      </c>
      <c r="DB35" s="1238">
        <v>217125.20772000001</v>
      </c>
      <c r="DC35" s="1238">
        <v>240998.13</v>
      </c>
      <c r="DD35" s="1238">
        <v>279642.69</v>
      </c>
      <c r="DE35" s="1238">
        <v>362716.88</v>
      </c>
      <c r="DF35" s="1238">
        <v>392874.76084</v>
      </c>
      <c r="DG35" s="1238">
        <v>414670.5</v>
      </c>
      <c r="DH35" s="1238">
        <v>584085.14</v>
      </c>
      <c r="DI35" s="1245">
        <v>644467.94999999995</v>
      </c>
      <c r="DJ35" s="1238">
        <v>123280.15</v>
      </c>
      <c r="DK35" s="1238">
        <v>127508.03005</v>
      </c>
      <c r="DL35" s="1238">
        <v>264838.96224000002</v>
      </c>
      <c r="DM35" s="1238">
        <v>251025.87</v>
      </c>
      <c r="DN35" s="1238">
        <v>267491.81</v>
      </c>
      <c r="DO35" s="1238">
        <v>302780.25</v>
      </c>
      <c r="DP35" s="1238">
        <v>333882.36</v>
      </c>
      <c r="DQ35" s="1238">
        <v>423512.69</v>
      </c>
      <c r="DR35" s="1238">
        <v>494625.01</v>
      </c>
      <c r="DS35" s="1245">
        <v>594810.25</v>
      </c>
      <c r="DT35" s="1238">
        <v>20518.324499999999</v>
      </c>
      <c r="DU35" s="1238">
        <v>22689.789527299999</v>
      </c>
      <c r="DV35" s="1238">
        <v>38883.4622437</v>
      </c>
      <c r="DW35" s="1238">
        <v>59032.941800000001</v>
      </c>
      <c r="DX35" s="1238">
        <v>63104.7448</v>
      </c>
      <c r="DY35" s="1238">
        <v>64261.8678</v>
      </c>
      <c r="DZ35" s="1238">
        <v>52251.085861399995</v>
      </c>
      <c r="EA35" s="1238">
        <v>75067.25</v>
      </c>
      <c r="EB35" s="1238">
        <v>75158.030100000004</v>
      </c>
      <c r="EC35" s="1245">
        <v>97428.313999999998</v>
      </c>
      <c r="ED35" s="1238">
        <v>28497.61</v>
      </c>
      <c r="EE35" s="1238">
        <v>37935.119550000003</v>
      </c>
      <c r="EF35" s="1238">
        <v>48148.962270000004</v>
      </c>
      <c r="EG35" s="1238">
        <v>62852.62</v>
      </c>
      <c r="EH35" s="1238">
        <v>86195.01</v>
      </c>
      <c r="EI35" s="1238">
        <v>118985.11</v>
      </c>
      <c r="EJ35" s="1238">
        <v>118171.53000000001</v>
      </c>
      <c r="EK35" s="1238">
        <v>153542</v>
      </c>
      <c r="EL35" s="1238">
        <v>168347.47</v>
      </c>
      <c r="EM35" s="1245">
        <v>212775.39</v>
      </c>
      <c r="EN35" s="1238">
        <v>7300715.8899999997</v>
      </c>
      <c r="EO35" s="1238">
        <v>8651956.4800000004</v>
      </c>
      <c r="EP35" s="1238">
        <v>9117456.0800000001</v>
      </c>
      <c r="EQ35" s="1238">
        <v>11254134.359999999</v>
      </c>
      <c r="ER35" s="1238">
        <v>13255847.800000001</v>
      </c>
      <c r="ES35" s="1238">
        <v>14460427.199999999</v>
      </c>
      <c r="ET35" s="1238">
        <v>14890777.49126</v>
      </c>
      <c r="EU35" s="1238">
        <v>15368569.779999999</v>
      </c>
      <c r="EV35" s="1238">
        <v>14792587.127900001</v>
      </c>
      <c r="EW35" s="1245">
        <v>15118225</v>
      </c>
      <c r="EX35" s="1238">
        <v>111278.11</v>
      </c>
      <c r="EY35" s="1238">
        <v>123019.98332</v>
      </c>
      <c r="EZ35" s="1238">
        <v>143181.77074000001</v>
      </c>
      <c r="FA35" s="1238">
        <v>190434.78</v>
      </c>
      <c r="FB35" s="1238">
        <v>210778.83</v>
      </c>
      <c r="FC35" s="1238">
        <v>225059.96</v>
      </c>
      <c r="FD35" s="1238">
        <v>243476.59351000004</v>
      </c>
      <c r="FE35" s="1238">
        <v>295722.21000000002</v>
      </c>
      <c r="FF35" s="1238">
        <v>297239.31</v>
      </c>
      <c r="FG35" s="1245">
        <v>361016.28</v>
      </c>
      <c r="FH35" s="1238">
        <v>32703.26</v>
      </c>
      <c r="FI35" s="1246">
        <v>36848.116309999998</v>
      </c>
      <c r="FJ35" s="1246">
        <v>66689.97683</v>
      </c>
      <c r="FK35" s="1246">
        <v>82422.17</v>
      </c>
      <c r="FL35" s="1246">
        <v>90383.54</v>
      </c>
      <c r="FM35" s="1246">
        <v>94484.47</v>
      </c>
      <c r="FN35" s="1246">
        <v>98331.745429999995</v>
      </c>
      <c r="FO35" s="1238">
        <v>123524</v>
      </c>
      <c r="FP35" s="1238">
        <v>126080.03</v>
      </c>
      <c r="FQ35" s="1245">
        <v>153624.71</v>
      </c>
      <c r="FR35" s="1238">
        <v>8329.52</v>
      </c>
      <c r="FS35" s="1238">
        <v>12005.82712</v>
      </c>
      <c r="FT35" s="1238">
        <v>18307.62701</v>
      </c>
      <c r="FU35" s="1238">
        <v>26385.38</v>
      </c>
      <c r="FV35" s="1238">
        <v>34829.040000000001</v>
      </c>
      <c r="FW35" s="1238">
        <v>42093.41</v>
      </c>
      <c r="FX35" s="1238">
        <v>34144.757819999999</v>
      </c>
      <c r="FY35" s="1238">
        <v>38498.629999999997</v>
      </c>
      <c r="FZ35" s="1238">
        <v>36729.629999999997</v>
      </c>
      <c r="GA35" s="1245">
        <v>38174.44</v>
      </c>
      <c r="GB35" s="1238">
        <v>71855.7</v>
      </c>
      <c r="GC35" s="1238">
        <v>50626.682099999998</v>
      </c>
      <c r="GD35" s="1238">
        <v>100708.09813</v>
      </c>
      <c r="GE35" s="1238">
        <v>114048.2</v>
      </c>
      <c r="GF35" s="1238">
        <v>94477.13</v>
      </c>
      <c r="GG35" s="1238">
        <v>108695</v>
      </c>
      <c r="GH35" s="1238">
        <v>93817.543999999994</v>
      </c>
      <c r="GI35" s="1238">
        <v>99127</v>
      </c>
      <c r="GJ35" s="1238">
        <v>98712.320000000007</v>
      </c>
      <c r="GK35" s="1245">
        <v>122725.37</v>
      </c>
      <c r="GL35" s="1238">
        <v>11792.92</v>
      </c>
      <c r="GM35" s="1238">
        <v>13087.19</v>
      </c>
      <c r="GN35" s="1238">
        <v>14006.37</v>
      </c>
      <c r="GO35" s="1238">
        <v>14897.26</v>
      </c>
      <c r="GP35" s="1238">
        <v>14615.5</v>
      </c>
      <c r="GQ35" s="1238">
        <v>14789.52</v>
      </c>
      <c r="GR35" s="1238">
        <v>14529.244299999998</v>
      </c>
      <c r="GS35" s="1238">
        <v>14714</v>
      </c>
      <c r="GT35" s="1247">
        <v>0</v>
      </c>
      <c r="GU35" s="1248"/>
      <c r="GV35" s="1238">
        <v>191176.47</v>
      </c>
      <c r="GW35" s="1238">
        <v>239880.84466999999</v>
      </c>
      <c r="GX35" s="1238">
        <v>326276.56186000002</v>
      </c>
      <c r="GY35" s="1238">
        <v>387618.41</v>
      </c>
      <c r="GZ35" s="1238">
        <v>422077.73</v>
      </c>
      <c r="HA35" s="1238">
        <v>439808.4</v>
      </c>
      <c r="HB35" s="1238">
        <v>444024.54148999997</v>
      </c>
      <c r="HC35" s="1238">
        <v>441151.76</v>
      </c>
      <c r="HD35" s="1238">
        <v>527637</v>
      </c>
      <c r="HE35" s="1245">
        <v>701689.37863000005</v>
      </c>
      <c r="HF35" s="1238">
        <v>10646.52</v>
      </c>
      <c r="HG35" s="1238">
        <v>13309.1</v>
      </c>
      <c r="HH35" s="1238">
        <v>20545.02994</v>
      </c>
      <c r="HI35" s="1238">
        <v>24858.61</v>
      </c>
      <c r="HJ35" s="1238">
        <v>29142.21</v>
      </c>
      <c r="HK35" s="1238">
        <v>35815.67</v>
      </c>
      <c r="HL35" s="1238">
        <v>36910.281450000002</v>
      </c>
      <c r="HM35" s="1238">
        <v>38265.19</v>
      </c>
      <c r="HN35" s="1238">
        <v>44374.43</v>
      </c>
      <c r="HO35" s="1245">
        <v>49370.62</v>
      </c>
      <c r="HP35" s="1238">
        <v>42263.61</v>
      </c>
      <c r="HQ35" s="1238">
        <v>28721.25</v>
      </c>
      <c r="HR35" s="1238">
        <v>40833.449999999997</v>
      </c>
      <c r="HS35" s="1238">
        <v>37097.151590000001</v>
      </c>
      <c r="HT35" s="1238">
        <v>45425.39</v>
      </c>
      <c r="HU35" s="1238">
        <v>56705.08</v>
      </c>
      <c r="HV35" s="1238">
        <v>47345.4</v>
      </c>
      <c r="HW35" s="1238">
        <v>50690.440479999997</v>
      </c>
      <c r="HX35" s="1238">
        <v>55819.6</v>
      </c>
      <c r="HY35" s="1238">
        <v>62471.86</v>
      </c>
      <c r="HZ35" s="1245">
        <v>90001.91</v>
      </c>
      <c r="IA35" s="1238">
        <v>49309.07</v>
      </c>
      <c r="IB35" s="1238">
        <v>46605.931400000001</v>
      </c>
      <c r="IC35" s="1238">
        <v>86665.507338199997</v>
      </c>
      <c r="ID35" s="1238">
        <v>70610.84</v>
      </c>
      <c r="IE35" s="1238">
        <v>85499.65</v>
      </c>
      <c r="IF35" s="1238">
        <v>108288.18</v>
      </c>
      <c r="IG35" s="1238">
        <v>157068.82456169999</v>
      </c>
      <c r="IH35" s="1238">
        <v>194439.4</v>
      </c>
      <c r="II35" s="1238">
        <v>240799.08</v>
      </c>
      <c r="IJ35" s="1245">
        <v>461444.03</v>
      </c>
      <c r="IK35" s="1238">
        <v>8426803.3644999992</v>
      </c>
      <c r="IL35" s="1238">
        <v>9868275.6851376966</v>
      </c>
      <c r="IM35" s="1238">
        <v>10990132.846483402</v>
      </c>
      <c r="IN35" s="1238">
        <v>13413959.711799998</v>
      </c>
      <c r="IO35" s="1238">
        <v>15625998.344800003</v>
      </c>
      <c r="IP35" s="1238">
        <v>17116793.557799999</v>
      </c>
      <c r="IQ35" s="1238">
        <v>17592704.744288202</v>
      </c>
      <c r="IR35" s="1238">
        <v>18496977.630000003</v>
      </c>
      <c r="IS35" s="1238">
        <v>18294594.516088098</v>
      </c>
      <c r="IT35" s="1245">
        <f t="shared" si="3"/>
        <v>19694487.395196106</v>
      </c>
    </row>
    <row r="36" spans="1:264" s="1220" customFormat="1" ht="17.5" customHeight="1">
      <c r="A36" s="1252" t="s">
        <v>612</v>
      </c>
      <c r="B36" s="1253">
        <f>B34+B35</f>
        <v>577.18133390000003</v>
      </c>
      <c r="C36" s="1239">
        <f>C34+C35</f>
        <v>81874.83</v>
      </c>
      <c r="D36" s="1239">
        <v>98218.266039999988</v>
      </c>
      <c r="E36" s="1239">
        <v>132925.98000000001</v>
      </c>
      <c r="F36" s="1239">
        <v>161042.29</v>
      </c>
      <c r="G36" s="1239">
        <v>173414.51</v>
      </c>
      <c r="H36" s="1239">
        <v>175161.41999999998</v>
      </c>
      <c r="I36" s="1239">
        <v>160016.41</v>
      </c>
      <c r="J36" s="1239">
        <v>247442</v>
      </c>
      <c r="K36" s="1239">
        <v>282885.2</v>
      </c>
      <c r="L36" s="1253">
        <f>L34+L35</f>
        <v>398081.02</v>
      </c>
      <c r="M36" s="1239">
        <f>M34+M35</f>
        <v>11686.27</v>
      </c>
      <c r="N36" s="1239">
        <v>14040.163649999999</v>
      </c>
      <c r="O36" s="1239">
        <v>11715.73718</v>
      </c>
      <c r="P36" s="1254">
        <v>17997.62</v>
      </c>
      <c r="Q36" s="1254">
        <v>21303.25</v>
      </c>
      <c r="R36" s="1254">
        <v>18839.84</v>
      </c>
      <c r="S36" s="1254">
        <v>18987.586940000001</v>
      </c>
      <c r="T36" s="1239">
        <v>17256.939999999999</v>
      </c>
      <c r="U36" s="1239">
        <v>30504.1</v>
      </c>
      <c r="V36" s="1253">
        <f>V34+V35</f>
        <v>31593.279999999999</v>
      </c>
      <c r="W36" s="1239">
        <f>W34+W35</f>
        <v>34368.949999999997</v>
      </c>
      <c r="X36" s="1239">
        <v>39468.892719999996</v>
      </c>
      <c r="Y36" s="1239">
        <v>52225.959640000001</v>
      </c>
      <c r="Z36" s="1239">
        <v>62887.73</v>
      </c>
      <c r="AA36" s="1239">
        <v>63110.31</v>
      </c>
      <c r="AB36" s="1239">
        <v>59209.21</v>
      </c>
      <c r="AC36" s="1239">
        <v>65101.253429999997</v>
      </c>
      <c r="AD36" s="1239">
        <v>74445</v>
      </c>
      <c r="AE36" s="1239">
        <v>70760</v>
      </c>
      <c r="AF36" s="1253">
        <f>AF34+AF35</f>
        <v>67133.48014</v>
      </c>
      <c r="AG36" s="1239">
        <f>AG34+AG35</f>
        <v>37021.69</v>
      </c>
      <c r="AH36" s="1239">
        <v>34537.927589999999</v>
      </c>
      <c r="AI36" s="1239">
        <v>52609.714189999999</v>
      </c>
      <c r="AJ36" s="1239">
        <v>58991.22</v>
      </c>
      <c r="AK36" s="1239">
        <v>56520.41</v>
      </c>
      <c r="AL36" s="1239">
        <v>54836.049999999996</v>
      </c>
      <c r="AM36" s="1239">
        <v>53525.33311</v>
      </c>
      <c r="AN36" s="1239">
        <v>51529</v>
      </c>
      <c r="AO36" s="1239">
        <v>47326.17</v>
      </c>
      <c r="AP36" s="1253">
        <f>AP34+AP35</f>
        <v>48172</v>
      </c>
      <c r="AQ36" s="1239">
        <f>AQ34+AQ35</f>
        <v>166319.38</v>
      </c>
      <c r="AR36" s="1239">
        <v>154986.35930000001</v>
      </c>
      <c r="AS36" s="1239">
        <v>254850.6648</v>
      </c>
      <c r="AT36" s="1239">
        <v>278769.98</v>
      </c>
      <c r="AU36" s="1239">
        <v>309841.96999999997</v>
      </c>
      <c r="AV36" s="1239">
        <v>266331.74</v>
      </c>
      <c r="AW36" s="1239">
        <v>214696.82</v>
      </c>
      <c r="AX36" s="1239">
        <v>247893.93</v>
      </c>
      <c r="AY36" s="1239">
        <v>264964.19</v>
      </c>
      <c r="AZ36" s="1253">
        <f>AZ34+AZ35</f>
        <v>441968.63999999996</v>
      </c>
      <c r="BA36" s="1239">
        <f>BA34+BA35</f>
        <v>21477.85</v>
      </c>
      <c r="BB36" s="1239">
        <v>26932.446110000001</v>
      </c>
      <c r="BC36" s="1239">
        <v>36898.238519999999</v>
      </c>
      <c r="BD36" s="1239">
        <v>44333.599999999999</v>
      </c>
      <c r="BE36" s="1239">
        <v>52220.22</v>
      </c>
      <c r="BF36" s="1239">
        <v>70041.489999999991</v>
      </c>
      <c r="BG36" s="1239">
        <v>55219.027409999995</v>
      </c>
      <c r="BH36" s="1239">
        <v>65690.7</v>
      </c>
      <c r="BI36" s="1239">
        <v>66998.78</v>
      </c>
      <c r="BJ36" s="1253">
        <f>BJ34+BJ35</f>
        <v>85017.840000000011</v>
      </c>
      <c r="BK36" s="1239">
        <f>BK34+BK35</f>
        <v>14617.67</v>
      </c>
      <c r="BL36" s="1239">
        <v>12903.045469999999</v>
      </c>
      <c r="BM36" s="1239">
        <v>28944.474029999998</v>
      </c>
      <c r="BN36" s="1239">
        <v>43876.04</v>
      </c>
      <c r="BO36" s="1239">
        <v>60492.820000000007</v>
      </c>
      <c r="BP36" s="1239">
        <v>53534.17</v>
      </c>
      <c r="BQ36" s="1239">
        <v>66749.53</v>
      </c>
      <c r="BR36" s="1239">
        <v>86665.260000000009</v>
      </c>
      <c r="BS36" s="1239">
        <v>103067.09</v>
      </c>
      <c r="BT36" s="1253">
        <f>BT34+BT35</f>
        <v>126509.54999999999</v>
      </c>
      <c r="BU36" s="1253">
        <f>BU34+BU35</f>
        <v>3172.4799999999996</v>
      </c>
      <c r="BV36" s="1239">
        <f>BV34+BV35</f>
        <v>12464.09</v>
      </c>
      <c r="BW36" s="1239">
        <v>15236.1134203</v>
      </c>
      <c r="BX36" s="1239">
        <v>25073.744942500001</v>
      </c>
      <c r="BY36" s="1239">
        <v>28175.16</v>
      </c>
      <c r="BZ36" s="1239">
        <v>32983.199999999997</v>
      </c>
      <c r="CA36" s="1239">
        <v>38604.07</v>
      </c>
      <c r="CB36" s="1239">
        <v>38988.927673699996</v>
      </c>
      <c r="CC36" s="1239">
        <v>53866.35</v>
      </c>
      <c r="CD36" s="1239">
        <v>60979.320000000007</v>
      </c>
      <c r="CE36" s="1253">
        <f>CE34+CE35</f>
        <v>83863.92</v>
      </c>
      <c r="CF36" s="1239">
        <f>CF34+CF35</f>
        <v>62100.229999999996</v>
      </c>
      <c r="CG36" s="1239">
        <v>54678.695489999998</v>
      </c>
      <c r="CH36" s="1239">
        <v>76775.848910000001</v>
      </c>
      <c r="CI36" s="1239">
        <v>76901.759999999995</v>
      </c>
      <c r="CJ36" s="1239">
        <v>90322.239999999991</v>
      </c>
      <c r="CK36" s="1239">
        <v>96187.19</v>
      </c>
      <c r="CL36" s="1239">
        <v>95149.233760000003</v>
      </c>
      <c r="CM36" s="1239">
        <v>102309.07</v>
      </c>
      <c r="CN36" s="1247">
        <v>0</v>
      </c>
      <c r="CO36" s="1239">
        <f>CO34+CO35</f>
        <v>15763.12</v>
      </c>
      <c r="CP36" s="1239">
        <v>16076.288024699999</v>
      </c>
      <c r="CQ36" s="1239">
        <v>24696.7023463</v>
      </c>
      <c r="CR36" s="1239">
        <v>32405.030000000002</v>
      </c>
      <c r="CS36" s="1239">
        <v>34071.89</v>
      </c>
      <c r="CT36" s="1239">
        <v>31901.59</v>
      </c>
      <c r="CU36" s="1239">
        <v>35012.282030000002</v>
      </c>
      <c r="CV36" s="1239">
        <v>43454.880000000005</v>
      </c>
      <c r="CW36" s="1239">
        <v>49015.25</v>
      </c>
      <c r="CX36" s="1253">
        <f>CX34+CX35</f>
        <v>62079.08</v>
      </c>
      <c r="CY36" s="1253">
        <f>CY34+CY35</f>
        <v>24701.919999999998</v>
      </c>
      <c r="CZ36" s="1239">
        <f>CZ34+CZ35</f>
        <v>183229.6</v>
      </c>
      <c r="DA36" s="1239">
        <v>192700.95189999999</v>
      </c>
      <c r="DB36" s="1239">
        <v>296774.90815000003</v>
      </c>
      <c r="DC36" s="1239">
        <v>351845.59</v>
      </c>
      <c r="DD36" s="1239">
        <v>403624.55</v>
      </c>
      <c r="DE36" s="1239">
        <v>430703.7</v>
      </c>
      <c r="DF36" s="1239">
        <v>496430.70209000004</v>
      </c>
      <c r="DG36" s="1239">
        <v>523325.99</v>
      </c>
      <c r="DH36" s="1239">
        <v>697749.89</v>
      </c>
      <c r="DI36" s="1253">
        <f>DI34+DI35</f>
        <v>797391.87</v>
      </c>
      <c r="DJ36" s="1239">
        <f>DJ34+DJ35</f>
        <v>148828.15</v>
      </c>
      <c r="DK36" s="1239">
        <v>147528.64913999999</v>
      </c>
      <c r="DL36" s="1239">
        <v>286208.54556</v>
      </c>
      <c r="DM36" s="1239">
        <v>271400.21999999997</v>
      </c>
      <c r="DN36" s="1239">
        <v>333593.65000000002</v>
      </c>
      <c r="DO36" s="1239">
        <v>383836</v>
      </c>
      <c r="DP36" s="1239">
        <v>389622.77</v>
      </c>
      <c r="DQ36" s="1239">
        <v>490507.39</v>
      </c>
      <c r="DR36" s="1239">
        <v>571710.66</v>
      </c>
      <c r="DS36" s="1253">
        <f>DS34+DS35</f>
        <v>678501.22</v>
      </c>
      <c r="DT36" s="1239">
        <f>DT34+DT35</f>
        <v>26388.620999999999</v>
      </c>
      <c r="DU36" s="1239">
        <v>31924.478034300002</v>
      </c>
      <c r="DV36" s="1239">
        <v>48937.164407299999</v>
      </c>
      <c r="DW36" s="1239">
        <v>69137.679999999993</v>
      </c>
      <c r="DX36" s="1239">
        <v>76726.533800000005</v>
      </c>
      <c r="DY36" s="1239">
        <v>78510.967900000003</v>
      </c>
      <c r="DZ36" s="1239">
        <v>71899.353690899996</v>
      </c>
      <c r="EA36" s="1239">
        <v>100664.26</v>
      </c>
      <c r="EB36" s="1239">
        <v>103083.7706</v>
      </c>
      <c r="EC36" s="1253">
        <f>EC34+EC35</f>
        <v>132032.79070000001</v>
      </c>
      <c r="ED36" s="1239">
        <f>ED34+ED35</f>
        <v>48752.25</v>
      </c>
      <c r="EE36" s="1239">
        <v>60098.750310000003</v>
      </c>
      <c r="EF36" s="1239">
        <v>80550.912580000004</v>
      </c>
      <c r="EG36" s="1239">
        <v>106325.64</v>
      </c>
      <c r="EH36" s="1239">
        <v>132395.32</v>
      </c>
      <c r="EI36" s="1239">
        <v>155044.34</v>
      </c>
      <c r="EJ36" s="1239">
        <v>166870.34000000003</v>
      </c>
      <c r="EK36" s="1239">
        <v>211487</v>
      </c>
      <c r="EL36" s="1239">
        <v>207424.72</v>
      </c>
      <c r="EM36" s="1253">
        <f>EM34+EM35</f>
        <v>305044.52</v>
      </c>
      <c r="EN36" s="1239">
        <f>EN34+EN35</f>
        <v>13738264.98</v>
      </c>
      <c r="EO36" s="1239">
        <v>12943025.960000001</v>
      </c>
      <c r="EP36" s="1239">
        <v>12390343.4</v>
      </c>
      <c r="EQ36" s="1239">
        <v>13522187.41</v>
      </c>
      <c r="ER36" s="1239">
        <v>17473660.380000003</v>
      </c>
      <c r="ES36" s="1239">
        <v>17318550.439999998</v>
      </c>
      <c r="ET36" s="1239">
        <v>17920102.9399</v>
      </c>
      <c r="EU36" s="1239">
        <v>19111783.849999998</v>
      </c>
      <c r="EV36" s="1239">
        <v>18627932.750810001</v>
      </c>
      <c r="EW36" s="1253">
        <f>EW34+EW35</f>
        <v>18570330</v>
      </c>
      <c r="EX36" s="1239">
        <f>EX34+EX35</f>
        <v>133391.26999999999</v>
      </c>
      <c r="EY36" s="1239">
        <v>156282.98639999999</v>
      </c>
      <c r="EZ36" s="1239">
        <v>177826.67002000002</v>
      </c>
      <c r="FA36" s="1239">
        <v>234484.96</v>
      </c>
      <c r="FB36" s="1239">
        <v>261047.71999999997</v>
      </c>
      <c r="FC36" s="1239">
        <v>265658.48</v>
      </c>
      <c r="FD36" s="1239">
        <v>301400.01451000001</v>
      </c>
      <c r="FE36" s="1239">
        <v>361890.80000000005</v>
      </c>
      <c r="FF36" s="1239">
        <v>399423.68</v>
      </c>
      <c r="FG36" s="1253">
        <f>FG34+FG35</f>
        <v>512858.26</v>
      </c>
      <c r="FH36" s="1239">
        <f>FH34+FH35</f>
        <v>49856.61</v>
      </c>
      <c r="FI36" s="1254">
        <v>59096.786429999993</v>
      </c>
      <c r="FJ36" s="1254">
        <v>92940.592959999994</v>
      </c>
      <c r="FK36" s="1254">
        <v>111404.08</v>
      </c>
      <c r="FL36" s="1254">
        <v>117621.25</v>
      </c>
      <c r="FM36" s="1254">
        <v>127425.37</v>
      </c>
      <c r="FN36" s="1254">
        <v>125001.37738999999</v>
      </c>
      <c r="FO36" s="1239">
        <v>139856</v>
      </c>
      <c r="FP36" s="1239">
        <v>142962.23000000001</v>
      </c>
      <c r="FQ36" s="1253">
        <f>FQ34+FQ35</f>
        <v>175357.13999999998</v>
      </c>
      <c r="FR36" s="1239">
        <f>FR34+FR35</f>
        <v>10539.62</v>
      </c>
      <c r="FS36" s="1239">
        <v>14667.75872</v>
      </c>
      <c r="FT36" s="1239">
        <v>24505.771430000001</v>
      </c>
      <c r="FU36" s="1239">
        <v>34990.31</v>
      </c>
      <c r="FV36" s="1239">
        <v>41328.6</v>
      </c>
      <c r="FW36" s="1239">
        <v>48442.780000000006</v>
      </c>
      <c r="FX36" s="1239">
        <v>38958.091289999997</v>
      </c>
      <c r="FY36" s="1239">
        <v>43516.47</v>
      </c>
      <c r="FZ36" s="1239">
        <v>42788.659999999996</v>
      </c>
      <c r="GA36" s="1253">
        <f>GA34+GA35</f>
        <v>46768.98</v>
      </c>
      <c r="GB36" s="1239">
        <f>GB34+GB35</f>
        <v>107927.54999999999</v>
      </c>
      <c r="GC36" s="1239">
        <v>86678.720260000002</v>
      </c>
      <c r="GD36" s="1239">
        <v>119545.08665</v>
      </c>
      <c r="GE36" s="1239">
        <v>140728.65</v>
      </c>
      <c r="GF36" s="1239">
        <v>122973.49</v>
      </c>
      <c r="GG36" s="1239">
        <v>132098.25</v>
      </c>
      <c r="GH36" s="1239">
        <v>123229.03224</v>
      </c>
      <c r="GI36" s="1239">
        <v>119799</v>
      </c>
      <c r="GJ36" s="1239">
        <v>121308.23000000001</v>
      </c>
      <c r="GK36" s="1253">
        <f>GK34+GK35</f>
        <v>151845.79999999999</v>
      </c>
      <c r="GL36" s="1239">
        <f>GL34+GL35</f>
        <v>17313.34</v>
      </c>
      <c r="GM36" s="1239">
        <v>18070.870000000003</v>
      </c>
      <c r="GN36" s="1239">
        <v>20717.370000000003</v>
      </c>
      <c r="GO36" s="1239">
        <v>19250.650000000001</v>
      </c>
      <c r="GP36" s="1239">
        <v>20025.82</v>
      </c>
      <c r="GQ36" s="1239">
        <v>20193.23</v>
      </c>
      <c r="GR36" s="1239">
        <v>18999.46833</v>
      </c>
      <c r="GS36" s="1239">
        <v>18756</v>
      </c>
      <c r="GT36" s="1247">
        <v>0</v>
      </c>
      <c r="GU36" s="1253">
        <f>GU34+GU35</f>
        <v>0</v>
      </c>
      <c r="GV36" s="1239">
        <f>GV34+GV35</f>
        <v>443554.31</v>
      </c>
      <c r="GW36" s="1239">
        <v>501557.10560000001</v>
      </c>
      <c r="GX36" s="1239">
        <v>569260.72041000007</v>
      </c>
      <c r="GY36" s="1239">
        <v>652081.24</v>
      </c>
      <c r="GZ36" s="1239">
        <v>664140.80999999994</v>
      </c>
      <c r="HA36" s="1239">
        <v>582131.05000000005</v>
      </c>
      <c r="HB36" s="1239">
        <v>715076.3910699999</v>
      </c>
      <c r="HC36" s="1239">
        <v>761573.69</v>
      </c>
      <c r="HD36" s="1239">
        <v>944129</v>
      </c>
      <c r="HE36" s="1253">
        <f>HE34+HE35</f>
        <v>1176278.61466</v>
      </c>
      <c r="HF36" s="1239">
        <f>HF34+HF35</f>
        <v>22045.57</v>
      </c>
      <c r="HG36" s="1239">
        <v>28395.77</v>
      </c>
      <c r="HH36" s="1239">
        <v>34978.714550000004</v>
      </c>
      <c r="HI36" s="1239">
        <v>44875.850000000006</v>
      </c>
      <c r="HJ36" s="1239">
        <v>43789.7</v>
      </c>
      <c r="HK36" s="1239">
        <v>47340.899999999994</v>
      </c>
      <c r="HL36" s="1239">
        <v>56511.267540000001</v>
      </c>
      <c r="HM36" s="1239">
        <v>59993.33</v>
      </c>
      <c r="HN36" s="1239">
        <v>66811.59</v>
      </c>
      <c r="HO36" s="1253">
        <f>HO34+HO35</f>
        <v>79834.42</v>
      </c>
      <c r="HP36" s="1239">
        <f>HP34+HP35</f>
        <v>49197.97</v>
      </c>
      <c r="HQ36" s="1239">
        <f>HQ34+HQ35</f>
        <v>33600.78</v>
      </c>
      <c r="HR36" s="1239">
        <v>45613.61</v>
      </c>
      <c r="HS36" s="1239">
        <v>41244.061750000001</v>
      </c>
      <c r="HT36" s="1239">
        <v>54334.45</v>
      </c>
      <c r="HU36" s="1239">
        <v>69882</v>
      </c>
      <c r="HV36" s="1239">
        <v>51012.31</v>
      </c>
      <c r="HW36" s="1239">
        <v>69531.844209999996</v>
      </c>
      <c r="HX36" s="1239">
        <v>70027.88</v>
      </c>
      <c r="HY36" s="1239">
        <v>93842.72</v>
      </c>
      <c r="HZ36" s="1253">
        <f>HZ34+HZ35</f>
        <v>122473.68000000001</v>
      </c>
      <c r="IA36" s="1239">
        <f>IA34+IA35</f>
        <v>57268.78</v>
      </c>
      <c r="IB36" s="1239">
        <v>59482.601070000004</v>
      </c>
      <c r="IC36" s="1239">
        <v>107572.1102982</v>
      </c>
      <c r="ID36" s="1239">
        <v>96850.25</v>
      </c>
      <c r="IE36" s="1239">
        <v>129968.35999999999</v>
      </c>
      <c r="IF36" s="1239">
        <v>143429.71</v>
      </c>
      <c r="IG36" s="1239">
        <v>217516.42223739999</v>
      </c>
      <c r="IH36" s="1239">
        <v>234307.22999999998</v>
      </c>
      <c r="II36" s="1239">
        <v>318705.75</v>
      </c>
      <c r="IJ36" s="1253">
        <f>IJ34+IJ35</f>
        <v>566528.06000000006</v>
      </c>
      <c r="IK36" s="1239">
        <v>15478655.511</v>
      </c>
      <c r="IL36" s="1239">
        <v>14812203.195679298</v>
      </c>
      <c r="IM36" s="1239">
        <v>14988123.0933243</v>
      </c>
      <c r="IN36" s="1239">
        <v>16515277.409999998</v>
      </c>
      <c r="IO36" s="1239">
        <v>20785059.003800005</v>
      </c>
      <c r="IP36" s="1239">
        <v>20649024.297899999</v>
      </c>
      <c r="IQ36" s="1239">
        <v>21514596.418851998</v>
      </c>
      <c r="IR36" s="1239">
        <v>23238042.020000003</v>
      </c>
      <c r="IS36" s="1239">
        <v>23332471.968856998</v>
      </c>
      <c r="IT36" s="1253">
        <f>IT34+IT35</f>
        <v>24688115.746833906</v>
      </c>
    </row>
    <row r="37" spans="1:264" ht="17.5" customHeight="1">
      <c r="A37" s="1241" t="s">
        <v>613</v>
      </c>
      <c r="B37" s="1242">
        <v>914.76051700000005</v>
      </c>
      <c r="C37" s="1238">
        <v>68174.960000000006</v>
      </c>
      <c r="D37" s="1238">
        <v>82650.745540000004</v>
      </c>
      <c r="E37" s="1238">
        <v>77700.460000000006</v>
      </c>
      <c r="F37" s="1239">
        <v>83055.67</v>
      </c>
      <c r="G37" s="1239">
        <v>97281.94</v>
      </c>
      <c r="H37" s="1239">
        <v>98305.02</v>
      </c>
      <c r="I37" s="1239">
        <v>114906.81</v>
      </c>
      <c r="J37" s="1239">
        <v>188543</v>
      </c>
      <c r="K37" s="1239">
        <v>209343.9</v>
      </c>
      <c r="L37" s="1240">
        <v>232376.65</v>
      </c>
      <c r="M37" s="1238">
        <v>10167.06</v>
      </c>
      <c r="N37" s="1238">
        <v>12227.91157</v>
      </c>
      <c r="O37" s="1238">
        <v>11881.41236</v>
      </c>
      <c r="P37" s="1246">
        <v>16022.88</v>
      </c>
      <c r="Q37" s="1246">
        <v>18660.2</v>
      </c>
      <c r="R37" s="1246">
        <v>13755.06</v>
      </c>
      <c r="S37" s="1246">
        <v>15028.950169999998</v>
      </c>
      <c r="T37" s="1239">
        <v>10956.78</v>
      </c>
      <c r="U37" s="1239">
        <v>35055.22</v>
      </c>
      <c r="V37" s="1240">
        <v>25355.25</v>
      </c>
      <c r="W37" s="1238">
        <v>20302.580000000002</v>
      </c>
      <c r="X37" s="1238">
        <v>20898.286550000001</v>
      </c>
      <c r="Y37" s="1238">
        <v>29171.990709999998</v>
      </c>
      <c r="Z37" s="1238">
        <v>37631.43</v>
      </c>
      <c r="AA37" s="1238">
        <v>29766.19</v>
      </c>
      <c r="AB37" s="1238">
        <v>18117.939999999999</v>
      </c>
      <c r="AC37" s="1238">
        <v>21706.59345</v>
      </c>
      <c r="AD37" s="1239">
        <v>31902</v>
      </c>
      <c r="AE37" s="1239">
        <v>26463</v>
      </c>
      <c r="AF37" s="1240">
        <v>30719.384819999999</v>
      </c>
      <c r="AG37" s="1238">
        <v>43192.81</v>
      </c>
      <c r="AH37" s="1238">
        <v>48350.271699999998</v>
      </c>
      <c r="AI37" s="1238">
        <v>52332.755129999998</v>
      </c>
      <c r="AJ37" s="1238">
        <v>48546.66</v>
      </c>
      <c r="AK37" s="1238">
        <v>44249.82</v>
      </c>
      <c r="AL37" s="1238">
        <v>43069.120000000003</v>
      </c>
      <c r="AM37" s="1238">
        <v>47908.447959999998</v>
      </c>
      <c r="AN37" s="1239">
        <v>37590</v>
      </c>
      <c r="AO37" s="1239">
        <v>35670</v>
      </c>
      <c r="AP37" s="1240">
        <v>39576</v>
      </c>
      <c r="AQ37" s="1238">
        <v>152452.99</v>
      </c>
      <c r="AR37" s="1238">
        <v>122689.22091</v>
      </c>
      <c r="AS37" s="1238">
        <v>180177.03044999999</v>
      </c>
      <c r="AT37" s="1238">
        <v>197639.02</v>
      </c>
      <c r="AU37" s="1238">
        <v>155363.12</v>
      </c>
      <c r="AV37" s="1238">
        <v>172517.37</v>
      </c>
      <c r="AW37" s="1238">
        <v>161812.88</v>
      </c>
      <c r="AX37" s="1239">
        <v>267475.94</v>
      </c>
      <c r="AY37" s="1239">
        <v>306230.5</v>
      </c>
      <c r="AZ37" s="1240">
        <v>333933.81</v>
      </c>
      <c r="BA37" s="1238">
        <v>21576.52</v>
      </c>
      <c r="BB37" s="1238">
        <v>26359.807150000001</v>
      </c>
      <c r="BC37" s="1238">
        <v>33906.45852</v>
      </c>
      <c r="BD37" s="1238">
        <v>35183.839999999997</v>
      </c>
      <c r="BE37" s="1238">
        <v>34403.67</v>
      </c>
      <c r="BF37" s="1238">
        <v>33149.42</v>
      </c>
      <c r="BG37" s="1238">
        <v>46013.917370000003</v>
      </c>
      <c r="BH37" s="1239">
        <v>35282.14</v>
      </c>
      <c r="BI37" s="1239">
        <v>31327.21</v>
      </c>
      <c r="BJ37" s="1240">
        <v>36487.49</v>
      </c>
      <c r="BK37" s="1238">
        <v>20306.18</v>
      </c>
      <c r="BL37" s="1238">
        <v>23614.51712</v>
      </c>
      <c r="BM37" s="1238">
        <v>25137.993340000001</v>
      </c>
      <c r="BN37" s="1238">
        <v>31911.5</v>
      </c>
      <c r="BO37" s="1238">
        <v>37543.769999999997</v>
      </c>
      <c r="BP37" s="1238">
        <v>39247.870000000003</v>
      </c>
      <c r="BQ37" s="1238">
        <v>75437.08</v>
      </c>
      <c r="BR37" s="1239">
        <v>64881.75</v>
      </c>
      <c r="BS37" s="1239">
        <v>74355.5</v>
      </c>
      <c r="BT37" s="1240">
        <v>90887.12</v>
      </c>
      <c r="BU37" s="1240">
        <v>587.80999999999995</v>
      </c>
      <c r="BV37" s="1238">
        <v>6756.13</v>
      </c>
      <c r="BW37" s="1238">
        <v>11449.856120599999</v>
      </c>
      <c r="BX37" s="1238">
        <v>12534.315374199999</v>
      </c>
      <c r="BY37" s="1238">
        <v>20439.57</v>
      </c>
      <c r="BZ37" s="1238">
        <v>29526.89</v>
      </c>
      <c r="CA37" s="1238">
        <v>23126.29</v>
      </c>
      <c r="CB37" s="1238">
        <v>27307.989449299999</v>
      </c>
      <c r="CC37" s="1239">
        <v>32055.29</v>
      </c>
      <c r="CD37" s="1239">
        <v>37580.6</v>
      </c>
      <c r="CE37" s="1240">
        <v>41642.82</v>
      </c>
      <c r="CF37" s="1238">
        <v>39049.599999999999</v>
      </c>
      <c r="CG37" s="1238">
        <v>38116.319940000001</v>
      </c>
      <c r="CH37" s="1238">
        <v>39062.998420000004</v>
      </c>
      <c r="CI37" s="1238">
        <v>43208.44</v>
      </c>
      <c r="CJ37" s="1238">
        <v>46852.08</v>
      </c>
      <c r="CK37" s="1238">
        <v>52272.02</v>
      </c>
      <c r="CL37" s="1238">
        <v>61534.568620000005</v>
      </c>
      <c r="CM37" s="1239">
        <v>67941.279999999999</v>
      </c>
      <c r="CN37" s="1243">
        <v>0</v>
      </c>
      <c r="CO37" s="1238">
        <v>13211.13</v>
      </c>
      <c r="CP37" s="1238">
        <v>16619.042632799999</v>
      </c>
      <c r="CQ37" s="1238">
        <v>19431.888921000002</v>
      </c>
      <c r="CR37" s="1238">
        <v>25025.95</v>
      </c>
      <c r="CS37" s="1238">
        <v>28039.01</v>
      </c>
      <c r="CT37" s="1238">
        <v>25942.74</v>
      </c>
      <c r="CU37" s="1238">
        <v>24491.153399999999</v>
      </c>
      <c r="CV37" s="1239">
        <v>31939.94</v>
      </c>
      <c r="CW37" s="1239">
        <v>39077.58</v>
      </c>
      <c r="CX37" s="1240">
        <v>41298.33</v>
      </c>
      <c r="CY37" s="1240">
        <v>24761.07</v>
      </c>
      <c r="CZ37" s="1238">
        <v>203498.95</v>
      </c>
      <c r="DA37" s="1238">
        <v>255970.03469</v>
      </c>
      <c r="DB37" s="1238">
        <v>377354.44536999997</v>
      </c>
      <c r="DC37" s="1238">
        <v>460271.94</v>
      </c>
      <c r="DD37" s="1238">
        <v>505940.07</v>
      </c>
      <c r="DE37" s="1238">
        <v>490191.38</v>
      </c>
      <c r="DF37" s="1238">
        <v>642318.27</v>
      </c>
      <c r="DG37" s="1239">
        <v>613754.96</v>
      </c>
      <c r="DH37" s="1239">
        <v>797953.92</v>
      </c>
      <c r="DI37" s="1240">
        <v>866650.53</v>
      </c>
      <c r="DJ37" s="1238">
        <v>177816.03</v>
      </c>
      <c r="DK37" s="1238">
        <v>182137.82076</v>
      </c>
      <c r="DL37" s="1238">
        <v>281572.62315</v>
      </c>
      <c r="DM37" s="1238">
        <v>342541.25</v>
      </c>
      <c r="DN37" s="1238">
        <v>363861.96</v>
      </c>
      <c r="DO37" s="1238">
        <v>330285.93</v>
      </c>
      <c r="DP37" s="1238">
        <v>370541.26</v>
      </c>
      <c r="DQ37" s="1239">
        <v>522394.52</v>
      </c>
      <c r="DR37" s="1239">
        <v>566243.64</v>
      </c>
      <c r="DS37" s="1240">
        <v>544032.19999999995</v>
      </c>
      <c r="DT37" s="1238">
        <v>27123.181</v>
      </c>
      <c r="DU37" s="1238">
        <v>26882.6995498</v>
      </c>
      <c r="DV37" s="1238">
        <v>33601.424800399996</v>
      </c>
      <c r="DW37" s="1238">
        <v>51507.474099999999</v>
      </c>
      <c r="DX37" s="1238">
        <v>59043.4283</v>
      </c>
      <c r="DY37" s="1238">
        <v>52558.988499999999</v>
      </c>
      <c r="DZ37" s="1238">
        <v>52502.325970599995</v>
      </c>
      <c r="EA37" s="1239">
        <v>76240.479999999996</v>
      </c>
      <c r="EB37" s="1239">
        <v>77191.477899999998</v>
      </c>
      <c r="EC37" s="1240">
        <v>93964.586800000005</v>
      </c>
      <c r="ED37" s="1238">
        <v>56149.86</v>
      </c>
      <c r="EE37" s="1238">
        <v>84854.278030000001</v>
      </c>
      <c r="EF37" s="1238">
        <v>97488.403579999998</v>
      </c>
      <c r="EG37" s="1238">
        <v>126806.36</v>
      </c>
      <c r="EH37" s="1238">
        <v>130767.45</v>
      </c>
      <c r="EI37" s="1238">
        <v>148820.82999999999</v>
      </c>
      <c r="EJ37" s="1238">
        <v>176038.4682605</v>
      </c>
      <c r="EK37" s="1239">
        <v>210773</v>
      </c>
      <c r="EL37" s="1239">
        <v>240862.15604</v>
      </c>
      <c r="EM37" s="1240">
        <v>273310.36</v>
      </c>
      <c r="EN37" s="1238">
        <v>565860.01</v>
      </c>
      <c r="EO37" s="1238">
        <v>582407.72</v>
      </c>
      <c r="EP37" s="1238">
        <v>1214171.56</v>
      </c>
      <c r="EQ37" s="1238">
        <v>3617879.85</v>
      </c>
      <c r="ER37" s="1238">
        <v>3859429.8</v>
      </c>
      <c r="ES37" s="1238">
        <v>6212673.4800000004</v>
      </c>
      <c r="ET37" s="1238">
        <v>6791017.8459300008</v>
      </c>
      <c r="EU37" s="1239">
        <v>5630154.3899999997</v>
      </c>
      <c r="EV37" s="1239">
        <v>4443770.48838</v>
      </c>
      <c r="EW37" s="1240">
        <v>4855140</v>
      </c>
      <c r="EX37" s="1238">
        <v>121979.31</v>
      </c>
      <c r="EY37" s="1238">
        <v>136497.03722</v>
      </c>
      <c r="EZ37" s="1238">
        <v>167733.59768000001</v>
      </c>
      <c r="FA37" s="1238">
        <v>174392.18</v>
      </c>
      <c r="FB37" s="1238">
        <v>228762.45</v>
      </c>
      <c r="FC37" s="1238">
        <v>196387.4</v>
      </c>
      <c r="FD37" s="1238">
        <v>290877.11430999998</v>
      </c>
      <c r="FE37" s="1239">
        <v>368441.11</v>
      </c>
      <c r="FF37" s="1239">
        <v>382738.29</v>
      </c>
      <c r="FG37" s="1240">
        <v>357005.13</v>
      </c>
      <c r="FH37" s="1238">
        <v>55906.2</v>
      </c>
      <c r="FI37" s="1246">
        <v>71860.168940000003</v>
      </c>
      <c r="FJ37" s="1246">
        <v>75621.784270000004</v>
      </c>
      <c r="FK37" s="1246">
        <v>93613.49</v>
      </c>
      <c r="FL37" s="1246">
        <v>91330.06</v>
      </c>
      <c r="FM37" s="1246">
        <v>100745.65</v>
      </c>
      <c r="FN37" s="1246">
        <v>97752.310629999993</v>
      </c>
      <c r="FO37" s="1239">
        <v>138248</v>
      </c>
      <c r="FP37" s="1239">
        <v>133431.03</v>
      </c>
      <c r="FQ37" s="1240">
        <v>144821</v>
      </c>
      <c r="FR37" s="1238">
        <v>15658.5</v>
      </c>
      <c r="FS37" s="1238">
        <v>20532.435969999999</v>
      </c>
      <c r="FT37" s="1238">
        <v>24300.264459999999</v>
      </c>
      <c r="FU37" s="1238">
        <v>37757.35</v>
      </c>
      <c r="FV37" s="1238">
        <v>24734.14</v>
      </c>
      <c r="FW37" s="1238">
        <v>25580.06</v>
      </c>
      <c r="FX37" s="1238">
        <v>14681.18318</v>
      </c>
      <c r="FY37" s="1239">
        <v>16161.56</v>
      </c>
      <c r="FZ37" s="1239">
        <v>22341.86</v>
      </c>
      <c r="GA37" s="1240">
        <v>30665.73</v>
      </c>
      <c r="GB37" s="1238">
        <v>132372.46</v>
      </c>
      <c r="GC37" s="1238">
        <v>121533.53512</v>
      </c>
      <c r="GD37" s="1238">
        <v>95981.152570000006</v>
      </c>
      <c r="GE37" s="1238">
        <v>134014.19</v>
      </c>
      <c r="GF37" s="1238">
        <v>101313.03</v>
      </c>
      <c r="GG37" s="1238">
        <v>88011.99</v>
      </c>
      <c r="GH37" s="1238">
        <v>88472.197719999996</v>
      </c>
      <c r="GI37" s="1239">
        <v>87689</v>
      </c>
      <c r="GJ37" s="1239">
        <v>85739.5</v>
      </c>
      <c r="GK37" s="1240">
        <v>102894.89</v>
      </c>
      <c r="GL37" s="1238">
        <v>3219.77</v>
      </c>
      <c r="GM37" s="1238">
        <v>2603.77</v>
      </c>
      <c r="GN37" s="1238">
        <v>3918.61</v>
      </c>
      <c r="GO37" s="1238">
        <v>3545.76</v>
      </c>
      <c r="GP37" s="1238">
        <v>3349.66</v>
      </c>
      <c r="GQ37" s="1238">
        <v>4659.97</v>
      </c>
      <c r="GR37" s="1238">
        <v>3480.41068</v>
      </c>
      <c r="GS37" s="1239">
        <v>5212</v>
      </c>
      <c r="GT37" s="1243">
        <v>0</v>
      </c>
      <c r="GU37" s="1244"/>
      <c r="GV37" s="1238">
        <v>167559.15</v>
      </c>
      <c r="GW37" s="1238">
        <v>250258.77851</v>
      </c>
      <c r="GX37" s="1238">
        <v>276407.21006000001</v>
      </c>
      <c r="GY37" s="1238">
        <v>320457.08</v>
      </c>
      <c r="GZ37" s="1238">
        <v>337712.98</v>
      </c>
      <c r="HA37" s="1238">
        <v>278378.59000000003</v>
      </c>
      <c r="HB37" s="1238">
        <v>380501.46629000001</v>
      </c>
      <c r="HC37" s="1239">
        <v>455854.51</v>
      </c>
      <c r="HD37" s="1239">
        <v>473150</v>
      </c>
      <c r="HE37" s="1240">
        <v>519521.56553999998</v>
      </c>
      <c r="HF37" s="1238">
        <v>20593.64</v>
      </c>
      <c r="HG37" s="1238">
        <v>24214.53068</v>
      </c>
      <c r="HH37" s="1238">
        <v>32497.850200000001</v>
      </c>
      <c r="HI37" s="1238">
        <v>30435.71</v>
      </c>
      <c r="HJ37" s="1238">
        <v>23744.94</v>
      </c>
      <c r="HK37" s="1238">
        <v>21036.17</v>
      </c>
      <c r="HL37" s="1238">
        <v>26443.213989999997</v>
      </c>
      <c r="HM37" s="1239">
        <v>41420.19</v>
      </c>
      <c r="HN37" s="1239">
        <v>30759.97</v>
      </c>
      <c r="HO37" s="1240">
        <v>38869.769999999997</v>
      </c>
      <c r="HP37" s="1238">
        <v>33711.68</v>
      </c>
      <c r="HQ37" s="1238">
        <v>26777.7</v>
      </c>
      <c r="HR37" s="1238">
        <v>27484.01</v>
      </c>
      <c r="HS37" s="1238">
        <v>20353.029020000002</v>
      </c>
      <c r="HT37" s="1238">
        <v>13555.07</v>
      </c>
      <c r="HU37" s="1238">
        <v>12334.09</v>
      </c>
      <c r="HV37" s="1238">
        <v>13215.93</v>
      </c>
      <c r="HW37" s="1238">
        <v>29984.845069999999</v>
      </c>
      <c r="HX37" s="1239">
        <v>24187.78</v>
      </c>
      <c r="HY37" s="1239">
        <v>37504.519999999997</v>
      </c>
      <c r="HZ37" s="1240">
        <v>44300.04</v>
      </c>
      <c r="IA37" s="1238">
        <v>78533.429999999993</v>
      </c>
      <c r="IB37" s="1238">
        <v>87951.412460000007</v>
      </c>
      <c r="IC37" s="1238">
        <v>99852.137860000003</v>
      </c>
      <c r="ID37" s="1238">
        <v>92040.9</v>
      </c>
      <c r="IE37" s="1238">
        <v>122009.14</v>
      </c>
      <c r="IF37" s="1238">
        <v>153715.76</v>
      </c>
      <c r="IG37" s="1238">
        <v>171757.83383419999</v>
      </c>
      <c r="IH37" s="1239">
        <v>281429.09999999998</v>
      </c>
      <c r="II37" s="1239">
        <v>364220.26</v>
      </c>
      <c r="IJ37" s="1240">
        <v>555274.27</v>
      </c>
      <c r="IK37" s="1238">
        <v>2048238.1509999996</v>
      </c>
      <c r="IL37" s="1238">
        <v>2278164.2111631995</v>
      </c>
      <c r="IM37" s="1238">
        <v>3282191.3962456002</v>
      </c>
      <c r="IN37" s="1238">
        <v>6037483.564100001</v>
      </c>
      <c r="IO37" s="1238">
        <v>6386019.8882999998</v>
      </c>
      <c r="IP37" s="1238">
        <v>8635764.9785000011</v>
      </c>
      <c r="IQ37" s="1238">
        <v>9732517.1362846009</v>
      </c>
      <c r="IR37" s="1239">
        <v>9240528.7199999988</v>
      </c>
      <c r="IS37" s="1239">
        <v>8456840.9942249991</v>
      </c>
      <c r="IT37" s="1245">
        <f t="shared" ref="IT37:IT38" si="4">SUM(B37,L37,V37,AF37,AP37,AZ37,BJ37,BT37,BU37,CE37,CX37,CY37,DI37,DS37,EC37,EM37,EW37,FG37,FQ37,GA37,GK37,GU37,HE37,HO37,HZ37,IJ37)</f>
        <v>9324990.5676769987</v>
      </c>
    </row>
    <row r="38" spans="1:264" ht="17.5" customHeight="1">
      <c r="A38" s="1241" t="s">
        <v>614</v>
      </c>
      <c r="B38" s="1242">
        <v>96.329480000000004</v>
      </c>
      <c r="C38" s="1238">
        <v>2791.35</v>
      </c>
      <c r="D38" s="1238">
        <v>2310.8400299999998</v>
      </c>
      <c r="E38" s="1238">
        <v>2525.4</v>
      </c>
      <c r="F38" s="1238">
        <v>2512.4</v>
      </c>
      <c r="G38" s="1238">
        <v>6607.57</v>
      </c>
      <c r="H38" s="1238">
        <v>7085.01</v>
      </c>
      <c r="I38" s="1238">
        <v>11868.03</v>
      </c>
      <c r="J38" s="1238">
        <v>13070</v>
      </c>
      <c r="K38" s="1238">
        <v>13007.34</v>
      </c>
      <c r="L38" s="1245">
        <v>47431.87</v>
      </c>
      <c r="M38" s="1238">
        <v>194.01</v>
      </c>
      <c r="N38" s="1238">
        <v>208.62</v>
      </c>
      <c r="O38" s="1238">
        <v>148.24</v>
      </c>
      <c r="P38" s="1246">
        <v>157.83000000000001</v>
      </c>
      <c r="Q38" s="1246">
        <v>170.86</v>
      </c>
      <c r="R38" s="1246">
        <v>392.73</v>
      </c>
      <c r="S38" s="1246">
        <v>189.76</v>
      </c>
      <c r="T38" s="1238">
        <v>187</v>
      </c>
      <c r="U38" s="1238">
        <v>196.98</v>
      </c>
      <c r="V38" s="1245">
        <v>287.88</v>
      </c>
      <c r="W38" s="1238">
        <v>418.12</v>
      </c>
      <c r="X38" s="1238">
        <v>440.86525999999998</v>
      </c>
      <c r="Y38" s="1238">
        <v>657.64664000000005</v>
      </c>
      <c r="Z38" s="1238">
        <v>574.28</v>
      </c>
      <c r="AA38" s="1238">
        <v>1288.81</v>
      </c>
      <c r="AB38" s="1238">
        <v>725.06</v>
      </c>
      <c r="AC38" s="1238">
        <v>728.69020999999998</v>
      </c>
      <c r="AD38" s="1238">
        <v>738</v>
      </c>
      <c r="AE38" s="1238">
        <v>1684</v>
      </c>
      <c r="AF38" s="1245">
        <v>4736.8026600000003</v>
      </c>
      <c r="AG38" s="1238">
        <v>1477.2</v>
      </c>
      <c r="AH38" s="1238">
        <v>996.82938999999999</v>
      </c>
      <c r="AI38" s="1238">
        <v>1266.1846493999999</v>
      </c>
      <c r="AJ38" s="1238">
        <v>999.87</v>
      </c>
      <c r="AK38" s="1238">
        <v>910.11</v>
      </c>
      <c r="AL38" s="1238">
        <v>1063.01</v>
      </c>
      <c r="AM38" s="1238">
        <v>1293.7081600000001</v>
      </c>
      <c r="AN38" s="1238">
        <v>777</v>
      </c>
      <c r="AO38" s="1238">
        <v>783.39</v>
      </c>
      <c r="AP38" s="1245">
        <v>450</v>
      </c>
      <c r="AQ38" s="1238">
        <v>39954.639999999999</v>
      </c>
      <c r="AR38" s="1238">
        <v>43606.830540000003</v>
      </c>
      <c r="AS38" s="1238">
        <v>46760.480369999997</v>
      </c>
      <c r="AT38" s="1238">
        <v>47395.66</v>
      </c>
      <c r="AU38" s="1238">
        <v>45212.36</v>
      </c>
      <c r="AV38" s="1238">
        <v>40486.620000000003</v>
      </c>
      <c r="AW38" s="1238">
        <v>40731.410000000003</v>
      </c>
      <c r="AX38" s="1238">
        <v>21940.42</v>
      </c>
      <c r="AY38" s="1238">
        <v>25794.81</v>
      </c>
      <c r="AZ38" s="1245">
        <v>34747.65</v>
      </c>
      <c r="BA38" s="1238">
        <v>1170.07</v>
      </c>
      <c r="BB38" s="1238">
        <v>1269.5428300000001</v>
      </c>
      <c r="BC38" s="1238">
        <v>1502.9827299999999</v>
      </c>
      <c r="BD38" s="1238">
        <v>2057.7600000000002</v>
      </c>
      <c r="BE38" s="1238">
        <v>1983.49</v>
      </c>
      <c r="BF38" s="1238">
        <v>2035.89</v>
      </c>
      <c r="BG38" s="1238">
        <v>5183.78</v>
      </c>
      <c r="BH38" s="1238">
        <v>7426.18</v>
      </c>
      <c r="BI38" s="1238">
        <v>9442.2900000000009</v>
      </c>
      <c r="BJ38" s="1245">
        <v>9385.75</v>
      </c>
      <c r="BK38" s="1238">
        <v>432.28</v>
      </c>
      <c r="BL38" s="1238">
        <v>192.29336000000001</v>
      </c>
      <c r="BM38" s="1238">
        <v>228.48577</v>
      </c>
      <c r="BN38" s="1238">
        <v>631.45000000000005</v>
      </c>
      <c r="BO38" s="1238">
        <v>773.8</v>
      </c>
      <c r="BP38" s="1238">
        <v>1214.48</v>
      </c>
      <c r="BQ38" s="1238">
        <v>1932.24</v>
      </c>
      <c r="BR38" s="1238">
        <v>1761.45</v>
      </c>
      <c r="BS38" s="1238">
        <v>1751.17</v>
      </c>
      <c r="BT38" s="1245">
        <v>2616.25</v>
      </c>
      <c r="BU38" s="1245">
        <v>17.2</v>
      </c>
      <c r="BV38" s="1238">
        <v>1840.44</v>
      </c>
      <c r="BW38" s="1238">
        <v>2322.5634123999998</v>
      </c>
      <c r="BX38" s="1238">
        <v>2642.0338907</v>
      </c>
      <c r="BY38" s="1238">
        <v>3339.53</v>
      </c>
      <c r="BZ38" s="1238">
        <v>141.71</v>
      </c>
      <c r="CA38" s="1238">
        <v>184.66</v>
      </c>
      <c r="CB38" s="1238">
        <v>334.37101870000004</v>
      </c>
      <c r="CC38" s="1238">
        <v>611.98</v>
      </c>
      <c r="CD38" s="1238">
        <v>124.23</v>
      </c>
      <c r="CE38" s="1245">
        <v>165.83</v>
      </c>
      <c r="CF38" s="1238">
        <v>466.98</v>
      </c>
      <c r="CG38" s="1238">
        <v>611.71843000000001</v>
      </c>
      <c r="CH38" s="1238">
        <v>875.40159000000006</v>
      </c>
      <c r="CI38" s="1238">
        <v>1076.18</v>
      </c>
      <c r="CJ38" s="1238">
        <v>2389.92</v>
      </c>
      <c r="CK38" s="1238">
        <v>5342.55</v>
      </c>
      <c r="CL38" s="1238">
        <v>4308.4910200000004</v>
      </c>
      <c r="CM38" s="1238">
        <v>2885.09</v>
      </c>
      <c r="CN38" s="1243">
        <v>0</v>
      </c>
      <c r="CO38" s="1238">
        <v>311.7</v>
      </c>
      <c r="CP38" s="1238">
        <v>365.33756979999998</v>
      </c>
      <c r="CQ38" s="1238">
        <v>457.71920999999998</v>
      </c>
      <c r="CR38" s="1238">
        <v>408.91</v>
      </c>
      <c r="CS38" s="1238">
        <v>640.9</v>
      </c>
      <c r="CT38" s="1238">
        <v>498.21</v>
      </c>
      <c r="CU38" s="1238">
        <v>1984.4874399999999</v>
      </c>
      <c r="CV38" s="1238">
        <v>745.42</v>
      </c>
      <c r="CW38" s="1238">
        <v>1070.08</v>
      </c>
      <c r="CX38" s="1245">
        <v>2299.3200000000002</v>
      </c>
      <c r="CY38" s="1245">
        <v>106.04</v>
      </c>
      <c r="CZ38" s="1238">
        <v>3310.09</v>
      </c>
      <c r="DA38" s="1238">
        <v>4141.2762599999996</v>
      </c>
      <c r="DB38" s="1238">
        <v>4655.3074699999997</v>
      </c>
      <c r="DC38" s="1238">
        <v>4367.1099999999997</v>
      </c>
      <c r="DD38" s="1238">
        <v>5849.06</v>
      </c>
      <c r="DE38" s="1238">
        <v>7501.63</v>
      </c>
      <c r="DF38" s="1238">
        <v>7893.7456199999997</v>
      </c>
      <c r="DG38" s="1238">
        <v>9116.34</v>
      </c>
      <c r="DH38" s="1238">
        <v>12623.43</v>
      </c>
      <c r="DI38" s="1245">
        <v>11122.77</v>
      </c>
      <c r="DJ38" s="1238">
        <v>37660.14</v>
      </c>
      <c r="DK38" s="1238">
        <v>37973.068039999998</v>
      </c>
      <c r="DL38" s="1238">
        <v>2049.5938200000001</v>
      </c>
      <c r="DM38" s="1238">
        <v>2218.44</v>
      </c>
      <c r="DN38" s="1238">
        <v>2550.7600000000002</v>
      </c>
      <c r="DO38" s="1238">
        <v>2752.69</v>
      </c>
      <c r="DP38" s="1238">
        <v>2322.83</v>
      </c>
      <c r="DQ38" s="1238">
        <v>2599.56</v>
      </c>
      <c r="DR38" s="1238">
        <v>2561.4499999999998</v>
      </c>
      <c r="DS38" s="1245">
        <v>3253.17</v>
      </c>
      <c r="DT38" s="1238">
        <v>49.453200000000002</v>
      </c>
      <c r="DU38" s="1238">
        <v>257.85205999999999</v>
      </c>
      <c r="DV38" s="1238">
        <v>180.42618999999999</v>
      </c>
      <c r="DW38" s="1238">
        <v>109.0921</v>
      </c>
      <c r="DX38" s="1238">
        <v>86.725899999999996</v>
      </c>
      <c r="DY38" s="1238">
        <v>321.1832</v>
      </c>
      <c r="DZ38" s="1238">
        <v>105.226</v>
      </c>
      <c r="EA38" s="1238">
        <v>220.14</v>
      </c>
      <c r="EB38" s="1238">
        <v>163.9564</v>
      </c>
      <c r="EC38" s="1245">
        <v>507.41680000000002</v>
      </c>
      <c r="ED38" s="1238">
        <v>2116.61</v>
      </c>
      <c r="EE38" s="1238">
        <v>2656.0607300000001</v>
      </c>
      <c r="EF38" s="1238">
        <v>3162.1912200000002</v>
      </c>
      <c r="EG38" s="1238">
        <v>2602.9499999999998</v>
      </c>
      <c r="EH38" s="1238">
        <v>3258.99</v>
      </c>
      <c r="EI38" s="1238">
        <v>21546.61</v>
      </c>
      <c r="EJ38" s="1238">
        <v>29187.09966</v>
      </c>
      <c r="EK38" s="1238">
        <v>39826</v>
      </c>
      <c r="EL38" s="1238">
        <v>62463.983959999998</v>
      </c>
      <c r="EM38" s="1245">
        <v>85832.39</v>
      </c>
      <c r="EN38" s="1238">
        <v>1674610.79</v>
      </c>
      <c r="EO38" s="1238">
        <v>1744009.08</v>
      </c>
      <c r="EP38" s="1238">
        <v>1714338.96</v>
      </c>
      <c r="EQ38" s="1238">
        <v>1719547.85</v>
      </c>
      <c r="ER38" s="1238">
        <v>1760365.14</v>
      </c>
      <c r="ES38" s="1238">
        <v>1764079.89</v>
      </c>
      <c r="ET38" s="1238">
        <v>1494305.5954100001</v>
      </c>
      <c r="EU38" s="1238">
        <v>1494305.6</v>
      </c>
      <c r="EV38" s="1238">
        <v>1494305.5969799999</v>
      </c>
      <c r="EW38" s="1245">
        <v>1494306</v>
      </c>
      <c r="EX38" s="1238">
        <v>10422.65</v>
      </c>
      <c r="EY38" s="1238">
        <v>28057.058349999999</v>
      </c>
      <c r="EZ38" s="1238">
        <v>3102.1880999999998</v>
      </c>
      <c r="FA38" s="1238">
        <v>4014.52</v>
      </c>
      <c r="FB38" s="1238">
        <v>5221.1099999999997</v>
      </c>
      <c r="FC38" s="1238">
        <v>6373.82</v>
      </c>
      <c r="FD38" s="1238">
        <v>4258.82006</v>
      </c>
      <c r="FE38" s="1238">
        <v>3703.2</v>
      </c>
      <c r="FF38" s="1238">
        <v>3820.6</v>
      </c>
      <c r="FG38" s="1245">
        <v>4819.96</v>
      </c>
      <c r="FH38" s="1238">
        <v>2013.17</v>
      </c>
      <c r="FI38" s="1246">
        <v>2148.3376499999999</v>
      </c>
      <c r="FJ38" s="1246">
        <v>2320.5141199999998</v>
      </c>
      <c r="FK38" s="1246">
        <v>2612.63</v>
      </c>
      <c r="FL38" s="1246">
        <v>3067.72</v>
      </c>
      <c r="FM38" s="1246">
        <v>3426.37</v>
      </c>
      <c r="FN38" s="1246">
        <v>7672.2118499999997</v>
      </c>
      <c r="FO38" s="1238">
        <v>9474</v>
      </c>
      <c r="FP38" s="1238">
        <v>9884.48</v>
      </c>
      <c r="FQ38" s="1245">
        <v>12276.18</v>
      </c>
      <c r="FR38" s="1238">
        <v>522.92999999999995</v>
      </c>
      <c r="FS38" s="1238">
        <v>694.18</v>
      </c>
      <c r="FT38" s="1238">
        <v>906.47289000000001</v>
      </c>
      <c r="FU38" s="1238">
        <v>1351.14</v>
      </c>
      <c r="FV38" s="1238">
        <v>1559</v>
      </c>
      <c r="FW38" s="1238">
        <v>15635.4</v>
      </c>
      <c r="FX38" s="1238">
        <v>20212.688710000002</v>
      </c>
      <c r="FY38" s="1238">
        <v>13763.28</v>
      </c>
      <c r="FZ38" s="1238">
        <v>6291.35</v>
      </c>
      <c r="GA38" s="1245">
        <v>6228.46</v>
      </c>
      <c r="GB38" s="1238">
        <v>11613.09</v>
      </c>
      <c r="GC38" s="1238">
        <v>51.815049999999999</v>
      </c>
      <c r="GD38" s="1238">
        <v>25.950140000000001</v>
      </c>
      <c r="GE38" s="1238">
        <v>43.37</v>
      </c>
      <c r="GF38" s="1238">
        <v>2014.05</v>
      </c>
      <c r="GG38" s="1238">
        <v>5574.45</v>
      </c>
      <c r="GH38" s="1238">
        <v>6172.4640200000003</v>
      </c>
      <c r="GI38" s="1238">
        <v>4808</v>
      </c>
      <c r="GJ38" s="1238">
        <v>5131.8900000000003</v>
      </c>
      <c r="GK38" s="1245">
        <v>4204.59</v>
      </c>
      <c r="GL38" s="1238">
        <v>1012.2</v>
      </c>
      <c r="GM38" s="1238">
        <v>1166.81</v>
      </c>
      <c r="GN38" s="1238">
        <v>1131.29</v>
      </c>
      <c r="GO38" s="1238">
        <v>965.37</v>
      </c>
      <c r="GP38" s="1238">
        <v>3354.06</v>
      </c>
      <c r="GQ38" s="1238">
        <v>1495.6</v>
      </c>
      <c r="GR38" s="1238">
        <v>2089.49908</v>
      </c>
      <c r="GS38" s="1238">
        <v>7065</v>
      </c>
      <c r="GT38" s="1243">
        <v>0</v>
      </c>
      <c r="GU38" s="1248"/>
      <c r="GV38" s="1238">
        <v>20733.16</v>
      </c>
      <c r="GW38" s="1238">
        <v>20192.07965</v>
      </c>
      <c r="GX38" s="1238">
        <v>25024.626629999999</v>
      </c>
      <c r="GY38" s="1238">
        <v>34854.06</v>
      </c>
      <c r="GZ38" s="1238">
        <v>35888.06</v>
      </c>
      <c r="HA38" s="1238">
        <v>23851.26</v>
      </c>
      <c r="HB38" s="1238">
        <v>43335.607729999996</v>
      </c>
      <c r="HC38" s="1238">
        <v>57124.46</v>
      </c>
      <c r="HD38" s="1238">
        <v>36814</v>
      </c>
      <c r="HE38" s="1245">
        <v>32060.515429999999</v>
      </c>
      <c r="HF38" s="1238">
        <v>1160.6500000000001</v>
      </c>
      <c r="HG38" s="1238">
        <v>512.38806</v>
      </c>
      <c r="HH38" s="1238">
        <v>959.58316000000002</v>
      </c>
      <c r="HI38" s="1238">
        <v>1258.0899999999999</v>
      </c>
      <c r="HJ38" s="1238">
        <v>1753.81</v>
      </c>
      <c r="HK38" s="1238">
        <v>2357.1</v>
      </c>
      <c r="HL38" s="1238">
        <v>5846.2091899999996</v>
      </c>
      <c r="HM38" s="1238">
        <v>2464</v>
      </c>
      <c r="HN38" s="1238">
        <v>5867.61</v>
      </c>
      <c r="HO38" s="1245">
        <v>9290.91</v>
      </c>
      <c r="HP38" s="1238">
        <v>54.92</v>
      </c>
      <c r="HQ38" s="1238">
        <v>96.34</v>
      </c>
      <c r="HR38" s="1238">
        <v>96.977890000000002</v>
      </c>
      <c r="HS38" s="1238">
        <v>194.2501</v>
      </c>
      <c r="HT38" s="1238">
        <v>287.06</v>
      </c>
      <c r="HU38" s="1238">
        <v>338.11</v>
      </c>
      <c r="HV38" s="1238">
        <v>343.64</v>
      </c>
      <c r="HW38" s="1238">
        <v>270.25</v>
      </c>
      <c r="HX38" s="1238">
        <v>352.28</v>
      </c>
      <c r="HY38" s="1238">
        <v>877.21</v>
      </c>
      <c r="HZ38" s="1245">
        <v>2004.91</v>
      </c>
      <c r="IA38" s="1238">
        <v>1044.1300000000001</v>
      </c>
      <c r="IB38" s="1238">
        <v>1480.3602100000001</v>
      </c>
      <c r="IC38" s="1238">
        <v>2018.3105</v>
      </c>
      <c r="ID38" s="1238">
        <v>3139.28</v>
      </c>
      <c r="IE38" s="1238">
        <v>3522.9</v>
      </c>
      <c r="IF38" s="1238">
        <v>4362.38</v>
      </c>
      <c r="IG38" s="1238">
        <v>5565.8181269000006</v>
      </c>
      <c r="IH38" s="1238">
        <v>7273.78</v>
      </c>
      <c r="II38" s="1238">
        <v>9662.4526399999995</v>
      </c>
      <c r="IJ38" s="1245">
        <v>13381.57</v>
      </c>
      <c r="IK38" s="1238">
        <v>1815422.1931999996</v>
      </c>
      <c r="IL38" s="1238">
        <v>1895762.7847722003</v>
      </c>
      <c r="IM38" s="1238">
        <v>1817134.2391901</v>
      </c>
      <c r="IN38" s="1238">
        <v>1836524.8321000005</v>
      </c>
      <c r="IO38" s="1238">
        <v>1888949.0259000002</v>
      </c>
      <c r="IP38" s="1238">
        <v>1918650.2431999999</v>
      </c>
      <c r="IQ38" s="1238">
        <v>1697793.0333056001</v>
      </c>
      <c r="IR38" s="1238">
        <v>1702238.1800000002</v>
      </c>
      <c r="IS38" s="1238">
        <v>1712624.528748</v>
      </c>
      <c r="IT38" s="1245">
        <f t="shared" si="4"/>
        <v>1781629.7643699998</v>
      </c>
      <c r="JD38" s="1258"/>
    </row>
    <row r="39" spans="1:264" s="1220" customFormat="1" ht="17.5" customHeight="1">
      <c r="A39" s="1252" t="s">
        <v>615</v>
      </c>
      <c r="B39" s="1253">
        <f>B37+B38</f>
        <v>1011.089997</v>
      </c>
      <c r="C39" s="1239">
        <f>C37+C38</f>
        <v>70966.310000000012</v>
      </c>
      <c r="D39" s="1239">
        <v>84961.58557000001</v>
      </c>
      <c r="E39" s="1239">
        <v>80225.86</v>
      </c>
      <c r="F39" s="1239">
        <v>85568.069999999992</v>
      </c>
      <c r="G39" s="1239">
        <v>103889.51000000001</v>
      </c>
      <c r="H39" s="1239">
        <v>105390.03</v>
      </c>
      <c r="I39" s="1239">
        <v>126774.84</v>
      </c>
      <c r="J39" s="1239">
        <v>201613</v>
      </c>
      <c r="K39" s="1239">
        <v>222351.24</v>
      </c>
      <c r="L39" s="1253">
        <f>L37+L38</f>
        <v>279808.52</v>
      </c>
      <c r="M39" s="1239">
        <f>M37+M38</f>
        <v>10361.07</v>
      </c>
      <c r="N39" s="1239">
        <v>12436.531570000001</v>
      </c>
      <c r="O39" s="1239">
        <v>12029.65236</v>
      </c>
      <c r="P39" s="1254">
        <v>16180.71</v>
      </c>
      <c r="Q39" s="1254">
        <v>18831.060000000001</v>
      </c>
      <c r="R39" s="1254">
        <v>14147.789999999999</v>
      </c>
      <c r="S39" s="1254">
        <v>15218.710169999998</v>
      </c>
      <c r="T39" s="1239">
        <v>11143.78</v>
      </c>
      <c r="U39" s="1239">
        <v>35252.200000000004</v>
      </c>
      <c r="V39" s="1253">
        <f>V37+V38</f>
        <v>25643.13</v>
      </c>
      <c r="W39" s="1239">
        <f>W37+W38</f>
        <v>20720.7</v>
      </c>
      <c r="X39" s="1239">
        <v>21339.151809999999</v>
      </c>
      <c r="Y39" s="1239">
        <v>29829.637349999997</v>
      </c>
      <c r="Z39" s="1239">
        <v>38205.71</v>
      </c>
      <c r="AA39" s="1239">
        <v>31055</v>
      </c>
      <c r="AB39" s="1239">
        <v>18843</v>
      </c>
      <c r="AC39" s="1239">
        <v>22435.283660000001</v>
      </c>
      <c r="AD39" s="1239">
        <v>32640</v>
      </c>
      <c r="AE39" s="1239">
        <v>28147</v>
      </c>
      <c r="AF39" s="1253">
        <f>AF37+AF38</f>
        <v>35456.187480000001</v>
      </c>
      <c r="AG39" s="1239">
        <f>AG37+AG38</f>
        <v>44670.009999999995</v>
      </c>
      <c r="AH39" s="1239">
        <v>49347.101089999996</v>
      </c>
      <c r="AI39" s="1239">
        <v>53598.939779399996</v>
      </c>
      <c r="AJ39" s="1239">
        <v>49546.530000000006</v>
      </c>
      <c r="AK39" s="1239">
        <v>45159.93</v>
      </c>
      <c r="AL39" s="1239">
        <v>44132.130000000005</v>
      </c>
      <c r="AM39" s="1239">
        <v>49202.15612</v>
      </c>
      <c r="AN39" s="1239">
        <v>38367</v>
      </c>
      <c r="AO39" s="1239">
        <v>36453.39</v>
      </c>
      <c r="AP39" s="1253">
        <f>AP37+AP38</f>
        <v>40026</v>
      </c>
      <c r="AQ39" s="1239">
        <f>AQ37+AQ38</f>
        <v>192407.63</v>
      </c>
      <c r="AR39" s="1239">
        <v>166296.05145</v>
      </c>
      <c r="AS39" s="1239">
        <v>226937.51082</v>
      </c>
      <c r="AT39" s="1239">
        <v>245034.68</v>
      </c>
      <c r="AU39" s="1239">
        <v>200575.47999999998</v>
      </c>
      <c r="AV39" s="1239">
        <v>213003.99</v>
      </c>
      <c r="AW39" s="1239">
        <v>202544.29</v>
      </c>
      <c r="AX39" s="1239">
        <v>289416.36</v>
      </c>
      <c r="AY39" s="1239">
        <v>332025.31</v>
      </c>
      <c r="AZ39" s="1253">
        <f>AZ37+AZ38</f>
        <v>368681.46</v>
      </c>
      <c r="BA39" s="1239">
        <f>BA37+BA38</f>
        <v>22746.59</v>
      </c>
      <c r="BB39" s="1239">
        <v>27629.349979999999</v>
      </c>
      <c r="BC39" s="1239">
        <v>35409.441250000003</v>
      </c>
      <c r="BD39" s="1239">
        <v>37241.599999999999</v>
      </c>
      <c r="BE39" s="1239">
        <v>36387.159999999996</v>
      </c>
      <c r="BF39" s="1239">
        <v>35185.31</v>
      </c>
      <c r="BG39" s="1239">
        <v>51197.697370000002</v>
      </c>
      <c r="BH39" s="1239">
        <v>42708.32</v>
      </c>
      <c r="BI39" s="1239">
        <v>40769.5</v>
      </c>
      <c r="BJ39" s="1253">
        <f>BJ37+BJ38</f>
        <v>45873.24</v>
      </c>
      <c r="BK39" s="1239">
        <f>BK37+BK38</f>
        <v>20738.46</v>
      </c>
      <c r="BL39" s="1239">
        <v>23806.81048</v>
      </c>
      <c r="BM39" s="1239">
        <v>25366.47911</v>
      </c>
      <c r="BN39" s="1239">
        <v>32542.95</v>
      </c>
      <c r="BO39" s="1239">
        <v>38317.57</v>
      </c>
      <c r="BP39" s="1239">
        <v>40462.350000000006</v>
      </c>
      <c r="BQ39" s="1239">
        <v>77369.320000000007</v>
      </c>
      <c r="BR39" s="1239">
        <v>66643.199999999997</v>
      </c>
      <c r="BS39" s="1239">
        <v>76106.67</v>
      </c>
      <c r="BT39" s="1253">
        <f>BT37+BT38</f>
        <v>93503.37</v>
      </c>
      <c r="BU39" s="1253">
        <f>BU37+BU38</f>
        <v>605.01</v>
      </c>
      <c r="BV39" s="1239">
        <f>BV37+BV38</f>
        <v>8596.57</v>
      </c>
      <c r="BW39" s="1239">
        <v>13772.419533</v>
      </c>
      <c r="BX39" s="1239">
        <v>15176.3492649</v>
      </c>
      <c r="BY39" s="1239">
        <v>23779.1</v>
      </c>
      <c r="BZ39" s="1239">
        <v>29668.6</v>
      </c>
      <c r="CA39" s="1239">
        <v>23310.95</v>
      </c>
      <c r="CB39" s="1239">
        <v>27642.360467999999</v>
      </c>
      <c r="CC39" s="1239">
        <v>32667.27</v>
      </c>
      <c r="CD39" s="1239">
        <v>37704.83</v>
      </c>
      <c r="CE39" s="1253">
        <f>CE37+CE38</f>
        <v>41808.65</v>
      </c>
      <c r="CF39" s="1239">
        <f>CF37+CF38</f>
        <v>39516.58</v>
      </c>
      <c r="CG39" s="1239">
        <v>38728.038370000002</v>
      </c>
      <c r="CH39" s="1239">
        <v>39938.400010000005</v>
      </c>
      <c r="CI39" s="1239">
        <v>44284.62</v>
      </c>
      <c r="CJ39" s="1239">
        <v>49242</v>
      </c>
      <c r="CK39" s="1239">
        <v>57614.57</v>
      </c>
      <c r="CL39" s="1239">
        <v>65843.059640000007</v>
      </c>
      <c r="CM39" s="1239">
        <v>70826.37</v>
      </c>
      <c r="CN39" s="1243">
        <v>0</v>
      </c>
      <c r="CO39" s="1239">
        <f>CO37+CO38</f>
        <v>13522.83</v>
      </c>
      <c r="CP39" s="1239">
        <v>16984.380202599998</v>
      </c>
      <c r="CQ39" s="1239">
        <v>19889.608131000001</v>
      </c>
      <c r="CR39" s="1239">
        <v>25434.86</v>
      </c>
      <c r="CS39" s="1239">
        <v>28679.91</v>
      </c>
      <c r="CT39" s="1239">
        <v>26440.95</v>
      </c>
      <c r="CU39" s="1239">
        <v>26475.64084</v>
      </c>
      <c r="CV39" s="1239">
        <v>32685.359999999997</v>
      </c>
      <c r="CW39" s="1239">
        <v>40147.660000000003</v>
      </c>
      <c r="CX39" s="1253">
        <f>CX37+CX38</f>
        <v>43597.65</v>
      </c>
      <c r="CY39" s="1253">
        <f>CY37+CY38</f>
        <v>24867.11</v>
      </c>
      <c r="CZ39" s="1239">
        <f>CZ37+CZ38</f>
        <v>206809.04</v>
      </c>
      <c r="DA39" s="1239">
        <v>260111.31095000001</v>
      </c>
      <c r="DB39" s="1239">
        <v>382009.75283999997</v>
      </c>
      <c r="DC39" s="1239">
        <v>464639.05</v>
      </c>
      <c r="DD39" s="1239">
        <v>511789.13</v>
      </c>
      <c r="DE39" s="1239">
        <v>497693.01</v>
      </c>
      <c r="DF39" s="1239">
        <v>650212.01561999996</v>
      </c>
      <c r="DG39" s="1239">
        <v>622871.29999999993</v>
      </c>
      <c r="DH39" s="1239">
        <v>810577.35000000009</v>
      </c>
      <c r="DI39" s="1253">
        <f>DI37+DI38</f>
        <v>877773.3</v>
      </c>
      <c r="DJ39" s="1239">
        <f>DJ37+DJ38</f>
        <v>215476.16999999998</v>
      </c>
      <c r="DK39" s="1239">
        <v>220110.88880000002</v>
      </c>
      <c r="DL39" s="1239">
        <v>283622.21697000001</v>
      </c>
      <c r="DM39" s="1239">
        <v>344759.69</v>
      </c>
      <c r="DN39" s="1239">
        <v>366412.72000000003</v>
      </c>
      <c r="DO39" s="1239">
        <v>333038.62</v>
      </c>
      <c r="DP39" s="1239">
        <v>372864.09</v>
      </c>
      <c r="DQ39" s="1239">
        <v>524994.08000000007</v>
      </c>
      <c r="DR39" s="1239">
        <v>568805.09</v>
      </c>
      <c r="DS39" s="1253">
        <f>DS37+DS38</f>
        <v>547285.37</v>
      </c>
      <c r="DT39" s="1239">
        <f>DT37+DT38</f>
        <v>27172.6342</v>
      </c>
      <c r="DU39" s="1239">
        <v>27140.551609800001</v>
      </c>
      <c r="DV39" s="1239">
        <v>33781.850990399995</v>
      </c>
      <c r="DW39" s="1239">
        <v>51616.566200000001</v>
      </c>
      <c r="DX39" s="1239">
        <v>59130.154199999997</v>
      </c>
      <c r="DY39" s="1239">
        <v>52880.171699999999</v>
      </c>
      <c r="DZ39" s="1239">
        <v>52607.551970599998</v>
      </c>
      <c r="EA39" s="1239">
        <v>76460.62</v>
      </c>
      <c r="EB39" s="1239">
        <v>77355.434299999994</v>
      </c>
      <c r="EC39" s="1253">
        <f>EC37+EC38</f>
        <v>94472.003600000011</v>
      </c>
      <c r="ED39" s="1239">
        <f>ED37+ED38</f>
        <v>58266.47</v>
      </c>
      <c r="EE39" s="1239">
        <v>87510.338759999999</v>
      </c>
      <c r="EF39" s="1239">
        <v>100650.59479999999</v>
      </c>
      <c r="EG39" s="1239">
        <v>129409.31</v>
      </c>
      <c r="EH39" s="1239">
        <v>134026.44</v>
      </c>
      <c r="EI39" s="1239">
        <v>170367.44</v>
      </c>
      <c r="EJ39" s="1239">
        <v>205225.56792050001</v>
      </c>
      <c r="EK39" s="1239">
        <v>250599</v>
      </c>
      <c r="EL39" s="1239">
        <v>303326.14</v>
      </c>
      <c r="EM39" s="1253">
        <f>EM37+EM38</f>
        <v>359142.75</v>
      </c>
      <c r="EN39" s="1239">
        <f>EN37+EN38</f>
        <v>2240470.7999999998</v>
      </c>
      <c r="EO39" s="1239">
        <v>2326416.7999999998</v>
      </c>
      <c r="EP39" s="1239">
        <v>2928510.52</v>
      </c>
      <c r="EQ39" s="1239">
        <v>5337427.7</v>
      </c>
      <c r="ER39" s="1239">
        <v>5619794.9399999995</v>
      </c>
      <c r="ES39" s="1239">
        <v>7976753.3700000001</v>
      </c>
      <c r="ET39" s="1239">
        <v>8285323.4413400013</v>
      </c>
      <c r="EU39" s="1239">
        <v>7124459.9900000002</v>
      </c>
      <c r="EV39" s="1239">
        <v>5938076.0853599999</v>
      </c>
      <c r="EW39" s="1253">
        <f>EW37+EW38</f>
        <v>6349446</v>
      </c>
      <c r="EX39" s="1239">
        <f>EX37+EX38</f>
        <v>132401.96</v>
      </c>
      <c r="EY39" s="1239">
        <v>164554.09557</v>
      </c>
      <c r="EZ39" s="1239">
        <v>170835.78578000001</v>
      </c>
      <c r="FA39" s="1239">
        <v>178406.69999999998</v>
      </c>
      <c r="FB39" s="1239">
        <v>233983.56</v>
      </c>
      <c r="FC39" s="1239">
        <v>202761.22</v>
      </c>
      <c r="FD39" s="1239">
        <v>295135.93436999997</v>
      </c>
      <c r="FE39" s="1239">
        <v>372144.31</v>
      </c>
      <c r="FF39" s="1239">
        <v>386558.88999999996</v>
      </c>
      <c r="FG39" s="1253">
        <f>FG37+FG38</f>
        <v>361825.09</v>
      </c>
      <c r="FH39" s="1239">
        <f>FH37+FH38</f>
        <v>57919.369999999995</v>
      </c>
      <c r="FI39" s="1254">
        <v>74008.506590000005</v>
      </c>
      <c r="FJ39" s="1254">
        <v>77942.298390000011</v>
      </c>
      <c r="FK39" s="1254">
        <v>96226.12000000001</v>
      </c>
      <c r="FL39" s="1254">
        <v>94397.78</v>
      </c>
      <c r="FM39" s="1254">
        <v>104172.01999999999</v>
      </c>
      <c r="FN39" s="1254">
        <v>105424.52247999999</v>
      </c>
      <c r="FO39" s="1239">
        <v>147722</v>
      </c>
      <c r="FP39" s="1239">
        <v>143315.51</v>
      </c>
      <c r="FQ39" s="1253">
        <f>FQ37+FQ38</f>
        <v>157097.18</v>
      </c>
      <c r="FR39" s="1239">
        <f>FR37+FR38</f>
        <v>16181.43</v>
      </c>
      <c r="FS39" s="1239">
        <v>21226.615969999999</v>
      </c>
      <c r="FT39" s="1239">
        <v>25206.737349999999</v>
      </c>
      <c r="FU39" s="1239">
        <v>39108.49</v>
      </c>
      <c r="FV39" s="1239">
        <v>26293.14</v>
      </c>
      <c r="FW39" s="1239">
        <v>41215.46</v>
      </c>
      <c r="FX39" s="1239">
        <v>34893.871890000002</v>
      </c>
      <c r="FY39" s="1239">
        <v>29924.84</v>
      </c>
      <c r="FZ39" s="1239">
        <v>28633.21</v>
      </c>
      <c r="GA39" s="1253">
        <f>GA37+GA38</f>
        <v>36894.19</v>
      </c>
      <c r="GB39" s="1239">
        <f>GB37+GB38</f>
        <v>143985.54999999999</v>
      </c>
      <c r="GC39" s="1239">
        <v>121585.35017000001</v>
      </c>
      <c r="GD39" s="1239">
        <v>96007.102710000006</v>
      </c>
      <c r="GE39" s="1239">
        <v>134057.56</v>
      </c>
      <c r="GF39" s="1239">
        <v>103327.08</v>
      </c>
      <c r="GG39" s="1239">
        <v>93586.44</v>
      </c>
      <c r="GH39" s="1239">
        <v>94644.661739999996</v>
      </c>
      <c r="GI39" s="1239">
        <v>92497</v>
      </c>
      <c r="GJ39" s="1239">
        <v>90871.39</v>
      </c>
      <c r="GK39" s="1253">
        <f>GK37+GK38</f>
        <v>107099.48</v>
      </c>
      <c r="GL39" s="1239">
        <f>GL37+GL38</f>
        <v>4231.97</v>
      </c>
      <c r="GM39" s="1239">
        <v>3770.58</v>
      </c>
      <c r="GN39" s="1239">
        <v>5049.8999999999996</v>
      </c>
      <c r="GO39" s="1239">
        <v>4511.13</v>
      </c>
      <c r="GP39" s="1239">
        <v>6703.7199999999993</v>
      </c>
      <c r="GQ39" s="1239">
        <v>6155.57</v>
      </c>
      <c r="GR39" s="1239">
        <v>5569.9097600000005</v>
      </c>
      <c r="GS39" s="1239">
        <v>12277</v>
      </c>
      <c r="GT39" s="1243">
        <v>0</v>
      </c>
      <c r="GU39" s="1253">
        <f>GU37+GU38</f>
        <v>0</v>
      </c>
      <c r="GV39" s="1239">
        <f>GV37+GV38</f>
        <v>188292.31</v>
      </c>
      <c r="GW39" s="1239">
        <v>270450.85816</v>
      </c>
      <c r="GX39" s="1239">
        <v>301431.83669000003</v>
      </c>
      <c r="GY39" s="1239">
        <v>355311.14</v>
      </c>
      <c r="GZ39" s="1239">
        <v>373601.04</v>
      </c>
      <c r="HA39" s="1239">
        <v>302229.85000000003</v>
      </c>
      <c r="HB39" s="1239">
        <v>423837.07402</v>
      </c>
      <c r="HC39" s="1239">
        <v>512978.97000000003</v>
      </c>
      <c r="HD39" s="1239">
        <v>509964</v>
      </c>
      <c r="HE39" s="1253">
        <f>HE37+HE38</f>
        <v>551582.08097000001</v>
      </c>
      <c r="HF39" s="1239">
        <f>HF37+HF38</f>
        <v>21754.29</v>
      </c>
      <c r="HG39" s="1239">
        <v>24726.918740000001</v>
      </c>
      <c r="HH39" s="1239">
        <v>33457.433360000003</v>
      </c>
      <c r="HI39" s="1239">
        <v>31693.8</v>
      </c>
      <c r="HJ39" s="1239">
        <v>25498.75</v>
      </c>
      <c r="HK39" s="1239">
        <v>23393.269999999997</v>
      </c>
      <c r="HL39" s="1239">
        <v>32289.423179999998</v>
      </c>
      <c r="HM39" s="1239">
        <v>43884.19</v>
      </c>
      <c r="HN39" s="1239">
        <v>36627.58</v>
      </c>
      <c r="HO39" s="1253">
        <f>HO37+HO38</f>
        <v>48160.679999999993</v>
      </c>
      <c r="HP39" s="1239">
        <f>HP37+HP38</f>
        <v>33766.6</v>
      </c>
      <c r="HQ39" s="1239">
        <f>HQ37+HQ38</f>
        <v>26874.04</v>
      </c>
      <c r="HR39" s="1239">
        <v>27580.987889999997</v>
      </c>
      <c r="HS39" s="1239">
        <v>20547.279120000003</v>
      </c>
      <c r="HT39" s="1239">
        <v>13842.13</v>
      </c>
      <c r="HU39" s="1239">
        <v>12672.2</v>
      </c>
      <c r="HV39" s="1239">
        <v>13559.57</v>
      </c>
      <c r="HW39" s="1239">
        <v>30255.095069999999</v>
      </c>
      <c r="HX39" s="1239">
        <v>24540.059999999998</v>
      </c>
      <c r="HY39" s="1239">
        <v>38381.729999999996</v>
      </c>
      <c r="HZ39" s="1253">
        <f>HZ37+HZ38</f>
        <v>46304.950000000004</v>
      </c>
      <c r="IA39" s="1239">
        <f>IA37+IA38</f>
        <v>79577.56</v>
      </c>
      <c r="IB39" s="1239">
        <v>89431.772670000006</v>
      </c>
      <c r="IC39" s="1239">
        <v>101870.44836000001</v>
      </c>
      <c r="ID39" s="1239">
        <v>95180.18</v>
      </c>
      <c r="IE39" s="1239">
        <v>125532.04</v>
      </c>
      <c r="IF39" s="1239">
        <v>158078.14000000001</v>
      </c>
      <c r="IG39" s="1239">
        <v>177323.6519611</v>
      </c>
      <c r="IH39" s="1239">
        <v>288702.88</v>
      </c>
      <c r="II39" s="1239">
        <v>373882.71263999998</v>
      </c>
      <c r="IJ39" s="1253">
        <f>IJ37+IJ38</f>
        <v>568655.84</v>
      </c>
      <c r="IK39" s="1239">
        <v>3863660.3441999997</v>
      </c>
      <c r="IL39" s="1239">
        <v>4173926.9959353996</v>
      </c>
      <c r="IM39" s="1239">
        <v>5099325.6354357004</v>
      </c>
      <c r="IN39" s="1239">
        <v>7874008.3962000012</v>
      </c>
      <c r="IO39" s="1239">
        <v>8274968.9142000005</v>
      </c>
      <c r="IP39" s="1239">
        <v>10554415.221700002</v>
      </c>
      <c r="IQ39" s="1239">
        <v>11430310.169590201</v>
      </c>
      <c r="IR39" s="1239">
        <v>10942766.899999999</v>
      </c>
      <c r="IS39" s="1239">
        <v>10169465.522972999</v>
      </c>
      <c r="IT39" s="1253">
        <f>IT37+IT38</f>
        <v>11106620.332046999</v>
      </c>
    </row>
    <row r="40" spans="1:264" s="1220" customFormat="1" ht="17.5" customHeight="1">
      <c r="A40" s="1252" t="s">
        <v>616</v>
      </c>
      <c r="B40" s="1253">
        <f>B36-B39</f>
        <v>-433.90866310000001</v>
      </c>
      <c r="C40" s="1239">
        <f>C36-C39</f>
        <v>10908.51999999999</v>
      </c>
      <c r="D40" s="1239">
        <v>13256.680469999978</v>
      </c>
      <c r="E40" s="1239">
        <v>52700.12000000001</v>
      </c>
      <c r="F40" s="1239">
        <v>75474.220000000016</v>
      </c>
      <c r="G40" s="1239">
        <v>69525</v>
      </c>
      <c r="H40" s="1239">
        <v>69771.389999999985</v>
      </c>
      <c r="I40" s="1239">
        <v>33241.570000000007</v>
      </c>
      <c r="J40" s="1239">
        <v>45829</v>
      </c>
      <c r="K40" s="1239">
        <v>60533.960000000021</v>
      </c>
      <c r="L40" s="1253">
        <f>L36-L39</f>
        <v>118272.5</v>
      </c>
      <c r="M40" s="1239">
        <f>M36-M39</f>
        <v>1325.2000000000007</v>
      </c>
      <c r="N40" s="1239">
        <v>1603.6320799999976</v>
      </c>
      <c r="O40" s="1239">
        <v>-313.91517999999996</v>
      </c>
      <c r="P40" s="1254">
        <v>1816.9099999999999</v>
      </c>
      <c r="Q40" s="1254">
        <v>2472.1899999999987</v>
      </c>
      <c r="R40" s="1254">
        <v>4692.0500000000011</v>
      </c>
      <c r="S40" s="1254">
        <v>3768.8767700000026</v>
      </c>
      <c r="T40" s="1239">
        <v>6113.159999999998</v>
      </c>
      <c r="U40" s="1239">
        <v>-4748.1000000000058</v>
      </c>
      <c r="V40" s="1253">
        <f>V36-V39</f>
        <v>5950.1499999999978</v>
      </c>
      <c r="W40" s="1239">
        <f>W36-W39</f>
        <v>13648.249999999996</v>
      </c>
      <c r="X40" s="1239">
        <v>18129.740909999997</v>
      </c>
      <c r="Y40" s="1239">
        <v>22396.322290000004</v>
      </c>
      <c r="Z40" s="1239">
        <v>24682.020000000004</v>
      </c>
      <c r="AA40" s="1239">
        <v>32055.309999999998</v>
      </c>
      <c r="AB40" s="1239">
        <v>40366.21</v>
      </c>
      <c r="AC40" s="1239">
        <v>42665.969769999996</v>
      </c>
      <c r="AD40" s="1239">
        <v>41805</v>
      </c>
      <c r="AE40" s="1239">
        <v>42613</v>
      </c>
      <c r="AF40" s="1253">
        <f>AF36-AF39</f>
        <v>31677.292659999999</v>
      </c>
      <c r="AG40" s="1239">
        <f>AG36-AG39</f>
        <v>-7648.3199999999924</v>
      </c>
      <c r="AH40" s="1239">
        <v>-14809.173499999997</v>
      </c>
      <c r="AI40" s="1239">
        <v>-989.22558939999726</v>
      </c>
      <c r="AJ40" s="1239">
        <v>9444.6899999999951</v>
      </c>
      <c r="AK40" s="1239">
        <v>11360.480000000003</v>
      </c>
      <c r="AL40" s="1239">
        <v>10703.919999999991</v>
      </c>
      <c r="AM40" s="1239">
        <v>4323.1769899999999</v>
      </c>
      <c r="AN40" s="1239">
        <v>13162</v>
      </c>
      <c r="AO40" s="1239">
        <v>10872.779999999999</v>
      </c>
      <c r="AP40" s="1253">
        <f>AP36-AP39</f>
        <v>8146</v>
      </c>
      <c r="AQ40" s="1239">
        <f>AQ36-AQ39</f>
        <v>-26088.25</v>
      </c>
      <c r="AR40" s="1239">
        <v>-11309.692149999988</v>
      </c>
      <c r="AS40" s="1239">
        <v>27913.153980000003</v>
      </c>
      <c r="AT40" s="1239">
        <v>33735.299999999988</v>
      </c>
      <c r="AU40" s="1239">
        <v>109266.48999999999</v>
      </c>
      <c r="AV40" s="1239">
        <v>53327.75</v>
      </c>
      <c r="AW40" s="1239">
        <v>12152.529999999999</v>
      </c>
      <c r="AX40" s="1239">
        <v>-41522.429999999993</v>
      </c>
      <c r="AY40" s="1239">
        <v>-67061.119999999995</v>
      </c>
      <c r="AZ40" s="1253">
        <f>AZ36-AZ39</f>
        <v>73287.179999999935</v>
      </c>
      <c r="BA40" s="1239">
        <f>BA36-BA39</f>
        <v>-1268.7400000000016</v>
      </c>
      <c r="BB40" s="1239">
        <v>-696.90386999999828</v>
      </c>
      <c r="BC40" s="1239">
        <v>1488.7972699999955</v>
      </c>
      <c r="BD40" s="1239">
        <v>7092</v>
      </c>
      <c r="BE40" s="1239">
        <v>15833.060000000005</v>
      </c>
      <c r="BF40" s="1239">
        <v>34856.179999999993</v>
      </c>
      <c r="BG40" s="1239">
        <v>4021.3300399999935</v>
      </c>
      <c r="BH40" s="1239">
        <v>22982.379999999997</v>
      </c>
      <c r="BI40" s="1239">
        <v>26229.279999999999</v>
      </c>
      <c r="BJ40" s="1253">
        <f>BJ36-BJ39</f>
        <v>39144.600000000013</v>
      </c>
      <c r="BK40" s="1239">
        <f>BK36-BK39</f>
        <v>-6120.7899999999991</v>
      </c>
      <c r="BL40" s="1239">
        <v>-10903.765010000001</v>
      </c>
      <c r="BM40" s="1239">
        <v>3577.9949199999974</v>
      </c>
      <c r="BN40" s="1239">
        <v>11333.09</v>
      </c>
      <c r="BO40" s="1239">
        <v>22175.250000000007</v>
      </c>
      <c r="BP40" s="1239">
        <v>13071.819999999992</v>
      </c>
      <c r="BQ40" s="1239">
        <v>-10619.790000000008</v>
      </c>
      <c r="BR40" s="1239">
        <v>20022.060000000012</v>
      </c>
      <c r="BS40" s="1239">
        <v>26960.42</v>
      </c>
      <c r="BT40" s="1253">
        <f>BT36-BT39</f>
        <v>33006.179999999993</v>
      </c>
      <c r="BU40" s="1253">
        <f>BU36-BU39</f>
        <v>2567.4699999999993</v>
      </c>
      <c r="BV40" s="1239">
        <f>BV36-BV39</f>
        <v>3867.5200000000004</v>
      </c>
      <c r="BW40" s="1239">
        <v>1463.6938872999999</v>
      </c>
      <c r="BX40" s="1239">
        <v>9897.3956776000014</v>
      </c>
      <c r="BY40" s="1239">
        <v>4396.0600000000013</v>
      </c>
      <c r="BZ40" s="1239">
        <v>3314.5999999999985</v>
      </c>
      <c r="CA40" s="1239">
        <v>15293.119999999999</v>
      </c>
      <c r="CB40" s="1239">
        <v>11346.567205699997</v>
      </c>
      <c r="CC40" s="1239">
        <v>21199.079999999998</v>
      </c>
      <c r="CD40" s="1239">
        <v>23274.490000000005</v>
      </c>
      <c r="CE40" s="1253">
        <f>CE36-CE39</f>
        <v>42055.27</v>
      </c>
      <c r="CF40" s="1239">
        <f>CF36-CF39</f>
        <v>22583.649999999994</v>
      </c>
      <c r="CG40" s="1239">
        <v>15950.657119999996</v>
      </c>
      <c r="CH40" s="1239">
        <v>36837.448899999996</v>
      </c>
      <c r="CI40" s="1239">
        <v>32617.139999999992</v>
      </c>
      <c r="CJ40" s="1239">
        <v>41080.239999999991</v>
      </c>
      <c r="CK40" s="1239">
        <v>38572.620000000003</v>
      </c>
      <c r="CL40" s="1239">
        <v>29306.174119999996</v>
      </c>
      <c r="CM40" s="1239">
        <v>31482.700000000012</v>
      </c>
      <c r="CN40" s="1243">
        <v>0</v>
      </c>
      <c r="CO40" s="1239">
        <f>CO36-CO39</f>
        <v>2240.2900000000009</v>
      </c>
      <c r="CP40" s="1239">
        <v>-908.09217789999821</v>
      </c>
      <c r="CQ40" s="1239">
        <v>4807.0942152999996</v>
      </c>
      <c r="CR40" s="1239">
        <v>6970.1700000000019</v>
      </c>
      <c r="CS40" s="1239">
        <v>5391.98</v>
      </c>
      <c r="CT40" s="1239">
        <v>5460.6399999999994</v>
      </c>
      <c r="CU40" s="1239">
        <v>8536.6411900000021</v>
      </c>
      <c r="CV40" s="1239">
        <v>10769.520000000008</v>
      </c>
      <c r="CW40" s="1239">
        <v>8867.5899999999965</v>
      </c>
      <c r="CX40" s="1253">
        <f>CX36-CX39</f>
        <v>18481.43</v>
      </c>
      <c r="CY40" s="1253">
        <f>CY36-CY39</f>
        <v>-165.19000000000233</v>
      </c>
      <c r="CZ40" s="1239">
        <f>CZ36-CZ39</f>
        <v>-23579.440000000002</v>
      </c>
      <c r="DA40" s="1239">
        <v>-67410.359050000028</v>
      </c>
      <c r="DB40" s="1239">
        <v>-85234.84468999994</v>
      </c>
      <c r="DC40" s="1239">
        <v>-112793.45999999996</v>
      </c>
      <c r="DD40" s="1239">
        <v>-108164.58000000002</v>
      </c>
      <c r="DE40" s="1239">
        <v>-66989.31</v>
      </c>
      <c r="DF40" s="1239">
        <v>-153781.31352999993</v>
      </c>
      <c r="DG40" s="1239">
        <v>-99545.309999999939</v>
      </c>
      <c r="DH40" s="1239">
        <v>-112827.46000000008</v>
      </c>
      <c r="DI40" s="1253">
        <f>DI36-DI39</f>
        <v>-80381.430000000051</v>
      </c>
      <c r="DJ40" s="1239">
        <f>DJ36-DJ39</f>
        <v>-66648.01999999999</v>
      </c>
      <c r="DK40" s="1239">
        <v>-72582.239660000021</v>
      </c>
      <c r="DL40" s="1239">
        <v>2586.3285899999901</v>
      </c>
      <c r="DM40" s="1239">
        <v>-73359.47000000003</v>
      </c>
      <c r="DN40" s="1239">
        <v>-32819.070000000007</v>
      </c>
      <c r="DO40" s="1239">
        <v>50797.380000000005</v>
      </c>
      <c r="DP40" s="1239">
        <v>16758.679999999993</v>
      </c>
      <c r="DQ40" s="1239">
        <v>-34486.690000000061</v>
      </c>
      <c r="DR40" s="1239">
        <v>2905.5700000000652</v>
      </c>
      <c r="DS40" s="1253">
        <f>DS36-DS39</f>
        <v>131215.84999999998</v>
      </c>
      <c r="DT40" s="1239">
        <f>DT36-DT39</f>
        <v>-784.01320000000123</v>
      </c>
      <c r="DU40" s="1239">
        <v>4783.9264245000013</v>
      </c>
      <c r="DV40" s="1239">
        <v>15155.313416900004</v>
      </c>
      <c r="DW40" s="1239">
        <v>17521.113799999992</v>
      </c>
      <c r="DX40" s="1239">
        <v>17596.379600000007</v>
      </c>
      <c r="DY40" s="1239">
        <v>25630.796200000004</v>
      </c>
      <c r="DZ40" s="1239">
        <v>19291.801720299998</v>
      </c>
      <c r="EA40" s="1239">
        <v>24203.64</v>
      </c>
      <c r="EB40" s="1239">
        <v>25728.33630000001</v>
      </c>
      <c r="EC40" s="1253">
        <f>EC36-EC39</f>
        <v>37560.787100000001</v>
      </c>
      <c r="ED40" s="1239">
        <f>ED36-ED39</f>
        <v>-9514.2200000000012</v>
      </c>
      <c r="EE40" s="1239">
        <v>-27411.588449999996</v>
      </c>
      <c r="EF40" s="1239">
        <v>-20099.682219999988</v>
      </c>
      <c r="EG40" s="1239">
        <v>-23083.67</v>
      </c>
      <c r="EH40" s="1239">
        <v>-1631.1199999999953</v>
      </c>
      <c r="EI40" s="1239">
        <v>-15323.100000000006</v>
      </c>
      <c r="EJ40" s="1239">
        <v>-38355.22792049998</v>
      </c>
      <c r="EK40" s="1239">
        <v>-39112</v>
      </c>
      <c r="EL40" s="1239">
        <v>-95901.420000000013</v>
      </c>
      <c r="EM40" s="1253">
        <f>EM36-EM39</f>
        <v>-54098.229999999981</v>
      </c>
      <c r="EN40" s="1239">
        <f>EN36-EN39</f>
        <v>11497794.18</v>
      </c>
      <c r="EO40" s="1239">
        <v>10616609.16</v>
      </c>
      <c r="EP40" s="1239">
        <v>9461832.8800000008</v>
      </c>
      <c r="EQ40" s="1239">
        <v>8184759.71</v>
      </c>
      <c r="ER40" s="1239">
        <v>11853865.440000003</v>
      </c>
      <c r="ES40" s="1239">
        <v>9341797.0699999966</v>
      </c>
      <c r="ET40" s="1239">
        <v>9634779.4985599983</v>
      </c>
      <c r="EU40" s="1239">
        <v>11987323.859999998</v>
      </c>
      <c r="EV40" s="1239">
        <v>12689856.665450001</v>
      </c>
      <c r="EW40" s="1253">
        <f>EW36-EW39</f>
        <v>12220884</v>
      </c>
      <c r="EX40" s="1239">
        <f>EX36-EX39</f>
        <v>989.30999999999767</v>
      </c>
      <c r="EY40" s="1239">
        <v>-8271.1091700000106</v>
      </c>
      <c r="EZ40" s="1239">
        <v>6990.884240000014</v>
      </c>
      <c r="FA40" s="1239">
        <v>56078.260000000009</v>
      </c>
      <c r="FB40" s="1239">
        <v>27064.159999999974</v>
      </c>
      <c r="FC40" s="1239">
        <v>62897.25999999998</v>
      </c>
      <c r="FD40" s="1239">
        <v>6264.0801400000346</v>
      </c>
      <c r="FE40" s="1239">
        <v>-10253.509999999951</v>
      </c>
      <c r="FF40" s="1239">
        <v>12864.790000000037</v>
      </c>
      <c r="FG40" s="1253">
        <f>FG36-FG39</f>
        <v>151033.16999999998</v>
      </c>
      <c r="FH40" s="1239">
        <f>FH36-FH39</f>
        <v>-8062.7599999999948</v>
      </c>
      <c r="FI40" s="1254">
        <v>-14911.720160000012</v>
      </c>
      <c r="FJ40" s="1254">
        <v>14998.294569999984</v>
      </c>
      <c r="FK40" s="1254">
        <v>15177.959999999992</v>
      </c>
      <c r="FL40" s="1254">
        <v>23223.47</v>
      </c>
      <c r="FM40" s="1254">
        <v>23253.350000000006</v>
      </c>
      <c r="FN40" s="1254">
        <v>19576.854910000009</v>
      </c>
      <c r="FO40" s="1239">
        <v>-7866</v>
      </c>
      <c r="FP40" s="1239">
        <v>-353.27999999999884</v>
      </c>
      <c r="FQ40" s="1253">
        <f>FQ36-FQ39</f>
        <v>18259.959999999992</v>
      </c>
      <c r="FR40" s="1239">
        <f>FR36-FR39</f>
        <v>-5641.8099999999995</v>
      </c>
      <c r="FS40" s="1239">
        <v>-6558.8572499999991</v>
      </c>
      <c r="FT40" s="1239">
        <v>-700.96591999999873</v>
      </c>
      <c r="FU40" s="1239">
        <v>-4118.18</v>
      </c>
      <c r="FV40" s="1239">
        <v>15035.46</v>
      </c>
      <c r="FW40" s="1239">
        <v>7227.320000000007</v>
      </c>
      <c r="FX40" s="1239">
        <v>4064.2193999999945</v>
      </c>
      <c r="FY40" s="1239">
        <v>13591.630000000001</v>
      </c>
      <c r="FZ40" s="1239">
        <v>14155.449999999997</v>
      </c>
      <c r="GA40" s="1253">
        <f>GA36-GA39</f>
        <v>9874.7900000000009</v>
      </c>
      <c r="GB40" s="1239">
        <f>GB36-GB39</f>
        <v>-36058</v>
      </c>
      <c r="GC40" s="1239">
        <v>-34906.629910000003</v>
      </c>
      <c r="GD40" s="1239">
        <v>23537.983939999991</v>
      </c>
      <c r="GE40" s="1239">
        <v>6671.0899999999965</v>
      </c>
      <c r="GF40" s="1239">
        <v>19646.410000000003</v>
      </c>
      <c r="GG40" s="1239">
        <v>38511.81</v>
      </c>
      <c r="GH40" s="1239">
        <v>28584.370500000005</v>
      </c>
      <c r="GI40" s="1239">
        <v>27302</v>
      </c>
      <c r="GJ40" s="1239">
        <v>30436.840000000011</v>
      </c>
      <c r="GK40" s="1253">
        <f>GK36-GK39</f>
        <v>44746.319999999992</v>
      </c>
      <c r="GL40" s="1239">
        <f>GL36-GL39</f>
        <v>13081.369999999999</v>
      </c>
      <c r="GM40" s="1239">
        <v>14300.290000000003</v>
      </c>
      <c r="GN40" s="1239">
        <v>15667.470000000003</v>
      </c>
      <c r="GO40" s="1239">
        <v>14739.52</v>
      </c>
      <c r="GP40" s="1239">
        <v>13322.1</v>
      </c>
      <c r="GQ40" s="1239">
        <v>14037.66</v>
      </c>
      <c r="GR40" s="1239">
        <v>13429.558569999999</v>
      </c>
      <c r="GS40" s="1239">
        <v>6479</v>
      </c>
      <c r="GT40" s="1243">
        <v>0</v>
      </c>
      <c r="GU40" s="1253">
        <f>GU36-GU39</f>
        <v>0</v>
      </c>
      <c r="GV40" s="1239">
        <f>GV36-GV39</f>
        <v>255262</v>
      </c>
      <c r="GW40" s="1239">
        <v>231106.24744000001</v>
      </c>
      <c r="GX40" s="1239">
        <v>267828.88372000004</v>
      </c>
      <c r="GY40" s="1239">
        <v>296770.09999999998</v>
      </c>
      <c r="GZ40" s="1239">
        <v>290539.76999999996</v>
      </c>
      <c r="HA40" s="1239">
        <v>279901.2</v>
      </c>
      <c r="HB40" s="1239">
        <v>291239.3170499999</v>
      </c>
      <c r="HC40" s="1239">
        <v>248594.71999999991</v>
      </c>
      <c r="HD40" s="1239">
        <v>434165</v>
      </c>
      <c r="HE40" s="1253">
        <f>HE36-HE39</f>
        <v>624696.53368999995</v>
      </c>
      <c r="HF40" s="1239">
        <f>HF36-HF39</f>
        <v>291.27999999999884</v>
      </c>
      <c r="HG40" s="1239">
        <v>3668.8512599999995</v>
      </c>
      <c r="HH40" s="1239">
        <v>1521.2811900000015</v>
      </c>
      <c r="HI40" s="1239">
        <v>13182.050000000007</v>
      </c>
      <c r="HJ40" s="1239">
        <v>18290.949999999997</v>
      </c>
      <c r="HK40" s="1239">
        <v>23947.629999999997</v>
      </c>
      <c r="HL40" s="1239">
        <v>24221.844360000003</v>
      </c>
      <c r="HM40" s="1239">
        <v>16109.14</v>
      </c>
      <c r="HN40" s="1239">
        <v>30184.009999999995</v>
      </c>
      <c r="HO40" s="1253">
        <f>HO36-HO39</f>
        <v>31673.740000000005</v>
      </c>
      <c r="HP40" s="1239">
        <f>HP36-HP39</f>
        <v>15431.370000000003</v>
      </c>
      <c r="HQ40" s="1239">
        <f>HQ36-HQ39</f>
        <v>6726.739999999998</v>
      </c>
      <c r="HR40" s="1239">
        <v>18032.622110000004</v>
      </c>
      <c r="HS40" s="1239">
        <v>20696.782629999998</v>
      </c>
      <c r="HT40" s="1239">
        <v>40492.32</v>
      </c>
      <c r="HU40" s="1239">
        <v>57209.8</v>
      </c>
      <c r="HV40" s="1239">
        <v>37452.74</v>
      </c>
      <c r="HW40" s="1239">
        <v>39276.74914</v>
      </c>
      <c r="HX40" s="1239">
        <v>45487.820000000007</v>
      </c>
      <c r="HY40" s="1239">
        <v>55460.990000000005</v>
      </c>
      <c r="HZ40" s="1253">
        <f>HZ36-HZ39</f>
        <v>76168.73000000001</v>
      </c>
      <c r="IA40" s="1239">
        <f>IA36-IA39</f>
        <v>-22308.78</v>
      </c>
      <c r="IB40" s="1239">
        <v>-29949.171600000001</v>
      </c>
      <c r="IC40" s="1239">
        <v>5701.6619381999917</v>
      </c>
      <c r="ID40" s="1239">
        <v>1670.070000000007</v>
      </c>
      <c r="IE40" s="1239">
        <v>4436.3199999999924</v>
      </c>
      <c r="IF40" s="1239">
        <v>-14648.430000000022</v>
      </c>
      <c r="IG40" s="1239">
        <v>40192.770276299998</v>
      </c>
      <c r="IH40" s="1239">
        <v>-54395.650000000023</v>
      </c>
      <c r="II40" s="1239">
        <v>-55176.962639999983</v>
      </c>
      <c r="IJ40" s="1253">
        <f>IJ36-IJ39</f>
        <v>-2127.7799999999115</v>
      </c>
      <c r="IK40" s="1239">
        <v>11614995.1668</v>
      </c>
      <c r="IL40" s="1239">
        <v>10638276.1997439</v>
      </c>
      <c r="IM40" s="1239">
        <v>9888797.4578886013</v>
      </c>
      <c r="IN40" s="1239">
        <v>8641269.013799997</v>
      </c>
      <c r="IO40" s="1239">
        <v>12510090.089600004</v>
      </c>
      <c r="IP40" s="1239">
        <v>10094609.076199997</v>
      </c>
      <c r="IQ40" s="1239">
        <v>10084286.249261798</v>
      </c>
      <c r="IR40" s="1239">
        <v>12295275.120000005</v>
      </c>
      <c r="IS40" s="1239">
        <v>13163006.445883999</v>
      </c>
      <c r="IT40" s="1253">
        <f>IT36-IT39</f>
        <v>13581495.414786907</v>
      </c>
    </row>
    <row r="41" spans="1:264" ht="33" customHeight="1">
      <c r="A41" s="1250" t="s">
        <v>617</v>
      </c>
      <c r="B41" s="1251"/>
      <c r="C41" s="1238"/>
      <c r="D41" s="1238">
        <v>0</v>
      </c>
      <c r="E41" s="1238">
        <v>0</v>
      </c>
      <c r="F41" s="1239">
        <v>0</v>
      </c>
      <c r="G41" s="1239">
        <v>0</v>
      </c>
      <c r="H41" s="1239">
        <v>0</v>
      </c>
      <c r="I41" s="1239">
        <v>0</v>
      </c>
      <c r="J41" s="1239">
        <v>0</v>
      </c>
      <c r="K41" s="1239"/>
      <c r="L41" s="1240"/>
      <c r="M41" s="1238"/>
      <c r="N41" s="1238">
        <v>0</v>
      </c>
      <c r="O41" s="1238">
        <v>0</v>
      </c>
      <c r="P41" s="1246">
        <v>0</v>
      </c>
      <c r="Q41" s="1246">
        <v>0</v>
      </c>
      <c r="R41" s="1246"/>
      <c r="S41" s="1246">
        <v>0</v>
      </c>
      <c r="T41" s="1239">
        <v>0</v>
      </c>
      <c r="U41" s="1239"/>
      <c r="V41" s="1240"/>
      <c r="W41" s="1238"/>
      <c r="X41" s="1238">
        <v>0</v>
      </c>
      <c r="Y41" s="1238">
        <v>0</v>
      </c>
      <c r="Z41" s="1238">
        <v>0</v>
      </c>
      <c r="AA41" s="1238">
        <v>0</v>
      </c>
      <c r="AB41" s="1238">
        <v>0</v>
      </c>
      <c r="AC41" s="1238">
        <v>0</v>
      </c>
      <c r="AD41" s="1239">
        <v>0</v>
      </c>
      <c r="AE41" s="1239">
        <v>0</v>
      </c>
      <c r="AF41" s="1240"/>
      <c r="AG41" s="1238"/>
      <c r="AH41" s="1238">
        <v>0</v>
      </c>
      <c r="AI41" s="1238">
        <v>0</v>
      </c>
      <c r="AJ41" s="1238">
        <v>0</v>
      </c>
      <c r="AK41" s="1238">
        <v>0</v>
      </c>
      <c r="AL41" s="1238">
        <v>0</v>
      </c>
      <c r="AM41" s="1238">
        <v>0</v>
      </c>
      <c r="AN41" s="1239">
        <v>0</v>
      </c>
      <c r="AO41" s="1239"/>
      <c r="AP41" s="1240"/>
      <c r="AQ41" s="1238"/>
      <c r="AR41" s="1238">
        <v>0</v>
      </c>
      <c r="AS41" s="1238">
        <v>0</v>
      </c>
      <c r="AT41" s="1238">
        <v>0</v>
      </c>
      <c r="AU41" s="1238">
        <v>0</v>
      </c>
      <c r="AV41" s="1238">
        <v>0</v>
      </c>
      <c r="AW41" s="1238">
        <v>0</v>
      </c>
      <c r="AX41" s="1239">
        <v>0</v>
      </c>
      <c r="AY41" s="1239">
        <v>0</v>
      </c>
      <c r="AZ41" s="1240"/>
      <c r="BA41" s="1238"/>
      <c r="BB41" s="1238">
        <v>0</v>
      </c>
      <c r="BC41" s="1238">
        <v>0</v>
      </c>
      <c r="BD41" s="1238">
        <v>0</v>
      </c>
      <c r="BE41" s="1238">
        <v>0</v>
      </c>
      <c r="BF41" s="1238">
        <v>0</v>
      </c>
      <c r="BG41" s="1238">
        <v>0</v>
      </c>
      <c r="BH41" s="1239">
        <v>0</v>
      </c>
      <c r="BI41" s="1239">
        <v>0</v>
      </c>
      <c r="BJ41" s="1240"/>
      <c r="BK41" s="1238"/>
      <c r="BL41" s="1238">
        <v>0</v>
      </c>
      <c r="BM41" s="1238">
        <v>0</v>
      </c>
      <c r="BN41" s="1238">
        <v>0</v>
      </c>
      <c r="BO41" s="1238">
        <v>0</v>
      </c>
      <c r="BP41" s="1238">
        <v>0</v>
      </c>
      <c r="BQ41" s="1238">
        <v>0</v>
      </c>
      <c r="BR41" s="1239">
        <v>0</v>
      </c>
      <c r="BS41" s="1239"/>
      <c r="BT41" s="1240"/>
      <c r="BU41" s="1240"/>
      <c r="BV41" s="1238"/>
      <c r="BW41" s="1238">
        <v>0</v>
      </c>
      <c r="BX41" s="1238">
        <v>0</v>
      </c>
      <c r="BY41" s="1238">
        <v>0</v>
      </c>
      <c r="BZ41" s="1238">
        <v>0</v>
      </c>
      <c r="CA41" s="1238">
        <v>0</v>
      </c>
      <c r="CB41" s="1238">
        <v>0</v>
      </c>
      <c r="CC41" s="1239">
        <v>0</v>
      </c>
      <c r="CD41" s="1239">
        <v>0</v>
      </c>
      <c r="CE41" s="1240"/>
      <c r="CF41" s="1238"/>
      <c r="CG41" s="1238">
        <v>0</v>
      </c>
      <c r="CH41" s="1238">
        <v>0</v>
      </c>
      <c r="CI41" s="1238">
        <v>0</v>
      </c>
      <c r="CJ41" s="1238">
        <v>0</v>
      </c>
      <c r="CK41" s="1238">
        <v>0</v>
      </c>
      <c r="CL41" s="1238">
        <v>0</v>
      </c>
      <c r="CM41" s="1239">
        <v>0</v>
      </c>
      <c r="CN41" s="1243"/>
      <c r="CO41" s="1238"/>
      <c r="CP41" s="1238">
        <v>0</v>
      </c>
      <c r="CQ41" s="1238">
        <v>0</v>
      </c>
      <c r="CR41" s="1238">
        <v>0</v>
      </c>
      <c r="CS41" s="1238">
        <v>0</v>
      </c>
      <c r="CT41" s="1238">
        <v>0</v>
      </c>
      <c r="CU41" s="1238">
        <v>0</v>
      </c>
      <c r="CV41" s="1239">
        <v>0</v>
      </c>
      <c r="CW41" s="1239">
        <v>0</v>
      </c>
      <c r="CX41" s="1240"/>
      <c r="CY41" s="1240"/>
      <c r="CZ41" s="1238"/>
      <c r="DA41" s="1238">
        <v>0</v>
      </c>
      <c r="DB41" s="1238">
        <v>0</v>
      </c>
      <c r="DC41" s="1238">
        <v>0</v>
      </c>
      <c r="DD41" s="1238">
        <v>0</v>
      </c>
      <c r="DE41" s="1238">
        <v>0</v>
      </c>
      <c r="DF41" s="1238">
        <v>0</v>
      </c>
      <c r="DG41" s="1239">
        <v>0</v>
      </c>
      <c r="DH41" s="1239">
        <v>0</v>
      </c>
      <c r="DI41" s="1240"/>
      <c r="DJ41" s="1238"/>
      <c r="DK41" s="1238">
        <v>0</v>
      </c>
      <c r="DL41" s="1238">
        <v>0</v>
      </c>
      <c r="DM41" s="1238">
        <v>0</v>
      </c>
      <c r="DN41" s="1238">
        <v>0</v>
      </c>
      <c r="DO41" s="1238">
        <v>0</v>
      </c>
      <c r="DP41" s="1238">
        <v>0</v>
      </c>
      <c r="DQ41" s="1239">
        <v>0</v>
      </c>
      <c r="DR41" s="1239">
        <v>0</v>
      </c>
      <c r="DS41" s="1240"/>
      <c r="DT41" s="1238"/>
      <c r="DU41" s="1238">
        <v>0</v>
      </c>
      <c r="DV41" s="1238">
        <v>0</v>
      </c>
      <c r="DW41" s="1238">
        <v>0</v>
      </c>
      <c r="DX41" s="1238">
        <v>0</v>
      </c>
      <c r="DY41" s="1238">
        <v>0</v>
      </c>
      <c r="DZ41" s="1238">
        <v>0</v>
      </c>
      <c r="EA41" s="1239">
        <v>0</v>
      </c>
      <c r="EB41" s="1239"/>
      <c r="EC41" s="1240"/>
      <c r="ED41" s="1238"/>
      <c r="EE41" s="1238">
        <v>0</v>
      </c>
      <c r="EF41" s="1238">
        <v>0</v>
      </c>
      <c r="EG41" s="1238"/>
      <c r="EH41" s="1238"/>
      <c r="EI41" s="1238"/>
      <c r="EJ41" s="1238"/>
      <c r="EK41" s="1239"/>
      <c r="EL41" s="1239"/>
      <c r="EM41" s="1240"/>
      <c r="EN41" s="1238"/>
      <c r="EO41" s="1238"/>
      <c r="EP41" s="1238"/>
      <c r="EQ41" s="1238">
        <v>0</v>
      </c>
      <c r="ER41" s="1238">
        <v>0</v>
      </c>
      <c r="ES41" s="1238">
        <v>0</v>
      </c>
      <c r="ET41" s="1238">
        <v>0</v>
      </c>
      <c r="EU41" s="1239">
        <v>0</v>
      </c>
      <c r="EV41" s="1239">
        <v>0</v>
      </c>
      <c r="EW41" s="1240"/>
      <c r="EX41" s="1238"/>
      <c r="EY41" s="1238">
        <v>0</v>
      </c>
      <c r="EZ41" s="1238">
        <v>0</v>
      </c>
      <c r="FA41" s="1238">
        <v>0</v>
      </c>
      <c r="FB41" s="1238">
        <v>0</v>
      </c>
      <c r="FC41" s="1238">
        <v>0</v>
      </c>
      <c r="FD41" s="1238">
        <v>0</v>
      </c>
      <c r="FE41" s="1239">
        <v>0</v>
      </c>
      <c r="FF41" s="1239"/>
      <c r="FG41" s="1240"/>
      <c r="FH41" s="1238"/>
      <c r="FI41" s="1246">
        <v>0</v>
      </c>
      <c r="FJ41" s="1246">
        <v>0</v>
      </c>
      <c r="FK41" s="1246">
        <v>0</v>
      </c>
      <c r="FL41" s="1246">
        <v>0</v>
      </c>
      <c r="FM41" s="1246">
        <v>0</v>
      </c>
      <c r="FN41" s="1246">
        <v>0</v>
      </c>
      <c r="FO41" s="1239">
        <v>0</v>
      </c>
      <c r="FP41" s="1239"/>
      <c r="FQ41" s="1240"/>
      <c r="FR41" s="1238"/>
      <c r="FS41" s="1238">
        <v>0</v>
      </c>
      <c r="FT41" s="1238">
        <v>0</v>
      </c>
      <c r="FU41" s="1238">
        <v>0</v>
      </c>
      <c r="FV41" s="1238">
        <v>0</v>
      </c>
      <c r="FW41" s="1238">
        <v>0</v>
      </c>
      <c r="FX41" s="1238">
        <v>0</v>
      </c>
      <c r="FY41" s="1239">
        <v>0</v>
      </c>
      <c r="FZ41" s="1239">
        <v>0</v>
      </c>
      <c r="GA41" s="1240"/>
      <c r="GB41" s="1238"/>
      <c r="GC41" s="1238">
        <v>0</v>
      </c>
      <c r="GD41" s="1238">
        <v>0</v>
      </c>
      <c r="GE41" s="1238"/>
      <c r="GF41" s="1238"/>
      <c r="GG41" s="1238"/>
      <c r="GH41" s="1238"/>
      <c r="GI41" s="1239"/>
      <c r="GJ41" s="1239"/>
      <c r="GK41" s="1240"/>
      <c r="GL41" s="1238"/>
      <c r="GM41" s="1238"/>
      <c r="GN41" s="1238"/>
      <c r="GO41" s="1238"/>
      <c r="GP41" s="1238">
        <v>0</v>
      </c>
      <c r="GQ41" s="1238">
        <v>0</v>
      </c>
      <c r="GR41" s="1238">
        <v>0</v>
      </c>
      <c r="GS41" s="1239">
        <v>0</v>
      </c>
      <c r="GT41" s="1243"/>
      <c r="GU41" s="1244"/>
      <c r="GV41" s="1238"/>
      <c r="GW41" s="1238">
        <v>0</v>
      </c>
      <c r="GX41" s="1238">
        <v>0</v>
      </c>
      <c r="GY41" s="1238">
        <v>0</v>
      </c>
      <c r="GZ41" s="1238">
        <v>0</v>
      </c>
      <c r="HA41" s="1238">
        <v>0</v>
      </c>
      <c r="HB41" s="1238">
        <v>0</v>
      </c>
      <c r="HC41" s="1239">
        <v>0</v>
      </c>
      <c r="HD41" s="1239"/>
      <c r="HE41" s="1240"/>
      <c r="HF41" s="1238"/>
      <c r="HG41" s="1238">
        <v>0</v>
      </c>
      <c r="HH41" s="1238">
        <v>0</v>
      </c>
      <c r="HI41" s="1238">
        <v>0</v>
      </c>
      <c r="HJ41" s="1238">
        <v>0</v>
      </c>
      <c r="HK41" s="1238">
        <v>0</v>
      </c>
      <c r="HL41" s="1238">
        <v>0</v>
      </c>
      <c r="HM41" s="1239">
        <v>0</v>
      </c>
      <c r="HN41" s="1239">
        <v>0</v>
      </c>
      <c r="HO41" s="1240"/>
      <c r="HP41" s="1238"/>
      <c r="HQ41" s="1238"/>
      <c r="HR41" s="1238">
        <v>0</v>
      </c>
      <c r="HS41" s="1238">
        <v>0</v>
      </c>
      <c r="HT41" s="1238">
        <v>0</v>
      </c>
      <c r="HU41" s="1238">
        <v>0</v>
      </c>
      <c r="HV41" s="1238">
        <v>0</v>
      </c>
      <c r="HW41" s="1238">
        <v>0</v>
      </c>
      <c r="HX41" s="1239">
        <v>0</v>
      </c>
      <c r="HY41" s="1239"/>
      <c r="HZ41" s="1240"/>
      <c r="IA41" s="1238"/>
      <c r="IB41" s="1238">
        <v>0</v>
      </c>
      <c r="IC41" s="1238">
        <v>0</v>
      </c>
      <c r="ID41" s="1238">
        <v>0</v>
      </c>
      <c r="IE41" s="1238">
        <v>0</v>
      </c>
      <c r="IF41" s="1238">
        <v>0</v>
      </c>
      <c r="IG41" s="1238">
        <v>0</v>
      </c>
      <c r="IH41" s="1239">
        <v>0</v>
      </c>
      <c r="II41" s="1239">
        <v>0</v>
      </c>
      <c r="IJ41" s="1240"/>
      <c r="IK41" s="1238">
        <v>0</v>
      </c>
      <c r="IL41" s="1238">
        <v>0</v>
      </c>
      <c r="IM41" s="1238">
        <v>0</v>
      </c>
      <c r="IN41" s="1238">
        <v>0</v>
      </c>
      <c r="IO41" s="1238">
        <v>0</v>
      </c>
      <c r="IP41" s="1238">
        <v>0</v>
      </c>
      <c r="IQ41" s="1238">
        <v>0</v>
      </c>
      <c r="IR41" s="1239">
        <v>0</v>
      </c>
      <c r="IS41" s="1239">
        <v>0.67310370317773804</v>
      </c>
      <c r="IT41" s="1245">
        <f t="shared" ref="IT41:IT43" si="5">SUM(B41,L41,V41,AF41,AP41,AZ41,BJ41,BT41,BU41,CE41,CX41,CY41,DI41,DS41,EC41,EM41,EW41,FG41,FQ41,GA41,GK41,GU41,HE41,HO41,HZ41,IJ41)</f>
        <v>0</v>
      </c>
    </row>
    <row r="42" spans="1:264" ht="33" customHeight="1">
      <c r="A42" s="1250" t="s">
        <v>618</v>
      </c>
      <c r="B42" s="1251">
        <v>2296.5741263</v>
      </c>
      <c r="C42" s="1238">
        <v>62761.94</v>
      </c>
      <c r="D42" s="1238">
        <v>48762</v>
      </c>
      <c r="E42" s="1238">
        <v>36480.089999999997</v>
      </c>
      <c r="F42" s="1238">
        <v>19916.21</v>
      </c>
      <c r="G42" s="1238">
        <v>7235.11</v>
      </c>
      <c r="H42" s="1238">
        <v>0</v>
      </c>
      <c r="I42" s="1238">
        <v>0</v>
      </c>
      <c r="J42" s="1238">
        <v>0</v>
      </c>
      <c r="K42" s="1238"/>
      <c r="L42" s="1245"/>
      <c r="M42" s="1238">
        <v>18451.18</v>
      </c>
      <c r="N42" s="1238">
        <v>28890.25</v>
      </c>
      <c r="O42" s="1238">
        <v>35138.230000000003</v>
      </c>
      <c r="P42" s="1246">
        <v>45840.77</v>
      </c>
      <c r="Q42" s="1246">
        <v>53707.42</v>
      </c>
      <c r="R42" s="1246">
        <v>61552.09</v>
      </c>
      <c r="S42" s="1246">
        <v>70411.20478</v>
      </c>
      <c r="T42" s="1238">
        <v>79250.78</v>
      </c>
      <c r="U42" s="1238">
        <v>90357.67</v>
      </c>
      <c r="V42" s="1245">
        <v>103368</v>
      </c>
      <c r="W42" s="1238">
        <v>18843.75</v>
      </c>
      <c r="X42" s="1238">
        <v>17315.560000000001</v>
      </c>
      <c r="Y42" s="1238">
        <v>12109.32</v>
      </c>
      <c r="Z42" s="1238">
        <v>2015.1</v>
      </c>
      <c r="AA42" s="1238"/>
      <c r="AB42" s="1238"/>
      <c r="AC42" s="1238"/>
      <c r="AD42" s="1238"/>
      <c r="AE42" s="1238"/>
      <c r="AF42" s="1245"/>
      <c r="AG42" s="1238">
        <v>127024.78</v>
      </c>
      <c r="AH42" s="1238">
        <v>126152.63</v>
      </c>
      <c r="AI42" s="1238">
        <v>129852.43</v>
      </c>
      <c r="AJ42" s="1238">
        <v>135054.51</v>
      </c>
      <c r="AK42" s="1238">
        <v>129735.67999999999</v>
      </c>
      <c r="AL42" s="1238">
        <v>134666.73000000001</v>
      </c>
      <c r="AM42" s="1238">
        <v>138940.98880399999</v>
      </c>
      <c r="AN42" s="1238">
        <v>147533</v>
      </c>
      <c r="AO42" s="1238">
        <v>159377.10999999999</v>
      </c>
      <c r="AP42" s="1245">
        <v>150411</v>
      </c>
      <c r="AQ42" s="1238"/>
      <c r="AR42" s="1238"/>
      <c r="AS42" s="1238"/>
      <c r="AT42" s="1238"/>
      <c r="AU42" s="1238"/>
      <c r="AV42" s="1238">
        <v>0</v>
      </c>
      <c r="AW42" s="1238">
        <v>0</v>
      </c>
      <c r="AX42" s="1238">
        <v>0</v>
      </c>
      <c r="AY42" s="1238">
        <v>0</v>
      </c>
      <c r="AZ42" s="1245"/>
      <c r="BA42" s="1238">
        <v>214789.83</v>
      </c>
      <c r="BB42" s="1238">
        <v>225937.84</v>
      </c>
      <c r="BC42" s="1238">
        <v>238023.86</v>
      </c>
      <c r="BD42" s="1238">
        <v>245296.58</v>
      </c>
      <c r="BE42" s="1238">
        <v>249282.21</v>
      </c>
      <c r="BF42" s="1238">
        <v>270755.18</v>
      </c>
      <c r="BG42" s="1238">
        <v>286149.95986210002</v>
      </c>
      <c r="BH42" s="1238">
        <v>320382.62</v>
      </c>
      <c r="BI42" s="1238">
        <v>340681.85</v>
      </c>
      <c r="BJ42" s="1245">
        <v>355312.234194391</v>
      </c>
      <c r="BK42" s="1238">
        <v>56489.17</v>
      </c>
      <c r="BL42" s="1238">
        <v>43888.74</v>
      </c>
      <c r="BM42" s="1238">
        <v>32762.06</v>
      </c>
      <c r="BN42" s="1238">
        <v>15977.58</v>
      </c>
      <c r="BO42" s="1238"/>
      <c r="BP42" s="1238">
        <v>0</v>
      </c>
      <c r="BQ42" s="1238">
        <v>0</v>
      </c>
      <c r="BR42" s="1238">
        <v>0</v>
      </c>
      <c r="BS42" s="1238"/>
      <c r="BT42" s="1245"/>
      <c r="BU42" s="1245"/>
      <c r="BV42" s="1238">
        <v>23421.02</v>
      </c>
      <c r="BW42" s="1238">
        <v>38898.97</v>
      </c>
      <c r="BX42" s="1238">
        <v>60482.07</v>
      </c>
      <c r="BY42" s="1238">
        <v>83751.649999999994</v>
      </c>
      <c r="BZ42" s="1238">
        <v>110814.31</v>
      </c>
      <c r="CA42" s="1238">
        <v>139329.79</v>
      </c>
      <c r="CB42" s="1238">
        <v>162898.98946000001</v>
      </c>
      <c r="CC42" s="1238">
        <v>185192.44</v>
      </c>
      <c r="CD42" s="1238">
        <v>204908.32</v>
      </c>
      <c r="CE42" s="1245">
        <v>217113.41</v>
      </c>
      <c r="CF42" s="1238">
        <v>100878.39</v>
      </c>
      <c r="CG42" s="1238">
        <v>92001.96</v>
      </c>
      <c r="CH42" s="1238">
        <v>80106.59</v>
      </c>
      <c r="CI42" s="1238">
        <v>74083.289999999994</v>
      </c>
      <c r="CJ42" s="1238">
        <v>72584.69</v>
      </c>
      <c r="CK42" s="1238">
        <v>69759.23</v>
      </c>
      <c r="CL42" s="1238">
        <v>64297.18</v>
      </c>
      <c r="CM42" s="1238">
        <v>63135.82</v>
      </c>
      <c r="CN42" s="1247" t="s">
        <v>103</v>
      </c>
      <c r="CO42" s="1238">
        <v>120221.49</v>
      </c>
      <c r="CP42" s="1238">
        <v>123789.69</v>
      </c>
      <c r="CQ42" s="1238">
        <v>132491.07</v>
      </c>
      <c r="CR42" s="1238">
        <v>146826.22</v>
      </c>
      <c r="CS42" s="1238">
        <v>166333.63</v>
      </c>
      <c r="CT42" s="1238">
        <v>181884.87</v>
      </c>
      <c r="CU42" s="1238">
        <v>197717.43411529998</v>
      </c>
      <c r="CV42" s="1238">
        <v>216110.9</v>
      </c>
      <c r="CW42" s="1238">
        <v>235822.32</v>
      </c>
      <c r="CX42" s="1245">
        <v>247211.6</v>
      </c>
      <c r="CY42" s="1245">
        <v>11054.49</v>
      </c>
      <c r="CZ42" s="1238"/>
      <c r="DA42" s="1238"/>
      <c r="DB42" s="1238"/>
      <c r="DC42" s="1238"/>
      <c r="DD42" s="1238"/>
      <c r="DE42" s="1238">
        <v>0</v>
      </c>
      <c r="DF42" s="1238">
        <v>0</v>
      </c>
      <c r="DG42" s="1238">
        <v>0</v>
      </c>
      <c r="DH42" s="1238">
        <v>0</v>
      </c>
      <c r="DI42" s="1245"/>
      <c r="DJ42" s="1238"/>
      <c r="DK42" s="1238"/>
      <c r="DL42" s="1238"/>
      <c r="DM42" s="1238"/>
      <c r="DN42" s="1238"/>
      <c r="DO42" s="1238">
        <v>0</v>
      </c>
      <c r="DP42" s="1238">
        <v>0</v>
      </c>
      <c r="DQ42" s="1238">
        <v>0</v>
      </c>
      <c r="DR42" s="1238">
        <v>0</v>
      </c>
      <c r="DS42" s="1245"/>
      <c r="DT42" s="1238">
        <v>24753.763200000001</v>
      </c>
      <c r="DU42" s="1238">
        <v>23981.059600000001</v>
      </c>
      <c r="DV42" s="1238">
        <v>20464.404500000001</v>
      </c>
      <c r="DW42" s="1238">
        <v>15843.7156</v>
      </c>
      <c r="DX42" s="1238">
        <v>10186.628199999999</v>
      </c>
      <c r="DY42" s="1238">
        <v>19928.440600000002</v>
      </c>
      <c r="DZ42" s="1238">
        <v>16909.400161100002</v>
      </c>
      <c r="EA42" s="1238">
        <v>45071.28</v>
      </c>
      <c r="EB42" s="1238">
        <v>36446.767800000001</v>
      </c>
      <c r="EC42" s="1245">
        <v>25215.981500000002</v>
      </c>
      <c r="ED42" s="1238"/>
      <c r="EE42" s="1238"/>
      <c r="EF42" s="1238"/>
      <c r="EG42" s="1238"/>
      <c r="EH42" s="1238"/>
      <c r="EI42" s="1238"/>
      <c r="EJ42" s="1238"/>
      <c r="EK42" s="1238"/>
      <c r="EL42" s="1238"/>
      <c r="EM42" s="1245"/>
      <c r="EN42" s="1238"/>
      <c r="EO42" s="1238"/>
      <c r="EP42" s="1238"/>
      <c r="EQ42" s="1238"/>
      <c r="ER42" s="1238"/>
      <c r="ES42" s="1238"/>
      <c r="ET42" s="1238"/>
      <c r="EU42" s="1238"/>
      <c r="EV42" s="1238"/>
      <c r="EW42" s="1245"/>
      <c r="EX42" s="1238"/>
      <c r="EY42" s="1238"/>
      <c r="EZ42" s="1238"/>
      <c r="FA42" s="1238"/>
      <c r="FB42" s="1238"/>
      <c r="FC42" s="1238"/>
      <c r="FD42" s="1238"/>
      <c r="FE42" s="1238"/>
      <c r="FF42" s="1238"/>
      <c r="FG42" s="1245"/>
      <c r="FH42" s="1238"/>
      <c r="FI42" s="1246">
        <v>133988.56</v>
      </c>
      <c r="FJ42" s="1246">
        <v>130033.51</v>
      </c>
      <c r="FK42" s="1246">
        <v>93764.75</v>
      </c>
      <c r="FL42" s="1246">
        <v>79453.5</v>
      </c>
      <c r="FM42" s="1246">
        <v>70176.37</v>
      </c>
      <c r="FN42" s="1246">
        <v>60066.816960000004</v>
      </c>
      <c r="FO42" s="1238">
        <v>67171</v>
      </c>
      <c r="FP42" s="1238">
        <v>55951.5</v>
      </c>
      <c r="FQ42" s="1245">
        <v>28385.97</v>
      </c>
      <c r="FR42" s="1238">
        <v>46613.81</v>
      </c>
      <c r="FS42" s="1238">
        <v>41529.440000000002</v>
      </c>
      <c r="FT42" s="1238">
        <v>35394.050000000003</v>
      </c>
      <c r="FU42" s="1238">
        <v>24805.27</v>
      </c>
      <c r="FV42" s="1238">
        <v>16287</v>
      </c>
      <c r="FW42" s="1238">
        <v>29730.27</v>
      </c>
      <c r="FX42" s="1238">
        <v>20450.801820000001</v>
      </c>
      <c r="FY42" s="1238">
        <v>20951.5</v>
      </c>
      <c r="FZ42" s="1238">
        <v>16693.21</v>
      </c>
      <c r="GA42" s="1245">
        <v>30667.81</v>
      </c>
      <c r="GB42" s="1238">
        <v>189486.71</v>
      </c>
      <c r="GC42" s="1238">
        <v>19727.8</v>
      </c>
      <c r="GD42" s="1238">
        <v>25840.41</v>
      </c>
      <c r="GE42" s="1238">
        <v>25787.27</v>
      </c>
      <c r="GF42" s="1238">
        <v>23240.9</v>
      </c>
      <c r="GG42" s="1238">
        <v>19734.810000000001</v>
      </c>
      <c r="GH42" s="1238">
        <v>14706.666509999999</v>
      </c>
      <c r="GI42" s="1238">
        <v>8185</v>
      </c>
      <c r="GJ42" s="1238"/>
      <c r="GK42" s="1245"/>
      <c r="GL42" s="1238"/>
      <c r="GM42" s="1238"/>
      <c r="GN42" s="1238"/>
      <c r="GO42" s="1238"/>
      <c r="GP42" s="1238"/>
      <c r="GQ42" s="1238"/>
      <c r="GR42" s="1238"/>
      <c r="GS42" s="1238"/>
      <c r="GT42" s="1247"/>
      <c r="GU42" s="1248"/>
      <c r="GV42" s="1238"/>
      <c r="GW42" s="1238"/>
      <c r="GX42" s="1238"/>
      <c r="GY42" s="1238"/>
      <c r="GZ42" s="1238"/>
      <c r="HA42" s="1238"/>
      <c r="HB42" s="1238"/>
      <c r="HC42" s="1238"/>
      <c r="HD42" s="1238"/>
      <c r="HE42" s="1245"/>
      <c r="HF42" s="1238"/>
      <c r="HG42" s="1238"/>
      <c r="HH42" s="1238"/>
      <c r="HI42" s="1238"/>
      <c r="HJ42" s="1238"/>
      <c r="HK42" s="1238"/>
      <c r="HL42" s="1238"/>
      <c r="HM42" s="1238"/>
      <c r="HN42" s="1238"/>
      <c r="HO42" s="1245"/>
      <c r="HP42" s="1238">
        <v>18888.439999999999</v>
      </c>
      <c r="HQ42" s="1238">
        <v>17601.169999999998</v>
      </c>
      <c r="HR42" s="1238">
        <v>15338.73</v>
      </c>
      <c r="HS42" s="1238">
        <v>9855.81</v>
      </c>
      <c r="HT42" s="1238">
        <v>2266.36</v>
      </c>
      <c r="HU42" s="1238"/>
      <c r="HV42" s="1238"/>
      <c r="HW42" s="1238"/>
      <c r="HX42" s="1238"/>
      <c r="HY42" s="1238"/>
      <c r="HZ42" s="1245"/>
      <c r="IA42" s="1238">
        <v>28964.7</v>
      </c>
      <c r="IB42" s="1238">
        <v>22602.05</v>
      </c>
      <c r="IC42" s="1238">
        <v>11254.55</v>
      </c>
      <c r="ID42" s="1238"/>
      <c r="IE42" s="1238"/>
      <c r="IF42" s="1238"/>
      <c r="IG42" s="1238"/>
      <c r="IH42" s="1238"/>
      <c r="II42" s="1238"/>
      <c r="IJ42" s="1245"/>
      <c r="IK42" s="1238">
        <v>1050301.7032000001</v>
      </c>
      <c r="IL42" s="1238">
        <v>1002805.2796000002</v>
      </c>
      <c r="IM42" s="1238">
        <v>990288.45449999999</v>
      </c>
      <c r="IN42" s="1238">
        <v>931229.27560000005</v>
      </c>
      <c r="IO42" s="1238">
        <v>918861.07819999999</v>
      </c>
      <c r="IP42" s="1238">
        <v>997517.78060000006</v>
      </c>
      <c r="IQ42" s="1238">
        <v>1032549.4424725</v>
      </c>
      <c r="IR42" s="1238">
        <v>1152984.3400000001</v>
      </c>
      <c r="IS42" s="1238">
        <v>1140238.7478</v>
      </c>
      <c r="IT42" s="1245">
        <f t="shared" si="5"/>
        <v>1171037.0698206911</v>
      </c>
    </row>
    <row r="43" spans="1:264" ht="17.5" customHeight="1">
      <c r="A43" s="1250" t="s">
        <v>619</v>
      </c>
      <c r="B43" s="1251"/>
      <c r="C43" s="1238"/>
      <c r="D43" s="1238"/>
      <c r="E43" s="1238"/>
      <c r="F43" s="1238"/>
      <c r="G43" s="1238"/>
      <c r="H43" s="1238">
        <v>0</v>
      </c>
      <c r="I43" s="1238">
        <v>0</v>
      </c>
      <c r="J43" s="1238">
        <v>0</v>
      </c>
      <c r="K43" s="1238"/>
      <c r="L43" s="1245"/>
      <c r="M43" s="1238">
        <v>110792.98</v>
      </c>
      <c r="N43" s="1238">
        <v>117160.95</v>
      </c>
      <c r="O43" s="1238">
        <v>124138.84</v>
      </c>
      <c r="P43" s="1246">
        <v>129194.89</v>
      </c>
      <c r="Q43" s="1246">
        <v>135092.53</v>
      </c>
      <c r="R43" s="1246">
        <v>137829.64000000001</v>
      </c>
      <c r="S43" s="1246">
        <v>145027.38696569999</v>
      </c>
      <c r="T43" s="1238">
        <v>172617.63</v>
      </c>
      <c r="U43" s="1238">
        <v>192806.45</v>
      </c>
      <c r="V43" s="1245">
        <v>197692.79999999999</v>
      </c>
      <c r="W43" s="1238"/>
      <c r="X43" s="1238"/>
      <c r="Y43" s="1238"/>
      <c r="Z43" s="1238"/>
      <c r="AA43" s="1238"/>
      <c r="AB43" s="1238"/>
      <c r="AC43" s="1238"/>
      <c r="AD43" s="1238"/>
      <c r="AE43" s="1238"/>
      <c r="AF43" s="1245"/>
      <c r="AG43" s="1238"/>
      <c r="AH43" s="1238"/>
      <c r="AI43" s="1238"/>
      <c r="AJ43" s="1238"/>
      <c r="AK43" s="1238"/>
      <c r="AL43" s="1238"/>
      <c r="AM43" s="1238"/>
      <c r="AN43" s="1238"/>
      <c r="AO43" s="1238"/>
      <c r="AP43" s="1245"/>
      <c r="AQ43" s="1238"/>
      <c r="AR43" s="1238"/>
      <c r="AS43" s="1238"/>
      <c r="AT43" s="1238"/>
      <c r="AU43" s="1238"/>
      <c r="AV43" s="1238">
        <v>0</v>
      </c>
      <c r="AW43" s="1238">
        <v>0</v>
      </c>
      <c r="AX43" s="1238">
        <v>0</v>
      </c>
      <c r="AY43" s="1238">
        <v>0</v>
      </c>
      <c r="AZ43" s="1245"/>
      <c r="BA43" s="1238"/>
      <c r="BB43" s="1238"/>
      <c r="BC43" s="1238"/>
      <c r="BD43" s="1238"/>
      <c r="BE43" s="1238"/>
      <c r="BF43" s="1238">
        <v>0</v>
      </c>
      <c r="BG43" s="1238">
        <v>0</v>
      </c>
      <c r="BH43" s="1238">
        <v>0</v>
      </c>
      <c r="BI43" s="1238">
        <v>0</v>
      </c>
      <c r="BJ43" s="1245"/>
      <c r="BK43" s="1238"/>
      <c r="BL43" s="1238"/>
      <c r="BM43" s="1238"/>
      <c r="BN43" s="1238"/>
      <c r="BO43" s="1238"/>
      <c r="BP43" s="1238">
        <v>0</v>
      </c>
      <c r="BQ43" s="1238">
        <v>0</v>
      </c>
      <c r="BR43" s="1238">
        <v>0</v>
      </c>
      <c r="BS43" s="1238"/>
      <c r="BT43" s="1245"/>
      <c r="BU43" s="1245"/>
      <c r="BV43" s="1238"/>
      <c r="BW43" s="1238"/>
      <c r="BX43" s="1238"/>
      <c r="BY43" s="1238"/>
      <c r="BZ43" s="1238"/>
      <c r="CA43" s="1238">
        <v>0</v>
      </c>
      <c r="CB43" s="1238">
        <v>0</v>
      </c>
      <c r="CC43" s="1238">
        <v>0</v>
      </c>
      <c r="CD43" s="1238">
        <v>0</v>
      </c>
      <c r="CE43" s="1245"/>
      <c r="CF43" s="1238"/>
      <c r="CG43" s="1238"/>
      <c r="CH43" s="1238"/>
      <c r="CI43" s="1238"/>
      <c r="CJ43" s="1238"/>
      <c r="CK43" s="1238"/>
      <c r="CL43" s="1238"/>
      <c r="CM43" s="1238"/>
      <c r="CN43" s="1247"/>
      <c r="CO43" s="1238"/>
      <c r="CP43" s="1238"/>
      <c r="CQ43" s="1238"/>
      <c r="CR43" s="1238"/>
      <c r="CS43" s="1238"/>
      <c r="CT43" s="1238"/>
      <c r="CU43" s="1238"/>
      <c r="CV43" s="1238"/>
      <c r="CW43" s="1238"/>
      <c r="CX43" s="1245"/>
      <c r="CY43" s="1245"/>
      <c r="CZ43" s="1238"/>
      <c r="DA43" s="1238"/>
      <c r="DB43" s="1238"/>
      <c r="DC43" s="1238"/>
      <c r="DD43" s="1238"/>
      <c r="DE43" s="1238"/>
      <c r="DF43" s="1238"/>
      <c r="DG43" s="1238"/>
      <c r="DH43" s="1238"/>
      <c r="DI43" s="1245"/>
      <c r="DJ43" s="1238"/>
      <c r="DK43" s="1238"/>
      <c r="DL43" s="1238"/>
      <c r="DM43" s="1238"/>
      <c r="DN43" s="1238"/>
      <c r="DO43" s="1238"/>
      <c r="DP43" s="1238"/>
      <c r="DQ43" s="1238"/>
      <c r="DR43" s="1238"/>
      <c r="DS43" s="1245"/>
      <c r="DT43" s="1238"/>
      <c r="DU43" s="1238"/>
      <c r="DV43" s="1238"/>
      <c r="DW43" s="1238"/>
      <c r="DX43" s="1238"/>
      <c r="DY43" s="1238"/>
      <c r="DZ43" s="1238"/>
      <c r="EA43" s="1238"/>
      <c r="EB43" s="1238"/>
      <c r="EC43" s="1245"/>
      <c r="ED43" s="1238"/>
      <c r="EE43" s="1238"/>
      <c r="EF43" s="1238"/>
      <c r="EG43" s="1238"/>
      <c r="EH43" s="1238"/>
      <c r="EI43" s="1238"/>
      <c r="EJ43" s="1238"/>
      <c r="EK43" s="1238"/>
      <c r="EL43" s="1238"/>
      <c r="EM43" s="1245"/>
      <c r="EN43" s="1238"/>
      <c r="EO43" s="1238"/>
      <c r="EP43" s="1238"/>
      <c r="EQ43" s="1238"/>
      <c r="ER43" s="1238"/>
      <c r="ES43" s="1238"/>
      <c r="ET43" s="1238"/>
      <c r="EU43" s="1238"/>
      <c r="EV43" s="1238"/>
      <c r="EW43" s="1245"/>
      <c r="EX43" s="1238"/>
      <c r="EY43" s="1238"/>
      <c r="EZ43" s="1238"/>
      <c r="FA43" s="1238"/>
      <c r="FB43" s="1238"/>
      <c r="FC43" s="1238"/>
      <c r="FD43" s="1238"/>
      <c r="FE43" s="1238"/>
      <c r="FF43" s="1238"/>
      <c r="FG43" s="1245"/>
      <c r="FH43" s="1238">
        <v>135397.07999999999</v>
      </c>
      <c r="FI43" s="1249"/>
      <c r="FJ43" s="1249"/>
      <c r="FK43" s="1249"/>
      <c r="FL43" s="1249"/>
      <c r="FM43" s="1249"/>
      <c r="FN43" s="1249"/>
      <c r="FO43" s="1238"/>
      <c r="FP43" s="1238"/>
      <c r="FQ43" s="1245"/>
      <c r="FR43" s="1238"/>
      <c r="FS43" s="1238"/>
      <c r="FT43" s="1238"/>
      <c r="FU43" s="1238"/>
      <c r="FV43" s="1238"/>
      <c r="FW43" s="1238"/>
      <c r="FX43" s="1238"/>
      <c r="FY43" s="1238"/>
      <c r="FZ43" s="1238"/>
      <c r="GA43" s="1245"/>
      <c r="GB43" s="1238"/>
      <c r="GC43" s="1238"/>
      <c r="GD43" s="1238"/>
      <c r="GE43" s="1238"/>
      <c r="GF43" s="1238"/>
      <c r="GG43" s="1238"/>
      <c r="GH43" s="1238"/>
      <c r="GI43" s="1238"/>
      <c r="GJ43" s="1238"/>
      <c r="GK43" s="1245"/>
      <c r="GL43" s="1238"/>
      <c r="GM43" s="1238"/>
      <c r="GN43" s="1238"/>
      <c r="GO43" s="1238"/>
      <c r="GP43" s="1238"/>
      <c r="GQ43" s="1238"/>
      <c r="GR43" s="1238"/>
      <c r="GS43" s="1238"/>
      <c r="GT43" s="1247"/>
      <c r="GU43" s="1248"/>
      <c r="GV43" s="1238"/>
      <c r="GW43" s="1238"/>
      <c r="GX43" s="1238"/>
      <c r="GY43" s="1238"/>
      <c r="GZ43" s="1238"/>
      <c r="HA43" s="1238"/>
      <c r="HB43" s="1238"/>
      <c r="HC43" s="1238"/>
      <c r="HD43" s="1238"/>
      <c r="HE43" s="1245"/>
      <c r="HF43" s="1238"/>
      <c r="HG43" s="1238"/>
      <c r="HH43" s="1238"/>
      <c r="HI43" s="1238"/>
      <c r="HJ43" s="1238"/>
      <c r="HK43" s="1238"/>
      <c r="HL43" s="1238"/>
      <c r="HM43" s="1238"/>
      <c r="HN43" s="1238"/>
      <c r="HO43" s="1245"/>
      <c r="HP43" s="1238"/>
      <c r="HQ43" s="1238"/>
      <c r="HR43" s="1238"/>
      <c r="HS43" s="1238"/>
      <c r="HT43" s="1238"/>
      <c r="HU43" s="1238"/>
      <c r="HV43" s="1238"/>
      <c r="HW43" s="1238"/>
      <c r="HX43" s="1238"/>
      <c r="HY43" s="1238"/>
      <c r="HZ43" s="1245"/>
      <c r="IA43" s="1238"/>
      <c r="IB43" s="1238"/>
      <c r="IC43" s="1238"/>
      <c r="ID43" s="1238"/>
      <c r="IE43" s="1238"/>
      <c r="IF43" s="1238"/>
      <c r="IG43" s="1238"/>
      <c r="IH43" s="1238"/>
      <c r="II43" s="1238"/>
      <c r="IJ43" s="1245"/>
      <c r="IK43" s="1238">
        <v>246190.06</v>
      </c>
      <c r="IL43" s="1238">
        <v>117160.95</v>
      </c>
      <c r="IM43" s="1238">
        <v>124138.84</v>
      </c>
      <c r="IN43" s="1238">
        <v>129194.89</v>
      </c>
      <c r="IO43" s="1238">
        <v>135092.53</v>
      </c>
      <c r="IP43" s="1238">
        <v>137829.64000000001</v>
      </c>
      <c r="IQ43" s="1238">
        <v>145027.38696569999</v>
      </c>
      <c r="IR43" s="1238">
        <v>172617.63</v>
      </c>
      <c r="IS43" s="1238">
        <v>192806.45</v>
      </c>
      <c r="IT43" s="1245">
        <f t="shared" si="5"/>
        <v>197692.79999999999</v>
      </c>
    </row>
    <row r="44" spans="1:264" s="1220" customFormat="1" ht="24" customHeight="1">
      <c r="A44" s="1259" t="s">
        <v>126</v>
      </c>
      <c r="B44" s="1260">
        <f>(B27+B28+B29+B30+B31+B32+B40+B41+B42+B43)</f>
        <v>17828.148489300002</v>
      </c>
      <c r="C44" s="1261">
        <f>C27+C28+C29+C30+C31+C40+C42+C43</f>
        <v>3100846.1500000004</v>
      </c>
      <c r="D44" s="1261">
        <v>3154398.8338100002</v>
      </c>
      <c r="E44" s="1261">
        <v>3554931.7838099999</v>
      </c>
      <c r="F44" s="1261">
        <v>3796594.34</v>
      </c>
      <c r="G44" s="1261">
        <v>4141482.22</v>
      </c>
      <c r="H44" s="1261">
        <v>4208611.7299999995</v>
      </c>
      <c r="I44" s="1261">
        <v>5325950.4923200002</v>
      </c>
      <c r="J44" s="1261">
        <v>6166730</v>
      </c>
      <c r="K44" s="1261">
        <v>7118861.6400382919</v>
      </c>
      <c r="L44" s="1260">
        <f>(L27+L28+L29+L30+L31+L32+L40+L41+L42+L43)</f>
        <v>8803786.3399999999</v>
      </c>
      <c r="M44" s="1261">
        <f>M27+M28+M29+M30+M31+M40+M42+M43</f>
        <v>306463.18</v>
      </c>
      <c r="N44" s="1261">
        <v>330894.35833000002</v>
      </c>
      <c r="O44" s="1261">
        <v>359550.07046999998</v>
      </c>
      <c r="P44" s="1261">
        <v>399006.85000000003</v>
      </c>
      <c r="Q44" s="1261">
        <v>449778.1</v>
      </c>
      <c r="R44" s="1261">
        <v>474259.37</v>
      </c>
      <c r="S44" s="1261">
        <v>546313.58397430007</v>
      </c>
      <c r="T44" s="1261">
        <v>640099.44999999995</v>
      </c>
      <c r="U44" s="1261">
        <v>698800.58</v>
      </c>
      <c r="V44" s="1260">
        <f>(V27+V28+V29+V30+V31+V32+V40+V41+V42+V43)</f>
        <v>759862.91000000015</v>
      </c>
      <c r="W44" s="1261">
        <f>W27+W28+W29+W30+W31+W40+W42+W43</f>
        <v>459470.07</v>
      </c>
      <c r="X44" s="1261">
        <v>522343.74911999993</v>
      </c>
      <c r="Y44" s="1261">
        <v>635594.7724299999</v>
      </c>
      <c r="Z44" s="1261">
        <v>767577.66</v>
      </c>
      <c r="AA44" s="1261">
        <v>922599.79</v>
      </c>
      <c r="AB44" s="1261">
        <v>997995.32000000007</v>
      </c>
      <c r="AC44" s="1261">
        <v>1227645.0175900001</v>
      </c>
      <c r="AD44" s="1261">
        <v>1408806</v>
      </c>
      <c r="AE44" s="1261">
        <v>1528278</v>
      </c>
      <c r="AF44" s="1260">
        <f>(AF27+AF28+AF29+AF30+AF31+AF32+AF40+AF41+AF42+AF43)</f>
        <v>1756379.4669400002</v>
      </c>
      <c r="AG44" s="1261">
        <f>AG27+AG28+AG29+AG30+AG31+AG40+AG42+AG43</f>
        <v>1033641.9129258002</v>
      </c>
      <c r="AH44" s="1261">
        <v>988351.08105999988</v>
      </c>
      <c r="AI44" s="1261">
        <v>1036610.7134499999</v>
      </c>
      <c r="AJ44" s="1261">
        <v>1041583.1699999999</v>
      </c>
      <c r="AK44" s="1261">
        <v>1085186.3500000001</v>
      </c>
      <c r="AL44" s="1261">
        <v>1055898.9500000002</v>
      </c>
      <c r="AM44" s="1261">
        <v>1220954.5579500003</v>
      </c>
      <c r="AN44" s="1261">
        <v>1316437</v>
      </c>
      <c r="AO44" s="1261">
        <v>1404232</v>
      </c>
      <c r="AP44" s="1260">
        <f>(AP27+AP28+AP29+AP30+AP31+AP32+AP40+AP41+AP42+AP43)</f>
        <v>1544297</v>
      </c>
      <c r="AQ44" s="1261">
        <f>AQ27+AQ28+AQ29+AQ30+AQ31+AQ40+AQ42+AQ43</f>
        <v>4361582.84</v>
      </c>
      <c r="AR44" s="1261">
        <v>4435908.8918361999</v>
      </c>
      <c r="AS44" s="1261">
        <v>4939980.4375762008</v>
      </c>
      <c r="AT44" s="1261">
        <v>5216873.68</v>
      </c>
      <c r="AU44" s="1261">
        <v>5785208.6399999997</v>
      </c>
      <c r="AV44" s="1261">
        <v>5702050</v>
      </c>
      <c r="AW44" s="1261">
        <v>7443048.6899999995</v>
      </c>
      <c r="AX44" s="1261">
        <v>8591305.9000000004</v>
      </c>
      <c r="AY44" s="1261">
        <v>9073945.0399999991</v>
      </c>
      <c r="AZ44" s="1260">
        <f>(AZ27+AZ28+AZ29+AZ30+AZ31+AZ32+AZ40+AZ41+AZ42+AZ43)</f>
        <v>11166699.290000001</v>
      </c>
      <c r="BA44" s="1261">
        <f>BA27+BA28+BA29+BA30+BA31+BA40+BA42+BA43</f>
        <v>513494.27</v>
      </c>
      <c r="BB44" s="1261">
        <v>532865.65603810002</v>
      </c>
      <c r="BC44" s="1261">
        <v>615364.20328809996</v>
      </c>
      <c r="BD44" s="1261">
        <v>704747.6</v>
      </c>
      <c r="BE44" s="1261">
        <v>838648.01</v>
      </c>
      <c r="BF44" s="1261">
        <v>999878.03</v>
      </c>
      <c r="BG44" s="1261">
        <v>1232230.5538913999</v>
      </c>
      <c r="BH44" s="1261">
        <v>1457502.04</v>
      </c>
      <c r="BI44" s="1261">
        <v>1674499.69</v>
      </c>
      <c r="BJ44" s="1260">
        <f>(BJ27+BJ28+BJ29+BJ30+BJ31+BJ32+BJ40+BJ41+BJ42+BJ43)</f>
        <v>1939083.8841943911</v>
      </c>
      <c r="BK44" s="1261">
        <f>BK27+BK28+BK29+BK30+BK31+BK40+BK42+BK43</f>
        <v>1030170.14</v>
      </c>
      <c r="BL44" s="1261">
        <v>1012605.2611199999</v>
      </c>
      <c r="BM44" s="1261">
        <v>1165507.0617300002</v>
      </c>
      <c r="BN44" s="1261">
        <v>1296980.9500000004</v>
      </c>
      <c r="BO44" s="1261">
        <v>1509028.63</v>
      </c>
      <c r="BP44" s="1261">
        <v>1554152.5200000003</v>
      </c>
      <c r="BQ44" s="1261">
        <v>2181249.5700000003</v>
      </c>
      <c r="BR44" s="1261">
        <v>2654852.17</v>
      </c>
      <c r="BS44" s="1261">
        <v>3054888.6399999997</v>
      </c>
      <c r="BT44" s="1260">
        <f>(BT27+BT28+BT29+BT30+BT31+BT32+BT40+BT41+BT42+BT43)</f>
        <v>3781579.73</v>
      </c>
      <c r="BU44" s="1260">
        <f>(BU27+BU28+BU29+BU30+BU31+BU32+BU40+BU41+BU42+BU43)</f>
        <v>24420.15</v>
      </c>
      <c r="BV44" s="1261">
        <f>BV27+BV28+BV29+BV30+BV31+BV40+BV42+BV43</f>
        <v>104094.34000000001</v>
      </c>
      <c r="BW44" s="1261">
        <v>182119.46791579999</v>
      </c>
      <c r="BX44" s="1261">
        <v>225765.50007110002</v>
      </c>
      <c r="BY44" s="1261">
        <v>341042.22</v>
      </c>
      <c r="BZ44" s="1261">
        <v>413157.87999999995</v>
      </c>
      <c r="CA44" s="1261">
        <v>474638.16999999993</v>
      </c>
      <c r="CB44" s="1261">
        <v>606827.94523099996</v>
      </c>
      <c r="CC44" s="1261">
        <v>764996.9</v>
      </c>
      <c r="CD44" s="1261">
        <v>901980.99</v>
      </c>
      <c r="CE44" s="1260">
        <f>(CE27+CE28+CE29+CE30+CE31+CE32+CE40+CE41+CE42+CE43)</f>
        <v>1071157.8500000001</v>
      </c>
      <c r="CF44" s="1261">
        <f>CF27+CF28+CF29+CF30+CF31+CF40+CF42+CF43</f>
        <v>989003.04999999993</v>
      </c>
      <c r="CG44" s="1261">
        <v>1052343.7868100002</v>
      </c>
      <c r="CH44" s="1261">
        <v>1206898.3943400003</v>
      </c>
      <c r="CI44" s="1261">
        <v>1338127.8099999998</v>
      </c>
      <c r="CJ44" s="1261">
        <v>1520274.24</v>
      </c>
      <c r="CK44" s="1261">
        <v>1661179.99</v>
      </c>
      <c r="CL44" s="1261">
        <v>1912395.0705643999</v>
      </c>
      <c r="CM44" s="1261">
        <v>2128308.16</v>
      </c>
      <c r="CN44" s="1262" t="s">
        <v>103</v>
      </c>
      <c r="CO44" s="1261">
        <f>CO27+CO28+CO29+CO30+CO31+CO40+CO42+CO43</f>
        <v>388446.48</v>
      </c>
      <c r="CP44" s="1261">
        <v>390353.54989009997</v>
      </c>
      <c r="CQ44" s="1261">
        <v>424610.52292599995</v>
      </c>
      <c r="CR44" s="1261">
        <v>483948.6399999999</v>
      </c>
      <c r="CS44" s="1261">
        <v>556434.79999999993</v>
      </c>
      <c r="CT44" s="1261">
        <v>630861.34</v>
      </c>
      <c r="CU44" s="1261">
        <v>731061.8784557</v>
      </c>
      <c r="CV44" s="1261">
        <v>836046.19</v>
      </c>
      <c r="CW44" s="1261">
        <v>965135.20000000019</v>
      </c>
      <c r="CX44" s="1260">
        <f>(CX27+CX28+CX29+CX30+CX31+CX32+CX40+CX41+CX42+CX43)</f>
        <v>1078101.8600000001</v>
      </c>
      <c r="CY44" s="1260">
        <f>(CY27+CY28+CY29+CY30+CY31+CY32+CY40+CY41+CY42+CY43)</f>
        <v>51268.17</v>
      </c>
      <c r="CZ44" s="1261">
        <f>CZ27+CZ28+CZ29+CZ30+CZ31+CZ40+CZ42+CZ43</f>
        <v>6731682.9999999991</v>
      </c>
      <c r="DA44" s="1261">
        <v>7404538.1009182995</v>
      </c>
      <c r="DB44" s="1261">
        <v>9128601.9527356997</v>
      </c>
      <c r="DC44" s="1261">
        <v>10583506.789999999</v>
      </c>
      <c r="DD44" s="1261">
        <v>12488290.539999999</v>
      </c>
      <c r="DE44" s="1261">
        <v>12718544.879999997</v>
      </c>
      <c r="DF44" s="1261">
        <v>17306582.743215702</v>
      </c>
      <c r="DG44" s="1261">
        <v>20416053.379999999</v>
      </c>
      <c r="DH44" s="1261">
        <v>23961914.580000002</v>
      </c>
      <c r="DI44" s="1260">
        <f>(DI27+DI28+DI29+DI30+DI31+DI32+DI40+DI41+DI42+DI43)</f>
        <v>29372932.129999995</v>
      </c>
      <c r="DJ44" s="1261">
        <f>DJ27+DJ28+DJ29+DJ30+DJ31+DJ32+DJ40+DJ42+DJ43</f>
        <v>9906101.4000000022</v>
      </c>
      <c r="DK44" s="1261">
        <v>10256513.628669998</v>
      </c>
      <c r="DL44" s="1261">
        <v>12190630.000290001</v>
      </c>
      <c r="DM44" s="1261">
        <v>13837368.240000002</v>
      </c>
      <c r="DN44" s="1261">
        <v>15942620.17</v>
      </c>
      <c r="DO44" s="1261">
        <v>15270487.42</v>
      </c>
      <c r="DP44" s="1261">
        <v>21349945.729999997</v>
      </c>
      <c r="DQ44" s="1261">
        <v>23919025.600000001</v>
      </c>
      <c r="DR44" s="1261">
        <v>25015914.59</v>
      </c>
      <c r="DS44" s="1260">
        <f>(DS27+DS28+DS29+DS30+DS31+DS32+DS40+DS41+DS42+DS43)</f>
        <v>29352691.090000004</v>
      </c>
      <c r="DT44" s="1261">
        <f>DT27+DT28+DT29+DT30+DT31+DT40+DT42+DT43</f>
        <v>825856.76579999994</v>
      </c>
      <c r="DU44" s="1261">
        <v>920474.78053679992</v>
      </c>
      <c r="DV44" s="1261">
        <v>1099159.4055051003</v>
      </c>
      <c r="DW44" s="1261">
        <v>1274064.9868999999</v>
      </c>
      <c r="DX44" s="1261">
        <v>1513688.6566000001</v>
      </c>
      <c r="DY44" s="1261">
        <v>1494377.8155</v>
      </c>
      <c r="DZ44" s="1261">
        <v>1729563.3862876999</v>
      </c>
      <c r="EA44" s="1261">
        <v>1945149.07</v>
      </c>
      <c r="EB44" s="1261">
        <v>2208971.7477000006</v>
      </c>
      <c r="EC44" s="1260">
        <f>(EC27+EC28+EC29+EC30+EC31+EC32+EC40+EC41+EC42+EC43)</f>
        <v>2745113.6308999998</v>
      </c>
      <c r="ED44" s="1261">
        <f>ED27+ED28+ED29+ED30+ED31+ED40+ED42+ED43</f>
        <v>1518083.44</v>
      </c>
      <c r="EE44" s="1261">
        <v>1670587.0308400001</v>
      </c>
      <c r="EF44" s="1261">
        <v>2080053.21762</v>
      </c>
      <c r="EG44" s="1261">
        <v>2496251.14</v>
      </c>
      <c r="EH44" s="1261">
        <v>3036839.1799999997</v>
      </c>
      <c r="EI44" s="1261">
        <v>3484514.4499999997</v>
      </c>
      <c r="EJ44" s="1261">
        <v>4621896.5175444009</v>
      </c>
      <c r="EK44" s="1261">
        <v>5525503</v>
      </c>
      <c r="EL44" s="1261">
        <v>6344148.9726923108</v>
      </c>
      <c r="EM44" s="1260">
        <f>(EM27+EM28+EM29+EM30+EM31+EM32+EM40+EM41+EM42+EM43)</f>
        <v>7978395.5099999998</v>
      </c>
      <c r="EN44" s="1261">
        <f>EN27+EN28+EN29+EN30+EN31+EN40+EN42+EN43</f>
        <v>199207851.79000002</v>
      </c>
      <c r="EO44" s="1261">
        <v>217080785.34</v>
      </c>
      <c r="EP44" s="1261">
        <v>252914666.90000001</v>
      </c>
      <c r="EQ44" s="1261">
        <v>279161520.97999996</v>
      </c>
      <c r="ER44" s="1261">
        <v>305561265.84999996</v>
      </c>
      <c r="ES44" s="1261">
        <v>312373248.13999999</v>
      </c>
      <c r="ET44" s="1261">
        <v>372890243.73326004</v>
      </c>
      <c r="EU44" s="1261">
        <v>415934516.93000001</v>
      </c>
      <c r="EV44" s="1261">
        <v>449113144.10934007</v>
      </c>
      <c r="EW44" s="1260">
        <f>(EW27+EW28+EW29+EW30+EW31+EW32+EW40+EW41+EW42+EW43)</f>
        <v>522203828</v>
      </c>
      <c r="EX44" s="1261">
        <f>EX27+EX28+EX29+EX30+EX31+EX40+EX42+EX43</f>
        <v>3140806.8299999996</v>
      </c>
      <c r="EY44" s="1261">
        <v>3598555.3008100004</v>
      </c>
      <c r="EZ44" s="1261">
        <v>4473500.9150699992</v>
      </c>
      <c r="FA44" s="1261">
        <v>5317877.1799999988</v>
      </c>
      <c r="FB44" s="1261">
        <v>6358719.3800000008</v>
      </c>
      <c r="FC44" s="1261">
        <v>6974481.3100000005</v>
      </c>
      <c r="FD44" s="1261">
        <v>9122283.1920600012</v>
      </c>
      <c r="FE44" s="1261">
        <v>10833351.699999999</v>
      </c>
      <c r="FF44" s="1261">
        <v>12425525.359999999</v>
      </c>
      <c r="FG44" s="1260">
        <f>(FG27+FG28+FG29+FG30+FG31+FG32+FG40+FG41+FG42+FG43)</f>
        <v>15382162.140000001</v>
      </c>
      <c r="FH44" s="1261">
        <f>FH27+FH28+FH29+FH30+FH31+FH40+FH42+FH43</f>
        <v>1407441.8800000001</v>
      </c>
      <c r="FI44" s="1261">
        <v>1476312.5759000001</v>
      </c>
      <c r="FJ44" s="1261">
        <v>1670987.1028399998</v>
      </c>
      <c r="FK44" s="1261">
        <v>1844709.7299999997</v>
      </c>
      <c r="FL44" s="1261">
        <v>2152229.9899999998</v>
      </c>
      <c r="FM44" s="1261">
        <v>2349820.4200000004</v>
      </c>
      <c r="FN44" s="1261">
        <v>2926099.0215700003</v>
      </c>
      <c r="FO44" s="1261">
        <v>3525335</v>
      </c>
      <c r="FP44" s="1261">
        <v>4068306.81</v>
      </c>
      <c r="FQ44" s="1260">
        <f>(FQ27+FQ28+FQ29+FQ30+FQ31+FQ32+FQ40+FQ41+FQ42+FQ43)</f>
        <v>4858328.25</v>
      </c>
      <c r="FR44" s="1261">
        <f>FR27+FR28+FR29+FR30+FR31+FR40+FR42+FR43+FR32</f>
        <v>205153.61</v>
      </c>
      <c r="FS44" s="1261">
        <v>248070.42606000003</v>
      </c>
      <c r="FT44" s="1261">
        <v>310103.24778000003</v>
      </c>
      <c r="FU44" s="1261">
        <v>387331.60000000003</v>
      </c>
      <c r="FV44" s="1261">
        <v>471176.69</v>
      </c>
      <c r="FW44" s="1261">
        <v>529631.38</v>
      </c>
      <c r="FX44" s="1261">
        <v>595510.77258000011</v>
      </c>
      <c r="FY44" s="1261">
        <v>663481.05999999994</v>
      </c>
      <c r="FZ44" s="1261">
        <v>767050.04999999993</v>
      </c>
      <c r="GA44" s="1260">
        <f>(GA27+GA28+GA29+GA30+GA31+GA32+GA40+GA41+GA42+GA43)</f>
        <v>900469.69000000006</v>
      </c>
      <c r="GB44" s="1261">
        <f>GB27+GB28+GB29+GB30+GB31+GB40+GB42+GB43</f>
        <v>1853997.7200000002</v>
      </c>
      <c r="GC44" s="1261">
        <v>1587444.0464000001</v>
      </c>
      <c r="GD44" s="1261">
        <v>1779807.2781799999</v>
      </c>
      <c r="GE44" s="1261">
        <v>1947481.0900000003</v>
      </c>
      <c r="GF44" s="1261">
        <v>2078680.8199999998</v>
      </c>
      <c r="GG44" s="1261">
        <v>2052221.9200000002</v>
      </c>
      <c r="GH44" s="1261">
        <v>2493914.2650899994</v>
      </c>
      <c r="GI44" s="1261">
        <v>2811431</v>
      </c>
      <c r="GJ44" s="1261">
        <v>3107709.84</v>
      </c>
      <c r="GK44" s="1260">
        <f>(GK27+GK28+GK29+GK30+GK31+GK32+GK40+GK41+GK42+GK43)</f>
        <v>3625732.7899999996</v>
      </c>
      <c r="GL44" s="1261">
        <f>GL27+GL28+GL29+GL30+GL31+GL40+GL42+GL43</f>
        <v>127212.01999999999</v>
      </c>
      <c r="GM44" s="1261">
        <v>129297.06000000001</v>
      </c>
      <c r="GN44" s="1261">
        <v>137543.17000000001</v>
      </c>
      <c r="GO44" s="1261">
        <v>145391.21999999997</v>
      </c>
      <c r="GP44" s="1261">
        <v>152776.38999999998</v>
      </c>
      <c r="GQ44" s="1261">
        <v>156296.35</v>
      </c>
      <c r="GR44" s="1261">
        <v>164956.81433999998</v>
      </c>
      <c r="GS44" s="1261">
        <v>161464</v>
      </c>
      <c r="GT44" s="1262" t="s">
        <v>103</v>
      </c>
      <c r="GU44" s="1260">
        <f>(GU27+GU28+GU29+GU30+GU31+GU32+GU40+GU41+GU42+GU43)</f>
        <v>0</v>
      </c>
      <c r="GV44" s="1261">
        <f>GV27+GV28+GV29+GV30+GV31+GV40+GV42+GV43</f>
        <v>7221065.8700000001</v>
      </c>
      <c r="GW44" s="1261">
        <v>8072455.8483699998</v>
      </c>
      <c r="GX44" s="1261">
        <v>9922524.6441699974</v>
      </c>
      <c r="GY44" s="1261">
        <v>11815576.369999999</v>
      </c>
      <c r="GZ44" s="1261">
        <v>14299783.460000001</v>
      </c>
      <c r="HA44" s="1261">
        <v>16255788.870000001</v>
      </c>
      <c r="HB44" s="1261">
        <v>22259206.78049</v>
      </c>
      <c r="HC44" s="1261">
        <v>26820719.91</v>
      </c>
      <c r="HD44" s="1261">
        <v>30958656</v>
      </c>
      <c r="HE44" s="1260">
        <f>(HE27+HE28+HE29+HE30+HE31+HE32+HE40+HE41+HE42+HE43)</f>
        <v>39278298.851489998</v>
      </c>
      <c r="HF44" s="1261">
        <f>HF27+HF28+HF29+HF30+HF31+HF40+HF42+HF43</f>
        <v>240764.25999999998</v>
      </c>
      <c r="HG44" s="1261">
        <v>261302.52253379996</v>
      </c>
      <c r="HH44" s="1261">
        <v>313633.04386380001</v>
      </c>
      <c r="HI44" s="1261">
        <v>372585.13</v>
      </c>
      <c r="HJ44" s="1261">
        <v>445878.38</v>
      </c>
      <c r="HK44" s="1261">
        <v>515214.46000000008</v>
      </c>
      <c r="HL44" s="1261">
        <v>663173.82487379992</v>
      </c>
      <c r="HM44" s="1261">
        <v>798540.67000000016</v>
      </c>
      <c r="HN44" s="1261">
        <v>948950.79999999993</v>
      </c>
      <c r="HO44" s="1260">
        <f>(HO27+HO28+HO29+HO30+HO31+HO32+HO40+HO41+HO42+HO43)</f>
        <v>1185167.6199999999</v>
      </c>
      <c r="HP44" s="1261">
        <f>HP27+HP28+HP29+HP30+HP31+HP40+HP42+HP43</f>
        <v>476012.12999999995</v>
      </c>
      <c r="HQ44" s="1261">
        <f>HQ27+HQ28+HQ29+HQ30+HQ31+HQ40+HQ42+HQ43</f>
        <v>564681.93000000005</v>
      </c>
      <c r="HR44" s="1261">
        <v>583277.71499999997</v>
      </c>
      <c r="HS44" s="1261">
        <v>652626.80348000012</v>
      </c>
      <c r="HT44" s="1261">
        <v>733890.07</v>
      </c>
      <c r="HU44" s="1261">
        <v>858520.62</v>
      </c>
      <c r="HV44" s="1261">
        <v>952577.2699999999</v>
      </c>
      <c r="HW44" s="1261">
        <v>1212499.9516499997</v>
      </c>
      <c r="HX44" s="1261">
        <v>1503212.62</v>
      </c>
      <c r="HY44" s="1261">
        <v>1934519.0400219997</v>
      </c>
      <c r="HZ44" s="1260">
        <f>(HZ27+HZ28+HZ29+HZ30+HZ31+HZ32+HZ40+HZ41+HZ42+HZ43)</f>
        <v>2483395.5122151999</v>
      </c>
      <c r="IA44" s="1261">
        <f>IA27+IA28+IA29+IA30+IA31+IA40+IA42+IA43</f>
        <v>2016177.82</v>
      </c>
      <c r="IB44" s="1261">
        <v>1949522.4608800001</v>
      </c>
      <c r="IC44" s="1261">
        <v>2170915.8977462994</v>
      </c>
      <c r="ID44" s="1261">
        <v>2453913.06</v>
      </c>
      <c r="IE44" s="1261">
        <v>2903046.2700000005</v>
      </c>
      <c r="IF44" s="1261">
        <v>3191922.6999999993</v>
      </c>
      <c r="IG44" s="1261">
        <v>4734353.8403961007</v>
      </c>
      <c r="IH44" s="1261">
        <v>5879311.2599999988</v>
      </c>
      <c r="II44" s="1261">
        <v>7136400.9282780001</v>
      </c>
      <c r="IJ44" s="1260">
        <f>(IJ27+IJ28+IJ29+IJ30+IJ31+IJ32+IJ40+IJ41+IJ42+IJ43)</f>
        <v>10034152.66</v>
      </c>
      <c r="IK44" s="1261">
        <v>247254090.76872584</v>
      </c>
      <c r="IL44" s="1261">
        <v>267841321.47284913</v>
      </c>
      <c r="IM44" s="1261">
        <v>313009567.03937232</v>
      </c>
      <c r="IN44" s="1261">
        <v>347757950.50690001</v>
      </c>
      <c r="IO44" s="1261">
        <v>385485315.05659997</v>
      </c>
      <c r="IP44" s="1261">
        <v>396078652.80549997</v>
      </c>
      <c r="IQ44" s="1261">
        <v>484497907.93333459</v>
      </c>
      <c r="IR44" s="1261">
        <v>546702179.00999999</v>
      </c>
      <c r="IS44" s="1261">
        <v>594569802.60210967</v>
      </c>
      <c r="IT44" s="1260">
        <f>(IT27+IT28+IT29+IT30+IT31+IT32+IT40+IT41+IT42+IT43)</f>
        <v>701395132.67422891</v>
      </c>
    </row>
    <row r="45" spans="1:264" s="1268" customFormat="1" ht="14.25" customHeight="1">
      <c r="A45" s="1263" t="s">
        <v>620</v>
      </c>
      <c r="B45" s="1263"/>
      <c r="C45" s="1264"/>
      <c r="D45" s="1264"/>
      <c r="E45" s="1264"/>
      <c r="F45" s="1265"/>
      <c r="G45" s="1220"/>
      <c r="H45" s="1220">
        <v>0</v>
      </c>
      <c r="I45" s="1220"/>
      <c r="J45" s="1220"/>
      <c r="K45" s="1220"/>
      <c r="L45" s="1220"/>
      <c r="M45" s="1266"/>
      <c r="N45" s="1266"/>
      <c r="O45" s="1266"/>
      <c r="P45" s="1266"/>
      <c r="Q45" s="1266"/>
      <c r="R45" s="1266"/>
      <c r="S45" s="1266"/>
      <c r="T45" s="1220"/>
      <c r="U45" s="1220"/>
      <c r="V45" s="1220"/>
      <c r="W45" s="1266"/>
      <c r="X45" s="1266"/>
      <c r="Y45" s="1266"/>
      <c r="Z45" s="1266"/>
      <c r="AA45" s="1266"/>
      <c r="AB45" s="1266"/>
      <c r="AC45" s="1266"/>
      <c r="AD45" s="1220"/>
      <c r="AE45" s="1220"/>
      <c r="AF45" s="1220"/>
      <c r="AG45" s="1266"/>
      <c r="AH45" s="1266"/>
      <c r="AI45" s="1266"/>
      <c r="AJ45" s="1266"/>
      <c r="AK45" s="1266"/>
      <c r="AL45" s="1266"/>
      <c r="AM45" s="1266"/>
      <c r="AN45" s="1220"/>
      <c r="AO45" s="1220"/>
      <c r="AP45" s="1220"/>
      <c r="AQ45" s="1266"/>
      <c r="AR45" s="1266"/>
      <c r="AS45" s="1266"/>
      <c r="AT45" s="1266"/>
      <c r="AU45" s="1266"/>
      <c r="AV45" s="1266"/>
      <c r="AW45" s="1266"/>
      <c r="AX45" s="1220"/>
      <c r="AY45" s="1220"/>
      <c r="AZ45" s="1220"/>
      <c r="BA45" s="1266"/>
      <c r="BB45" s="1266"/>
      <c r="BC45" s="1266"/>
      <c r="BD45" s="1266"/>
      <c r="BE45" s="1266"/>
      <c r="BF45" s="1266"/>
      <c r="BG45" s="1266"/>
      <c r="BH45" s="1220"/>
      <c r="BI45" s="1220"/>
      <c r="BJ45" s="1220"/>
      <c r="BK45" s="1266"/>
      <c r="BL45" s="1266"/>
      <c r="BM45" s="1266"/>
      <c r="BN45" s="1266"/>
      <c r="BO45" s="1266"/>
      <c r="BP45" s="1266"/>
      <c r="BQ45" s="1266"/>
      <c r="BR45" s="1220"/>
      <c r="BS45" s="1220"/>
      <c r="BT45" s="1220"/>
      <c r="BU45" s="1220"/>
      <c r="BV45" s="1266"/>
      <c r="BW45" s="1266"/>
      <c r="BX45" s="1266"/>
      <c r="BY45" s="1266"/>
      <c r="BZ45" s="1266"/>
      <c r="CA45" s="1266"/>
      <c r="CB45" s="1266"/>
      <c r="CC45" s="1220"/>
      <c r="CD45" s="1220"/>
      <c r="CE45" s="1220"/>
      <c r="CF45" s="1266"/>
      <c r="CG45" s="1266"/>
      <c r="CH45" s="1266"/>
      <c r="CI45" s="1266"/>
      <c r="CJ45" s="1266"/>
      <c r="CK45" s="1266"/>
      <c r="CL45" s="1266"/>
      <c r="CM45" s="1220"/>
      <c r="CN45" s="1220"/>
      <c r="CO45" s="1266"/>
      <c r="CP45" s="1266"/>
      <c r="CQ45" s="1266"/>
      <c r="CR45" s="1266"/>
      <c r="CS45" s="1266"/>
      <c r="CT45" s="1266"/>
      <c r="CU45" s="1266"/>
      <c r="CV45" s="1220"/>
      <c r="CW45" s="1220"/>
      <c r="CX45" s="1220"/>
      <c r="CY45" s="1220"/>
      <c r="CZ45" s="1266"/>
      <c r="DA45" s="1266"/>
      <c r="DB45" s="1266"/>
      <c r="DC45" s="1266"/>
      <c r="DD45" s="1266"/>
      <c r="DE45" s="1266"/>
      <c r="DF45" s="1266"/>
      <c r="DG45" s="1220"/>
      <c r="DH45" s="1220"/>
      <c r="DI45" s="1220"/>
      <c r="DJ45" s="1266"/>
      <c r="DK45" s="1266"/>
      <c r="DL45" s="1266"/>
      <c r="DM45" s="1266"/>
      <c r="DN45" s="1266"/>
      <c r="DO45" s="1266"/>
      <c r="DP45" s="1266"/>
      <c r="DQ45" s="1220"/>
      <c r="DR45" s="1220"/>
      <c r="DS45" s="1220"/>
      <c r="DT45" s="1266"/>
      <c r="DU45" s="1266"/>
      <c r="DV45" s="1266"/>
      <c r="DW45" s="1266"/>
      <c r="DX45" s="1266"/>
      <c r="DY45" s="1266"/>
      <c r="DZ45" s="1266"/>
      <c r="EA45" s="1220"/>
      <c r="EB45" s="1220"/>
      <c r="EC45" s="1220"/>
      <c r="ED45" s="1266"/>
      <c r="EE45" s="1266"/>
      <c r="EF45" s="1266"/>
      <c r="EG45" s="1266"/>
      <c r="EH45" s="1266"/>
      <c r="EI45" s="1266"/>
      <c r="EJ45" s="1266"/>
      <c r="EK45" s="1220"/>
      <c r="EL45" s="1220"/>
      <c r="EM45" s="1220"/>
      <c r="EN45" s="1266"/>
      <c r="EO45" s="1266"/>
      <c r="EP45" s="1266"/>
      <c r="EQ45" s="1266"/>
      <c r="ER45" s="1266"/>
      <c r="ES45" s="1266"/>
      <c r="ET45" s="1266"/>
      <c r="EU45" s="1220"/>
      <c r="EV45" s="1220"/>
      <c r="EW45" s="1220"/>
      <c r="EX45" s="1266"/>
      <c r="EY45" s="1266"/>
      <c r="EZ45" s="1266"/>
      <c r="FA45" s="1266"/>
      <c r="FB45" s="1266"/>
      <c r="FC45" s="1266"/>
      <c r="FD45" s="1266"/>
      <c r="FE45" s="1220"/>
      <c r="FF45" s="1220"/>
      <c r="FG45" s="1220"/>
      <c r="FH45" s="1266"/>
      <c r="FI45" s="1266"/>
      <c r="FJ45" s="1266"/>
      <c r="FK45" s="1266"/>
      <c r="FL45" s="1266"/>
      <c r="FM45" s="1266"/>
      <c r="FN45" s="1266"/>
      <c r="FO45" s="1220"/>
      <c r="FP45" s="1220"/>
      <c r="FQ45" s="1220"/>
      <c r="FR45" s="1266"/>
      <c r="FS45" s="1266"/>
      <c r="FT45" s="1266"/>
      <c r="FU45" s="1266"/>
      <c r="FV45" s="1266"/>
      <c r="FW45" s="1266"/>
      <c r="FX45" s="1266"/>
      <c r="FY45" s="1220"/>
      <c r="FZ45" s="1220"/>
      <c r="GA45" s="1220"/>
      <c r="GB45" s="1266"/>
      <c r="GC45" s="1266"/>
      <c r="GD45" s="1266"/>
      <c r="GE45" s="1266"/>
      <c r="GF45" s="1266"/>
      <c r="GG45" s="1266"/>
      <c r="GH45" s="1266"/>
      <c r="GI45" s="1220"/>
      <c r="GJ45" s="1220"/>
      <c r="GK45" s="1220"/>
      <c r="GL45" s="1266"/>
      <c r="GM45" s="1266"/>
      <c r="GN45" s="1266"/>
      <c r="GO45" s="1266"/>
      <c r="GP45" s="1266"/>
      <c r="GQ45" s="1266"/>
      <c r="GR45" s="1266"/>
      <c r="GS45" s="1220"/>
      <c r="GT45" s="1220"/>
      <c r="GU45" s="1220"/>
      <c r="GV45" s="1266"/>
      <c r="GW45" s="1266"/>
      <c r="GX45" s="1266"/>
      <c r="GY45" s="1266"/>
      <c r="GZ45" s="1266"/>
      <c r="HA45" s="1266"/>
      <c r="HB45" s="1266"/>
      <c r="HC45" s="1220"/>
      <c r="HD45" s="1220"/>
      <c r="HE45" s="1220"/>
      <c r="HF45" s="1266"/>
      <c r="HG45" s="1266"/>
      <c r="HH45" s="1266"/>
      <c r="HI45" s="1266"/>
      <c r="HJ45" s="1266"/>
      <c r="HK45" s="1266"/>
      <c r="HL45" s="1266"/>
      <c r="HM45" s="1220"/>
      <c r="HN45" s="1220"/>
      <c r="HO45" s="1220"/>
      <c r="HP45" s="1266"/>
      <c r="HQ45" s="1266"/>
      <c r="HR45" s="1266"/>
      <c r="HS45" s="1266"/>
      <c r="HT45" s="1266"/>
      <c r="HU45" s="1266"/>
      <c r="HV45" s="1266"/>
      <c r="HW45" s="1266"/>
      <c r="HX45" s="1220"/>
      <c r="HY45" s="1220"/>
      <c r="HZ45" s="1267"/>
      <c r="IA45" s="1266"/>
      <c r="IB45" s="1266"/>
      <c r="IC45" s="1266"/>
      <c r="ID45" s="1266"/>
      <c r="IE45" s="1266"/>
      <c r="IF45" s="1266"/>
      <c r="IG45" s="1266"/>
      <c r="IH45" s="1220"/>
      <c r="II45" s="1220"/>
      <c r="IJ45" s="1220"/>
      <c r="IK45" s="1266"/>
      <c r="IL45" s="1266"/>
      <c r="IR45" s="1220"/>
      <c r="IS45" s="1220"/>
      <c r="IT45" s="1220"/>
    </row>
    <row r="46" spans="1:264">
      <c r="A46" s="1269"/>
      <c r="B46" s="1269"/>
      <c r="C46" s="1269"/>
      <c r="D46" s="1269"/>
      <c r="E46" s="1269"/>
      <c r="F46" s="1269"/>
      <c r="G46" s="1269"/>
      <c r="H46" s="1269"/>
      <c r="I46" s="1269"/>
      <c r="J46" s="1269"/>
      <c r="K46" s="1269"/>
      <c r="L46" s="1269"/>
      <c r="T46" s="1269"/>
      <c r="U46" s="1269"/>
      <c r="V46" s="1269"/>
      <c r="AD46" s="1269"/>
      <c r="AE46" s="1269"/>
      <c r="AF46" s="1269"/>
      <c r="AN46" s="1269"/>
      <c r="AO46" s="1269"/>
      <c r="AP46" s="1269"/>
      <c r="AX46" s="1269"/>
      <c r="AY46" s="1269"/>
      <c r="AZ46" s="1269"/>
      <c r="BH46" s="1269"/>
      <c r="BI46" s="1269"/>
      <c r="BJ46" s="1269"/>
      <c r="BR46" s="1269"/>
      <c r="BS46" s="1269"/>
      <c r="BT46" s="1269"/>
      <c r="BU46" s="1269"/>
      <c r="CC46" s="1269"/>
      <c r="CD46" s="1269"/>
      <c r="CE46" s="1269"/>
      <c r="CM46" s="1269"/>
      <c r="CN46" s="1269"/>
      <c r="CV46" s="1269"/>
      <c r="CW46" s="1269"/>
      <c r="CX46" s="1269"/>
      <c r="CY46" s="1269"/>
      <c r="DG46" s="1269"/>
      <c r="DH46" s="1269"/>
      <c r="DI46" s="1269"/>
      <c r="DQ46" s="1269"/>
      <c r="DR46" s="1269"/>
      <c r="DS46" s="1269"/>
      <c r="EA46" s="1269"/>
      <c r="EB46" s="1269"/>
      <c r="EC46" s="1269"/>
      <c r="EK46" s="1269"/>
      <c r="EL46" s="1269"/>
      <c r="EM46" s="1269"/>
      <c r="EU46" s="1269"/>
      <c r="EV46" s="1269"/>
      <c r="EW46" s="1269"/>
      <c r="FE46" s="1269"/>
      <c r="FF46" s="1269"/>
      <c r="FG46" s="1269"/>
      <c r="FO46" s="1269"/>
      <c r="FP46" s="1269"/>
      <c r="FQ46" s="1269"/>
      <c r="FY46" s="1269"/>
      <c r="FZ46" s="1269"/>
      <c r="GA46" s="1269"/>
      <c r="GI46" s="1269"/>
      <c r="GJ46" s="1269"/>
      <c r="GK46" s="1269"/>
      <c r="GS46" s="1269"/>
      <c r="GT46" s="1269"/>
      <c r="GU46" s="1269"/>
      <c r="HC46" s="1269"/>
      <c r="HD46" s="1269"/>
      <c r="HE46" s="1269"/>
      <c r="HM46" s="1269"/>
      <c r="HN46" s="1269"/>
      <c r="HO46" s="1269"/>
      <c r="HX46" s="1269"/>
      <c r="HY46" s="1269"/>
      <c r="HZ46" s="1269"/>
      <c r="IH46" s="1269"/>
      <c r="II46" s="1269"/>
      <c r="IJ46" s="1269"/>
      <c r="IR46" s="1269"/>
      <c r="IS46" s="1269"/>
      <c r="IT46" s="1269"/>
    </row>
    <row r="47" spans="1:264" ht="14.5">
      <c r="A47" s="1270" t="s">
        <v>920</v>
      </c>
      <c r="B47" s="1270"/>
    </row>
    <row r="48" spans="1:264" ht="14.5">
      <c r="A48" s="1270" t="s">
        <v>921</v>
      </c>
      <c r="B48" s="1172"/>
    </row>
    <row r="50" spans="1:254" ht="14.5">
      <c r="A50" s="1270" t="s">
        <v>917</v>
      </c>
    </row>
    <row r="51" spans="1:254" ht="14.5">
      <c r="A51" s="1270" t="s">
        <v>922</v>
      </c>
      <c r="B51" s="1220"/>
      <c r="C51" s="1220"/>
      <c r="D51" s="1220"/>
      <c r="E51" s="1220"/>
      <c r="F51" s="1220"/>
      <c r="G51" s="1220"/>
      <c r="H51" s="1220"/>
      <c r="I51" s="1220"/>
      <c r="J51" s="1220"/>
      <c r="K51" s="1220"/>
      <c r="L51" s="1220"/>
      <c r="T51" s="1220"/>
      <c r="U51" s="1220"/>
      <c r="V51" s="1220"/>
      <c r="AD51" s="1220"/>
      <c r="AE51" s="1220"/>
      <c r="AF51" s="1220"/>
      <c r="AN51" s="1220"/>
      <c r="AO51" s="1220"/>
      <c r="AP51" s="1220"/>
      <c r="AX51" s="1220"/>
      <c r="AY51" s="1220"/>
      <c r="AZ51" s="1220"/>
      <c r="BH51" s="1220"/>
      <c r="BI51" s="1220"/>
      <c r="BJ51" s="1220"/>
      <c r="BR51" s="1220"/>
      <c r="BS51" s="1220"/>
      <c r="BT51" s="1220"/>
      <c r="BU51" s="1220"/>
      <c r="CC51" s="1220"/>
      <c r="CD51" s="1220"/>
      <c r="CE51" s="1220"/>
      <c r="CM51" s="1220"/>
      <c r="CN51" s="1220"/>
      <c r="CV51" s="1220"/>
      <c r="CW51" s="1220"/>
      <c r="CX51" s="1220"/>
      <c r="CY51" s="1220"/>
      <c r="DG51" s="1220"/>
      <c r="DH51" s="1220"/>
      <c r="DI51" s="1220"/>
      <c r="DQ51" s="1220"/>
      <c r="DR51" s="1220"/>
      <c r="DS51" s="1220"/>
      <c r="EA51" s="1220"/>
      <c r="EB51" s="1220"/>
      <c r="EC51" s="1220"/>
      <c r="EK51" s="1220"/>
      <c r="EL51" s="1220"/>
      <c r="EM51" s="1220"/>
      <c r="EU51" s="1220"/>
      <c r="EV51" s="1220"/>
      <c r="EW51" s="1220"/>
      <c r="FE51" s="1220"/>
      <c r="FF51" s="1220"/>
      <c r="FG51" s="1220"/>
      <c r="FO51" s="1220"/>
      <c r="FP51" s="1220"/>
      <c r="FQ51" s="1220"/>
      <c r="FY51" s="1220"/>
      <c r="FZ51" s="1220"/>
      <c r="GA51" s="1220"/>
      <c r="GI51" s="1220"/>
      <c r="GJ51" s="1220"/>
      <c r="GK51" s="1220"/>
      <c r="GS51" s="1220"/>
      <c r="GT51" s="1220"/>
      <c r="GU51" s="1220"/>
      <c r="HC51" s="1220"/>
      <c r="HD51" s="1220"/>
      <c r="HE51" s="1220"/>
      <c r="HM51" s="1220"/>
      <c r="HN51" s="1220"/>
      <c r="HO51" s="1220"/>
      <c r="HX51" s="1220"/>
      <c r="HY51" s="1220"/>
      <c r="HZ51" s="1220"/>
      <c r="IH51" s="1220"/>
      <c r="II51" s="1220"/>
      <c r="IJ51" s="1220"/>
      <c r="IR51" s="1220"/>
      <c r="IS51" s="1220"/>
      <c r="IT51" s="1220"/>
    </row>
    <row r="52" spans="1:254" ht="12.65" customHeight="1">
      <c r="A52" s="1270" t="s">
        <v>923</v>
      </c>
      <c r="B52" s="1270"/>
      <c r="C52" s="1270"/>
      <c r="D52" s="1270"/>
      <c r="E52" s="1270"/>
      <c r="F52" s="1270"/>
      <c r="G52" s="1270"/>
      <c r="H52" s="1270"/>
      <c r="I52" s="1270"/>
      <c r="J52" s="1270"/>
      <c r="K52" s="1270"/>
    </row>
  </sheetData>
  <mergeCells count="26">
    <mergeCell ref="AQ3:AZ3"/>
    <mergeCell ref="A3:A4"/>
    <mergeCell ref="C3:L3"/>
    <mergeCell ref="M3:V3"/>
    <mergeCell ref="W3:AF3"/>
    <mergeCell ref="AG3:AP3"/>
    <mergeCell ref="FH3:FQ3"/>
    <mergeCell ref="BA3:BJ3"/>
    <mergeCell ref="BK3:BT3"/>
    <mergeCell ref="BV3:CE3"/>
    <mergeCell ref="CF3:CN3"/>
    <mergeCell ref="CO3:CX3"/>
    <mergeCell ref="CZ3:DI3"/>
    <mergeCell ref="DJ3:DS3"/>
    <mergeCell ref="DT3:EC3"/>
    <mergeCell ref="ED3:EM3"/>
    <mergeCell ref="EN3:EW3"/>
    <mergeCell ref="EX3:FG3"/>
    <mergeCell ref="IA3:IJ3"/>
    <mergeCell ref="IK3:IT3"/>
    <mergeCell ref="FR3:GA3"/>
    <mergeCell ref="GB3:GK3"/>
    <mergeCell ref="GL3:GU3"/>
    <mergeCell ref="GV3:HE3"/>
    <mergeCell ref="HF3:HO3"/>
    <mergeCell ref="HP3:HZ3"/>
  </mergeCells>
  <printOptions horizontalCentered="1"/>
  <pageMargins left="0.16" right="0" top="0.21" bottom="0.16" header="0.17" footer="0.2"/>
  <pageSetup paperSize="9" scale="40" fitToHeight="3"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F63"/>
  <sheetViews>
    <sheetView zoomScaleNormal="100" zoomScaleSheetLayoutView="100" workbookViewId="0">
      <pane xSplit="2" ySplit="3" topLeftCell="C31" activePane="bottomRight" state="frozen"/>
      <selection activeCell="A87" sqref="A87:XFD87"/>
      <selection pane="topRight" activeCell="A87" sqref="A87:XFD87"/>
      <selection pane="bottomLeft" activeCell="A87" sqref="A87:XFD87"/>
      <selection pane="bottomRight" activeCell="C41" sqref="C41"/>
    </sheetView>
  </sheetViews>
  <sheetFormatPr defaultColWidth="8.81640625" defaultRowHeight="18.75" customHeight="1"/>
  <cols>
    <col min="1" max="1" width="4.7265625" style="1423" customWidth="1"/>
    <col min="2" max="2" width="31.453125" style="1423" customWidth="1"/>
    <col min="3" max="6" width="8.54296875" style="1423" bestFit="1" customWidth="1"/>
    <col min="7" max="12" width="8.54296875" style="1423" customWidth="1"/>
    <col min="13" max="19" width="11.81640625" style="1423" bestFit="1" customWidth="1"/>
    <col min="20" max="22" width="11.81640625" style="1423" customWidth="1"/>
    <col min="23" max="25" width="8.54296875" style="1423" bestFit="1" customWidth="1"/>
    <col min="26" max="26" width="8.54296875" style="1423" customWidth="1"/>
    <col min="27" max="27" width="8.54296875" style="1423" bestFit="1" customWidth="1"/>
    <col min="28" max="28" width="8.81640625" style="1423"/>
    <col min="29" max="30" width="8.81640625" style="1450"/>
    <col min="31" max="16384" width="8.81640625" style="1423"/>
  </cols>
  <sheetData>
    <row r="1" spans="1:32" s="1407" customFormat="1" ht="24" customHeight="1">
      <c r="A1" s="1406" t="s">
        <v>843</v>
      </c>
      <c r="C1" s="1408"/>
      <c r="D1" s="1408"/>
      <c r="E1" s="1408"/>
      <c r="F1" s="1408"/>
      <c r="G1" s="1408"/>
      <c r="H1" s="1408"/>
      <c r="I1" s="1408"/>
      <c r="J1" s="1408"/>
      <c r="K1" s="1408"/>
      <c r="L1" s="1408"/>
      <c r="M1" s="1408"/>
      <c r="N1" s="1408"/>
      <c r="O1" s="1408"/>
      <c r="P1" s="1408"/>
      <c r="Q1" s="1408"/>
      <c r="R1" s="1408"/>
      <c r="S1" s="1408"/>
      <c r="T1" s="1408"/>
      <c r="U1" s="1408"/>
      <c r="V1" s="1408"/>
      <c r="W1" s="1948"/>
      <c r="X1" s="1948"/>
      <c r="Y1" s="1948"/>
      <c r="Z1" s="1948"/>
      <c r="AA1" s="1948"/>
      <c r="AB1" s="1948"/>
      <c r="AC1" s="1948"/>
      <c r="AD1" s="1948"/>
    </row>
    <row r="2" spans="1:32" s="1409" customFormat="1" ht="24.75" customHeight="1">
      <c r="A2" s="2209" t="s">
        <v>1</v>
      </c>
      <c r="B2" s="2210" t="s">
        <v>2</v>
      </c>
      <c r="C2" s="2211" t="s">
        <v>746</v>
      </c>
      <c r="D2" s="2212"/>
      <c r="E2" s="2212"/>
      <c r="F2" s="2212"/>
      <c r="G2" s="2212"/>
      <c r="H2" s="2212"/>
      <c r="I2" s="2212"/>
      <c r="J2" s="2212"/>
      <c r="K2" s="2212"/>
      <c r="L2" s="2213"/>
      <c r="M2" s="2211" t="s">
        <v>747</v>
      </c>
      <c r="N2" s="2212"/>
      <c r="O2" s="2212"/>
      <c r="P2" s="2212"/>
      <c r="Q2" s="2212"/>
      <c r="R2" s="2212"/>
      <c r="S2" s="2212"/>
      <c r="T2" s="2212"/>
      <c r="U2" s="2212"/>
      <c r="V2" s="2213"/>
      <c r="W2" s="2206" t="s">
        <v>748</v>
      </c>
      <c r="X2" s="2207"/>
      <c r="Y2" s="2207"/>
      <c r="Z2" s="2207"/>
      <c r="AA2" s="2207"/>
      <c r="AB2" s="2207"/>
      <c r="AC2" s="2207"/>
      <c r="AD2" s="2207"/>
      <c r="AE2" s="2207"/>
      <c r="AF2" s="2208"/>
    </row>
    <row r="3" spans="1:32" s="1415" customFormat="1" ht="20.25" customHeight="1">
      <c r="A3" s="2209"/>
      <c r="B3" s="2210"/>
      <c r="C3" s="1410" t="s">
        <v>88</v>
      </c>
      <c r="D3" s="1410" t="s">
        <v>89</v>
      </c>
      <c r="E3" s="1410" t="s">
        <v>90</v>
      </c>
      <c r="F3" s="1410" t="s">
        <v>91</v>
      </c>
      <c r="G3" s="1410" t="s">
        <v>92</v>
      </c>
      <c r="H3" s="1410" t="s">
        <v>93</v>
      </c>
      <c r="I3" s="1410" t="s">
        <v>94</v>
      </c>
      <c r="J3" s="1410" t="s">
        <v>95</v>
      </c>
      <c r="K3" s="1410" t="s">
        <v>102</v>
      </c>
      <c r="L3" s="1411" t="s">
        <v>320</v>
      </c>
      <c r="M3" s="1410" t="s">
        <v>88</v>
      </c>
      <c r="N3" s="1410" t="s">
        <v>89</v>
      </c>
      <c r="O3" s="1410" t="s">
        <v>90</v>
      </c>
      <c r="P3" s="1410" t="s">
        <v>91</v>
      </c>
      <c r="Q3" s="1410" t="s">
        <v>92</v>
      </c>
      <c r="R3" s="1410" t="s">
        <v>93</v>
      </c>
      <c r="S3" s="1410" t="s">
        <v>94</v>
      </c>
      <c r="T3" s="1410" t="s">
        <v>95</v>
      </c>
      <c r="U3" s="1410" t="s">
        <v>102</v>
      </c>
      <c r="V3" s="1411" t="s">
        <v>320</v>
      </c>
      <c r="W3" s="1412" t="s">
        <v>88</v>
      </c>
      <c r="X3" s="1410" t="s">
        <v>89</v>
      </c>
      <c r="Y3" s="1410" t="s">
        <v>90</v>
      </c>
      <c r="Z3" s="1410" t="s">
        <v>91</v>
      </c>
      <c r="AA3" s="1410" t="s">
        <v>92</v>
      </c>
      <c r="AB3" s="1410" t="s">
        <v>93</v>
      </c>
      <c r="AC3" s="1413" t="s">
        <v>94</v>
      </c>
      <c r="AD3" s="1410" t="s">
        <v>95</v>
      </c>
      <c r="AE3" s="1414" t="s">
        <v>102</v>
      </c>
      <c r="AF3" s="1411" t="s">
        <v>320</v>
      </c>
    </row>
    <row r="4" spans="1:32" ht="19" customHeight="1">
      <c r="A4" s="1416"/>
      <c r="B4" s="1416" t="s">
        <v>7</v>
      </c>
      <c r="C4" s="1417"/>
      <c r="D4" s="1418"/>
      <c r="E4" s="1418"/>
      <c r="F4" s="1418"/>
      <c r="G4" s="1418"/>
      <c r="H4" s="1418"/>
      <c r="I4" s="1418"/>
      <c r="J4" s="1418"/>
      <c r="K4" s="1418"/>
      <c r="L4" s="1419"/>
      <c r="M4" s="1417"/>
      <c r="N4" s="1418"/>
      <c r="O4" s="1418"/>
      <c r="P4" s="1418"/>
      <c r="Q4" s="1418"/>
      <c r="R4" s="1418"/>
      <c r="S4" s="1418"/>
      <c r="T4" s="1418"/>
      <c r="U4" s="1418"/>
      <c r="V4" s="1419"/>
      <c r="W4" s="1420"/>
      <c r="X4" s="1418"/>
      <c r="Y4" s="1417"/>
      <c r="Z4" s="1417"/>
      <c r="AA4" s="1418"/>
      <c r="AB4" s="1421"/>
      <c r="AC4" s="1422"/>
      <c r="AD4" s="1422"/>
      <c r="AE4" s="1943"/>
      <c r="AF4" s="1944"/>
    </row>
    <row r="5" spans="1:32" ht="19" customHeight="1">
      <c r="A5" s="1424">
        <v>1</v>
      </c>
      <c r="B5" s="1424" t="s">
        <v>8</v>
      </c>
      <c r="C5" s="1417">
        <v>11259.404</v>
      </c>
      <c r="D5" s="1418">
        <v>7755.4639999999999</v>
      </c>
      <c r="E5" s="1418">
        <v>7178.6710000000003</v>
      </c>
      <c r="F5" s="1418">
        <v>6408.4049999999997</v>
      </c>
      <c r="G5" s="1418">
        <v>6415.1660000000002</v>
      </c>
      <c r="H5" s="1418">
        <v>7517.348</v>
      </c>
      <c r="I5" s="1418">
        <v>7694.268</v>
      </c>
      <c r="J5" s="1418">
        <v>7155.4919999999993</v>
      </c>
      <c r="K5" s="1425">
        <v>7138.3080000000009</v>
      </c>
      <c r="L5" s="1426">
        <v>5941.5150000000003</v>
      </c>
      <c r="M5" s="1427">
        <v>342174.22</v>
      </c>
      <c r="N5" s="1428">
        <v>302715.37099030003</v>
      </c>
      <c r="O5" s="1428">
        <v>546590.38287269999</v>
      </c>
      <c r="P5" s="1428">
        <v>339122.7468966</v>
      </c>
      <c r="Q5" s="1428">
        <v>362703.49758680002</v>
      </c>
      <c r="R5" s="1428">
        <v>473944.2117408</v>
      </c>
      <c r="S5" s="1428">
        <v>489908</v>
      </c>
      <c r="T5" s="1428">
        <v>444708.58476809994</v>
      </c>
      <c r="U5" s="1428">
        <v>460666.87922640011</v>
      </c>
      <c r="V5" s="1429">
        <v>725210.24421809986</v>
      </c>
      <c r="W5" s="1420">
        <v>4.01</v>
      </c>
      <c r="X5" s="1418">
        <v>2.7626337156725005</v>
      </c>
      <c r="Y5" s="1417">
        <v>2.5396278237458771</v>
      </c>
      <c r="Z5" s="1417">
        <v>2.2537047084162354</v>
      </c>
      <c r="AA5" s="1418">
        <v>2.2400000000000002</v>
      </c>
      <c r="AB5" s="1421">
        <v>2.63</v>
      </c>
      <c r="AC5" s="1422">
        <v>2.7</v>
      </c>
      <c r="AD5" s="1430">
        <v>2.541728645807416</v>
      </c>
      <c r="AE5" s="1945">
        <v>2.58</v>
      </c>
      <c r="AF5" s="1945">
        <v>2.1666675166723341</v>
      </c>
    </row>
    <row r="6" spans="1:32" ht="19" customHeight="1">
      <c r="A6" s="1416"/>
      <c r="B6" s="1416" t="s">
        <v>12</v>
      </c>
      <c r="C6" s="1417"/>
      <c r="D6" s="1418"/>
      <c r="E6" s="1418"/>
      <c r="F6" s="1418"/>
      <c r="G6" s="1418"/>
      <c r="H6" s="1418"/>
      <c r="I6" s="1418"/>
      <c r="J6" s="1418"/>
      <c r="K6" s="1418"/>
      <c r="L6" s="1419"/>
      <c r="M6" s="1427"/>
      <c r="N6" s="1428"/>
      <c r="O6" s="1428"/>
      <c r="P6" s="1428"/>
      <c r="Q6" s="1428"/>
      <c r="R6" s="1428"/>
      <c r="S6" s="1428"/>
      <c r="T6" s="1428"/>
      <c r="U6" s="1428"/>
      <c r="V6" s="1429"/>
      <c r="W6" s="1420"/>
      <c r="X6" s="1418"/>
      <c r="Y6" s="1417"/>
      <c r="Z6" s="1417"/>
      <c r="AA6" s="1418"/>
      <c r="AB6" s="1421"/>
      <c r="AC6" s="1422"/>
      <c r="AD6" s="1422"/>
      <c r="AE6" s="1941"/>
      <c r="AF6" s="1946"/>
    </row>
    <row r="7" spans="1:32" ht="19" customHeight="1">
      <c r="A7" s="1424">
        <v>2</v>
      </c>
      <c r="B7" s="1070" t="s">
        <v>343</v>
      </c>
      <c r="C7" s="1417"/>
      <c r="D7" s="1418"/>
      <c r="E7" s="1418"/>
      <c r="F7" s="1418"/>
      <c r="G7" s="1418"/>
      <c r="H7" s="1418"/>
      <c r="I7" s="1418"/>
      <c r="J7" s="1418"/>
      <c r="K7" s="1418"/>
      <c r="L7" s="1419"/>
      <c r="M7" s="1427"/>
      <c r="N7" s="1428"/>
      <c r="O7" s="1428"/>
      <c r="P7" s="1428"/>
      <c r="Q7" s="1428"/>
      <c r="R7" s="1428"/>
      <c r="S7" s="1428"/>
      <c r="T7" s="1428"/>
      <c r="U7" s="1428"/>
      <c r="V7" s="1429"/>
      <c r="W7" s="1420"/>
      <c r="X7" s="1418"/>
      <c r="Y7" s="1417"/>
      <c r="Z7" s="1417"/>
      <c r="AA7" s="1418"/>
      <c r="AB7" s="1421"/>
      <c r="AC7" s="1422"/>
      <c r="AD7" s="1422"/>
      <c r="AE7" s="1941"/>
      <c r="AF7" s="1946"/>
    </row>
    <row r="8" spans="1:32" ht="19" customHeight="1">
      <c r="A8" s="1424">
        <v>3</v>
      </c>
      <c r="B8" s="1424" t="s">
        <v>13</v>
      </c>
      <c r="C8" s="1417">
        <v>269.02600000000001</v>
      </c>
      <c r="D8" s="1418">
        <v>188.113</v>
      </c>
      <c r="E8" s="1418">
        <v>169.85300000000001</v>
      </c>
      <c r="F8" s="1418">
        <v>171.44200000000001</v>
      </c>
      <c r="G8" s="1418">
        <v>120.13600000000001</v>
      </c>
      <c r="H8" s="1418">
        <v>98.465999999999994</v>
      </c>
      <c r="I8" s="1418">
        <v>94.138999999999996</v>
      </c>
      <c r="J8" s="1418">
        <v>65.847000000000008</v>
      </c>
      <c r="K8" s="1418">
        <v>50.353000000000002</v>
      </c>
      <c r="L8" s="1426">
        <v>52.765999999999998</v>
      </c>
      <c r="M8" s="1427">
        <v>10547.704918892752</v>
      </c>
      <c r="N8" s="1428">
        <v>8084.7736679483696</v>
      </c>
      <c r="O8" s="1428">
        <v>675.10986390940013</v>
      </c>
      <c r="P8" s="1428">
        <v>947.6546182308914</v>
      </c>
      <c r="Q8" s="1428">
        <v>1273.2756448290002</v>
      </c>
      <c r="R8" s="1428">
        <v>13708.591498161</v>
      </c>
      <c r="S8" s="1428">
        <v>12990.316765444</v>
      </c>
      <c r="T8" s="1428">
        <v>9514.1897831030001</v>
      </c>
      <c r="U8" s="1428">
        <v>9495.917880893996</v>
      </c>
      <c r="V8" s="1429">
        <v>8174.5126983249993</v>
      </c>
      <c r="W8" s="1420">
        <v>34.6</v>
      </c>
      <c r="X8" s="1418">
        <v>22.831963024728669</v>
      </c>
      <c r="Y8" s="1417">
        <v>18.396495142371304</v>
      </c>
      <c r="Z8" s="1417">
        <v>17.167358766976651</v>
      </c>
      <c r="AA8" s="1418">
        <v>11.21</v>
      </c>
      <c r="AB8" s="1421">
        <v>8.35</v>
      </c>
      <c r="AC8" s="1422">
        <v>7.3470528163806517</v>
      </c>
      <c r="AD8" s="1422">
        <v>4.8139507850716123</v>
      </c>
      <c r="AE8" s="1941">
        <v>3.44</v>
      </c>
      <c r="AF8" s="1945">
        <v>3.3318505043144633</v>
      </c>
    </row>
    <row r="9" spans="1:32" ht="19" customHeight="1">
      <c r="A9" s="1424">
        <v>4</v>
      </c>
      <c r="B9" s="1424" t="s">
        <v>421</v>
      </c>
      <c r="C9" s="1417">
        <v>16.72</v>
      </c>
      <c r="D9" s="1418">
        <v>9.32</v>
      </c>
      <c r="E9" s="1418">
        <v>11.732000000000001</v>
      </c>
      <c r="F9" s="1418">
        <v>14.286999999999999</v>
      </c>
      <c r="G9" s="1418">
        <v>16.47</v>
      </c>
      <c r="H9" s="1418">
        <v>13.523999999999999</v>
      </c>
      <c r="I9" s="1418">
        <v>10.561999999999999</v>
      </c>
      <c r="J9" s="1418">
        <v>15.487</v>
      </c>
      <c r="K9" s="1418">
        <v>10.071999999999999</v>
      </c>
      <c r="L9" s="1426">
        <v>8.4819999999999993</v>
      </c>
      <c r="M9" s="1427">
        <v>3647.2995227219999</v>
      </c>
      <c r="N9" s="1428">
        <v>3689.4496622400002</v>
      </c>
      <c r="O9" s="1428">
        <v>4468.2192643387998</v>
      </c>
      <c r="P9" s="1428">
        <v>6456.6862842051405</v>
      </c>
      <c r="Q9" s="1428">
        <v>9168.43</v>
      </c>
      <c r="R9" s="1428">
        <v>9222.569480714581</v>
      </c>
      <c r="S9" s="1428">
        <v>7396.8072054298891</v>
      </c>
      <c r="T9" s="1428">
        <v>11382.9980634985</v>
      </c>
      <c r="U9" s="1428">
        <v>1387.3441866259998</v>
      </c>
      <c r="V9" s="1429">
        <v>5299.6882478764173</v>
      </c>
      <c r="W9" s="1420">
        <v>9.1300000000000008</v>
      </c>
      <c r="X9" s="1418">
        <v>4.2905711017146171</v>
      </c>
      <c r="Y9" s="1417">
        <v>4.8551966164262206</v>
      </c>
      <c r="Z9" s="1417">
        <v>5.2963855421686743</v>
      </c>
      <c r="AA9" s="1418">
        <v>5.54</v>
      </c>
      <c r="AB9" s="1421">
        <v>4.33</v>
      </c>
      <c r="AC9" s="1418">
        <v>3.3558390391917006</v>
      </c>
      <c r="AD9" s="1418">
        <v>5.1172334492010414</v>
      </c>
      <c r="AE9" s="1941">
        <v>2.14</v>
      </c>
      <c r="AF9" s="1945">
        <v>3.1149067125468499</v>
      </c>
    </row>
    <row r="10" spans="1:32" ht="19" customHeight="1">
      <c r="A10" s="1424">
        <v>5</v>
      </c>
      <c r="B10" s="1424" t="s">
        <v>20</v>
      </c>
      <c r="C10" s="1417">
        <v>40.017000000000003</v>
      </c>
      <c r="D10" s="1418">
        <v>37.456000000000003</v>
      </c>
      <c r="E10" s="1418">
        <v>41.18</v>
      </c>
      <c r="F10" s="1418">
        <v>40.235999999999997</v>
      </c>
      <c r="G10" s="1418">
        <v>28.741</v>
      </c>
      <c r="H10" s="1418">
        <v>28.25</v>
      </c>
      <c r="I10" s="1418">
        <v>17.945</v>
      </c>
      <c r="J10" s="1418">
        <v>12.704000000000001</v>
      </c>
      <c r="K10" s="1418">
        <v>7.5019999999999998</v>
      </c>
      <c r="L10" s="1426">
        <v>10.022</v>
      </c>
      <c r="M10" s="1427">
        <v>2253.5405907212003</v>
      </c>
      <c r="N10" s="1428">
        <v>1557.5792684513999</v>
      </c>
      <c r="O10" s="1428">
        <v>2014.2759012776</v>
      </c>
      <c r="P10" s="1428">
        <v>2773.4082452827429</v>
      </c>
      <c r="Q10" s="1428">
        <v>2717.9828630041497</v>
      </c>
      <c r="R10" s="1428">
        <v>3075.4654293890494</v>
      </c>
      <c r="S10" s="1428">
        <v>2420.7326200169996</v>
      </c>
      <c r="T10" s="1428">
        <v>2160.7875239760001</v>
      </c>
      <c r="U10" s="1428">
        <v>5570.1522399086471</v>
      </c>
      <c r="V10" s="1429">
        <v>1246.757807579</v>
      </c>
      <c r="W10" s="1420">
        <v>11.57</v>
      </c>
      <c r="X10" s="1418">
        <v>9.8517865832007256</v>
      </c>
      <c r="Y10" s="1417">
        <v>9.6776278296427272</v>
      </c>
      <c r="Z10" s="1417">
        <v>8.7136552046743088</v>
      </c>
      <c r="AA10" s="1418">
        <v>5.88</v>
      </c>
      <c r="AB10" s="1421">
        <v>5.62</v>
      </c>
      <c r="AC10" s="1422">
        <v>3.6340550140643697</v>
      </c>
      <c r="AD10" s="1422">
        <v>2.6398415762580494</v>
      </c>
      <c r="AE10" s="1941">
        <v>2.65</v>
      </c>
      <c r="AF10" s="1945">
        <v>2.1809904334125472</v>
      </c>
    </row>
    <row r="11" spans="1:32" ht="19" customHeight="1">
      <c r="A11" s="1424">
        <v>6</v>
      </c>
      <c r="B11" s="1424" t="s">
        <v>24</v>
      </c>
      <c r="C11" s="1417">
        <v>58.083000000000006</v>
      </c>
      <c r="D11" s="1418">
        <v>37.842000000000006</v>
      </c>
      <c r="E11" s="1418">
        <v>27.879000000000001</v>
      </c>
      <c r="F11" s="1418">
        <v>14.236999999999998</v>
      </c>
      <c r="G11" s="1418">
        <v>13.708999999999998</v>
      </c>
      <c r="H11" s="1418">
        <v>13.455000000000002</v>
      </c>
      <c r="I11" s="1418">
        <v>11.486000000000001</v>
      </c>
      <c r="J11" s="1418">
        <v>8.1829999999999998</v>
      </c>
      <c r="K11" s="1418">
        <v>7.5619999999999994</v>
      </c>
      <c r="L11" s="1426">
        <v>12.381000000000002</v>
      </c>
      <c r="M11" s="1427">
        <v>6237.4895217980002</v>
      </c>
      <c r="N11" s="1428">
        <v>6317.9808352</v>
      </c>
      <c r="O11" s="1428">
        <v>4728.2171347000003</v>
      </c>
      <c r="P11" s="1428">
        <v>3557.9679545000004</v>
      </c>
      <c r="Q11" s="1428">
        <v>2954.9519199000001</v>
      </c>
      <c r="R11" s="1428">
        <v>2594.5886894</v>
      </c>
      <c r="S11" s="1428">
        <v>2399.2603089999998</v>
      </c>
      <c r="T11" s="1428">
        <v>1926.8343541000002</v>
      </c>
      <c r="U11" s="1428">
        <v>1562.2504276999998</v>
      </c>
      <c r="V11" s="1429">
        <v>1333.2477333000002</v>
      </c>
      <c r="W11" s="1420">
        <v>16.350000000000001</v>
      </c>
      <c r="X11" s="1418">
        <v>10.425683736076637</v>
      </c>
      <c r="Y11" s="1417">
        <v>7.5850904638824659</v>
      </c>
      <c r="Z11" s="1417">
        <v>3.9438656365394156</v>
      </c>
      <c r="AA11" s="1418">
        <v>3.69</v>
      </c>
      <c r="AB11" s="1421">
        <v>3.54</v>
      </c>
      <c r="AC11" s="1422">
        <v>3.1144082732740062</v>
      </c>
      <c r="AD11" s="1422">
        <v>2.3702420641932114</v>
      </c>
      <c r="AE11" s="1941">
        <v>2.2400000000000002</v>
      </c>
      <c r="AF11" s="1945">
        <v>3.7302730291106521</v>
      </c>
    </row>
    <row r="12" spans="1:32" ht="19" customHeight="1">
      <c r="A12" s="1424">
        <v>7</v>
      </c>
      <c r="B12" s="1424" t="s">
        <v>28</v>
      </c>
      <c r="C12" s="1417">
        <v>371.536</v>
      </c>
      <c r="D12" s="1418">
        <v>224.864</v>
      </c>
      <c r="E12" s="1418">
        <v>130.452</v>
      </c>
      <c r="F12" s="1418">
        <v>66.989999999999995</v>
      </c>
      <c r="G12" s="1418">
        <v>57.369000000000064</v>
      </c>
      <c r="H12" s="1418">
        <v>61.637999999999998</v>
      </c>
      <c r="I12" s="1418">
        <v>92.403000000000006</v>
      </c>
      <c r="J12" s="1418">
        <v>96.108999999999995</v>
      </c>
      <c r="K12" s="1418">
        <v>85.450999999999993</v>
      </c>
      <c r="L12" s="1426">
        <v>98.513999999999996</v>
      </c>
      <c r="M12" s="1427">
        <v>21070.982147915547</v>
      </c>
      <c r="N12" s="1428">
        <v>5359.7647270659882</v>
      </c>
      <c r="O12" s="1428">
        <v>3781.0220352203869</v>
      </c>
      <c r="P12" s="1428">
        <v>3376.4331787939436</v>
      </c>
      <c r="Q12" s="1428">
        <v>3077.3545192343099</v>
      </c>
      <c r="R12" s="1428">
        <v>3940.2673846358834</v>
      </c>
      <c r="S12" s="1428">
        <v>6245.4126273422762</v>
      </c>
      <c r="T12" s="1428">
        <v>9930.3985758101189</v>
      </c>
      <c r="U12" s="1428">
        <v>8430.5348356406685</v>
      </c>
      <c r="V12" s="1429">
        <v>13245.655563906615</v>
      </c>
      <c r="W12" s="1420">
        <v>15.67</v>
      </c>
      <c r="X12" s="1418">
        <v>10.02035138785592</v>
      </c>
      <c r="Y12" s="1417">
        <v>5.9276236659643287</v>
      </c>
      <c r="Z12" s="1417">
        <v>3.0210792319630992</v>
      </c>
      <c r="AA12" s="1418">
        <v>2.5299999999999998</v>
      </c>
      <c r="AB12" s="1421">
        <v>2.65</v>
      </c>
      <c r="AC12" s="1422">
        <v>3.8261533521336024</v>
      </c>
      <c r="AD12" s="1422">
        <v>3.8495168127223227</v>
      </c>
      <c r="AE12" s="1941">
        <v>3.3</v>
      </c>
      <c r="AF12" s="1945">
        <v>3.5619284324065599</v>
      </c>
    </row>
    <row r="13" spans="1:32" ht="19" customHeight="1">
      <c r="A13" s="1424">
        <v>8</v>
      </c>
      <c r="B13" s="1424" t="s">
        <v>32</v>
      </c>
      <c r="C13" s="1417">
        <v>62.156999999999996</v>
      </c>
      <c r="D13" s="1418">
        <v>29.172000000000004</v>
      </c>
      <c r="E13" s="1418">
        <v>33.350999999999999</v>
      </c>
      <c r="F13" s="1418">
        <v>46.228999999999999</v>
      </c>
      <c r="G13" s="1418">
        <v>52.930999999999997</v>
      </c>
      <c r="H13" s="1418">
        <v>131.74599999999998</v>
      </c>
      <c r="I13" s="1418">
        <v>83.694000000000003</v>
      </c>
      <c r="J13" s="1418">
        <v>59.454999999999998</v>
      </c>
      <c r="K13" s="1418">
        <v>44.883000000000003</v>
      </c>
      <c r="L13" s="1426">
        <v>37.838999999999992</v>
      </c>
      <c r="M13" s="1427">
        <v>3124.2491267970004</v>
      </c>
      <c r="N13" s="1428">
        <v>2141.3069902000002</v>
      </c>
      <c r="O13" s="1428">
        <v>2854.5564961</v>
      </c>
      <c r="P13" s="1428">
        <v>3116.9812966999998</v>
      </c>
      <c r="Q13" s="1428">
        <v>3584.3046820999998</v>
      </c>
      <c r="R13" s="1428">
        <v>6442.0830155445346</v>
      </c>
      <c r="S13" s="1428">
        <v>5438.7421959195344</v>
      </c>
      <c r="T13" s="1428">
        <v>5265.3328893386742</v>
      </c>
      <c r="U13" s="1428">
        <v>4339.999115305076</v>
      </c>
      <c r="V13" s="1429">
        <v>4060.0700332514448</v>
      </c>
      <c r="W13" s="1420">
        <v>16.71</v>
      </c>
      <c r="X13" s="1418">
        <v>9.9126711746916332</v>
      </c>
      <c r="Y13" s="1417">
        <v>9.2441248903419115</v>
      </c>
      <c r="Z13" s="1417">
        <v>10.61181671896556</v>
      </c>
      <c r="AA13" s="1418">
        <v>10</v>
      </c>
      <c r="AB13" s="1421">
        <v>21.58</v>
      </c>
      <c r="AC13" s="1422">
        <v>12.912084309458663</v>
      </c>
      <c r="AD13" s="1422">
        <v>8.8298630706626646</v>
      </c>
      <c r="AE13" s="1941">
        <v>6.25</v>
      </c>
      <c r="AF13" s="1945">
        <v>5.2438801303798286</v>
      </c>
    </row>
    <row r="14" spans="1:32" ht="19" customHeight="1">
      <c r="A14" s="1424">
        <v>9</v>
      </c>
      <c r="B14" s="1424" t="s">
        <v>36</v>
      </c>
      <c r="C14" s="1417">
        <v>16.445999999999998</v>
      </c>
      <c r="D14" s="1418">
        <v>17.542999999999999</v>
      </c>
      <c r="E14" s="1418">
        <v>12.91</v>
      </c>
      <c r="F14" s="1418">
        <v>14.333</v>
      </c>
      <c r="G14" s="1418">
        <v>26.477</v>
      </c>
      <c r="H14" s="1418">
        <v>34.550999999999995</v>
      </c>
      <c r="I14" s="1418">
        <v>47.760000000000005</v>
      </c>
      <c r="J14" s="1418">
        <v>49.723999999999997</v>
      </c>
      <c r="K14" s="1418">
        <v>46.713999999999999</v>
      </c>
      <c r="L14" s="1426">
        <v>48.448999999999998</v>
      </c>
      <c r="M14" s="1427">
        <v>677.38166722599999</v>
      </c>
      <c r="N14" s="1428">
        <v>657.71976181400009</v>
      </c>
      <c r="O14" s="1428">
        <v>400.78350970000002</v>
      </c>
      <c r="P14" s="1428">
        <v>820.71954292247506</v>
      </c>
      <c r="Q14" s="1428">
        <v>2354.6381123323431</v>
      </c>
      <c r="R14" s="1428">
        <v>4023.1456129196363</v>
      </c>
      <c r="S14" s="1428">
        <v>5550.9358354387277</v>
      </c>
      <c r="T14" s="1428">
        <v>4951.3735045326875</v>
      </c>
      <c r="U14" s="1428">
        <v>3942.958587393081</v>
      </c>
      <c r="V14" s="1429">
        <v>3862.2668269674173</v>
      </c>
      <c r="W14" s="1420">
        <v>23.38</v>
      </c>
      <c r="X14" s="1418">
        <v>20.876198182867544</v>
      </c>
      <c r="Y14" s="1417">
        <v>12.915359874347853</v>
      </c>
      <c r="Z14" s="1417">
        <v>10.16081638150736</v>
      </c>
      <c r="AA14" s="1418">
        <v>12.5</v>
      </c>
      <c r="AB14" s="1421">
        <v>11.48</v>
      </c>
      <c r="AC14" s="1422">
        <v>11.653001147976767</v>
      </c>
      <c r="AD14" s="1422">
        <v>9.5070661531122536</v>
      </c>
      <c r="AE14" s="1941">
        <v>7.39</v>
      </c>
      <c r="AF14" s="1945">
        <f>0.0652911445457186*100</f>
        <v>6.5291144545718609</v>
      </c>
    </row>
    <row r="15" spans="1:32" ht="19" customHeight="1">
      <c r="A15" s="1424">
        <v>10</v>
      </c>
      <c r="B15" s="1070" t="s">
        <v>345</v>
      </c>
      <c r="C15" s="1417"/>
      <c r="D15" s="1418"/>
      <c r="E15" s="1418"/>
      <c r="F15" s="1418"/>
      <c r="G15" s="1418"/>
      <c r="H15" s="1418"/>
      <c r="I15" s="1418"/>
      <c r="J15" s="1418"/>
      <c r="K15" s="1418"/>
      <c r="L15" s="1419"/>
      <c r="M15" s="1427"/>
      <c r="N15" s="1428"/>
      <c r="O15" s="1428"/>
      <c r="P15" s="1428"/>
      <c r="Q15" s="1428"/>
      <c r="R15" s="1428"/>
      <c r="S15" s="1428"/>
      <c r="T15" s="1428"/>
      <c r="U15" s="1428"/>
      <c r="V15" s="1429"/>
      <c r="W15" s="1420"/>
      <c r="X15" s="1418"/>
      <c r="Y15" s="1417"/>
      <c r="Z15" s="1417"/>
      <c r="AA15" s="1418"/>
      <c r="AB15" s="1421"/>
      <c r="AC15" s="1422"/>
      <c r="AD15" s="1422"/>
      <c r="AE15" s="1941"/>
      <c r="AF15" s="1946"/>
    </row>
    <row r="16" spans="1:32" ht="19" customHeight="1">
      <c r="A16" s="1424">
        <v>11</v>
      </c>
      <c r="B16" s="1424" t="s">
        <v>39</v>
      </c>
      <c r="C16" s="1417">
        <v>50.963000000000008</v>
      </c>
      <c r="D16" s="1418">
        <v>11.057</v>
      </c>
      <c r="E16" s="1418">
        <v>9.0659999999999989</v>
      </c>
      <c r="F16" s="1418">
        <v>11.212999999999999</v>
      </c>
      <c r="G16" s="1418">
        <v>18.355999999999998</v>
      </c>
      <c r="H16" s="1418">
        <v>25.466000000000001</v>
      </c>
      <c r="I16" s="1418">
        <v>29.890999999999998</v>
      </c>
      <c r="J16" s="1418">
        <v>28.817999999999998</v>
      </c>
      <c r="K16" s="1418">
        <v>21.369</v>
      </c>
      <c r="L16" s="1426">
        <v>20.169999999999998</v>
      </c>
      <c r="M16" s="1427">
        <v>10413.715263481001</v>
      </c>
      <c r="N16" s="1428">
        <v>1493.7844767765998</v>
      </c>
      <c r="O16" s="1428">
        <v>1425.83765150924</v>
      </c>
      <c r="P16" s="1428">
        <v>1302.5109962814199</v>
      </c>
      <c r="Q16" s="1428">
        <v>1930.8443179887599</v>
      </c>
      <c r="R16" s="1428">
        <v>3737.4038766069561</v>
      </c>
      <c r="S16" s="1428">
        <v>4015.0582335037248</v>
      </c>
      <c r="T16" s="1428">
        <v>3827.0623910701638</v>
      </c>
      <c r="U16" s="1428">
        <v>3690.3680500348783</v>
      </c>
      <c r="V16" s="1429">
        <v>4364.3855187965419</v>
      </c>
      <c r="W16" s="1420">
        <v>32.74</v>
      </c>
      <c r="X16" s="1418">
        <v>17.811606459667352</v>
      </c>
      <c r="Y16" s="1417">
        <v>10.355284724641487</v>
      </c>
      <c r="Z16" s="1417">
        <v>9.1710628552733802</v>
      </c>
      <c r="AA16" s="1418">
        <v>10.98</v>
      </c>
      <c r="AB16" s="1421">
        <v>12.01</v>
      </c>
      <c r="AC16" s="1422">
        <v>11.803567409185863</v>
      </c>
      <c r="AD16" s="1422">
        <v>10.082886942769873</v>
      </c>
      <c r="AE16" s="1941">
        <v>6.91</v>
      </c>
      <c r="AF16" s="1945">
        <v>6.1100382445378472</v>
      </c>
    </row>
    <row r="17" spans="1:32" ht="19" customHeight="1">
      <c r="A17" s="1424">
        <v>12</v>
      </c>
      <c r="B17" s="1424" t="s">
        <v>180</v>
      </c>
      <c r="C17" s="1417">
        <v>99.210999999999999</v>
      </c>
      <c r="D17" s="1418">
        <v>63.506</v>
      </c>
      <c r="E17" s="1418">
        <v>40.576999999999998</v>
      </c>
      <c r="F17" s="1418">
        <v>26.464000000000002</v>
      </c>
      <c r="G17" s="1418">
        <v>27.533000000000001</v>
      </c>
      <c r="H17" s="1418">
        <v>32.122999999999998</v>
      </c>
      <c r="I17" s="1418">
        <v>52.555999999999997</v>
      </c>
      <c r="J17" s="1418">
        <v>56.313999999999993</v>
      </c>
      <c r="K17" s="1431" t="s">
        <v>103</v>
      </c>
      <c r="L17" s="1432" t="s">
        <v>103</v>
      </c>
      <c r="M17" s="1427">
        <v>3845.0701654979403</v>
      </c>
      <c r="N17" s="1428">
        <v>3720.3191838274552</v>
      </c>
      <c r="O17" s="1428">
        <v>2862.3268652180891</v>
      </c>
      <c r="P17" s="1428">
        <v>3154.7599724499996</v>
      </c>
      <c r="Q17" s="1428">
        <v>3288.4240651414825</v>
      </c>
      <c r="R17" s="1428">
        <v>4729.1613133680321</v>
      </c>
      <c r="S17" s="1428">
        <v>6396.9966842214417</v>
      </c>
      <c r="T17" s="1428">
        <v>4487.9167484070276</v>
      </c>
      <c r="U17" s="1428"/>
      <c r="V17" s="1429" t="s">
        <v>103</v>
      </c>
      <c r="W17" s="1420">
        <v>10.67</v>
      </c>
      <c r="X17" s="1418">
        <v>6.3724671209254558</v>
      </c>
      <c r="Y17" s="1417">
        <v>3.7041685932110475</v>
      </c>
      <c r="Z17" s="1417">
        <v>2.1892025591433786</v>
      </c>
      <c r="AA17" s="1418">
        <v>2.06</v>
      </c>
      <c r="AB17" s="1421">
        <v>2.2200000000000002</v>
      </c>
      <c r="AC17" s="1422">
        <v>3.4731269806706697</v>
      </c>
      <c r="AD17" s="1422">
        <v>3.6956511752595991</v>
      </c>
      <c r="AE17" s="1941" t="s">
        <v>103</v>
      </c>
      <c r="AF17" s="1946" t="s">
        <v>103</v>
      </c>
    </row>
    <row r="18" spans="1:32" ht="19" customHeight="1">
      <c r="A18" s="1424">
        <v>13</v>
      </c>
      <c r="B18" s="1424" t="s">
        <v>43</v>
      </c>
      <c r="C18" s="1417">
        <v>73.882999999999996</v>
      </c>
      <c r="D18" s="1418">
        <v>50.41</v>
      </c>
      <c r="E18" s="1418">
        <v>24.899000000000001</v>
      </c>
      <c r="F18" s="1418">
        <v>25.453000000000003</v>
      </c>
      <c r="G18" s="1418">
        <v>39.838000000000001</v>
      </c>
      <c r="H18" s="1418">
        <v>35.21</v>
      </c>
      <c r="I18" s="1418">
        <v>34.851999999999997</v>
      </c>
      <c r="J18" s="1418">
        <v>22.518999999999998</v>
      </c>
      <c r="K18" s="1418">
        <v>15.308999999999999</v>
      </c>
      <c r="L18" s="1426">
        <v>14.73</v>
      </c>
      <c r="M18" s="1427">
        <v>2711.1253072740005</v>
      </c>
      <c r="N18" s="1428">
        <v>1575.8298315</v>
      </c>
      <c r="O18" s="1428">
        <v>1453.5406180234315</v>
      </c>
      <c r="P18" s="1428">
        <v>1676.0224453096373</v>
      </c>
      <c r="Q18" s="1428">
        <v>3278.4955551003313</v>
      </c>
      <c r="R18" s="1428">
        <v>4140.4993245429969</v>
      </c>
      <c r="S18" s="1428">
        <v>3544.609564169386</v>
      </c>
      <c r="T18" s="1428">
        <v>2252.8440783816068</v>
      </c>
      <c r="U18" s="1428">
        <v>1577.0487920381611</v>
      </c>
      <c r="V18" s="1429">
        <v>1529.6976943286788</v>
      </c>
      <c r="W18" s="1420">
        <v>22.35</v>
      </c>
      <c r="X18" s="1418">
        <v>17.59</v>
      </c>
      <c r="Y18" s="1417">
        <v>9.1886705415628764</v>
      </c>
      <c r="Z18" s="1417">
        <v>8.6240136070556126</v>
      </c>
      <c r="AA18" s="1418">
        <v>12.24</v>
      </c>
      <c r="AB18" s="1421">
        <v>10.18</v>
      </c>
      <c r="AC18" s="1422">
        <v>9.6719496254936264</v>
      </c>
      <c r="AD18" s="1422">
        <v>6.1916499747731288</v>
      </c>
      <c r="AE18" s="1941">
        <v>4.16</v>
      </c>
      <c r="AF18" s="1945">
        <v>3.9277905178390493</v>
      </c>
    </row>
    <row r="19" spans="1:32" ht="19" customHeight="1">
      <c r="A19" s="1424">
        <v>14</v>
      </c>
      <c r="B19" s="1070" t="s">
        <v>355</v>
      </c>
      <c r="C19" s="1417"/>
      <c r="D19" s="1418"/>
      <c r="E19" s="1418"/>
      <c r="F19" s="1418"/>
      <c r="G19" s="1418"/>
      <c r="H19" s="1418"/>
      <c r="I19" s="1418"/>
      <c r="J19" s="1418"/>
      <c r="K19" s="1418"/>
      <c r="L19" s="1419"/>
      <c r="M19" s="1427"/>
      <c r="N19" s="1428"/>
      <c r="O19" s="1428"/>
      <c r="P19" s="1428"/>
      <c r="Q19" s="1428"/>
      <c r="R19" s="1428"/>
      <c r="S19" s="1428"/>
      <c r="T19" s="1428"/>
      <c r="U19" s="1428"/>
      <c r="V19" s="1429"/>
      <c r="W19" s="1420"/>
      <c r="X19" s="1418"/>
      <c r="Y19" s="1417"/>
      <c r="Z19" s="1417"/>
      <c r="AA19" s="1418"/>
      <c r="AB19" s="1421"/>
      <c r="AC19" s="1422"/>
      <c r="AD19" s="1422"/>
      <c r="AE19" s="1941"/>
      <c r="AF19" s="1946"/>
    </row>
    <row r="20" spans="1:32" ht="19" customHeight="1">
      <c r="A20" s="1424">
        <v>15</v>
      </c>
      <c r="B20" s="1424" t="s">
        <v>46</v>
      </c>
      <c r="C20" s="1417">
        <v>156.352</v>
      </c>
      <c r="D20" s="1418">
        <v>112.095</v>
      </c>
      <c r="E20" s="1418">
        <v>213.58499999999998</v>
      </c>
      <c r="F20" s="1418">
        <v>225.01999999999998</v>
      </c>
      <c r="G20" s="1418">
        <v>241.92</v>
      </c>
      <c r="H20" s="1418">
        <v>229.172</v>
      </c>
      <c r="I20" s="1418">
        <v>185.14100000000002</v>
      </c>
      <c r="J20" s="1418">
        <v>154.07899999999967</v>
      </c>
      <c r="K20" s="1418">
        <v>169.51299999999998</v>
      </c>
      <c r="L20" s="1426">
        <v>217.48199999999889</v>
      </c>
      <c r="M20" s="1427">
        <v>16212.038491099998</v>
      </c>
      <c r="N20" s="1428">
        <v>18378.005220300001</v>
      </c>
      <c r="O20" s="1428">
        <v>25720.571784174193</v>
      </c>
      <c r="P20" s="1428">
        <v>34307.650892849997</v>
      </c>
      <c r="Q20" s="1428">
        <v>41302.803252720005</v>
      </c>
      <c r="R20" s="1428">
        <v>47568.072742799995</v>
      </c>
      <c r="S20" s="1428">
        <v>46582.978188499685</v>
      </c>
      <c r="T20" s="1428">
        <v>36819.649805606117</v>
      </c>
      <c r="U20" s="1428">
        <v>36835.87066798209</v>
      </c>
      <c r="V20" s="1429">
        <v>44296.986499320526</v>
      </c>
      <c r="W20" s="1420">
        <v>6.74</v>
      </c>
      <c r="X20" s="1418">
        <v>4.5446676426718318</v>
      </c>
      <c r="Y20" s="1417">
        <v>7.68</v>
      </c>
      <c r="Z20" s="1417">
        <v>7.1792057632731705</v>
      </c>
      <c r="AA20" s="1418">
        <v>6.68</v>
      </c>
      <c r="AB20" s="1421">
        <v>6.3</v>
      </c>
      <c r="AC20" s="1422">
        <v>5.0021046875363062</v>
      </c>
      <c r="AD20" s="1422">
        <v>4.0263796476267686</v>
      </c>
      <c r="AE20" s="1941">
        <v>3.1</v>
      </c>
      <c r="AF20" s="1945">
        <v>3.7064147073164007</v>
      </c>
    </row>
    <row r="21" spans="1:32" ht="19" customHeight="1">
      <c r="A21" s="1424">
        <v>16</v>
      </c>
      <c r="B21" s="1424" t="s">
        <v>49</v>
      </c>
      <c r="C21" s="1417">
        <v>405.78199999999998</v>
      </c>
      <c r="D21" s="1418">
        <v>233.89300000000006</v>
      </c>
      <c r="E21" s="1418">
        <v>111.35599999999999</v>
      </c>
      <c r="F21" s="1418">
        <v>158.97900000000001</v>
      </c>
      <c r="G21" s="1418">
        <v>224.81400000000002</v>
      </c>
      <c r="H21" s="1418">
        <v>249.05800000000002</v>
      </c>
      <c r="I21" s="1418">
        <v>205.596</v>
      </c>
      <c r="J21" s="1418">
        <v>167.91699999999997</v>
      </c>
      <c r="K21" s="1418">
        <v>149.96899999999999</v>
      </c>
      <c r="L21" s="1426">
        <v>149.126</v>
      </c>
      <c r="M21" s="1427">
        <v>11743.817939973333</v>
      </c>
      <c r="N21" s="1428">
        <v>13211.754773653571</v>
      </c>
      <c r="O21" s="1428">
        <v>24527.577063635999</v>
      </c>
      <c r="P21" s="1428">
        <v>34299.838785840002</v>
      </c>
      <c r="Q21" s="1428">
        <v>57820.65955003829</v>
      </c>
      <c r="R21" s="1428">
        <v>76178.256833794003</v>
      </c>
      <c r="S21" s="1428">
        <v>71177.909700670789</v>
      </c>
      <c r="T21" s="1428">
        <v>71532.230938535256</v>
      </c>
      <c r="U21" s="1428">
        <v>52662.034270378899</v>
      </c>
      <c r="V21" s="1429">
        <v>50843.277749786328</v>
      </c>
      <c r="W21" s="1420">
        <v>24.06</v>
      </c>
      <c r="X21" s="1418">
        <v>13.887046661042019</v>
      </c>
      <c r="Y21" s="1417">
        <v>6.0511294244292149</v>
      </c>
      <c r="Z21" s="1417">
        <v>7.536187365832812</v>
      </c>
      <c r="AA21" s="1418">
        <v>9.4700000000000006</v>
      </c>
      <c r="AB21" s="1421">
        <v>9.6</v>
      </c>
      <c r="AC21" s="1422">
        <v>7.3561853000449942</v>
      </c>
      <c r="AD21" s="1422">
        <v>5.6189722002808526</v>
      </c>
      <c r="AE21" s="1941">
        <v>4.71</v>
      </c>
      <c r="AF21" s="1945">
        <v>4.4400716421038942</v>
      </c>
    </row>
    <row r="22" spans="1:32" ht="19" customHeight="1">
      <c r="A22" s="1424">
        <v>17</v>
      </c>
      <c r="B22" s="1424" t="s">
        <v>52</v>
      </c>
      <c r="C22" s="1417">
        <v>25.117999999999999</v>
      </c>
      <c r="D22" s="1418">
        <v>32.238</v>
      </c>
      <c r="E22" s="1418">
        <v>29.433999999999997</v>
      </c>
      <c r="F22" s="1418">
        <v>41.177</v>
      </c>
      <c r="G22" s="1418">
        <v>55.663000000000004</v>
      </c>
      <c r="H22" s="1418">
        <v>47.444999999999993</v>
      </c>
      <c r="I22" s="1418">
        <v>51.804000000000002</v>
      </c>
      <c r="J22" s="1418">
        <v>40.241</v>
      </c>
      <c r="K22" s="1418">
        <v>42.974000000000004</v>
      </c>
      <c r="L22" s="1426">
        <v>57.468000000000004</v>
      </c>
      <c r="M22" s="1427">
        <v>890.57251110000004</v>
      </c>
      <c r="N22" s="1428">
        <v>828.34268469999995</v>
      </c>
      <c r="O22" s="1428">
        <v>710.51105028999996</v>
      </c>
      <c r="P22" s="1428">
        <v>966.84796504499991</v>
      </c>
      <c r="Q22" s="1428">
        <v>1501.6378328999999</v>
      </c>
      <c r="R22" s="1428">
        <v>1588.6128332999999</v>
      </c>
      <c r="S22" s="1428">
        <v>2263.2301161</v>
      </c>
      <c r="T22" s="1428">
        <v>2328.4107005999999</v>
      </c>
      <c r="U22" s="1428">
        <v>3530.7883319000007</v>
      </c>
      <c r="V22" s="1429">
        <v>4380.6489075</v>
      </c>
      <c r="W22" s="1420">
        <v>27.6</v>
      </c>
      <c r="X22" s="1418">
        <v>25.46123712642952</v>
      </c>
      <c r="Y22" s="1417">
        <v>16.253527193210118</v>
      </c>
      <c r="Z22" s="1417">
        <v>14.613432703398102</v>
      </c>
      <c r="AA22" s="1418">
        <v>14.53</v>
      </c>
      <c r="AB22" s="1421">
        <v>10.02</v>
      </c>
      <c r="AC22" s="1422">
        <v>8.9768249446356343</v>
      </c>
      <c r="AD22" s="1422">
        <v>5.6234833287566808</v>
      </c>
      <c r="AE22" s="1941">
        <v>2.4300000000000002</v>
      </c>
      <c r="AF22" s="1945">
        <v>2.7909280753727361</v>
      </c>
    </row>
    <row r="23" spans="1:32" ht="19" customHeight="1">
      <c r="A23" s="1424">
        <v>18</v>
      </c>
      <c r="B23" s="1424" t="s">
        <v>56</v>
      </c>
      <c r="C23" s="1417">
        <v>58.752000000000002</v>
      </c>
      <c r="D23" s="1418">
        <v>56.812000000000005</v>
      </c>
      <c r="E23" s="1418">
        <v>66.218999999999994</v>
      </c>
      <c r="F23" s="1418">
        <v>74.387</v>
      </c>
      <c r="G23" s="1418">
        <v>78.308999999999997</v>
      </c>
      <c r="H23" s="1418">
        <v>71.102000000000004</v>
      </c>
      <c r="I23" s="1418">
        <v>97.887</v>
      </c>
      <c r="J23" s="1418">
        <v>87.93</v>
      </c>
      <c r="K23" s="1418">
        <v>70.962000000000003</v>
      </c>
      <c r="L23" s="1426">
        <v>63.405000000000001</v>
      </c>
      <c r="M23" s="1427">
        <v>4837.1826224142251</v>
      </c>
      <c r="N23" s="1428">
        <v>4678.5823795819997</v>
      </c>
      <c r="O23" s="1428">
        <v>3842.7355453680002</v>
      </c>
      <c r="P23" s="1428">
        <v>4913.5201884099997</v>
      </c>
      <c r="Q23" s="1428">
        <v>5708.9581259999995</v>
      </c>
      <c r="R23" s="1428">
        <v>6447.8707189999996</v>
      </c>
      <c r="S23" s="1428">
        <v>9968.9861894360001</v>
      </c>
      <c r="T23" s="1428">
        <v>13320.117329849045</v>
      </c>
      <c r="U23" s="1428">
        <v>14598.223819186645</v>
      </c>
      <c r="V23" s="1429">
        <v>10646.889730205632</v>
      </c>
      <c r="W23" s="1420">
        <v>9.6</v>
      </c>
      <c r="X23" s="1418">
        <v>7.5608751461449337</v>
      </c>
      <c r="Y23" s="1417">
        <v>7.0961308785479185</v>
      </c>
      <c r="Z23" s="1417">
        <v>6.5902629566924569</v>
      </c>
      <c r="AA23" s="1418">
        <v>5.86</v>
      </c>
      <c r="AB23" s="1421">
        <v>4.6399999999999997</v>
      </c>
      <c r="AC23" s="1422">
        <v>5.7943090434302364</v>
      </c>
      <c r="AD23" s="1422">
        <v>4.8605245585562482</v>
      </c>
      <c r="AE23" s="1941">
        <v>3.69</v>
      </c>
      <c r="AF23" s="1945">
        <v>3.0899890786759321</v>
      </c>
    </row>
    <row r="24" spans="1:32" ht="19" customHeight="1">
      <c r="A24" s="1424">
        <v>19</v>
      </c>
      <c r="B24" s="1424" t="s">
        <v>97</v>
      </c>
      <c r="C24" s="1417">
        <v>201.15500000000003</v>
      </c>
      <c r="D24" s="1418">
        <v>200.32499999999982</v>
      </c>
      <c r="E24" s="1418">
        <v>128.2240000000001</v>
      </c>
      <c r="F24" s="1418">
        <v>138.87799999999999</v>
      </c>
      <c r="G24" s="1418">
        <v>147.58499999999998</v>
      </c>
      <c r="H24" s="1418">
        <v>181.79900000000001</v>
      </c>
      <c r="I24" s="1418">
        <v>187.45999999999998</v>
      </c>
      <c r="J24" s="1418">
        <v>150.15199999999999</v>
      </c>
      <c r="K24" s="1418">
        <v>111.381</v>
      </c>
      <c r="L24" s="1426">
        <v>100.54300000000001</v>
      </c>
      <c r="M24" s="1427">
        <v>9607.2583833999997</v>
      </c>
      <c r="N24" s="1428">
        <v>11801.650284486504</v>
      </c>
      <c r="O24" s="1428">
        <v>10418.949195904306</v>
      </c>
      <c r="P24" s="1428">
        <v>19959.545825688754</v>
      </c>
      <c r="Q24" s="1428">
        <v>31253.615261815721</v>
      </c>
      <c r="R24" s="1428">
        <v>47917.488083455595</v>
      </c>
      <c r="S24" s="1428">
        <v>58324.929570771143</v>
      </c>
      <c r="T24" s="1428">
        <v>53160.916700000002</v>
      </c>
      <c r="U24" s="1428">
        <v>43548.4447</v>
      </c>
      <c r="V24" s="1429">
        <v>36444.216699999997</v>
      </c>
      <c r="W24" s="1420">
        <v>7.69</v>
      </c>
      <c r="X24" s="1418">
        <v>5.4</v>
      </c>
      <c r="Y24" s="1417">
        <v>4.3206822030478724</v>
      </c>
      <c r="Z24" s="1417">
        <v>4.3801479425103595</v>
      </c>
      <c r="AA24" s="1418">
        <v>4.33</v>
      </c>
      <c r="AB24" s="1421">
        <v>5.05</v>
      </c>
      <c r="AC24" s="1422">
        <v>4.9834885057562932</v>
      </c>
      <c r="AD24" s="1422">
        <v>3.8026387150063443</v>
      </c>
      <c r="AE24" s="1941">
        <v>2.7</v>
      </c>
      <c r="AF24" s="1945">
        <v>2.3068961379342321</v>
      </c>
    </row>
    <row r="25" spans="1:32" ht="19" customHeight="1">
      <c r="A25" s="1424">
        <v>20</v>
      </c>
      <c r="B25" s="1424" t="s">
        <v>61</v>
      </c>
      <c r="C25" s="1417">
        <v>86.8</v>
      </c>
      <c r="D25" s="1418">
        <v>63.919000000000004</v>
      </c>
      <c r="E25" s="1418">
        <v>72.989000000000004</v>
      </c>
      <c r="F25" s="1418">
        <v>80.567999999999998</v>
      </c>
      <c r="G25" s="1418">
        <v>77.51700000000001</v>
      </c>
      <c r="H25" s="1418">
        <v>56.16</v>
      </c>
      <c r="I25" s="1418">
        <v>65.691999999999993</v>
      </c>
      <c r="J25" s="1418">
        <v>57.071000000000005</v>
      </c>
      <c r="K25" s="1418">
        <v>59.003999999999991</v>
      </c>
      <c r="L25" s="1426">
        <v>64.489000000000004</v>
      </c>
      <c r="M25" s="1427">
        <v>4328.4081015000002</v>
      </c>
      <c r="N25" s="1428">
        <v>5001.6487130999994</v>
      </c>
      <c r="O25" s="1428">
        <v>5142.8855353412182</v>
      </c>
      <c r="P25" s="1428">
        <v>6752.9382235834091</v>
      </c>
      <c r="Q25" s="1428">
        <v>9222.1133078673538</v>
      </c>
      <c r="R25" s="1428">
        <v>10130.450585153891</v>
      </c>
      <c r="S25" s="1428">
        <v>13355.991601949112</v>
      </c>
      <c r="T25" s="1428">
        <v>12430.183311068633</v>
      </c>
      <c r="U25" s="1428">
        <v>11823.323197494234</v>
      </c>
      <c r="V25" s="1429">
        <v>9677.1413346999998</v>
      </c>
      <c r="W25" s="1420">
        <v>17.899999999999999</v>
      </c>
      <c r="X25" s="1418">
        <v>11.039484217280208</v>
      </c>
      <c r="Y25" s="1417">
        <v>10.198203308767795</v>
      </c>
      <c r="Z25" s="1417">
        <v>9.5706409114963993</v>
      </c>
      <c r="AA25" s="1418">
        <v>8.16</v>
      </c>
      <c r="AB25" s="1421">
        <v>5.37</v>
      </c>
      <c r="AC25" s="1422">
        <v>5.6755872939487153</v>
      </c>
      <c r="AD25" s="1422">
        <v>4.3983661515933887</v>
      </c>
      <c r="AE25" s="1941">
        <v>4.0599999999999996</v>
      </c>
      <c r="AF25" s="1945">
        <v>4.0533346406781607</v>
      </c>
    </row>
    <row r="26" spans="1:32" ht="19" customHeight="1">
      <c r="A26" s="1424">
        <v>21</v>
      </c>
      <c r="B26" s="1433" t="s">
        <v>64</v>
      </c>
      <c r="C26" s="1417">
        <v>39.582999999999998</v>
      </c>
      <c r="D26" s="1418">
        <v>30.261000000000003</v>
      </c>
      <c r="E26" s="1418">
        <v>22.622</v>
      </c>
      <c r="F26" s="1418">
        <v>20.085999999999999</v>
      </c>
      <c r="G26" s="1418">
        <v>22.172000000000001</v>
      </c>
      <c r="H26" s="1418">
        <v>28.253</v>
      </c>
      <c r="I26" s="1418">
        <v>13.792000000000002</v>
      </c>
      <c r="J26" s="1418">
        <v>8.6909999999999989</v>
      </c>
      <c r="K26" s="1418">
        <v>8.4209999999999994</v>
      </c>
      <c r="L26" s="1426">
        <v>11.425000000000001</v>
      </c>
      <c r="M26" s="1427">
        <v>1028.5384005000001</v>
      </c>
      <c r="N26" s="1428">
        <v>754.64861550000001</v>
      </c>
      <c r="O26" s="1428">
        <v>1319.0229254363701</v>
      </c>
      <c r="P26" s="1428">
        <v>1176.9546859200102</v>
      </c>
      <c r="Q26" s="1428">
        <v>1499</v>
      </c>
      <c r="R26" s="1428">
        <v>1982.4438348937933</v>
      </c>
      <c r="S26" s="1428">
        <v>1068.7068933569515</v>
      </c>
      <c r="T26" s="1428">
        <v>706.41305620627259</v>
      </c>
      <c r="U26" s="1428">
        <v>636.03972008924075</v>
      </c>
      <c r="V26" s="1429">
        <v>874.03609636997726</v>
      </c>
      <c r="W26" s="1420">
        <v>26.69</v>
      </c>
      <c r="X26" s="1418">
        <v>18.732473706691103</v>
      </c>
      <c r="Y26" s="1417">
        <v>13.494070769010518</v>
      </c>
      <c r="Z26" s="1417">
        <v>10.013560133208365</v>
      </c>
      <c r="AA26" s="1418">
        <v>8.3000000000000007</v>
      </c>
      <c r="AB26" s="1421">
        <v>9.07</v>
      </c>
      <c r="AC26" s="1422">
        <v>4.3532330456849593</v>
      </c>
      <c r="AD26" s="1422">
        <v>2.6620476724312203</v>
      </c>
      <c r="AE26" s="1941">
        <v>2.52</v>
      </c>
      <c r="AF26" s="1945">
        <v>3.3667007511352489</v>
      </c>
    </row>
    <row r="27" spans="1:32" ht="19" customHeight="1">
      <c r="A27" s="1424">
        <v>22</v>
      </c>
      <c r="B27" s="1424" t="s">
        <v>98</v>
      </c>
      <c r="C27" s="1417">
        <v>329.036</v>
      </c>
      <c r="D27" s="1418">
        <v>243.679</v>
      </c>
      <c r="E27" s="1418">
        <v>178.18299999999999</v>
      </c>
      <c r="F27" s="1418">
        <v>118.143</v>
      </c>
      <c r="G27" s="1418">
        <v>82.686999999999998</v>
      </c>
      <c r="H27" s="1418">
        <v>78.067000000000007</v>
      </c>
      <c r="I27" s="1418">
        <v>76.856999999999999</v>
      </c>
      <c r="J27" s="1418">
        <v>64.265000000000001</v>
      </c>
      <c r="K27" s="1418">
        <v>43.030999999999999</v>
      </c>
      <c r="L27" s="1426">
        <v>40.190999999999995</v>
      </c>
      <c r="M27" s="1427">
        <v>5778.673611207415</v>
      </c>
      <c r="N27" s="1428">
        <v>5078.1673371718962</v>
      </c>
      <c r="O27" s="1428">
        <v>7573.3497420388567</v>
      </c>
      <c r="P27" s="1428">
        <v>4404.762923856234</v>
      </c>
      <c r="Q27" s="1428">
        <v>3159.7685364946842</v>
      </c>
      <c r="R27" s="1428">
        <v>3534.1654739401547</v>
      </c>
      <c r="S27" s="1428">
        <v>3902.8093784277648</v>
      </c>
      <c r="T27" s="1428">
        <v>4156.851422551631</v>
      </c>
      <c r="U27" s="1428">
        <v>3220.5593301040867</v>
      </c>
      <c r="V27" s="1429">
        <v>2904.372838101192</v>
      </c>
      <c r="W27" s="1420">
        <v>13.42</v>
      </c>
      <c r="X27" s="1418">
        <v>9.9500000000000011</v>
      </c>
      <c r="Y27" s="1417">
        <v>8.4744509213753201</v>
      </c>
      <c r="Z27" s="1417">
        <v>5.5009284385284296</v>
      </c>
      <c r="AA27" s="1418">
        <v>3.76</v>
      </c>
      <c r="AB27" s="1421">
        <v>3.48</v>
      </c>
      <c r="AC27" s="1422">
        <v>3.4137516578617508</v>
      </c>
      <c r="AD27" s="1422">
        <v>2.9111814463541266</v>
      </c>
      <c r="AE27" s="1941">
        <v>1.98</v>
      </c>
      <c r="AF27" s="1945">
        <v>1.8422548381477999</v>
      </c>
    </row>
    <row r="28" spans="1:32" ht="19" customHeight="1">
      <c r="A28" s="1424">
        <v>23</v>
      </c>
      <c r="B28" s="1424" t="s">
        <v>99</v>
      </c>
      <c r="C28" s="1417">
        <v>28.16</v>
      </c>
      <c r="D28" s="1418">
        <v>273.97800000000001</v>
      </c>
      <c r="E28" s="1417">
        <v>8.7799999999999994</v>
      </c>
      <c r="F28" s="1417">
        <v>5.4</v>
      </c>
      <c r="G28" s="1417">
        <v>2.09</v>
      </c>
      <c r="H28" s="1417">
        <v>0.57800000000000007</v>
      </c>
      <c r="I28" s="1417">
        <v>0.18</v>
      </c>
      <c r="J28" s="1417">
        <v>0.21</v>
      </c>
      <c r="K28" s="1431" t="s">
        <v>103</v>
      </c>
      <c r="L28" s="1432"/>
      <c r="M28" s="1427">
        <v>406.42</v>
      </c>
      <c r="N28" s="1428">
        <v>5478.6835462999998</v>
      </c>
      <c r="O28" s="1427">
        <v>87.42</v>
      </c>
      <c r="P28" s="1427">
        <v>86.51</v>
      </c>
      <c r="Q28" s="1427">
        <v>35.130000000000003</v>
      </c>
      <c r="R28" s="1427">
        <v>10.413779429</v>
      </c>
      <c r="S28" s="1427">
        <v>4.05</v>
      </c>
      <c r="T28" s="1427">
        <v>3.93</v>
      </c>
      <c r="U28" s="1427"/>
      <c r="V28" s="1434"/>
      <c r="W28" s="1420">
        <v>11.81</v>
      </c>
      <c r="X28" s="1418">
        <v>8.6871938622809175</v>
      </c>
      <c r="Y28" s="1417">
        <v>3.6</v>
      </c>
      <c r="Z28" s="1417">
        <v>2.15</v>
      </c>
      <c r="AA28" s="1418">
        <v>0.86</v>
      </c>
      <c r="AB28" s="1421">
        <v>0.24</v>
      </c>
      <c r="AC28" s="1422">
        <v>7.8E-2</v>
      </c>
      <c r="AD28" s="1422">
        <v>9.5000000000000001E-2</v>
      </c>
      <c r="AE28" s="1941" t="s">
        <v>103</v>
      </c>
      <c r="AF28" s="1946" t="s">
        <v>103</v>
      </c>
    </row>
    <row r="29" spans="1:32" ht="19" customHeight="1">
      <c r="A29" s="1424">
        <v>24</v>
      </c>
      <c r="B29" s="1424" t="s">
        <v>72</v>
      </c>
      <c r="C29" s="1417">
        <v>248.11499999999998</v>
      </c>
      <c r="D29" s="1418">
        <v>452.73700000000002</v>
      </c>
      <c r="E29" s="1418">
        <v>423.55100000000004</v>
      </c>
      <c r="F29" s="1418">
        <v>345.81300000000005</v>
      </c>
      <c r="G29" s="1418">
        <v>281.48899999999998</v>
      </c>
      <c r="H29" s="1418">
        <v>256.99400000000003</v>
      </c>
      <c r="I29" s="1418">
        <v>251.79199999999997</v>
      </c>
      <c r="J29" s="1418">
        <v>235.59100000000001</v>
      </c>
      <c r="K29" s="1418">
        <v>258.67099999999999</v>
      </c>
      <c r="L29" s="1426">
        <v>286.42899999999997</v>
      </c>
      <c r="M29" s="1427">
        <v>12290.145935579279</v>
      </c>
      <c r="N29" s="1428">
        <v>16916.860194409277</v>
      </c>
      <c r="O29" s="1428">
        <v>20209.865098536426</v>
      </c>
      <c r="P29" s="1428">
        <v>17369.958290530129</v>
      </c>
      <c r="Q29" s="1428">
        <v>18255.645344965324</v>
      </c>
      <c r="R29" s="1428">
        <v>21804.929789126367</v>
      </c>
      <c r="S29" s="1428">
        <v>23006.485512265033</v>
      </c>
      <c r="T29" s="1428">
        <v>23345.490421816659</v>
      </c>
      <c r="U29" s="1428">
        <v>26225.859942270326</v>
      </c>
      <c r="V29" s="1429">
        <v>25917.581999999999</v>
      </c>
      <c r="W29" s="1420">
        <v>8.83</v>
      </c>
      <c r="X29" s="1418">
        <v>13.775901111293004</v>
      </c>
      <c r="Y29" s="1417">
        <v>14.524274135211057</v>
      </c>
      <c r="Z29" s="1417">
        <v>10.960359884372235</v>
      </c>
      <c r="AA29" s="1418">
        <v>8.0069999999999997</v>
      </c>
      <c r="AB29" s="1421">
        <v>6.55</v>
      </c>
      <c r="AC29" s="1422">
        <v>5.7177659220315373</v>
      </c>
      <c r="AD29" s="1422">
        <v>4.7084934493780146</v>
      </c>
      <c r="AE29" s="1941">
        <v>4.47</v>
      </c>
      <c r="AF29" s="1945">
        <v>4.3319999999999999</v>
      </c>
    </row>
    <row r="30" spans="1:32" ht="19" customHeight="1">
      <c r="A30" s="1424">
        <v>25</v>
      </c>
      <c r="B30" s="1424" t="s">
        <v>75</v>
      </c>
      <c r="C30" s="1417">
        <v>93.353999999999999</v>
      </c>
      <c r="D30" s="1418">
        <v>116.592</v>
      </c>
      <c r="E30" s="1418">
        <v>172.75200000000001</v>
      </c>
      <c r="F30" s="1418">
        <v>136.81399999999999</v>
      </c>
      <c r="G30" s="1418">
        <v>122.69699999999999</v>
      </c>
      <c r="H30" s="1418">
        <v>159.458</v>
      </c>
      <c r="I30" s="1418">
        <v>169.17200000000003</v>
      </c>
      <c r="J30" s="1418">
        <v>200.732</v>
      </c>
      <c r="K30" s="1417">
        <v>199.398</v>
      </c>
      <c r="L30" s="1426">
        <v>164.898</v>
      </c>
      <c r="M30" s="1427">
        <v>3895.3979400000007</v>
      </c>
      <c r="N30" s="1428">
        <v>4738.3945640000002</v>
      </c>
      <c r="O30" s="1428">
        <v>4092.3201035260568</v>
      </c>
      <c r="P30" s="1428">
        <v>3258.0578101306755</v>
      </c>
      <c r="Q30" s="1428">
        <v>3404.7486493794045</v>
      </c>
      <c r="R30" s="1428">
        <v>5418.6368136633064</v>
      </c>
      <c r="S30" s="1428">
        <v>6391.988719372559</v>
      </c>
      <c r="T30" s="1428">
        <v>7740.4252312077288</v>
      </c>
      <c r="U30" s="1428">
        <v>7617.9687629920381</v>
      </c>
      <c r="V30" s="1429">
        <v>6262.4168546015062</v>
      </c>
      <c r="W30" s="1420">
        <v>26.34</v>
      </c>
      <c r="X30" s="1418">
        <v>29.847131752384925</v>
      </c>
      <c r="Y30" s="1417">
        <v>33.783018729558087</v>
      </c>
      <c r="Z30" s="1417">
        <v>23.671204625101538</v>
      </c>
      <c r="AA30" s="1418">
        <v>17.3</v>
      </c>
      <c r="AB30" s="1421">
        <v>19.079999999999998</v>
      </c>
      <c r="AC30" s="1422">
        <v>17.896193361656035</v>
      </c>
      <c r="AD30" s="1422">
        <v>19.468489255242901</v>
      </c>
      <c r="AE30" s="1941">
        <v>18.25</v>
      </c>
      <c r="AF30" s="1945">
        <v>12.9743075695656</v>
      </c>
    </row>
    <row r="31" spans="1:32" ht="19" customHeight="1">
      <c r="A31" s="1424">
        <v>26</v>
      </c>
      <c r="B31" s="1424" t="s">
        <v>79</v>
      </c>
      <c r="C31" s="1417">
        <v>52.789000000000001</v>
      </c>
      <c r="D31" s="1418">
        <v>30.615000000000002</v>
      </c>
      <c r="E31" s="1418">
        <v>35.424999999999997</v>
      </c>
      <c r="F31" s="1418">
        <v>42.698999999999998</v>
      </c>
      <c r="G31" s="1418">
        <v>42.915999999999997</v>
      </c>
      <c r="H31" s="1418">
        <v>34.550999999999995</v>
      </c>
      <c r="I31" s="1418">
        <v>22.768999999999998</v>
      </c>
      <c r="J31" s="1418">
        <v>25.505999999999997</v>
      </c>
      <c r="K31" s="1418">
        <v>28.864000000000001</v>
      </c>
      <c r="L31" s="1426">
        <v>52.140999999999998</v>
      </c>
      <c r="M31" s="1427">
        <v>1280.0065</v>
      </c>
      <c r="N31" s="1428">
        <v>1614.8498999999999</v>
      </c>
      <c r="O31" s="1428">
        <v>1991.3347354999996</v>
      </c>
      <c r="P31" s="1428">
        <v>3541.570082541386</v>
      </c>
      <c r="Q31" s="1428">
        <v>3500.0516133768797</v>
      </c>
      <c r="R31" s="1428">
        <v>4023.1456129196363</v>
      </c>
      <c r="S31" s="1428">
        <v>1977.4853091800153</v>
      </c>
      <c r="T31" s="1428">
        <v>1703.2401586120061</v>
      </c>
      <c r="U31" s="1428">
        <v>1888.532913125202</v>
      </c>
      <c r="V31" s="1429">
        <v>2599.4395451513615</v>
      </c>
      <c r="W31" s="1420">
        <v>29.23</v>
      </c>
      <c r="X31" s="1418">
        <v>15.028495972274722</v>
      </c>
      <c r="Y31" s="1417">
        <v>13.369614649399072</v>
      </c>
      <c r="Z31" s="1417">
        <v>13.045988951896751</v>
      </c>
      <c r="AA31" s="1418">
        <v>11.55</v>
      </c>
      <c r="AB31" s="1421">
        <v>11.48</v>
      </c>
      <c r="AC31" s="1422">
        <v>5.0823830883362335</v>
      </c>
      <c r="AD31" s="1422">
        <v>4.997149356107137</v>
      </c>
      <c r="AE31" s="1941">
        <v>4.7300000000000004</v>
      </c>
      <c r="AF31" s="1945">
        <v>7.2083767085695651</v>
      </c>
    </row>
    <row r="32" spans="1:32" ht="19" customHeight="1">
      <c r="A32" s="1424">
        <v>27</v>
      </c>
      <c r="B32" s="1435" t="s">
        <v>82</v>
      </c>
      <c r="C32" s="1436">
        <v>82.015000000000001</v>
      </c>
      <c r="D32" s="1437">
        <v>41.676000000000002</v>
      </c>
      <c r="E32" s="1437">
        <v>55.227000000000004</v>
      </c>
      <c r="F32" s="1437">
        <v>50.430999999999997</v>
      </c>
      <c r="G32" s="1437">
        <v>51.68</v>
      </c>
      <c r="H32" s="1437">
        <v>131.05799999999999</v>
      </c>
      <c r="I32" s="1437">
        <v>84.46</v>
      </c>
      <c r="J32" s="1437">
        <v>91.897999999999996</v>
      </c>
      <c r="K32" s="1418">
        <v>69.370999999999995</v>
      </c>
      <c r="L32" s="1438">
        <v>76.006</v>
      </c>
      <c r="M32" s="1439">
        <v>2250.2752858999997</v>
      </c>
      <c r="N32" s="1440">
        <v>1517.3500325</v>
      </c>
      <c r="O32" s="1440">
        <v>3406.9030084999999</v>
      </c>
      <c r="P32" s="1440">
        <v>6598.5881183872489</v>
      </c>
      <c r="Q32" s="1440">
        <v>7325.43</v>
      </c>
      <c r="R32" s="1440">
        <v>15402.251648288477</v>
      </c>
      <c r="S32" s="1440">
        <v>17352.345446382828</v>
      </c>
      <c r="T32" s="1440">
        <v>15188.367436254</v>
      </c>
      <c r="U32" s="1440">
        <v>18096.629577079784</v>
      </c>
      <c r="V32" s="1441">
        <v>23723.677585603607</v>
      </c>
      <c r="W32" s="1442">
        <v>9.74</v>
      </c>
      <c r="X32" s="1437">
        <v>4.7874723441796991</v>
      </c>
      <c r="Y32" s="1436">
        <v>3.9247554445348563</v>
      </c>
      <c r="Z32" s="1436">
        <v>4.7973463390875608</v>
      </c>
      <c r="AA32" s="1437">
        <v>4.26</v>
      </c>
      <c r="AB32" s="1443">
        <v>8.9600000000000009</v>
      </c>
      <c r="AC32" s="1444">
        <v>4.8170054092928964</v>
      </c>
      <c r="AD32" s="1444">
        <v>4.5499949622191194</v>
      </c>
      <c r="AE32" s="1942">
        <v>3.02</v>
      </c>
      <c r="AF32" s="1947">
        <v>2.8973402800477599</v>
      </c>
    </row>
    <row r="33" spans="1:30" ht="19" customHeight="1">
      <c r="A33" s="1445" t="s">
        <v>262</v>
      </c>
      <c r="B33" s="1446"/>
      <c r="C33" s="1447"/>
      <c r="D33" s="1448"/>
      <c r="E33" s="1448"/>
      <c r="F33" s="1448"/>
      <c r="G33" s="1448"/>
      <c r="H33" s="1448"/>
      <c r="I33" s="1448"/>
      <c r="J33" s="1448"/>
      <c r="K33" s="1448"/>
      <c r="L33" s="1448"/>
      <c r="M33" s="1447"/>
      <c r="N33" s="1448"/>
      <c r="O33" s="1448"/>
      <c r="P33" s="1448"/>
      <c r="Q33" s="1448"/>
      <c r="R33" s="1448"/>
      <c r="S33" s="1448"/>
      <c r="T33" s="1448"/>
      <c r="U33" s="1448"/>
      <c r="V33" s="1448"/>
      <c r="W33" s="1449"/>
      <c r="X33" s="1448"/>
      <c r="Y33" s="1447"/>
      <c r="Z33" s="1447"/>
      <c r="AA33" s="1448"/>
    </row>
    <row r="34" spans="1:30" s="1431" customFormat="1" ht="12" customHeight="1">
      <c r="A34" s="1984" t="s">
        <v>749</v>
      </c>
      <c r="B34" s="1985"/>
      <c r="C34" s="1986"/>
      <c r="D34" s="1986"/>
      <c r="E34" s="1986"/>
      <c r="F34" s="1986"/>
      <c r="G34" s="1986"/>
      <c r="H34" s="1986"/>
      <c r="I34" s="1986"/>
      <c r="J34" s="1986"/>
      <c r="K34" s="1986"/>
      <c r="L34" s="1986"/>
      <c r="M34" s="1986"/>
      <c r="N34" s="1986"/>
      <c r="O34" s="1986"/>
      <c r="P34" s="1451"/>
      <c r="Q34" s="1451"/>
      <c r="R34" s="1451"/>
      <c r="S34" s="1451"/>
      <c r="T34" s="1451"/>
      <c r="U34" s="1451"/>
      <c r="V34" s="1451"/>
      <c r="W34" s="1452"/>
      <c r="AC34" s="1448"/>
      <c r="AD34" s="1448"/>
    </row>
    <row r="35" spans="1:30" s="1431" customFormat="1" ht="12" customHeight="1">
      <c r="A35" s="1984" t="s">
        <v>750</v>
      </c>
      <c r="B35" s="1984"/>
      <c r="C35" s="1986"/>
      <c r="D35" s="1986"/>
      <c r="E35" s="1986"/>
      <c r="F35" s="1986"/>
      <c r="G35" s="1986"/>
      <c r="H35" s="1986"/>
      <c r="I35" s="1986"/>
      <c r="J35" s="1986"/>
      <c r="K35" s="1986"/>
      <c r="L35" s="1986"/>
      <c r="M35" s="1986"/>
      <c r="N35" s="1986"/>
      <c r="O35" s="1986"/>
      <c r="P35" s="1451"/>
      <c r="Q35" s="1451"/>
      <c r="R35" s="1451"/>
      <c r="S35" s="1451"/>
      <c r="T35" s="1451"/>
      <c r="U35" s="1451"/>
      <c r="V35" s="1451"/>
      <c r="W35" s="1451"/>
      <c r="AC35" s="1448"/>
      <c r="AD35" s="1448"/>
    </row>
    <row r="36" spans="1:30" s="1431" customFormat="1" ht="12" customHeight="1">
      <c r="A36" s="1984"/>
      <c r="B36" s="1985" t="s">
        <v>924</v>
      </c>
      <c r="C36" s="1987"/>
      <c r="D36" s="1987"/>
      <c r="E36" s="1987"/>
      <c r="F36" s="1987"/>
      <c r="G36" s="1987"/>
      <c r="H36" s="1987"/>
      <c r="I36" s="1987"/>
      <c r="J36" s="1987"/>
      <c r="K36" s="1987"/>
      <c r="L36" s="1987"/>
      <c r="M36" s="1988"/>
      <c r="N36" s="1988"/>
      <c r="O36" s="1988"/>
      <c r="P36" s="1452"/>
      <c r="Q36" s="1452"/>
      <c r="R36" s="1452"/>
      <c r="S36" s="1452"/>
      <c r="T36" s="1452"/>
      <c r="U36" s="1452"/>
      <c r="V36" s="1452"/>
      <c r="W36" s="1452"/>
      <c r="AC36" s="1448"/>
      <c r="AD36" s="1448"/>
    </row>
    <row r="37" spans="1:30" s="1431" customFormat="1" ht="12" customHeight="1">
      <c r="A37" s="1985"/>
      <c r="B37" s="1989" t="s">
        <v>925</v>
      </c>
      <c r="C37" s="1989"/>
      <c r="D37" s="1989"/>
      <c r="E37" s="1989"/>
      <c r="F37" s="1989"/>
      <c r="G37" s="1989"/>
      <c r="H37" s="1989"/>
      <c r="I37" s="1989"/>
      <c r="J37" s="1990"/>
      <c r="K37" s="1990"/>
      <c r="L37" s="1990"/>
      <c r="M37" s="1989"/>
      <c r="N37" s="1989"/>
      <c r="O37" s="1991"/>
      <c r="P37" s="1453"/>
      <c r="Q37" s="1453"/>
      <c r="R37" s="1453"/>
      <c r="S37" s="1453"/>
      <c r="T37" s="1453"/>
      <c r="U37" s="1453"/>
      <c r="V37" s="1453"/>
      <c r="AC37" s="1448"/>
      <c r="AD37" s="1448"/>
    </row>
    <row r="38" spans="1:30" ht="18.75" customHeight="1">
      <c r="A38" s="1985"/>
      <c r="B38" s="2184" t="s">
        <v>926</v>
      </c>
      <c r="C38" s="2184"/>
      <c r="D38" s="2184"/>
      <c r="E38" s="2184"/>
      <c r="F38" s="2184"/>
      <c r="G38" s="2184"/>
      <c r="H38" s="2184"/>
      <c r="I38" s="2184"/>
      <c r="J38" s="2184"/>
      <c r="K38" s="2184"/>
      <c r="L38" s="2184"/>
      <c r="M38" s="2184"/>
      <c r="N38" s="2184"/>
      <c r="O38" s="2184"/>
    </row>
    <row r="39" spans="1:30" ht="18.75" customHeight="1">
      <c r="A39" s="1985"/>
      <c r="B39" s="2184" t="s">
        <v>927</v>
      </c>
      <c r="C39" s="2184"/>
      <c r="D39" s="2184"/>
      <c r="E39" s="2184"/>
      <c r="F39" s="2184"/>
      <c r="G39" s="2184"/>
      <c r="H39" s="2184"/>
      <c r="I39" s="2184"/>
      <c r="J39" s="2184"/>
      <c r="K39" s="2184"/>
      <c r="L39" s="2184"/>
      <c r="M39" s="2184"/>
      <c r="N39" s="2184"/>
      <c r="O39" s="2184"/>
    </row>
    <row r="40" spans="1:30" ht="18.75" customHeight="1">
      <c r="C40" s="1454"/>
      <c r="D40" s="1454"/>
      <c r="E40" s="1454"/>
      <c r="F40" s="1454"/>
      <c r="G40" s="1454"/>
      <c r="H40" s="1454"/>
      <c r="I40" s="1454"/>
      <c r="J40" s="1454"/>
      <c r="K40" s="1454"/>
      <c r="L40" s="1454"/>
    </row>
    <row r="41" spans="1:30" ht="18.75" customHeight="1">
      <c r="C41" s="1455"/>
      <c r="D41" s="1455"/>
      <c r="E41" s="1455"/>
      <c r="F41" s="1455"/>
      <c r="G41" s="1455"/>
      <c r="H41" s="1455"/>
      <c r="I41" s="1455"/>
      <c r="J41" s="1455"/>
      <c r="K41" s="1455"/>
      <c r="L41" s="1455"/>
    </row>
    <row r="42" spans="1:30" ht="18.75" customHeight="1">
      <c r="C42" s="1455"/>
      <c r="D42" s="1455"/>
      <c r="E42" s="1455"/>
      <c r="F42" s="1455"/>
      <c r="G42" s="1455"/>
      <c r="H42" s="1455"/>
      <c r="I42" s="1455"/>
      <c r="J42" s="1455"/>
      <c r="K42" s="1455"/>
      <c r="L42" s="1455"/>
    </row>
    <row r="43" spans="1:30" ht="18.75" customHeight="1">
      <c r="C43" s="1455"/>
      <c r="D43" s="1455"/>
      <c r="E43" s="1455"/>
      <c r="F43" s="1455"/>
      <c r="G43" s="1455"/>
      <c r="H43" s="1455"/>
      <c r="I43" s="1455"/>
      <c r="J43" s="1455"/>
      <c r="K43" s="1455"/>
      <c r="L43" s="1455"/>
    </row>
    <row r="44" spans="1:30" ht="18.75" customHeight="1">
      <c r="C44" s="1455"/>
      <c r="D44" s="1455"/>
      <c r="E44" s="1455"/>
      <c r="F44" s="1455"/>
      <c r="G44" s="1455"/>
      <c r="H44" s="1455"/>
      <c r="I44" s="1455"/>
      <c r="J44" s="1455"/>
      <c r="K44" s="1455"/>
      <c r="L44" s="1455"/>
    </row>
    <row r="45" spans="1:30" ht="18.75" customHeight="1">
      <c r="C45" s="1455"/>
      <c r="D45" s="1455"/>
      <c r="E45" s="1455"/>
      <c r="F45" s="1455"/>
      <c r="G45" s="1455"/>
      <c r="H45" s="1455"/>
      <c r="I45" s="1455"/>
      <c r="J45" s="1455"/>
      <c r="K45" s="1455"/>
      <c r="L45" s="1455"/>
    </row>
    <row r="46" spans="1:30" ht="18.75" customHeight="1">
      <c r="C46" s="1455"/>
      <c r="D46" s="1455"/>
      <c r="E46" s="1455"/>
      <c r="F46" s="1455"/>
      <c r="G46" s="1455"/>
      <c r="H46" s="1455"/>
      <c r="I46" s="1455"/>
      <c r="J46" s="1455"/>
      <c r="K46" s="1455"/>
      <c r="L46" s="1455"/>
    </row>
    <row r="47" spans="1:30" ht="18.75" customHeight="1">
      <c r="C47" s="1455"/>
      <c r="D47" s="1455"/>
      <c r="E47" s="1455"/>
      <c r="F47" s="1455"/>
      <c r="G47" s="1455"/>
      <c r="H47" s="1455"/>
      <c r="I47" s="1455"/>
      <c r="J47" s="1455"/>
      <c r="K47" s="1455"/>
      <c r="L47" s="1455"/>
    </row>
    <row r="48" spans="1:30" ht="18.75" customHeight="1">
      <c r="C48" s="1455"/>
      <c r="D48" s="1455"/>
      <c r="E48" s="1455"/>
      <c r="F48" s="1455"/>
      <c r="G48" s="1455"/>
      <c r="H48" s="1455"/>
      <c r="I48" s="1455"/>
      <c r="J48" s="1455"/>
      <c r="K48" s="1455"/>
      <c r="L48" s="1455"/>
    </row>
    <row r="49" spans="3:12" ht="18.75" customHeight="1">
      <c r="C49" s="1455"/>
      <c r="D49" s="1455"/>
      <c r="E49" s="1455"/>
      <c r="F49" s="1455"/>
      <c r="G49" s="1455"/>
      <c r="H49" s="1455"/>
      <c r="I49" s="1455"/>
      <c r="J49" s="1455"/>
      <c r="K49" s="1455"/>
      <c r="L49" s="1455"/>
    </row>
    <row r="50" spans="3:12" ht="18.75" customHeight="1">
      <c r="C50" s="1455"/>
      <c r="D50" s="1455"/>
      <c r="E50" s="1455"/>
      <c r="F50" s="1455"/>
      <c r="G50" s="1455"/>
      <c r="H50" s="1455"/>
      <c r="I50" s="1455"/>
      <c r="J50" s="1455"/>
      <c r="K50" s="1455"/>
      <c r="L50" s="1455"/>
    </row>
    <row r="51" spans="3:12" ht="18.75" customHeight="1">
      <c r="C51" s="1455"/>
      <c r="D51" s="1455"/>
      <c r="E51" s="1455"/>
      <c r="F51" s="1455"/>
      <c r="G51" s="1455"/>
      <c r="H51" s="1455"/>
      <c r="I51" s="1455"/>
      <c r="J51" s="1455"/>
      <c r="K51" s="1455"/>
      <c r="L51" s="1455"/>
    </row>
    <row r="52" spans="3:12" ht="18.75" customHeight="1">
      <c r="C52" s="1455"/>
      <c r="D52" s="1455"/>
      <c r="E52" s="1455"/>
      <c r="F52" s="1455"/>
      <c r="G52" s="1455"/>
      <c r="H52" s="1455"/>
      <c r="I52" s="1455"/>
      <c r="J52" s="1455"/>
      <c r="K52" s="1455"/>
      <c r="L52" s="1455"/>
    </row>
    <row r="53" spans="3:12" ht="18.75" customHeight="1">
      <c r="C53" s="1455"/>
      <c r="D53" s="1455"/>
      <c r="E53" s="1455"/>
      <c r="F53" s="1455"/>
      <c r="G53" s="1455"/>
      <c r="H53" s="1455"/>
      <c r="I53" s="1455"/>
      <c r="J53" s="1455"/>
      <c r="K53" s="1455"/>
      <c r="L53" s="1455"/>
    </row>
    <row r="54" spans="3:12" ht="18.75" customHeight="1">
      <c r="C54" s="1455"/>
      <c r="D54" s="1455"/>
      <c r="E54" s="1455"/>
      <c r="F54" s="1455"/>
      <c r="G54" s="1455"/>
      <c r="H54" s="1455"/>
      <c r="I54" s="1455"/>
      <c r="J54" s="1455"/>
      <c r="K54" s="1455"/>
      <c r="L54" s="1455"/>
    </row>
    <row r="55" spans="3:12" ht="18.75" customHeight="1">
      <c r="C55" s="1455"/>
      <c r="D55" s="1455"/>
      <c r="E55" s="1455"/>
      <c r="F55" s="1455"/>
      <c r="G55" s="1455"/>
      <c r="H55" s="1455"/>
      <c r="I55" s="1455"/>
      <c r="J55" s="1455"/>
      <c r="K55" s="1455"/>
      <c r="L55" s="1455"/>
    </row>
    <row r="56" spans="3:12" ht="18.75" customHeight="1">
      <c r="C56" s="1455"/>
      <c r="D56" s="1455"/>
      <c r="E56" s="1455"/>
      <c r="F56" s="1455"/>
      <c r="G56" s="1455"/>
      <c r="H56" s="1455"/>
      <c r="I56" s="1455"/>
      <c r="J56" s="1455"/>
      <c r="K56" s="1455"/>
      <c r="L56" s="1455"/>
    </row>
    <row r="57" spans="3:12" ht="18.75" customHeight="1">
      <c r="C57" s="1456"/>
      <c r="D57" s="1456"/>
      <c r="E57" s="1456"/>
      <c r="F57" s="1456"/>
      <c r="G57" s="1456"/>
      <c r="H57" s="1456"/>
      <c r="I57" s="1456"/>
      <c r="J57" s="1456"/>
      <c r="K57" s="1456"/>
      <c r="L57" s="1456"/>
    </row>
    <row r="58" spans="3:12" ht="18.75" customHeight="1">
      <c r="C58" s="1456"/>
      <c r="D58" s="1456"/>
      <c r="E58" s="1456"/>
      <c r="F58" s="1456"/>
      <c r="G58" s="1456"/>
      <c r="H58" s="1456"/>
      <c r="I58" s="1456"/>
      <c r="J58" s="1456"/>
      <c r="K58" s="1456"/>
      <c r="L58" s="1456"/>
    </row>
    <row r="59" spans="3:12" ht="18.75" customHeight="1">
      <c r="C59" s="1456"/>
      <c r="D59" s="1456"/>
      <c r="E59" s="1456"/>
      <c r="F59" s="1456"/>
      <c r="G59" s="1456"/>
      <c r="H59" s="1456"/>
      <c r="I59" s="1456"/>
      <c r="J59" s="1456"/>
      <c r="K59" s="1456"/>
      <c r="L59" s="1456"/>
    </row>
    <row r="60" spans="3:12" ht="18.75" customHeight="1">
      <c r="C60" s="1456"/>
      <c r="D60" s="1456"/>
      <c r="E60" s="1456"/>
      <c r="F60" s="1456"/>
      <c r="G60" s="1456"/>
      <c r="H60" s="1456"/>
      <c r="I60" s="1456"/>
      <c r="J60" s="1456"/>
      <c r="K60" s="1456"/>
      <c r="L60" s="1456"/>
    </row>
    <row r="61" spans="3:12" ht="18.75" customHeight="1">
      <c r="C61" s="1456"/>
      <c r="D61" s="1456"/>
      <c r="E61" s="1456"/>
      <c r="F61" s="1456"/>
      <c r="G61" s="1456"/>
      <c r="H61" s="1456"/>
      <c r="I61" s="1456"/>
      <c r="J61" s="1456"/>
      <c r="K61" s="1456"/>
      <c r="L61" s="1456"/>
    </row>
    <row r="62" spans="3:12" ht="18.75" customHeight="1">
      <c r="C62" s="1456"/>
      <c r="D62" s="1456"/>
      <c r="E62" s="1456"/>
      <c r="F62" s="1456"/>
      <c r="G62" s="1456"/>
      <c r="H62" s="1456"/>
      <c r="I62" s="1456"/>
      <c r="J62" s="1456"/>
      <c r="K62" s="1456"/>
      <c r="L62" s="1456"/>
    </row>
    <row r="63" spans="3:12" ht="18.75" customHeight="1">
      <c r="C63" s="1456"/>
      <c r="D63" s="1456"/>
      <c r="E63" s="1456"/>
      <c r="F63" s="1456"/>
      <c r="G63" s="1456"/>
      <c r="H63" s="1456"/>
      <c r="I63" s="1456"/>
      <c r="J63" s="1456"/>
      <c r="K63" s="1456"/>
      <c r="L63" s="1456"/>
    </row>
  </sheetData>
  <mergeCells count="7">
    <mergeCell ref="B39:O39"/>
    <mergeCell ref="W2:AF2"/>
    <mergeCell ref="B38:O38"/>
    <mergeCell ref="A2:A3"/>
    <mergeCell ref="B2:B3"/>
    <mergeCell ref="C2:L2"/>
    <mergeCell ref="M2:V2"/>
  </mergeCells>
  <printOptions horizontalCentered="1" verticalCentered="1"/>
  <pageMargins left="0.17" right="0.18" top="0.21" bottom="0.22" header="0.196850393700787" footer="0.16"/>
  <pageSetup paperSize="9" scale="7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40"/>
  <sheetViews>
    <sheetView zoomScaleNormal="100" zoomScaleSheetLayoutView="100" workbookViewId="0">
      <pane xSplit="2" ySplit="5" topLeftCell="C33" activePane="bottomRight" state="frozen"/>
      <selection activeCell="A87" sqref="A87:XFD87"/>
      <selection pane="topRight" activeCell="A87" sqref="A87:XFD87"/>
      <selection pane="bottomLeft" activeCell="A87" sqref="A87:XFD87"/>
      <selection pane="bottomRight" activeCell="A40" sqref="A40:XFD40"/>
    </sheetView>
  </sheetViews>
  <sheetFormatPr defaultColWidth="9.1796875" defaultRowHeight="14.5"/>
  <cols>
    <col min="1" max="1" width="5.1796875" style="1460" customWidth="1"/>
    <col min="2" max="2" width="29.7265625" style="1460" customWidth="1"/>
    <col min="3" max="16384" width="9.1796875" style="1460"/>
  </cols>
  <sheetData>
    <row r="1" spans="1:53">
      <c r="A1" s="1457" t="s">
        <v>844</v>
      </c>
      <c r="B1" s="1458"/>
      <c r="C1" s="1458"/>
      <c r="D1" s="1458"/>
      <c r="E1" s="1458"/>
      <c r="F1" s="1458"/>
      <c r="G1" s="1458"/>
      <c r="H1" s="1458"/>
      <c r="I1" s="1458"/>
      <c r="J1" s="1458"/>
      <c r="K1" s="1458"/>
      <c r="L1" s="1458"/>
      <c r="M1" s="1458"/>
      <c r="N1" s="1458"/>
      <c r="O1" s="1458"/>
      <c r="P1" s="1458"/>
      <c r="Q1" s="1458"/>
      <c r="R1" s="1458"/>
      <c r="S1" s="1458"/>
      <c r="T1" s="1458"/>
      <c r="U1" s="1458"/>
      <c r="V1" s="1458"/>
      <c r="W1" s="1458"/>
      <c r="X1" s="1458"/>
      <c r="Y1" s="1458"/>
      <c r="Z1" s="1458"/>
      <c r="AA1" s="1458"/>
      <c r="AB1" s="1458"/>
      <c r="AC1" s="1458"/>
      <c r="AD1" s="1458"/>
      <c r="AE1" s="1458"/>
      <c r="AF1" s="1458"/>
      <c r="AG1" s="1458"/>
      <c r="AH1" s="1458"/>
      <c r="AI1" s="1458"/>
      <c r="AJ1" s="1458"/>
      <c r="AK1" s="1458"/>
      <c r="AL1" s="1458"/>
      <c r="AM1" s="1458"/>
      <c r="AN1" s="1458"/>
      <c r="AO1" s="1458"/>
      <c r="AP1" s="1458"/>
      <c r="AQ1" s="1459"/>
      <c r="AR1" s="1459"/>
      <c r="AS1" s="1459"/>
      <c r="AT1" s="1459"/>
      <c r="AU1" s="1459"/>
      <c r="AV1" s="1459"/>
      <c r="AW1" s="1459"/>
      <c r="AX1" s="1459"/>
      <c r="AY1" s="1459"/>
      <c r="AZ1" s="1459"/>
    </row>
    <row r="2" spans="1:53">
      <c r="A2" s="1461" t="s">
        <v>752</v>
      </c>
      <c r="B2" s="1459"/>
      <c r="C2" s="1462"/>
      <c r="D2" s="1462"/>
      <c r="E2" s="1462"/>
      <c r="F2" s="1462"/>
      <c r="G2" s="1462"/>
      <c r="H2" s="1462"/>
      <c r="I2" s="1462"/>
      <c r="J2" s="1462"/>
      <c r="K2" s="1462"/>
      <c r="L2" s="1462"/>
      <c r="M2" s="1462"/>
      <c r="N2" s="1462"/>
      <c r="O2" s="1462"/>
      <c r="P2" s="1462"/>
      <c r="Q2" s="1462"/>
      <c r="R2" s="1462"/>
      <c r="S2" s="1462"/>
      <c r="T2" s="1462"/>
      <c r="U2" s="1462"/>
      <c r="V2" s="1462"/>
      <c r="W2" s="1462"/>
      <c r="X2" s="1462"/>
      <c r="Y2" s="1462"/>
      <c r="Z2" s="1462"/>
      <c r="AA2" s="1462"/>
      <c r="AB2" s="1459"/>
      <c r="AC2" s="1459"/>
      <c r="AD2" s="1459"/>
      <c r="AE2" s="1459"/>
      <c r="AF2" s="1459"/>
      <c r="AG2" s="1459"/>
      <c r="AH2" s="1459"/>
      <c r="AI2" s="1459"/>
      <c r="AJ2" s="1459"/>
      <c r="AK2" s="1459"/>
      <c r="AL2" s="1459"/>
      <c r="AM2" s="1459"/>
      <c r="AN2" s="1459"/>
      <c r="AO2" s="1459"/>
      <c r="AP2" s="1459"/>
      <c r="AQ2" s="1459"/>
      <c r="AR2" s="1459"/>
      <c r="AS2" s="1459"/>
      <c r="AT2" s="1459"/>
      <c r="AU2" s="1459"/>
      <c r="AV2" s="1459"/>
      <c r="AW2" s="1459"/>
      <c r="AX2" s="1459"/>
      <c r="AY2" s="1459"/>
      <c r="AZ2" s="1459"/>
    </row>
    <row r="3" spans="1:53">
      <c r="A3" s="2221" t="s">
        <v>753</v>
      </c>
      <c r="B3" s="2221"/>
      <c r="C3" s="2221"/>
      <c r="D3" s="2221"/>
      <c r="E3" s="2221"/>
      <c r="F3" s="2221"/>
      <c r="G3" s="2221"/>
      <c r="H3" s="2221"/>
      <c r="I3" s="2221"/>
      <c r="J3" s="2221"/>
      <c r="K3" s="2221"/>
      <c r="L3" s="2221"/>
      <c r="M3" s="2221"/>
      <c r="N3" s="2221"/>
      <c r="O3" s="2221"/>
      <c r="P3" s="2221"/>
      <c r="Q3" s="2221"/>
      <c r="R3" s="2221"/>
      <c r="S3" s="2221"/>
      <c r="T3" s="2221"/>
      <c r="U3" s="2221"/>
      <c r="V3" s="2221"/>
      <c r="W3" s="2221"/>
      <c r="X3" s="2221"/>
      <c r="Y3" s="2221"/>
      <c r="Z3" s="2221"/>
      <c r="AA3" s="2221"/>
      <c r="AB3" s="2221"/>
      <c r="AC3" s="2221"/>
      <c r="AD3" s="2221"/>
      <c r="AE3" s="2221"/>
      <c r="AF3" s="2221"/>
      <c r="AG3" s="2221"/>
      <c r="AH3" s="2221"/>
      <c r="AI3" s="2221"/>
      <c r="AJ3" s="2221"/>
      <c r="AK3" s="2221"/>
      <c r="AL3" s="2221"/>
      <c r="AM3" s="2221"/>
      <c r="AN3" s="2221"/>
      <c r="AO3" s="2221"/>
      <c r="AP3" s="2221"/>
      <c r="AQ3" s="1459"/>
      <c r="AR3" s="1459"/>
      <c r="AS3" s="1459"/>
      <c r="AT3" s="1459"/>
      <c r="AU3" s="1459"/>
      <c r="AV3" s="1459"/>
      <c r="AW3" s="1459"/>
      <c r="AX3" s="1459"/>
      <c r="AY3" s="1459"/>
      <c r="AZ3" s="1459"/>
    </row>
    <row r="4" spans="1:53" ht="21.75" customHeight="1">
      <c r="A4" s="2222" t="s">
        <v>1</v>
      </c>
      <c r="B4" s="2222" t="s">
        <v>263</v>
      </c>
      <c r="C4" s="2223">
        <v>2015</v>
      </c>
      <c r="D4" s="2223"/>
      <c r="E4" s="2223"/>
      <c r="F4" s="2223"/>
      <c r="G4" s="2223"/>
      <c r="H4" s="2224">
        <v>2016</v>
      </c>
      <c r="I4" s="2224"/>
      <c r="J4" s="2224"/>
      <c r="K4" s="2224"/>
      <c r="L4" s="2224"/>
      <c r="M4" s="2214">
        <v>2017</v>
      </c>
      <c r="N4" s="2214"/>
      <c r="O4" s="2214"/>
      <c r="P4" s="2214"/>
      <c r="Q4" s="2214"/>
      <c r="R4" s="2214">
        <v>2018</v>
      </c>
      <c r="S4" s="2214"/>
      <c r="T4" s="2214"/>
      <c r="U4" s="2214"/>
      <c r="V4" s="2214"/>
      <c r="W4" s="2214">
        <v>2019</v>
      </c>
      <c r="X4" s="2214"/>
      <c r="Y4" s="2214"/>
      <c r="Z4" s="2214"/>
      <c r="AA4" s="2214"/>
      <c r="AB4" s="2214">
        <v>2020</v>
      </c>
      <c r="AC4" s="2214"/>
      <c r="AD4" s="2214"/>
      <c r="AE4" s="2214"/>
      <c r="AF4" s="2214"/>
      <c r="AG4" s="2214">
        <v>2021</v>
      </c>
      <c r="AH4" s="2214"/>
      <c r="AI4" s="2214"/>
      <c r="AJ4" s="2214"/>
      <c r="AK4" s="2214"/>
      <c r="AL4" s="2214">
        <v>2022</v>
      </c>
      <c r="AM4" s="2214"/>
      <c r="AN4" s="2214"/>
      <c r="AO4" s="2214"/>
      <c r="AP4" s="2214"/>
      <c r="AQ4" s="2215">
        <v>2023</v>
      </c>
      <c r="AR4" s="2216"/>
      <c r="AS4" s="2216"/>
      <c r="AT4" s="2216"/>
      <c r="AU4" s="2217"/>
      <c r="AV4" s="2218">
        <v>2024</v>
      </c>
      <c r="AW4" s="2219"/>
      <c r="AX4" s="2219"/>
      <c r="AY4" s="2219"/>
      <c r="AZ4" s="2220"/>
    </row>
    <row r="5" spans="1:53" s="1467" customFormat="1" ht="21.75" customHeight="1">
      <c r="A5" s="2222"/>
      <c r="B5" s="2222"/>
      <c r="C5" s="1463" t="s">
        <v>754</v>
      </c>
      <c r="D5" s="1463" t="s">
        <v>755</v>
      </c>
      <c r="E5" s="1463" t="s">
        <v>756</v>
      </c>
      <c r="F5" s="1463" t="s">
        <v>757</v>
      </c>
      <c r="G5" s="1463" t="s">
        <v>758</v>
      </c>
      <c r="H5" s="1464" t="s">
        <v>754</v>
      </c>
      <c r="I5" s="1464" t="s">
        <v>755</v>
      </c>
      <c r="J5" s="1464" t="s">
        <v>756</v>
      </c>
      <c r="K5" s="1464" t="s">
        <v>757</v>
      </c>
      <c r="L5" s="1464" t="s">
        <v>758</v>
      </c>
      <c r="M5" s="1464" t="s">
        <v>754</v>
      </c>
      <c r="N5" s="1464" t="s">
        <v>755</v>
      </c>
      <c r="O5" s="1464" t="s">
        <v>756</v>
      </c>
      <c r="P5" s="1464" t="s">
        <v>757</v>
      </c>
      <c r="Q5" s="1464" t="s">
        <v>758</v>
      </c>
      <c r="R5" s="1464" t="s">
        <v>754</v>
      </c>
      <c r="S5" s="1464" t="s">
        <v>755</v>
      </c>
      <c r="T5" s="1464" t="s">
        <v>756</v>
      </c>
      <c r="U5" s="1464" t="s">
        <v>757</v>
      </c>
      <c r="V5" s="1464" t="s">
        <v>758</v>
      </c>
      <c r="W5" s="1464" t="s">
        <v>754</v>
      </c>
      <c r="X5" s="1464" t="s">
        <v>755</v>
      </c>
      <c r="Y5" s="1464" t="s">
        <v>756</v>
      </c>
      <c r="Z5" s="1464" t="s">
        <v>757</v>
      </c>
      <c r="AA5" s="1464" t="s">
        <v>758</v>
      </c>
      <c r="AB5" s="1464" t="s">
        <v>754</v>
      </c>
      <c r="AC5" s="1464" t="s">
        <v>755</v>
      </c>
      <c r="AD5" s="1464" t="s">
        <v>756</v>
      </c>
      <c r="AE5" s="1464" t="s">
        <v>757</v>
      </c>
      <c r="AF5" s="1464" t="s">
        <v>758</v>
      </c>
      <c r="AG5" s="1464" t="s">
        <v>754</v>
      </c>
      <c r="AH5" s="1464" t="s">
        <v>755</v>
      </c>
      <c r="AI5" s="1464" t="s">
        <v>756</v>
      </c>
      <c r="AJ5" s="1464" t="s">
        <v>757</v>
      </c>
      <c r="AK5" s="1464" t="s">
        <v>758</v>
      </c>
      <c r="AL5" s="1464" t="s">
        <v>754</v>
      </c>
      <c r="AM5" s="1464" t="s">
        <v>755</v>
      </c>
      <c r="AN5" s="1464" t="s">
        <v>756</v>
      </c>
      <c r="AO5" s="1464" t="s">
        <v>757</v>
      </c>
      <c r="AP5" s="1464" t="s">
        <v>758</v>
      </c>
      <c r="AQ5" s="1465" t="s">
        <v>754</v>
      </c>
      <c r="AR5" s="1465" t="s">
        <v>755</v>
      </c>
      <c r="AS5" s="1465" t="s">
        <v>756</v>
      </c>
      <c r="AT5" s="1465" t="s">
        <v>757</v>
      </c>
      <c r="AU5" s="1465" t="s">
        <v>758</v>
      </c>
      <c r="AV5" s="1466" t="s">
        <v>754</v>
      </c>
      <c r="AW5" s="1466" t="s">
        <v>755</v>
      </c>
      <c r="AX5" s="1466" t="s">
        <v>756</v>
      </c>
      <c r="AY5" s="1466" t="s">
        <v>757</v>
      </c>
      <c r="AZ5" s="1466" t="s">
        <v>758</v>
      </c>
    </row>
    <row r="6" spans="1:53" s="1467" customFormat="1" ht="21.75" customHeight="1">
      <c r="A6" s="1365"/>
      <c r="B6" s="1365" t="s">
        <v>7</v>
      </c>
      <c r="C6" s="1468"/>
      <c r="D6" s="1468"/>
      <c r="E6" s="1468"/>
      <c r="F6" s="1468"/>
      <c r="G6" s="1468"/>
      <c r="H6" s="1469"/>
      <c r="I6" s="1469"/>
      <c r="J6" s="1469"/>
      <c r="K6" s="1469"/>
      <c r="L6" s="1469"/>
      <c r="M6" s="1469"/>
      <c r="N6" s="1469"/>
      <c r="O6" s="1469"/>
      <c r="P6" s="1469"/>
      <c r="Q6" s="1469"/>
      <c r="R6" s="1469"/>
      <c r="S6" s="1469"/>
      <c r="T6" s="1469"/>
      <c r="U6" s="1469"/>
      <c r="V6" s="1469"/>
      <c r="W6" s="1469"/>
      <c r="X6" s="1469"/>
      <c r="Y6" s="1469"/>
      <c r="Z6" s="1469"/>
      <c r="AA6" s="1469"/>
      <c r="AB6" s="1469"/>
      <c r="AC6" s="1469"/>
      <c r="AD6" s="1469"/>
      <c r="AE6" s="1469"/>
      <c r="AF6" s="1469"/>
      <c r="AG6" s="1469"/>
      <c r="AH6" s="1469"/>
      <c r="AI6" s="1469"/>
      <c r="AJ6" s="1469"/>
      <c r="AK6" s="1469"/>
      <c r="AL6" s="1469"/>
      <c r="AM6" s="1469"/>
      <c r="AN6" s="1469"/>
      <c r="AO6" s="1469"/>
      <c r="AP6" s="1470"/>
      <c r="AQ6" s="1471"/>
      <c r="AR6" s="1471"/>
      <c r="AS6" s="1471"/>
      <c r="AT6" s="1471"/>
      <c r="AU6" s="1472"/>
      <c r="AV6" s="1473"/>
      <c r="AW6" s="1473"/>
      <c r="AX6" s="1473"/>
      <c r="AY6" s="1473"/>
      <c r="AZ6" s="1473"/>
    </row>
    <row r="7" spans="1:53" ht="20.149999999999999" customHeight="1">
      <c r="A7" s="1474">
        <v>1</v>
      </c>
      <c r="B7" s="789" t="s">
        <v>8</v>
      </c>
      <c r="C7" s="1475">
        <v>66</v>
      </c>
      <c r="D7" s="1475">
        <v>51</v>
      </c>
      <c r="E7" s="1475">
        <v>49</v>
      </c>
      <c r="F7" s="1475">
        <v>47</v>
      </c>
      <c r="G7" s="1475">
        <v>44</v>
      </c>
      <c r="H7" s="1476">
        <v>63</v>
      </c>
      <c r="I7" s="1476">
        <v>60</v>
      </c>
      <c r="J7" s="1476">
        <v>48</v>
      </c>
      <c r="K7" s="1476">
        <v>47</v>
      </c>
      <c r="L7" s="1476">
        <v>44</v>
      </c>
      <c r="M7" s="1476">
        <v>64</v>
      </c>
      <c r="N7" s="1476">
        <v>56.000000000000007</v>
      </c>
      <c r="O7" s="1476">
        <v>56.000000000000007</v>
      </c>
      <c r="P7" s="1476">
        <v>45</v>
      </c>
      <c r="Q7" s="1476">
        <v>44</v>
      </c>
      <c r="R7" s="1476">
        <v>66</v>
      </c>
      <c r="S7" s="1476">
        <v>57.999999999999993</v>
      </c>
      <c r="T7" s="1476">
        <v>53</v>
      </c>
      <c r="U7" s="1476">
        <v>53</v>
      </c>
      <c r="V7" s="1476">
        <v>43</v>
      </c>
      <c r="W7" s="1477">
        <v>66</v>
      </c>
      <c r="X7" s="1477">
        <v>60</v>
      </c>
      <c r="Y7" s="1477">
        <v>54</v>
      </c>
      <c r="Z7" s="1477">
        <v>50</v>
      </c>
      <c r="AA7" s="1477">
        <v>51</v>
      </c>
      <c r="AB7" s="1476">
        <v>61</v>
      </c>
      <c r="AC7" s="1476">
        <v>56</v>
      </c>
      <c r="AD7" s="1476">
        <v>52</v>
      </c>
      <c r="AE7" s="1476">
        <v>48</v>
      </c>
      <c r="AF7" s="1476">
        <v>44</v>
      </c>
      <c r="AG7" s="1476">
        <v>67</v>
      </c>
      <c r="AH7" s="1476">
        <v>57.999999999999993</v>
      </c>
      <c r="AI7" s="1476">
        <v>55.000000000000007</v>
      </c>
      <c r="AJ7" s="1476">
        <v>52</v>
      </c>
      <c r="AK7" s="1476">
        <v>48</v>
      </c>
      <c r="AL7" s="1476">
        <v>63.4</v>
      </c>
      <c r="AM7" s="1476">
        <v>60.699999999999996</v>
      </c>
      <c r="AN7" s="1476">
        <v>54.1</v>
      </c>
      <c r="AO7" s="1476">
        <v>51.9</v>
      </c>
      <c r="AP7" s="1478">
        <v>49.9</v>
      </c>
      <c r="AQ7" s="1479">
        <v>64.28</v>
      </c>
      <c r="AR7" s="1479">
        <v>56.97</v>
      </c>
      <c r="AS7" s="1479">
        <v>56.9</v>
      </c>
      <c r="AT7" s="1479">
        <v>51.05</v>
      </c>
      <c r="AU7" s="1480">
        <v>49.86</v>
      </c>
      <c r="AV7" s="1489">
        <v>66.990000000000009</v>
      </c>
      <c r="AW7" s="1489">
        <v>57.47</v>
      </c>
      <c r="AX7" s="1489">
        <v>52.5</v>
      </c>
      <c r="AY7" s="1489">
        <v>53.23</v>
      </c>
      <c r="AZ7" s="1489">
        <v>48.59</v>
      </c>
    </row>
    <row r="8" spans="1:53" ht="20.149999999999999" customHeight="1">
      <c r="A8" s="1474"/>
      <c r="B8" s="1365" t="s">
        <v>12</v>
      </c>
      <c r="C8" s="1475"/>
      <c r="D8" s="1475"/>
      <c r="E8" s="1475"/>
      <c r="F8" s="1475"/>
      <c r="G8" s="1475"/>
      <c r="H8" s="1476"/>
      <c r="I8" s="1476"/>
      <c r="J8" s="1476"/>
      <c r="K8" s="1476"/>
      <c r="L8" s="1476"/>
      <c r="M8" s="1476"/>
      <c r="N8" s="1476"/>
      <c r="O8" s="1476"/>
      <c r="P8" s="1476"/>
      <c r="Q8" s="1476"/>
      <c r="R8" s="1476"/>
      <c r="S8" s="1476"/>
      <c r="T8" s="1476"/>
      <c r="U8" s="1476"/>
      <c r="V8" s="1476"/>
      <c r="W8" s="1477"/>
      <c r="X8" s="1477"/>
      <c r="Y8" s="1477"/>
      <c r="Z8" s="1477"/>
      <c r="AA8" s="1477"/>
      <c r="AB8" s="1476"/>
      <c r="AC8" s="1476"/>
      <c r="AD8" s="1476"/>
      <c r="AE8" s="1476"/>
      <c r="AF8" s="1476"/>
      <c r="AG8" s="1476"/>
      <c r="AH8" s="1476"/>
      <c r="AI8" s="1476"/>
      <c r="AJ8" s="1476"/>
      <c r="AK8" s="1476"/>
      <c r="AL8" s="1476"/>
      <c r="AM8" s="1476"/>
      <c r="AN8" s="1476"/>
      <c r="AO8" s="1476"/>
      <c r="AP8" s="1478"/>
      <c r="AQ8" s="1481"/>
      <c r="AR8" s="1481"/>
      <c r="AS8" s="1481"/>
      <c r="AT8" s="1481"/>
      <c r="AU8" s="1482"/>
      <c r="AV8" s="1489"/>
      <c r="AW8" s="1489"/>
      <c r="AX8" s="1489"/>
      <c r="AY8" s="1489"/>
      <c r="AZ8" s="1489"/>
    </row>
    <row r="9" spans="1:53" ht="20.149999999999999" customHeight="1">
      <c r="A9" s="1474">
        <v>2</v>
      </c>
      <c r="B9" s="1070" t="s">
        <v>343</v>
      </c>
      <c r="C9" s="1475"/>
      <c r="D9" s="1475"/>
      <c r="E9" s="1475"/>
      <c r="F9" s="1475"/>
      <c r="G9" s="1475"/>
      <c r="H9" s="1476"/>
      <c r="I9" s="1476"/>
      <c r="J9" s="1476"/>
      <c r="K9" s="1476"/>
      <c r="L9" s="1476"/>
      <c r="M9" s="1476"/>
      <c r="N9" s="1476"/>
      <c r="O9" s="1476"/>
      <c r="P9" s="1476"/>
      <c r="Q9" s="1476"/>
      <c r="R9" s="1476"/>
      <c r="S9" s="1476"/>
      <c r="T9" s="1476"/>
      <c r="U9" s="1476"/>
      <c r="V9" s="1476"/>
      <c r="W9" s="1477"/>
      <c r="X9" s="1477"/>
      <c r="Y9" s="1477"/>
      <c r="Z9" s="1477"/>
      <c r="AA9" s="1477"/>
      <c r="AB9" s="1476"/>
      <c r="AC9" s="1476"/>
      <c r="AD9" s="1476"/>
      <c r="AE9" s="1476"/>
      <c r="AF9" s="1476"/>
      <c r="AG9" s="1476"/>
      <c r="AH9" s="1476"/>
      <c r="AI9" s="1476"/>
      <c r="AJ9" s="1476"/>
      <c r="AK9" s="1476"/>
      <c r="AL9" s="1476"/>
      <c r="AM9" s="1476"/>
      <c r="AN9" s="1476"/>
      <c r="AO9" s="1476"/>
      <c r="AP9" s="1478"/>
      <c r="AQ9" s="1481"/>
      <c r="AR9" s="1481"/>
      <c r="AS9" s="1481"/>
      <c r="AT9" s="1481"/>
      <c r="AU9" s="1482"/>
      <c r="AV9" s="1489" t="s">
        <v>759</v>
      </c>
      <c r="AW9" s="1489" t="s">
        <v>759</v>
      </c>
      <c r="AX9" s="1489" t="s">
        <v>759</v>
      </c>
      <c r="AY9" s="1489" t="s">
        <v>759</v>
      </c>
      <c r="AZ9" s="1489" t="s">
        <v>759</v>
      </c>
    </row>
    <row r="10" spans="1:53" ht="20.149999999999999" customHeight="1">
      <c r="A10" s="1474">
        <v>3</v>
      </c>
      <c r="B10" s="789" t="s">
        <v>13</v>
      </c>
      <c r="C10" s="1475">
        <v>50</v>
      </c>
      <c r="D10" s="1475">
        <v>39</v>
      </c>
      <c r="E10" s="1475">
        <v>38</v>
      </c>
      <c r="F10" s="1475">
        <v>38</v>
      </c>
      <c r="G10" s="1475">
        <v>19</v>
      </c>
      <c r="H10" s="1476">
        <v>54</v>
      </c>
      <c r="I10" s="1476">
        <v>42</v>
      </c>
      <c r="J10" s="1476">
        <v>34</v>
      </c>
      <c r="K10" s="1476">
        <v>31</v>
      </c>
      <c r="L10" s="1476">
        <v>28.000000000000004</v>
      </c>
      <c r="M10" s="1476">
        <v>56.000000000000007</v>
      </c>
      <c r="N10" s="1476">
        <v>49</v>
      </c>
      <c r="O10" s="1476">
        <v>37</v>
      </c>
      <c r="P10" s="1476">
        <v>32</v>
      </c>
      <c r="Q10" s="1476">
        <v>27</v>
      </c>
      <c r="R10" s="1476">
        <v>60</v>
      </c>
      <c r="S10" s="1476">
        <v>51</v>
      </c>
      <c r="T10" s="1476">
        <v>44</v>
      </c>
      <c r="U10" s="1476">
        <v>35</v>
      </c>
      <c r="V10" s="1476">
        <v>28.999999999999996</v>
      </c>
      <c r="W10" s="1477">
        <v>64</v>
      </c>
      <c r="X10" s="1477">
        <v>54</v>
      </c>
      <c r="Y10" s="1477">
        <v>45</v>
      </c>
      <c r="Z10" s="1477">
        <v>41</v>
      </c>
      <c r="AA10" s="1477">
        <v>32</v>
      </c>
      <c r="AB10" s="1476">
        <v>69</v>
      </c>
      <c r="AC10" s="1476">
        <v>53</v>
      </c>
      <c r="AD10" s="1476">
        <v>44</v>
      </c>
      <c r="AE10" s="1476">
        <v>39</v>
      </c>
      <c r="AF10" s="1476">
        <v>36</v>
      </c>
      <c r="AG10" s="1476">
        <v>72</v>
      </c>
      <c r="AH10" s="1476">
        <v>62</v>
      </c>
      <c r="AI10" s="1476">
        <v>48</v>
      </c>
      <c r="AJ10" s="1476">
        <v>42</v>
      </c>
      <c r="AK10" s="1476">
        <v>38</v>
      </c>
      <c r="AL10" s="1476">
        <v>74</v>
      </c>
      <c r="AM10" s="1476">
        <v>63</v>
      </c>
      <c r="AN10" s="1476">
        <v>56.999999999999993</v>
      </c>
      <c r="AO10" s="1476">
        <v>46</v>
      </c>
      <c r="AP10" s="1478">
        <v>40</v>
      </c>
      <c r="AQ10" s="1483">
        <v>78</v>
      </c>
      <c r="AR10" s="1483">
        <v>64</v>
      </c>
      <c r="AS10" s="1483">
        <v>58</v>
      </c>
      <c r="AT10" s="1483">
        <v>54</v>
      </c>
      <c r="AU10" s="1484">
        <v>45</v>
      </c>
      <c r="AV10" s="1489">
        <v>77</v>
      </c>
      <c r="AW10" s="1489">
        <v>69</v>
      </c>
      <c r="AX10" s="1489">
        <v>59</v>
      </c>
      <c r="AY10" s="1489">
        <v>54</v>
      </c>
      <c r="AZ10" s="1489">
        <v>49</v>
      </c>
    </row>
    <row r="11" spans="1:53" ht="20.149999999999999" customHeight="1">
      <c r="A11" s="1474">
        <v>4</v>
      </c>
      <c r="B11" s="789" t="s">
        <v>421</v>
      </c>
      <c r="C11" s="1475">
        <v>73</v>
      </c>
      <c r="D11" s="1475">
        <v>65</v>
      </c>
      <c r="E11" s="1475">
        <v>43</v>
      </c>
      <c r="F11" s="1475">
        <v>40</v>
      </c>
      <c r="G11" s="1475">
        <v>20</v>
      </c>
      <c r="H11" s="1476">
        <v>62.07335433901936</v>
      </c>
      <c r="I11" s="1476">
        <v>66.778591619684207</v>
      </c>
      <c r="J11" s="1476">
        <v>60.54076759128175</v>
      </c>
      <c r="K11" s="1476">
        <v>39.826639995896805</v>
      </c>
      <c r="L11" s="1476">
        <v>27.313010834442121</v>
      </c>
      <c r="M11" s="1476">
        <v>65</v>
      </c>
      <c r="N11" s="1476">
        <v>55.000000000000007</v>
      </c>
      <c r="O11" s="1476">
        <v>63</v>
      </c>
      <c r="P11" s="1476">
        <v>57.999999999999993</v>
      </c>
      <c r="Q11" s="1476">
        <v>31</v>
      </c>
      <c r="R11" s="1476">
        <v>80</v>
      </c>
      <c r="S11" s="1476">
        <v>59</v>
      </c>
      <c r="T11" s="1476">
        <v>51</v>
      </c>
      <c r="U11" s="1476">
        <v>61</v>
      </c>
      <c r="V11" s="1476">
        <v>48</v>
      </c>
      <c r="W11" s="1477">
        <v>83</v>
      </c>
      <c r="X11" s="1477">
        <v>74</v>
      </c>
      <c r="Y11" s="1477">
        <v>55.000000000000007</v>
      </c>
      <c r="Z11" s="1477">
        <v>49</v>
      </c>
      <c r="AA11" s="1477">
        <v>50</v>
      </c>
      <c r="AB11" s="1476">
        <v>84</v>
      </c>
      <c r="AC11" s="1476">
        <v>76</v>
      </c>
      <c r="AD11" s="1476">
        <v>68</v>
      </c>
      <c r="AE11" s="1476">
        <v>52</v>
      </c>
      <c r="AF11" s="1476">
        <v>37</v>
      </c>
      <c r="AG11" s="1476">
        <v>87</v>
      </c>
      <c r="AH11" s="1476">
        <v>79</v>
      </c>
      <c r="AI11" s="1476">
        <v>72</v>
      </c>
      <c r="AJ11" s="1476">
        <v>65</v>
      </c>
      <c r="AK11" s="1476">
        <v>39</v>
      </c>
      <c r="AL11" s="1476">
        <v>81.373004803967149</v>
      </c>
      <c r="AM11" s="1476">
        <v>82.139231714484168</v>
      </c>
      <c r="AN11" s="1476">
        <v>73.260211088743816</v>
      </c>
      <c r="AO11" s="1476">
        <v>67.626848361844011</v>
      </c>
      <c r="AP11" s="1478">
        <v>51.991178483611755</v>
      </c>
      <c r="AQ11" s="1485">
        <v>80.006377551020407</v>
      </c>
      <c r="AR11" s="1485">
        <v>76.792590279945884</v>
      </c>
      <c r="AS11" s="1485">
        <v>78.827091035739159</v>
      </c>
      <c r="AT11" s="1485">
        <v>70.19332227916793</v>
      </c>
      <c r="AU11" s="1486">
        <v>54.270924822005874</v>
      </c>
      <c r="AV11" s="1489">
        <v>58.679306963059815</v>
      </c>
      <c r="AW11" s="1489">
        <v>76.06083164947357</v>
      </c>
      <c r="AX11" s="1489">
        <v>74.533902718466834</v>
      </c>
      <c r="AY11" s="1489">
        <v>77.353027906602691</v>
      </c>
      <c r="AZ11" s="1489">
        <v>58.386560293089737</v>
      </c>
      <c r="BA11" s="1487"/>
    </row>
    <row r="12" spans="1:53" ht="20.149999999999999" customHeight="1">
      <c r="A12" s="1474">
        <v>5</v>
      </c>
      <c r="B12" s="789" t="s">
        <v>20</v>
      </c>
      <c r="C12" s="1475">
        <v>70.069999999999993</v>
      </c>
      <c r="D12" s="1475">
        <v>65.319999999999993</v>
      </c>
      <c r="E12" s="1475">
        <v>70.180000000000007</v>
      </c>
      <c r="F12" s="1475">
        <v>71.290000000000006</v>
      </c>
      <c r="G12" s="1475">
        <v>54.47</v>
      </c>
      <c r="H12" s="1476">
        <v>61.894686821144099</v>
      </c>
      <c r="I12" s="1476">
        <v>58.927823410494106</v>
      </c>
      <c r="J12" s="1476">
        <v>49.117248019606983</v>
      </c>
      <c r="K12" s="1476">
        <v>53.908604158884323</v>
      </c>
      <c r="L12" s="1476">
        <v>58.112172055205093</v>
      </c>
      <c r="M12" s="1476">
        <v>62.406353286816007</v>
      </c>
      <c r="N12" s="1476">
        <v>56.299136669427206</v>
      </c>
      <c r="O12" s="1476">
        <v>54.455970872898249</v>
      </c>
      <c r="P12" s="1476">
        <v>45.926899815934789</v>
      </c>
      <c r="Q12" s="1476">
        <v>51.618908651789987</v>
      </c>
      <c r="R12" s="1476">
        <v>68.138915979304755</v>
      </c>
      <c r="S12" s="1476">
        <v>55.995327360694645</v>
      </c>
      <c r="T12" s="1476">
        <v>51.870958944581439</v>
      </c>
      <c r="U12" s="1476">
        <v>51.934278492141992</v>
      </c>
      <c r="V12" s="1476">
        <v>43.434666098777264</v>
      </c>
      <c r="W12" s="1477">
        <v>74.532393834970605</v>
      </c>
      <c r="X12" s="1477">
        <v>61.363937466878646</v>
      </c>
      <c r="Y12" s="1477">
        <v>50.739451535075609</v>
      </c>
      <c r="Z12" s="1477">
        <v>49.184263220169285</v>
      </c>
      <c r="AA12" s="1477">
        <v>49.938508552901276</v>
      </c>
      <c r="AB12" s="1476">
        <v>70.25</v>
      </c>
      <c r="AC12" s="1476">
        <v>65.67</v>
      </c>
      <c r="AD12" s="1476">
        <v>53.26</v>
      </c>
      <c r="AE12" s="1476">
        <v>46.4</v>
      </c>
      <c r="AF12" s="1476">
        <v>43.91</v>
      </c>
      <c r="AG12" s="1476">
        <v>73.34423548650858</v>
      </c>
      <c r="AH12" s="1476">
        <v>63.86307539506938</v>
      </c>
      <c r="AI12" s="1476">
        <v>60.871173985250969</v>
      </c>
      <c r="AJ12" s="1476">
        <v>51.414436549571683</v>
      </c>
      <c r="AK12" s="1476">
        <v>41.096692360230264</v>
      </c>
      <c r="AL12" s="1476">
        <v>66.12839700669555</v>
      </c>
      <c r="AM12" s="1476">
        <v>62.381804242269354</v>
      </c>
      <c r="AN12" s="1476">
        <v>54.422118630445269</v>
      </c>
      <c r="AO12" s="1476">
        <v>51.949349557303258</v>
      </c>
      <c r="AP12" s="1478">
        <v>37.061179366304415</v>
      </c>
      <c r="AQ12" s="1488">
        <v>69.076150970451167</v>
      </c>
      <c r="AR12" s="1488">
        <v>56.791410697176346</v>
      </c>
      <c r="AS12" s="1488">
        <v>55.991721122764581</v>
      </c>
      <c r="AT12" s="1488">
        <v>50.837856974274253</v>
      </c>
      <c r="AU12" s="1489">
        <v>36.530433568918049</v>
      </c>
      <c r="AV12" s="1489">
        <v>73.597876072630726</v>
      </c>
      <c r="AW12" s="1489">
        <v>59.448353793209719</v>
      </c>
      <c r="AX12" s="1489">
        <v>51.494032335430717</v>
      </c>
      <c r="AY12" s="1489">
        <v>52.320439417213613</v>
      </c>
      <c r="AZ12" s="1489">
        <v>37.830913748932538</v>
      </c>
      <c r="BA12" s="1487"/>
    </row>
    <row r="13" spans="1:53" ht="20.149999999999999" customHeight="1">
      <c r="A13" s="1474">
        <v>6</v>
      </c>
      <c r="B13" s="789" t="s">
        <v>24</v>
      </c>
      <c r="C13" s="1475">
        <v>56.5</v>
      </c>
      <c r="D13" s="1475">
        <v>49.7</v>
      </c>
      <c r="E13" s="1475">
        <v>44.6</v>
      </c>
      <c r="F13" s="1475">
        <v>39</v>
      </c>
      <c r="G13" s="1475">
        <v>18.100000000000001</v>
      </c>
      <c r="H13" s="1476">
        <v>62.493240563827101</v>
      </c>
      <c r="I13" s="1476">
        <v>47.828182536775337</v>
      </c>
      <c r="J13" s="1476">
        <v>44.259957217072426</v>
      </c>
      <c r="K13" s="1476">
        <v>41.512599326675655</v>
      </c>
      <c r="L13" s="1476">
        <v>31.531169019298556</v>
      </c>
      <c r="M13" s="1476">
        <v>70.866158680959145</v>
      </c>
      <c r="N13" s="1476">
        <v>56.636662380340056</v>
      </c>
      <c r="O13" s="1476">
        <v>43.898241600275348</v>
      </c>
      <c r="P13" s="1476">
        <v>41.907255456592715</v>
      </c>
      <c r="Q13" s="1476">
        <v>37.502626326294781</v>
      </c>
      <c r="R13" s="1476">
        <v>74.558765109812157</v>
      </c>
      <c r="S13" s="1476">
        <v>64.813673528082504</v>
      </c>
      <c r="T13" s="1476">
        <v>51.460364970551318</v>
      </c>
      <c r="U13" s="1476">
        <v>40.779805870296606</v>
      </c>
      <c r="V13" s="1476">
        <v>38.675671468074228</v>
      </c>
      <c r="W13" s="1477">
        <v>72.7</v>
      </c>
      <c r="X13" s="1477">
        <v>67.300000000000011</v>
      </c>
      <c r="Y13" s="1477">
        <v>59.699999999999996</v>
      </c>
      <c r="Z13" s="1477">
        <v>48.4</v>
      </c>
      <c r="AA13" s="1477">
        <v>38.1</v>
      </c>
      <c r="AB13" s="1476">
        <v>69.099999999999994</v>
      </c>
      <c r="AC13" s="1476">
        <v>64.400000000000006</v>
      </c>
      <c r="AD13" s="1476">
        <v>60.8</v>
      </c>
      <c r="AE13" s="1476">
        <v>56.6</v>
      </c>
      <c r="AF13" s="1476">
        <v>37.799999999999997</v>
      </c>
      <c r="AG13" s="1476">
        <v>64.348796583850927</v>
      </c>
      <c r="AH13" s="1476">
        <v>62.758017674796243</v>
      </c>
      <c r="AI13" s="1476">
        <v>60.595436839176408</v>
      </c>
      <c r="AJ13" s="1476">
        <v>59.10385689056001</v>
      </c>
      <c r="AK13" s="1476">
        <v>39.072056043589463</v>
      </c>
      <c r="AL13" s="1476">
        <v>65.58201790824333</v>
      </c>
      <c r="AM13" s="1476">
        <v>57.352869590614809</v>
      </c>
      <c r="AN13" s="1476">
        <v>58.346377809780222</v>
      </c>
      <c r="AO13" s="1476">
        <v>59.018952062430316</v>
      </c>
      <c r="AP13" s="1478">
        <v>42.079594225516971</v>
      </c>
      <c r="AQ13" s="1485">
        <v>60.072963113092825</v>
      </c>
      <c r="AR13" s="1485">
        <v>54.044798222880416</v>
      </c>
      <c r="AS13" s="1485">
        <v>51.31681623097932</v>
      </c>
      <c r="AT13" s="1485">
        <v>56.428101194394806</v>
      </c>
      <c r="AU13" s="1486">
        <v>42.474941593187125</v>
      </c>
      <c r="AV13" s="1489">
        <v>62.211438969565059</v>
      </c>
      <c r="AW13" s="1489">
        <v>50.146258227025278</v>
      </c>
      <c r="AX13" s="1489">
        <v>47.564536311813505</v>
      </c>
      <c r="AY13" s="1489">
        <v>48.800859668832118</v>
      </c>
      <c r="AZ13" s="1489">
        <v>43.629929221435795</v>
      </c>
      <c r="BA13" s="1487"/>
    </row>
    <row r="14" spans="1:53" ht="20.149999999999999" customHeight="1">
      <c r="A14" s="1474">
        <v>7</v>
      </c>
      <c r="B14" s="789" t="s">
        <v>28</v>
      </c>
      <c r="C14" s="1475">
        <v>52.72</v>
      </c>
      <c r="D14" s="1475">
        <v>39.76</v>
      </c>
      <c r="E14" s="1475">
        <v>32.659999999999997</v>
      </c>
      <c r="F14" s="1475">
        <v>19.61</v>
      </c>
      <c r="G14" s="1475">
        <v>6.88</v>
      </c>
      <c r="H14" s="1476">
        <v>53.950266053605148</v>
      </c>
      <c r="I14" s="1476">
        <v>42.178674930058087</v>
      </c>
      <c r="J14" s="1476">
        <v>33.401007979710023</v>
      </c>
      <c r="K14" s="1476">
        <v>28.163367318511014</v>
      </c>
      <c r="L14" s="1476">
        <v>14.863116493298142</v>
      </c>
      <c r="M14" s="1476">
        <v>59.56</v>
      </c>
      <c r="N14" s="1476">
        <v>44.699239413734666</v>
      </c>
      <c r="O14" s="1476">
        <v>35.894906423178298</v>
      </c>
      <c r="P14" s="1476">
        <v>29.800486920809256</v>
      </c>
      <c r="Q14" s="1476">
        <v>24.343572276397889</v>
      </c>
      <c r="R14" s="1476">
        <v>64.464654354739707</v>
      </c>
      <c r="S14" s="1476">
        <v>50.05790221506772</v>
      </c>
      <c r="T14" s="1476">
        <v>41.299416899943573</v>
      </c>
      <c r="U14" s="1476">
        <v>34.115285096513659</v>
      </c>
      <c r="V14" s="1476">
        <v>27.118783937678458</v>
      </c>
      <c r="W14" s="1477">
        <v>63.378442351327969</v>
      </c>
      <c r="X14" s="1477">
        <v>50.468697439730889</v>
      </c>
      <c r="Y14" s="1477">
        <v>45.504225212907897</v>
      </c>
      <c r="Z14" s="1477">
        <v>39.141476686715144</v>
      </c>
      <c r="AA14" s="1477">
        <v>30.658280162014517</v>
      </c>
      <c r="AB14" s="1476">
        <v>66.319999999999993</v>
      </c>
      <c r="AC14" s="1476">
        <v>50.96</v>
      </c>
      <c r="AD14" s="1476">
        <v>41.75</v>
      </c>
      <c r="AE14" s="1476">
        <v>39.49</v>
      </c>
      <c r="AF14" s="1476">
        <v>29.8</v>
      </c>
      <c r="AG14" s="1476">
        <v>70.112986012036544</v>
      </c>
      <c r="AH14" s="1476">
        <v>58.791929024014152</v>
      </c>
      <c r="AI14" s="1476">
        <v>46.039309504014092</v>
      </c>
      <c r="AJ14" s="1476">
        <v>40.224477602966985</v>
      </c>
      <c r="AK14" s="1476">
        <v>35.110662868922411</v>
      </c>
      <c r="AL14" s="1476">
        <v>74.59749380898279</v>
      </c>
      <c r="AM14" s="1476">
        <v>62.355518223891174</v>
      </c>
      <c r="AN14" s="1476">
        <v>54.046710142622345</v>
      </c>
      <c r="AO14" s="1476">
        <v>44.627922080062774</v>
      </c>
      <c r="AP14" s="1478">
        <v>40.63438438438439</v>
      </c>
      <c r="AQ14" s="1485">
        <v>76.822514197141984</v>
      </c>
      <c r="AR14" s="1485">
        <v>65.533933725229005</v>
      </c>
      <c r="AS14" s="1485">
        <v>56.368800885174977</v>
      </c>
      <c r="AT14" s="1485">
        <v>51.959126589973657</v>
      </c>
      <c r="AU14" s="1486">
        <v>44.034397339859702</v>
      </c>
      <c r="AV14" s="1489">
        <v>79.840617153669811</v>
      </c>
      <c r="AW14" s="1489">
        <v>67.830616420487985</v>
      </c>
      <c r="AX14" s="1489">
        <v>59.344319732939489</v>
      </c>
      <c r="AY14" s="1489">
        <v>54.304640231083582</v>
      </c>
      <c r="AZ14" s="1489">
        <v>46.389734780458603</v>
      </c>
    </row>
    <row r="15" spans="1:53" ht="20.149999999999999" customHeight="1">
      <c r="A15" s="1474">
        <v>8</v>
      </c>
      <c r="B15" s="789" t="s">
        <v>32</v>
      </c>
      <c r="C15" s="1475">
        <v>52.1</v>
      </c>
      <c r="D15" s="1475">
        <v>46.5</v>
      </c>
      <c r="E15" s="1475">
        <v>38.9</v>
      </c>
      <c r="F15" s="1475">
        <v>35.700000000000003</v>
      </c>
      <c r="G15" s="1475">
        <v>33.299999999999997</v>
      </c>
      <c r="H15" s="1476">
        <v>49.730000000000004</v>
      </c>
      <c r="I15" s="1476">
        <v>42.46</v>
      </c>
      <c r="J15" s="1476">
        <v>33.39</v>
      </c>
      <c r="K15" s="1476">
        <v>27.68</v>
      </c>
      <c r="L15" s="1476">
        <v>16.53</v>
      </c>
      <c r="M15" s="1476">
        <v>58.189129766122505</v>
      </c>
      <c r="N15" s="1476">
        <v>47.825934292302108</v>
      </c>
      <c r="O15" s="1476">
        <v>45.89410878160065</v>
      </c>
      <c r="P15" s="1476">
        <v>35.785681198208863</v>
      </c>
      <c r="Q15" s="1476">
        <v>24.522418692769183</v>
      </c>
      <c r="R15" s="1476">
        <v>57.443289461813741</v>
      </c>
      <c r="S15" s="1476">
        <v>50.140389882760118</v>
      </c>
      <c r="T15" s="1476">
        <v>42.987987459048156</v>
      </c>
      <c r="U15" s="1476">
        <v>42.849456802897052</v>
      </c>
      <c r="V15" s="1476">
        <v>33.417315361932417</v>
      </c>
      <c r="W15" s="1477">
        <v>58.213513287725917</v>
      </c>
      <c r="X15" s="1477">
        <v>50.029757401523177</v>
      </c>
      <c r="Y15" s="1477">
        <v>45.533696203699428</v>
      </c>
      <c r="Z15" s="1477">
        <v>40.404040404040401</v>
      </c>
      <c r="AA15" s="1477">
        <v>38.831176368173644</v>
      </c>
      <c r="AB15" s="1476">
        <v>51.74</v>
      </c>
      <c r="AC15" s="1476">
        <v>48.41</v>
      </c>
      <c r="AD15" s="1476">
        <v>42.11</v>
      </c>
      <c r="AE15" s="1476">
        <v>40.619999999999997</v>
      </c>
      <c r="AF15" s="1476">
        <v>34.25</v>
      </c>
      <c r="AG15" s="1476">
        <v>38.956418019074384</v>
      </c>
      <c r="AH15" s="1476">
        <v>44.29561232799194</v>
      </c>
      <c r="AI15" s="1476">
        <v>42.858484805786482</v>
      </c>
      <c r="AJ15" s="1476">
        <v>39.775468452605118</v>
      </c>
      <c r="AK15" s="1476">
        <v>37.487836010464193</v>
      </c>
      <c r="AL15" s="1476">
        <v>59.58657362455876</v>
      </c>
      <c r="AM15" s="1476">
        <v>31.073518188756044</v>
      </c>
      <c r="AN15" s="1476">
        <v>37.940209952965532</v>
      </c>
      <c r="AO15" s="1476">
        <v>39.571128029509708</v>
      </c>
      <c r="AP15" s="1478">
        <v>36.655107120822073</v>
      </c>
      <c r="AQ15" s="1485">
        <v>64</v>
      </c>
      <c r="AR15" s="1485">
        <v>46.800000000000004</v>
      </c>
      <c r="AS15" s="1485">
        <v>26.8</v>
      </c>
      <c r="AT15" s="1485">
        <v>35.4</v>
      </c>
      <c r="AU15" s="1486">
        <v>37.1</v>
      </c>
      <c r="AV15" s="1489">
        <v>66</v>
      </c>
      <c r="AW15" s="1489">
        <v>50.7</v>
      </c>
      <c r="AX15" s="1489">
        <v>40.699999999999996</v>
      </c>
      <c r="AY15" s="1489">
        <v>24.4</v>
      </c>
      <c r="AZ15" s="1489">
        <v>32.5</v>
      </c>
    </row>
    <row r="16" spans="1:53" ht="20.149999999999999" customHeight="1">
      <c r="A16" s="1474">
        <v>9</v>
      </c>
      <c r="B16" s="789" t="s">
        <v>96</v>
      </c>
      <c r="C16" s="1475">
        <v>53.47</v>
      </c>
      <c r="D16" s="1475">
        <v>44.97</v>
      </c>
      <c r="E16" s="1475">
        <v>43.91</v>
      </c>
      <c r="F16" s="1475">
        <v>43.71</v>
      </c>
      <c r="G16" s="1475">
        <v>36.96</v>
      </c>
      <c r="H16" s="1476">
        <v>59.250708492133299</v>
      </c>
      <c r="I16" s="1476">
        <v>47.05781964639224</v>
      </c>
      <c r="J16" s="1476">
        <v>40.700710287193168</v>
      </c>
      <c r="K16" s="1476">
        <v>41.431834545770542</v>
      </c>
      <c r="L16" s="1476">
        <v>31.043088956739506</v>
      </c>
      <c r="M16" s="1476">
        <v>68.968012573353988</v>
      </c>
      <c r="N16" s="1476">
        <v>53.805478714289215</v>
      </c>
      <c r="O16" s="1476">
        <v>43.988279824881424</v>
      </c>
      <c r="P16" s="1476">
        <v>39.287713805829462</v>
      </c>
      <c r="Q16" s="1476">
        <v>34.539571926331512</v>
      </c>
      <c r="R16" s="1476">
        <v>69.781541530578323</v>
      </c>
      <c r="S16" s="1476">
        <v>60.10263497745656</v>
      </c>
      <c r="T16" s="1476">
        <v>49.492768734436524</v>
      </c>
      <c r="U16" s="1476">
        <v>41.838261326389606</v>
      </c>
      <c r="V16" s="1476">
        <v>34.256269323256618</v>
      </c>
      <c r="W16" s="1477">
        <v>73.587134576612897</v>
      </c>
      <c r="X16" s="1477">
        <v>61.483492785445428</v>
      </c>
      <c r="Y16" s="1477">
        <v>54.738981357433182</v>
      </c>
      <c r="Z16" s="1477">
        <v>46.885536386680783</v>
      </c>
      <c r="AA16" s="1477">
        <v>37.609954699237349</v>
      </c>
      <c r="AB16" s="1476">
        <v>72.930000000000007</v>
      </c>
      <c r="AC16" s="1476">
        <v>65.02</v>
      </c>
      <c r="AD16" s="1476">
        <v>55.3</v>
      </c>
      <c r="AE16" s="1476">
        <v>51.54</v>
      </c>
      <c r="AF16" s="1476">
        <v>41.87</v>
      </c>
      <c r="AG16" s="1476">
        <v>76.300654354175137</v>
      </c>
      <c r="AH16" s="1476">
        <v>65.494851819740902</v>
      </c>
      <c r="AI16" s="1476">
        <v>60.327538782272327</v>
      </c>
      <c r="AJ16" s="1476">
        <v>52.735376484045283</v>
      </c>
      <c r="AK16" s="1476">
        <v>45.689893225331367</v>
      </c>
      <c r="AL16" s="1476">
        <v>75.287035371844496</v>
      </c>
      <c r="AM16" s="1476">
        <v>67.310363247863251</v>
      </c>
      <c r="AN16" s="1476">
        <v>60.908743552187474</v>
      </c>
      <c r="AO16" s="1476">
        <v>57.794225437394431</v>
      </c>
      <c r="AP16" s="1478">
        <v>47.636065966537558</v>
      </c>
      <c r="AQ16" s="1485">
        <v>78.634133415393023</v>
      </c>
      <c r="AR16" s="1485">
        <v>67.35868948179386</v>
      </c>
      <c r="AS16" s="1485">
        <v>62.05346835551785</v>
      </c>
      <c r="AT16" s="1485">
        <v>58.083740440443002</v>
      </c>
      <c r="AU16" s="1486">
        <v>54.409593197786691</v>
      </c>
      <c r="AV16" s="1489">
        <v>79.233743173413146</v>
      </c>
      <c r="AW16" s="1489">
        <v>72.561979917001736</v>
      </c>
      <c r="AX16" s="1489">
        <v>63.276309466602584</v>
      </c>
      <c r="AY16" s="1489">
        <v>59.456573902821738</v>
      </c>
      <c r="AZ16" s="1489">
        <v>55.821125674633777</v>
      </c>
    </row>
    <row r="17" spans="1:52" ht="20.149999999999999" customHeight="1">
      <c r="A17" s="1474">
        <v>10</v>
      </c>
      <c r="B17" s="1070" t="s">
        <v>345</v>
      </c>
      <c r="C17" s="1475"/>
      <c r="D17" s="1475"/>
      <c r="E17" s="1475"/>
      <c r="F17" s="1475"/>
      <c r="G17" s="1475"/>
      <c r="H17" s="1476"/>
      <c r="I17" s="1476"/>
      <c r="J17" s="1476"/>
      <c r="K17" s="1476"/>
      <c r="L17" s="1476"/>
      <c r="M17" s="1476"/>
      <c r="N17" s="1476"/>
      <c r="O17" s="1476"/>
      <c r="P17" s="1476"/>
      <c r="Q17" s="1476"/>
      <c r="R17" s="1476"/>
      <c r="S17" s="1476"/>
      <c r="T17" s="1476"/>
      <c r="U17" s="1476"/>
      <c r="V17" s="1476"/>
      <c r="W17" s="1477"/>
      <c r="X17" s="1477"/>
      <c r="Y17" s="1477"/>
      <c r="Z17" s="1477"/>
      <c r="AA17" s="1477"/>
      <c r="AB17" s="1476"/>
      <c r="AC17" s="1476"/>
      <c r="AD17" s="1476"/>
      <c r="AE17" s="1476"/>
      <c r="AF17" s="1476"/>
      <c r="AG17" s="1476"/>
      <c r="AH17" s="1476"/>
      <c r="AI17" s="1476"/>
      <c r="AJ17" s="1476"/>
      <c r="AK17" s="1476"/>
      <c r="AL17" s="1476"/>
      <c r="AM17" s="1476"/>
      <c r="AN17" s="1476"/>
      <c r="AO17" s="1476"/>
      <c r="AP17" s="1478"/>
      <c r="AQ17" s="1485"/>
      <c r="AR17" s="1485"/>
      <c r="AS17" s="1485"/>
      <c r="AT17" s="1485"/>
      <c r="AU17" s="1486"/>
      <c r="AV17" s="1489" t="s">
        <v>759</v>
      </c>
      <c r="AW17" s="1489" t="s">
        <v>759</v>
      </c>
      <c r="AX17" s="1489" t="s">
        <v>759</v>
      </c>
      <c r="AY17" s="1489" t="s">
        <v>759</v>
      </c>
      <c r="AZ17" s="1489" t="s">
        <v>759</v>
      </c>
    </row>
    <row r="18" spans="1:52" ht="20.149999999999999" customHeight="1">
      <c r="A18" s="1474">
        <v>11</v>
      </c>
      <c r="B18" s="789" t="s">
        <v>39</v>
      </c>
      <c r="C18" s="1475">
        <v>49.5</v>
      </c>
      <c r="D18" s="1475">
        <v>34.4</v>
      </c>
      <c r="E18" s="1475">
        <v>31.8</v>
      </c>
      <c r="F18" s="1476" t="s">
        <v>759</v>
      </c>
      <c r="G18" s="1476" t="s">
        <v>759</v>
      </c>
      <c r="H18" s="1476">
        <v>63.916381169902294</v>
      </c>
      <c r="I18" s="1476">
        <v>40.982389451489325</v>
      </c>
      <c r="J18" s="1476">
        <v>30.653861334034993</v>
      </c>
      <c r="K18" s="1476">
        <v>28.860407659048796</v>
      </c>
      <c r="L18" s="1490" t="s">
        <v>759</v>
      </c>
      <c r="M18" s="1476">
        <v>69.155709511379996</v>
      </c>
      <c r="N18" s="1476">
        <v>55.130823229100187</v>
      </c>
      <c r="O18" s="1476">
        <v>36.238162100797652</v>
      </c>
      <c r="P18" s="1476">
        <v>28.279857788702103</v>
      </c>
      <c r="Q18" s="1476">
        <v>25.95856524427953</v>
      </c>
      <c r="R18" s="1476">
        <v>73.997158372097545</v>
      </c>
      <c r="S18" s="1476">
        <v>58.311560266206556</v>
      </c>
      <c r="T18" s="1476">
        <v>49.515441271482104</v>
      </c>
      <c r="U18" s="1476">
        <v>33.03405758065481</v>
      </c>
      <c r="V18" s="1476">
        <v>25.58364475708947</v>
      </c>
      <c r="W18" s="1477">
        <v>75.212444375251366</v>
      </c>
      <c r="X18" s="1477">
        <v>62.93812678903857</v>
      </c>
      <c r="Y18" s="1477">
        <v>52.78577688744209</v>
      </c>
      <c r="Z18" s="1477">
        <v>45.958810957839518</v>
      </c>
      <c r="AA18" s="1477">
        <v>29.867822840454039</v>
      </c>
      <c r="AB18" s="1476">
        <v>75.540000000000006</v>
      </c>
      <c r="AC18" s="1476">
        <v>61.22</v>
      </c>
      <c r="AD18" s="1476">
        <v>54.88</v>
      </c>
      <c r="AE18" s="1476">
        <v>46.38</v>
      </c>
      <c r="AF18" s="1476">
        <v>39.79</v>
      </c>
      <c r="AG18" s="1476">
        <v>73.176717704936152</v>
      </c>
      <c r="AH18" s="1476">
        <v>66.075858121144009</v>
      </c>
      <c r="AI18" s="1476">
        <v>55.75084713077495</v>
      </c>
      <c r="AJ18" s="1476">
        <v>52.471598388043986</v>
      </c>
      <c r="AK18" s="1476">
        <v>44.277958740499457</v>
      </c>
      <c r="AL18" s="1476">
        <v>68.258933368354448</v>
      </c>
      <c r="AM18" s="1476">
        <v>64.516165434745815</v>
      </c>
      <c r="AN18" s="1476">
        <v>59.776245044262211</v>
      </c>
      <c r="AO18" s="1476">
        <v>52.119400506497286</v>
      </c>
      <c r="AP18" s="1478">
        <v>44.747401057815068</v>
      </c>
      <c r="AQ18" s="1485">
        <v>72.388861049466684</v>
      </c>
      <c r="AR18" s="1485">
        <v>58.449131363861348</v>
      </c>
      <c r="AS18" s="1485">
        <v>58.596103866234273</v>
      </c>
      <c r="AT18" s="1485">
        <v>56.513236242065354</v>
      </c>
      <c r="AU18" s="1486">
        <v>46.653863199881812</v>
      </c>
      <c r="AV18" s="1489">
        <v>70.101452498674092</v>
      </c>
      <c r="AW18" s="1489">
        <v>61.136515888503773</v>
      </c>
      <c r="AX18" s="1489">
        <v>51.317600906421703</v>
      </c>
      <c r="AY18" s="1489">
        <v>54.05574404520663</v>
      </c>
      <c r="AZ18" s="1489">
        <v>49.251152760071008</v>
      </c>
    </row>
    <row r="19" spans="1:52" ht="20.149999999999999" customHeight="1">
      <c r="A19" s="1474">
        <v>12</v>
      </c>
      <c r="B19" s="789" t="s">
        <v>180</v>
      </c>
      <c r="C19" s="1475">
        <v>59</v>
      </c>
      <c r="D19" s="1475">
        <v>52</v>
      </c>
      <c r="E19" s="1475">
        <v>42</v>
      </c>
      <c r="F19" s="1475">
        <v>35</v>
      </c>
      <c r="G19" s="1475">
        <v>29</v>
      </c>
      <c r="H19" s="1476">
        <v>58.8</v>
      </c>
      <c r="I19" s="1476">
        <v>52.300000000000004</v>
      </c>
      <c r="J19" s="1476">
        <v>42.9</v>
      </c>
      <c r="K19" s="1476">
        <v>36.4</v>
      </c>
      <c r="L19" s="1476">
        <v>30.099999999999998</v>
      </c>
      <c r="M19" s="1476">
        <v>58.679058402082951</v>
      </c>
      <c r="N19" s="1476">
        <v>52.307540633819741</v>
      </c>
      <c r="O19" s="1476">
        <v>43.342126871120414</v>
      </c>
      <c r="P19" s="1476">
        <v>37.357222475509609</v>
      </c>
      <c r="Q19" s="1476">
        <v>31.125146083211469</v>
      </c>
      <c r="R19" s="1476">
        <v>58.927661963022217</v>
      </c>
      <c r="S19" s="1476">
        <v>51.954555902793068</v>
      </c>
      <c r="T19" s="1476">
        <v>43.551801482368639</v>
      </c>
      <c r="U19" s="1476">
        <v>37.950865420469711</v>
      </c>
      <c r="V19" s="1476">
        <v>32.221984751488804</v>
      </c>
      <c r="W19" s="1477">
        <v>59.620891125288544</v>
      </c>
      <c r="X19" s="1477">
        <v>52.111941407869253</v>
      </c>
      <c r="Y19" s="1477">
        <v>43.544245830951894</v>
      </c>
      <c r="Z19" s="1477">
        <v>38.33788542832918</v>
      </c>
      <c r="AA19" s="1477">
        <v>33.028310402385145</v>
      </c>
      <c r="AB19" s="1476">
        <v>59.98</v>
      </c>
      <c r="AC19" s="1476">
        <v>52.5</v>
      </c>
      <c r="AD19" s="1476">
        <v>43.73</v>
      </c>
      <c r="AE19" s="1476">
        <v>38.409999999999997</v>
      </c>
      <c r="AF19" s="1476">
        <v>33.49</v>
      </c>
      <c r="AG19" s="1476">
        <v>61.810613401685885</v>
      </c>
      <c r="AH19" s="1476">
        <v>53.417657273935049</v>
      </c>
      <c r="AI19" s="1476">
        <v>47.651041344149277</v>
      </c>
      <c r="AJ19" s="1476">
        <v>40.774948953547728</v>
      </c>
      <c r="AK19" s="1476">
        <v>32.753463065842546</v>
      </c>
      <c r="AL19" s="1476">
        <v>63.163588176434004</v>
      </c>
      <c r="AM19" s="1476">
        <v>53.107279613316315</v>
      </c>
      <c r="AN19" s="1476">
        <v>48.053855569155445</v>
      </c>
      <c r="AO19" s="1476">
        <v>45.876942676478663</v>
      </c>
      <c r="AP19" s="1478">
        <v>37.88767186141181</v>
      </c>
      <c r="AQ19" s="1483" t="s">
        <v>103</v>
      </c>
      <c r="AR19" s="1483" t="s">
        <v>103</v>
      </c>
      <c r="AS19" s="1483" t="s">
        <v>103</v>
      </c>
      <c r="AT19" s="1483" t="s">
        <v>103</v>
      </c>
      <c r="AU19" s="1484" t="s">
        <v>103</v>
      </c>
      <c r="AV19" s="1489" t="s">
        <v>103</v>
      </c>
      <c r="AW19" s="1489" t="s">
        <v>103</v>
      </c>
      <c r="AX19" s="1489" t="s">
        <v>103</v>
      </c>
      <c r="AY19" s="1489" t="s">
        <v>103</v>
      </c>
      <c r="AZ19" s="1489" t="s">
        <v>103</v>
      </c>
    </row>
    <row r="20" spans="1:52" ht="20.149999999999999" customHeight="1">
      <c r="A20" s="1474">
        <v>13</v>
      </c>
      <c r="B20" s="789" t="s">
        <v>43</v>
      </c>
      <c r="C20" s="1475">
        <v>38.729999999999997</v>
      </c>
      <c r="D20" s="1475">
        <v>32.03</v>
      </c>
      <c r="E20" s="1475">
        <v>26.15</v>
      </c>
      <c r="F20" s="1475">
        <v>20.440000000000001</v>
      </c>
      <c r="G20" s="1475">
        <v>8.8800000000000008</v>
      </c>
      <c r="H20" s="1476">
        <v>35.226304380982867</v>
      </c>
      <c r="I20" s="1476">
        <v>31.58519929531063</v>
      </c>
      <c r="J20" s="1476">
        <v>29.19863010466613</v>
      </c>
      <c r="K20" s="1476">
        <v>23.438692673268129</v>
      </c>
      <c r="L20" s="1476">
        <v>16.607970289639578</v>
      </c>
      <c r="M20" s="1476">
        <v>51.309579206275345</v>
      </c>
      <c r="N20" s="1476">
        <v>32.272739508465911</v>
      </c>
      <c r="O20" s="1476">
        <v>29.530057941505472</v>
      </c>
      <c r="P20" s="1476">
        <v>23.029162243414188</v>
      </c>
      <c r="Q20" s="1476">
        <v>20.457664792119616</v>
      </c>
      <c r="R20" s="1476">
        <v>57.838675086381507</v>
      </c>
      <c r="S20" s="1476">
        <v>40.656946539299483</v>
      </c>
      <c r="T20" s="1476">
        <v>27.045540694211294</v>
      </c>
      <c r="U20" s="1476">
        <v>27.154020670531885</v>
      </c>
      <c r="V20" s="1476">
        <v>20.076195291058792</v>
      </c>
      <c r="W20" s="1477">
        <v>53.486296335188484</v>
      </c>
      <c r="X20" s="1477">
        <v>45.690900337024551</v>
      </c>
      <c r="Y20" s="1477">
        <v>34.073824372155734</v>
      </c>
      <c r="Z20" s="1477">
        <v>24.261723959609157</v>
      </c>
      <c r="AA20" s="1477">
        <v>22.610951231787737</v>
      </c>
      <c r="AB20" s="1476">
        <v>57.04</v>
      </c>
      <c r="AC20" s="1476">
        <v>40.340000000000003</v>
      </c>
      <c r="AD20" s="1476">
        <v>36.619999999999997</v>
      </c>
      <c r="AE20" s="1476">
        <v>29.04</v>
      </c>
      <c r="AF20" s="1476">
        <v>19.04</v>
      </c>
      <c r="AG20" s="1476">
        <v>62.779331664949211</v>
      </c>
      <c r="AH20" s="1476">
        <v>45.128395163393307</v>
      </c>
      <c r="AI20" s="1476">
        <v>32.695875742154371</v>
      </c>
      <c r="AJ20" s="1476">
        <v>32.770516495797089</v>
      </c>
      <c r="AK20" s="1476">
        <v>25.53966632618318</v>
      </c>
      <c r="AL20" s="1476">
        <v>65.268619811179391</v>
      </c>
      <c r="AM20" s="1476">
        <v>50.730741381093821</v>
      </c>
      <c r="AN20" s="1476">
        <v>38.190802604231187</v>
      </c>
      <c r="AO20" s="1476">
        <v>29.999867139649517</v>
      </c>
      <c r="AP20" s="1478">
        <v>30.192326514632473</v>
      </c>
      <c r="AQ20" s="1485">
        <v>69.32830880480725</v>
      </c>
      <c r="AR20" s="1485">
        <v>53.762165621882119</v>
      </c>
      <c r="AS20" s="1485">
        <v>41.892893130223463</v>
      </c>
      <c r="AT20" s="1485">
        <v>34.431946626967722</v>
      </c>
      <c r="AU20" s="1486">
        <v>27.175117853661142</v>
      </c>
      <c r="AV20" s="1489">
        <v>67.981117008783869</v>
      </c>
      <c r="AW20" s="1489">
        <v>57.569797440547653</v>
      </c>
      <c r="AX20" s="1489">
        <v>45.587070493720063</v>
      </c>
      <c r="AY20" s="1489">
        <v>37.905033322943105</v>
      </c>
      <c r="AZ20" s="1489">
        <v>31.51309877652589</v>
      </c>
    </row>
    <row r="21" spans="1:52" ht="20.149999999999999" customHeight="1">
      <c r="A21" s="1474">
        <v>14</v>
      </c>
      <c r="B21" s="1070" t="s">
        <v>355</v>
      </c>
      <c r="C21" s="1475"/>
      <c r="D21" s="1475"/>
      <c r="E21" s="1475"/>
      <c r="F21" s="1475"/>
      <c r="G21" s="1475"/>
      <c r="H21" s="1476"/>
      <c r="I21" s="1476"/>
      <c r="J21" s="1476"/>
      <c r="K21" s="1476"/>
      <c r="L21" s="1476"/>
      <c r="M21" s="1476"/>
      <c r="N21" s="1476"/>
      <c r="O21" s="1476"/>
      <c r="P21" s="1476"/>
      <c r="Q21" s="1476"/>
      <c r="R21" s="1476"/>
      <c r="S21" s="1476"/>
      <c r="T21" s="1476"/>
      <c r="U21" s="1476"/>
      <c r="V21" s="1476"/>
      <c r="W21" s="1477"/>
      <c r="X21" s="1477"/>
      <c r="Y21" s="1477"/>
      <c r="Z21" s="1477"/>
      <c r="AA21" s="1477"/>
      <c r="AB21" s="1476"/>
      <c r="AC21" s="1476"/>
      <c r="AD21" s="1476"/>
      <c r="AE21" s="1476"/>
      <c r="AF21" s="1476"/>
      <c r="AG21" s="1476"/>
      <c r="AH21" s="1476"/>
      <c r="AI21" s="1476"/>
      <c r="AJ21" s="1476"/>
      <c r="AK21" s="1476"/>
      <c r="AL21" s="1476"/>
      <c r="AM21" s="1476"/>
      <c r="AN21" s="1476"/>
      <c r="AO21" s="1476"/>
      <c r="AP21" s="1478"/>
      <c r="AQ21" s="1485"/>
      <c r="AR21" s="1485"/>
      <c r="AS21" s="1485"/>
      <c r="AT21" s="1485"/>
      <c r="AU21" s="1486"/>
      <c r="AV21" s="1489" t="s">
        <v>759</v>
      </c>
      <c r="AW21" s="1489" t="s">
        <v>759</v>
      </c>
      <c r="AX21" s="1489" t="s">
        <v>759</v>
      </c>
      <c r="AY21" s="1489" t="s">
        <v>759</v>
      </c>
      <c r="AZ21" s="1489" t="s">
        <v>759</v>
      </c>
    </row>
    <row r="22" spans="1:52" ht="20.149999999999999" customHeight="1">
      <c r="A22" s="1474">
        <v>15</v>
      </c>
      <c r="B22" s="789" t="s">
        <v>46</v>
      </c>
      <c r="C22" s="1475">
        <v>68.19</v>
      </c>
      <c r="D22" s="1475">
        <v>59.33</v>
      </c>
      <c r="E22" s="1475">
        <v>58.44</v>
      </c>
      <c r="F22" s="1475">
        <v>56.23</v>
      </c>
      <c r="G22" s="1475">
        <v>31.78</v>
      </c>
      <c r="H22" s="1476">
        <v>71.333983819789637</v>
      </c>
      <c r="I22" s="1476">
        <v>61.281412403412958</v>
      </c>
      <c r="J22" s="1476">
        <v>55.17375818838255</v>
      </c>
      <c r="K22" s="1476">
        <v>56.427852808394938</v>
      </c>
      <c r="L22" s="1476">
        <v>41.363795600169837</v>
      </c>
      <c r="M22" s="1476">
        <v>67</v>
      </c>
      <c r="N22" s="1476">
        <v>65</v>
      </c>
      <c r="O22" s="1476">
        <v>57.999999999999993</v>
      </c>
      <c r="P22" s="1476">
        <v>53</v>
      </c>
      <c r="Q22" s="1476">
        <v>50</v>
      </c>
      <c r="R22" s="1476">
        <v>69</v>
      </c>
      <c r="S22" s="1476">
        <v>61</v>
      </c>
      <c r="T22" s="1476">
        <v>60</v>
      </c>
      <c r="U22" s="1476">
        <v>55.000000000000007</v>
      </c>
      <c r="V22" s="1476">
        <v>47</v>
      </c>
      <c r="W22" s="1477">
        <v>71</v>
      </c>
      <c r="X22" s="1477">
        <v>61.4</v>
      </c>
      <c r="Y22" s="1477">
        <v>56.3</v>
      </c>
      <c r="Z22" s="1477">
        <v>57.3</v>
      </c>
      <c r="AA22" s="1477">
        <v>47.199999999999996</v>
      </c>
      <c r="AB22" s="1476">
        <v>72.8</v>
      </c>
      <c r="AC22" s="1476">
        <v>62.4</v>
      </c>
      <c r="AD22" s="1476">
        <v>55.2</v>
      </c>
      <c r="AE22" s="1476">
        <v>52.1</v>
      </c>
      <c r="AF22" s="1476">
        <v>47.2</v>
      </c>
      <c r="AG22" s="1476">
        <v>77.400000000000006</v>
      </c>
      <c r="AH22" s="1476">
        <v>64.2</v>
      </c>
      <c r="AI22" s="1476">
        <v>56.999999999999993</v>
      </c>
      <c r="AJ22" s="1476">
        <v>51.7</v>
      </c>
      <c r="AK22" s="1476">
        <v>43.4</v>
      </c>
      <c r="AL22" s="1476">
        <v>80.520997664727204</v>
      </c>
      <c r="AM22" s="1476">
        <v>69.781534686982582</v>
      </c>
      <c r="AN22" s="1476">
        <v>58.69520293614319</v>
      </c>
      <c r="AO22" s="1476">
        <v>54.282419208743129</v>
      </c>
      <c r="AP22" s="1478">
        <v>46.228607774909271</v>
      </c>
      <c r="AQ22" s="1488">
        <v>81.599839302524984</v>
      </c>
      <c r="AR22" s="1488">
        <v>70.006674590927005</v>
      </c>
      <c r="AS22" s="1488">
        <v>61.425530444153374</v>
      </c>
      <c r="AT22" s="1488">
        <v>54.641718692682737</v>
      </c>
      <c r="AU22" s="1489">
        <v>47.655469487407359</v>
      </c>
      <c r="AV22" s="1489">
        <v>79.921535874359137</v>
      </c>
      <c r="AW22" s="1489">
        <v>73.150365543978239</v>
      </c>
      <c r="AX22" s="1489">
        <v>64.385620238529995</v>
      </c>
      <c r="AY22" s="1489">
        <v>58.27562678614612</v>
      </c>
      <c r="AZ22" s="1489">
        <v>49.11311421122528</v>
      </c>
    </row>
    <row r="23" spans="1:52" ht="20.149999999999999" customHeight="1">
      <c r="A23" s="1474">
        <v>16</v>
      </c>
      <c r="B23" s="789" t="s">
        <v>49</v>
      </c>
      <c r="C23" s="1475">
        <v>73.400000000000006</v>
      </c>
      <c r="D23" s="1475">
        <v>60.6</v>
      </c>
      <c r="E23" s="1475">
        <v>57.8</v>
      </c>
      <c r="F23" s="1475">
        <v>42.8</v>
      </c>
      <c r="G23" s="1475">
        <v>16.7</v>
      </c>
      <c r="H23" s="1476">
        <v>78.7</v>
      </c>
      <c r="I23" s="1476">
        <v>66.400000000000006</v>
      </c>
      <c r="J23" s="1476">
        <v>56.399999999999991</v>
      </c>
      <c r="K23" s="1476">
        <v>55.300000000000004</v>
      </c>
      <c r="L23" s="1476">
        <v>35.199999999999996</v>
      </c>
      <c r="M23" s="1476">
        <v>80.576257994404827</v>
      </c>
      <c r="N23" s="1476">
        <v>71.328701642109252</v>
      </c>
      <c r="O23" s="1476">
        <v>61.768611887517956</v>
      </c>
      <c r="P23" s="1476">
        <v>53.866795176500226</v>
      </c>
      <c r="Q23" s="1476">
        <v>49.121541328066023</v>
      </c>
      <c r="R23" s="1476">
        <v>80.7</v>
      </c>
      <c r="S23" s="1476">
        <v>73.2</v>
      </c>
      <c r="T23" s="1476">
        <v>66.3</v>
      </c>
      <c r="U23" s="1476">
        <v>59.4</v>
      </c>
      <c r="V23" s="1476">
        <v>49.1</v>
      </c>
      <c r="W23" s="1477">
        <v>78.826961944682566</v>
      </c>
      <c r="X23" s="1477">
        <v>72.005877460837624</v>
      </c>
      <c r="Y23" s="1477">
        <v>66.544948800922015</v>
      </c>
      <c r="Z23" s="1477">
        <v>62.456161951552744</v>
      </c>
      <c r="AA23" s="1477">
        <v>53.30365205869478</v>
      </c>
      <c r="AB23" s="1476">
        <v>81.900000000000006</v>
      </c>
      <c r="AC23" s="1476">
        <v>71.7</v>
      </c>
      <c r="AD23" s="1476">
        <v>66</v>
      </c>
      <c r="AE23" s="1476">
        <v>63</v>
      </c>
      <c r="AF23" s="1476">
        <v>56.5</v>
      </c>
      <c r="AG23" s="1476">
        <v>80.878170840366991</v>
      </c>
      <c r="AH23" s="1476">
        <v>72.608646652169355</v>
      </c>
      <c r="AI23" s="1476">
        <v>64.454542219785637</v>
      </c>
      <c r="AJ23" s="1476">
        <v>61.793863050711764</v>
      </c>
      <c r="AK23" s="1476">
        <v>56.420090485267437</v>
      </c>
      <c r="AL23" s="1476">
        <v>78.024360751840675</v>
      </c>
      <c r="AM23" s="1476">
        <v>73.982558139534888</v>
      </c>
      <c r="AN23" s="1476">
        <v>67.394089050081035</v>
      </c>
      <c r="AO23" s="1476">
        <v>61.787454058101787</v>
      </c>
      <c r="AP23" s="1478">
        <v>59.78077545038785</v>
      </c>
      <c r="AQ23" s="1485">
        <v>81.5</v>
      </c>
      <c r="AR23" s="1485">
        <v>71.5</v>
      </c>
      <c r="AS23" s="1485">
        <v>69.3</v>
      </c>
      <c r="AT23" s="1485">
        <v>64.5</v>
      </c>
      <c r="AU23" s="1486">
        <v>55.300000000000004</v>
      </c>
      <c r="AV23" s="1489">
        <v>84.7</v>
      </c>
      <c r="AW23" s="1489">
        <v>77.8</v>
      </c>
      <c r="AX23" s="1489">
        <v>69</v>
      </c>
      <c r="AY23" s="1489">
        <v>68</v>
      </c>
      <c r="AZ23" s="1489">
        <v>58.199999999999996</v>
      </c>
    </row>
    <row r="24" spans="1:52" ht="20.149999999999999" customHeight="1">
      <c r="A24" s="1474">
        <v>17</v>
      </c>
      <c r="B24" s="789" t="s">
        <v>52</v>
      </c>
      <c r="C24" s="1475">
        <v>60.1</v>
      </c>
      <c r="D24" s="1475">
        <v>55.4</v>
      </c>
      <c r="E24" s="1475">
        <v>51.6</v>
      </c>
      <c r="F24" s="1475">
        <v>46.2</v>
      </c>
      <c r="G24" s="1475">
        <v>37.299999999999997</v>
      </c>
      <c r="H24" s="1476">
        <v>60.529999999999994</v>
      </c>
      <c r="I24" s="1476">
        <v>49.7</v>
      </c>
      <c r="J24" s="1476">
        <v>50.61</v>
      </c>
      <c r="K24" s="1476">
        <v>48.86</v>
      </c>
      <c r="L24" s="1476">
        <v>26.009999999999998</v>
      </c>
      <c r="M24" s="1476">
        <v>65.56</v>
      </c>
      <c r="N24" s="1476">
        <v>51.59</v>
      </c>
      <c r="O24" s="1476">
        <v>44.7</v>
      </c>
      <c r="P24" s="1476">
        <v>48.199999999999996</v>
      </c>
      <c r="Q24" s="1476">
        <v>35.78</v>
      </c>
      <c r="R24" s="1476">
        <v>65.609924771446885</v>
      </c>
      <c r="S24" s="1476">
        <v>57.10420251788787</v>
      </c>
      <c r="T24" s="1476">
        <v>47.024869511820697</v>
      </c>
      <c r="U24" s="1476">
        <v>41.810774758751641</v>
      </c>
      <c r="V24" s="1476">
        <v>38.413751146071654</v>
      </c>
      <c r="W24" s="1477">
        <v>65.88000000000001</v>
      </c>
      <c r="X24" s="1477">
        <v>57.16</v>
      </c>
      <c r="Y24" s="1477">
        <v>52.16</v>
      </c>
      <c r="Z24" s="1477">
        <v>43.76</v>
      </c>
      <c r="AA24" s="1477">
        <v>33.629999999999995</v>
      </c>
      <c r="AB24" s="1476">
        <v>67.430000000000007</v>
      </c>
      <c r="AC24" s="1476">
        <v>57.74</v>
      </c>
      <c r="AD24" s="1476">
        <v>51.61</v>
      </c>
      <c r="AE24" s="1476">
        <v>48.59</v>
      </c>
      <c r="AF24" s="1476">
        <v>37.4</v>
      </c>
      <c r="AG24" s="1476">
        <v>71.099999999999994</v>
      </c>
      <c r="AH24" s="1476">
        <v>58.199999999999996</v>
      </c>
      <c r="AI24" s="1476">
        <v>50.860000000000007</v>
      </c>
      <c r="AJ24" s="1476">
        <v>46.760000000000005</v>
      </c>
      <c r="AK24" s="1476">
        <v>39.629999999999995</v>
      </c>
      <c r="AL24" s="1476">
        <v>81.16</v>
      </c>
      <c r="AM24" s="1476">
        <v>70.320000000000007</v>
      </c>
      <c r="AN24" s="1476">
        <v>61.929999999999993</v>
      </c>
      <c r="AO24" s="1476">
        <v>57.509999999999991</v>
      </c>
      <c r="AP24" s="1478">
        <v>43.980000000000004</v>
      </c>
      <c r="AQ24" s="1485">
        <v>81.47999999999999</v>
      </c>
      <c r="AR24" s="1485">
        <v>69.97</v>
      </c>
      <c r="AS24" s="1485">
        <v>66.239999999999995</v>
      </c>
      <c r="AT24" s="1485">
        <v>58.58</v>
      </c>
      <c r="AU24" s="1486">
        <v>44.17</v>
      </c>
      <c r="AV24" s="1489">
        <v>70.412667206352879</v>
      </c>
      <c r="AW24" s="1489">
        <v>63.422509932657348</v>
      </c>
      <c r="AX24" s="1489">
        <v>56.097372925351195</v>
      </c>
      <c r="AY24" s="1489">
        <v>54.576317059107325</v>
      </c>
      <c r="AZ24" s="1489">
        <v>41.338159502439112</v>
      </c>
    </row>
    <row r="25" spans="1:52" ht="20.149999999999999" customHeight="1">
      <c r="A25" s="1474">
        <v>18</v>
      </c>
      <c r="B25" s="789" t="s">
        <v>56</v>
      </c>
      <c r="C25" s="1475">
        <v>71.790000000000006</v>
      </c>
      <c r="D25" s="1475">
        <v>61.41</v>
      </c>
      <c r="E25" s="1475">
        <v>54.74</v>
      </c>
      <c r="F25" s="1475">
        <v>42.77</v>
      </c>
      <c r="G25" s="1475">
        <v>25.75</v>
      </c>
      <c r="H25" s="1476">
        <v>76.821277142490047</v>
      </c>
      <c r="I25" s="1476">
        <v>63.869446419882472</v>
      </c>
      <c r="J25" s="1476">
        <v>55.937806217017105</v>
      </c>
      <c r="K25" s="1476">
        <v>51.19952389779413</v>
      </c>
      <c r="L25" s="1476">
        <v>37.386164175462625</v>
      </c>
      <c r="M25" s="1476">
        <v>79</v>
      </c>
      <c r="N25" s="1476">
        <v>68</v>
      </c>
      <c r="O25" s="1476">
        <v>59</v>
      </c>
      <c r="P25" s="1476">
        <v>53</v>
      </c>
      <c r="Q25" s="1476">
        <v>45</v>
      </c>
      <c r="R25" s="1476">
        <v>81.113910142169928</v>
      </c>
      <c r="S25" s="1476">
        <v>70.645696642223072</v>
      </c>
      <c r="T25" s="1476">
        <v>63.205878716530393</v>
      </c>
      <c r="U25" s="1476">
        <v>55.82053304290131</v>
      </c>
      <c r="V25" s="1476">
        <v>47.204620996153317</v>
      </c>
      <c r="W25" s="1477">
        <v>83.55</v>
      </c>
      <c r="X25" s="1477">
        <v>72.97</v>
      </c>
      <c r="Y25" s="1477">
        <v>65.400000000000006</v>
      </c>
      <c r="Z25" s="1477">
        <v>60.27</v>
      </c>
      <c r="AA25" s="1477">
        <v>46.64</v>
      </c>
      <c r="AB25" s="1476">
        <v>80.739999999999995</v>
      </c>
      <c r="AC25" s="1476">
        <v>73.58</v>
      </c>
      <c r="AD25" s="1476">
        <v>64.89</v>
      </c>
      <c r="AE25" s="1476">
        <v>60.63</v>
      </c>
      <c r="AF25" s="1476">
        <v>48.87</v>
      </c>
      <c r="AG25" s="1476">
        <v>83.415558573639487</v>
      </c>
      <c r="AH25" s="1476">
        <v>74.641891852786443</v>
      </c>
      <c r="AI25" s="1476">
        <v>68.259911632657904</v>
      </c>
      <c r="AJ25" s="1476">
        <v>62.84293973812639</v>
      </c>
      <c r="AK25" s="1476">
        <v>50.809458195274594</v>
      </c>
      <c r="AL25" s="1476">
        <v>95.426496642263459</v>
      </c>
      <c r="AM25" s="1476">
        <v>73.512237102832032</v>
      </c>
      <c r="AN25" s="1476">
        <v>53.595230798332452</v>
      </c>
      <c r="AO25" s="1476">
        <v>59.885964590292303</v>
      </c>
      <c r="AP25" s="1478">
        <v>60.324051202841545</v>
      </c>
      <c r="AQ25" s="1485">
        <v>95.426496642263459</v>
      </c>
      <c r="AR25" s="1485">
        <v>73.512237102832032</v>
      </c>
      <c r="AS25" s="1485">
        <v>53.595230798332452</v>
      </c>
      <c r="AT25" s="1485">
        <v>59.885964590292303</v>
      </c>
      <c r="AU25" s="1486">
        <v>60.324051202841545</v>
      </c>
      <c r="AV25" s="1489">
        <v>97.160333236583185</v>
      </c>
      <c r="AW25" s="1489">
        <v>77.151148928751795</v>
      </c>
      <c r="AX25" s="1489">
        <v>53.475372936545419</v>
      </c>
      <c r="AY25" s="1489">
        <v>60.416386754772752</v>
      </c>
      <c r="AZ25" s="1489">
        <v>63.702432593221502</v>
      </c>
    </row>
    <row r="26" spans="1:52" ht="20.149999999999999" customHeight="1">
      <c r="A26" s="1474">
        <v>19</v>
      </c>
      <c r="B26" s="789" t="s">
        <v>97</v>
      </c>
      <c r="C26" s="1475">
        <v>78</v>
      </c>
      <c r="D26" s="1475">
        <v>67</v>
      </c>
      <c r="E26" s="1475">
        <v>54</v>
      </c>
      <c r="F26" s="1475">
        <v>38</v>
      </c>
      <c r="G26" s="1475">
        <v>23</v>
      </c>
      <c r="H26" s="1476">
        <v>74</v>
      </c>
      <c r="I26" s="1476">
        <v>62</v>
      </c>
      <c r="J26" s="1476">
        <v>53</v>
      </c>
      <c r="K26" s="1476">
        <v>49</v>
      </c>
      <c r="L26" s="1476">
        <v>37</v>
      </c>
      <c r="M26" s="1476">
        <v>77</v>
      </c>
      <c r="N26" s="1476">
        <v>67</v>
      </c>
      <c r="O26" s="1476">
        <v>55.000000000000007</v>
      </c>
      <c r="P26" s="1476">
        <v>49</v>
      </c>
      <c r="Q26" s="1476">
        <v>46</v>
      </c>
      <c r="R26" s="1476">
        <v>77</v>
      </c>
      <c r="S26" s="1476">
        <v>69</v>
      </c>
      <c r="T26" s="1476">
        <v>57.999999999999993</v>
      </c>
      <c r="U26" s="1476">
        <v>52</v>
      </c>
      <c r="V26" s="1476">
        <v>47</v>
      </c>
      <c r="W26" s="1477">
        <v>79</v>
      </c>
      <c r="X26" s="1477">
        <v>67</v>
      </c>
      <c r="Y26" s="1477">
        <v>60</v>
      </c>
      <c r="Z26" s="1477">
        <v>54</v>
      </c>
      <c r="AA26" s="1477">
        <v>49</v>
      </c>
      <c r="AB26" s="1476">
        <v>82</v>
      </c>
      <c r="AC26" s="1476">
        <v>70</v>
      </c>
      <c r="AD26" s="1476">
        <v>61</v>
      </c>
      <c r="AE26" s="1476">
        <v>56</v>
      </c>
      <c r="AF26" s="1476">
        <v>50</v>
      </c>
      <c r="AG26" s="1476">
        <v>79</v>
      </c>
      <c r="AH26" s="1476">
        <v>67</v>
      </c>
      <c r="AI26" s="1476">
        <v>57.999999999999993</v>
      </c>
      <c r="AJ26" s="1476">
        <v>53</v>
      </c>
      <c r="AK26" s="1476">
        <v>50</v>
      </c>
      <c r="AL26" s="1476">
        <v>82</v>
      </c>
      <c r="AM26" s="1476">
        <v>67</v>
      </c>
      <c r="AN26" s="1476">
        <v>59</v>
      </c>
      <c r="AO26" s="1476">
        <v>54</v>
      </c>
      <c r="AP26" s="1478">
        <v>49</v>
      </c>
      <c r="AQ26" s="1485">
        <v>84</v>
      </c>
      <c r="AR26" s="1485">
        <v>70</v>
      </c>
      <c r="AS26" s="1485">
        <v>61</v>
      </c>
      <c r="AT26" s="1485">
        <v>55.000000000000007</v>
      </c>
      <c r="AU26" s="1486">
        <v>51</v>
      </c>
      <c r="AV26" s="1489">
        <v>85.097120289171457</v>
      </c>
      <c r="AW26" s="1489">
        <v>74.447379557506906</v>
      </c>
      <c r="AX26" s="1489">
        <v>64.92636920885613</v>
      </c>
      <c r="AY26" s="1489">
        <v>57.317324547580881</v>
      </c>
      <c r="AZ26" s="1489">
        <v>53</v>
      </c>
    </row>
    <row r="27" spans="1:52" ht="20.149999999999999" customHeight="1">
      <c r="A27" s="1474">
        <v>20</v>
      </c>
      <c r="B27" s="789" t="s">
        <v>61</v>
      </c>
      <c r="C27" s="1475">
        <v>58</v>
      </c>
      <c r="D27" s="1475">
        <v>41</v>
      </c>
      <c r="E27" s="1475">
        <v>31</v>
      </c>
      <c r="F27" s="1475">
        <v>24</v>
      </c>
      <c r="G27" s="1475">
        <v>14</v>
      </c>
      <c r="H27" s="1476">
        <v>63.3</v>
      </c>
      <c r="I27" s="1476">
        <v>46.300000000000004</v>
      </c>
      <c r="J27" s="1476">
        <v>35.799999999999997</v>
      </c>
      <c r="K27" s="1476">
        <v>28.199999999999996</v>
      </c>
      <c r="L27" s="1476">
        <v>17.100000000000001</v>
      </c>
      <c r="M27" s="1476">
        <v>69.31</v>
      </c>
      <c r="N27" s="1476">
        <v>52.43</v>
      </c>
      <c r="O27" s="1476">
        <v>40.69</v>
      </c>
      <c r="P27" s="1476">
        <v>32.68</v>
      </c>
      <c r="Q27" s="1476">
        <v>24.45</v>
      </c>
      <c r="R27" s="1476">
        <v>71.7</v>
      </c>
      <c r="S27" s="1476">
        <v>57.769999999999996</v>
      </c>
      <c r="T27" s="1476">
        <v>45.839999999999996</v>
      </c>
      <c r="U27" s="1476">
        <v>36.620000000000005</v>
      </c>
      <c r="V27" s="1476">
        <v>26.47</v>
      </c>
      <c r="W27" s="1477">
        <v>77.317108847890879</v>
      </c>
      <c r="X27" s="1477">
        <v>62.619832340509561</v>
      </c>
      <c r="Y27" s="1477">
        <v>51.825368871763757</v>
      </c>
      <c r="Z27" s="1477">
        <v>40.869181714030802</v>
      </c>
      <c r="AA27" s="1477">
        <v>30.162938764242043</v>
      </c>
      <c r="AB27" s="1476">
        <v>74.22</v>
      </c>
      <c r="AC27" s="1476">
        <v>62.71</v>
      </c>
      <c r="AD27" s="1476">
        <v>53.29</v>
      </c>
      <c r="AE27" s="1476">
        <v>45.25</v>
      </c>
      <c r="AF27" s="1476">
        <v>31.48</v>
      </c>
      <c r="AG27" s="1476">
        <v>75.88000000000001</v>
      </c>
      <c r="AH27" s="1476">
        <v>63.01</v>
      </c>
      <c r="AI27" s="1476">
        <v>55.84</v>
      </c>
      <c r="AJ27" s="1476">
        <v>49.79</v>
      </c>
      <c r="AK27" s="1476">
        <v>38.65</v>
      </c>
      <c r="AL27" s="1476">
        <v>76.8</v>
      </c>
      <c r="AM27" s="1476">
        <v>66.75</v>
      </c>
      <c r="AN27" s="1476">
        <v>56.65</v>
      </c>
      <c r="AO27" s="1476">
        <v>52.04</v>
      </c>
      <c r="AP27" s="1478">
        <v>43.95</v>
      </c>
      <c r="AQ27" s="1485">
        <v>77.25650382295693</v>
      </c>
      <c r="AR27" s="1485">
        <v>66.902549629635828</v>
      </c>
      <c r="AS27" s="1485">
        <v>60.209803982543974</v>
      </c>
      <c r="AT27" s="1485">
        <v>53.272233602597311</v>
      </c>
      <c r="AU27" s="1486">
        <v>44.962869203574037</v>
      </c>
      <c r="AV27" s="1489">
        <v>77.849999999999994</v>
      </c>
      <c r="AW27" s="1489">
        <v>66.790000000000006</v>
      </c>
      <c r="AX27" s="1489">
        <v>59.84</v>
      </c>
      <c r="AY27" s="1489">
        <v>56.410000000000004</v>
      </c>
      <c r="AZ27" s="1489">
        <v>47.29</v>
      </c>
    </row>
    <row r="28" spans="1:52" ht="20.149999999999999" customHeight="1">
      <c r="A28" s="1474">
        <v>21</v>
      </c>
      <c r="B28" s="1384" t="s">
        <v>64</v>
      </c>
      <c r="C28" s="1475">
        <v>43.21</v>
      </c>
      <c r="D28" s="1475">
        <v>27.34</v>
      </c>
      <c r="E28" s="1475">
        <v>24.91</v>
      </c>
      <c r="F28" s="1475">
        <v>22.66</v>
      </c>
      <c r="G28" s="1475">
        <v>10.16</v>
      </c>
      <c r="H28" s="1476">
        <v>50.083783631126089</v>
      </c>
      <c r="I28" s="1476">
        <v>34.714810006891355</v>
      </c>
      <c r="J28" s="1476">
        <v>18.804615839826415</v>
      </c>
      <c r="K28" s="1476">
        <v>20.999074930619795</v>
      </c>
      <c r="L28" s="1476">
        <v>15.658548639521156</v>
      </c>
      <c r="M28" s="1476">
        <v>64.764987882325883</v>
      </c>
      <c r="N28" s="1476">
        <v>46.87782623550455</v>
      </c>
      <c r="O28" s="1476">
        <v>33.119595168362132</v>
      </c>
      <c r="P28" s="1476">
        <v>19.584155343249172</v>
      </c>
      <c r="Q28" s="1476">
        <v>22.175340724525107</v>
      </c>
      <c r="R28" s="1476">
        <v>74.328823974134181</v>
      </c>
      <c r="S28" s="1476">
        <v>59.279429504009087</v>
      </c>
      <c r="T28" s="1476">
        <v>39.679563661155612</v>
      </c>
      <c r="U28" s="1476">
        <v>29.045796616710618</v>
      </c>
      <c r="V28" s="1476">
        <v>15.596239289114566</v>
      </c>
      <c r="W28" s="1477">
        <v>77.2</v>
      </c>
      <c r="X28" s="1477">
        <v>66.100000000000009</v>
      </c>
      <c r="Y28" s="1477">
        <v>54.1</v>
      </c>
      <c r="Z28" s="1477">
        <v>36.6</v>
      </c>
      <c r="AA28" s="1477">
        <v>26.6</v>
      </c>
      <c r="AB28" s="1476">
        <v>90.79</v>
      </c>
      <c r="AC28" s="1476">
        <v>83.83</v>
      </c>
      <c r="AD28" s="1476">
        <v>74.900000000000006</v>
      </c>
      <c r="AE28" s="1476">
        <v>67.739999999999995</v>
      </c>
      <c r="AF28" s="1476">
        <v>57.33</v>
      </c>
      <c r="AG28" s="1476">
        <v>94.024713200977644</v>
      </c>
      <c r="AH28" s="1476">
        <v>85.276103405262887</v>
      </c>
      <c r="AI28" s="1476">
        <v>77.799419809365929</v>
      </c>
      <c r="AJ28" s="1476">
        <v>70.401577835611008</v>
      </c>
      <c r="AK28" s="1476">
        <v>62.912705153848258</v>
      </c>
      <c r="AL28" s="1476">
        <v>88.774101478275696</v>
      </c>
      <c r="AM28" s="1476">
        <v>90.610025444635312</v>
      </c>
      <c r="AN28" s="1476">
        <v>78.610843141038018</v>
      </c>
      <c r="AO28" s="1476">
        <v>72.830760192422872</v>
      </c>
      <c r="AP28" s="1478">
        <v>65.993535477912886</v>
      </c>
      <c r="AQ28" s="1485">
        <v>78.036750147625838</v>
      </c>
      <c r="AR28" s="1485">
        <v>70.738137082601042</v>
      </c>
      <c r="AS28" s="1485">
        <v>65.377358490566039</v>
      </c>
      <c r="AT28" s="1485">
        <v>49.932489451476791</v>
      </c>
      <c r="AU28" s="1486">
        <v>46.63976205138956</v>
      </c>
      <c r="AV28" s="1489">
        <v>74.683064727654241</v>
      </c>
      <c r="AW28" s="1489">
        <v>71.712884033262597</v>
      </c>
      <c r="AX28" s="1489">
        <v>63.942341580320019</v>
      </c>
      <c r="AY28" s="1489">
        <v>60.280827544999624</v>
      </c>
      <c r="AZ28" s="1489">
        <v>46.5607709134581</v>
      </c>
    </row>
    <row r="29" spans="1:52" ht="20.149999999999999" customHeight="1">
      <c r="A29" s="1474">
        <v>22</v>
      </c>
      <c r="B29" s="789" t="s">
        <v>98</v>
      </c>
      <c r="C29" s="1475">
        <v>54.48</v>
      </c>
      <c r="D29" s="1475">
        <v>43.2</v>
      </c>
      <c r="E29" s="1475">
        <v>38.96</v>
      </c>
      <c r="F29" s="1475">
        <v>22.51</v>
      </c>
      <c r="G29" s="1475">
        <v>6.42</v>
      </c>
      <c r="H29" s="1476">
        <v>55.800000000000004</v>
      </c>
      <c r="I29" s="1476">
        <v>44.86</v>
      </c>
      <c r="J29" s="1476">
        <v>39.090000000000003</v>
      </c>
      <c r="K29" s="1476">
        <v>36.130000000000003</v>
      </c>
      <c r="L29" s="1476">
        <v>16.170000000000002</v>
      </c>
      <c r="M29" s="1476">
        <v>60.3</v>
      </c>
      <c r="N29" s="1476">
        <v>46.9</v>
      </c>
      <c r="O29" s="1476">
        <v>40.1</v>
      </c>
      <c r="P29" s="1476">
        <v>36</v>
      </c>
      <c r="Q29" s="1476">
        <v>31.4</v>
      </c>
      <c r="R29" s="1476">
        <v>66.472872542236701</v>
      </c>
      <c r="S29" s="1476">
        <v>50.77963138662912</v>
      </c>
      <c r="T29" s="1476">
        <v>41.965464537738612</v>
      </c>
      <c r="U29" s="1476">
        <v>38.365901366393459</v>
      </c>
      <c r="V29" s="1476">
        <v>32.970930550933666</v>
      </c>
      <c r="W29" s="1477">
        <v>72.594277682220849</v>
      </c>
      <c r="X29" s="1477">
        <v>58.240668602592251</v>
      </c>
      <c r="Y29" s="1477">
        <v>46.296055056805749</v>
      </c>
      <c r="Z29" s="1477">
        <v>40.313341769569213</v>
      </c>
      <c r="AA29" s="1477">
        <v>36.136341457243745</v>
      </c>
      <c r="AB29" s="1476">
        <v>70.760000000000005</v>
      </c>
      <c r="AC29" s="1476">
        <v>62.13</v>
      </c>
      <c r="AD29" s="1476">
        <v>50.28</v>
      </c>
      <c r="AE29" s="1476">
        <v>41.19</v>
      </c>
      <c r="AF29" s="1476">
        <v>35.979999999999997</v>
      </c>
      <c r="AG29" s="1476">
        <v>72.88051928820002</v>
      </c>
      <c r="AH29" s="1476">
        <v>61.349841650951205</v>
      </c>
      <c r="AI29" s="1476">
        <v>56.032089434442291</v>
      </c>
      <c r="AJ29" s="1476">
        <v>47.26217238270862</v>
      </c>
      <c r="AK29" s="1476">
        <v>38.999522465085498</v>
      </c>
      <c r="AL29" s="1476">
        <v>72.503185834102027</v>
      </c>
      <c r="AM29" s="1476">
        <v>62.817932114986078</v>
      </c>
      <c r="AN29" s="1476">
        <v>55.12898255827011</v>
      </c>
      <c r="AO29" s="1476">
        <v>52.496159396676134</v>
      </c>
      <c r="AP29" s="1478">
        <v>44.108362143068959</v>
      </c>
      <c r="AQ29" s="1485">
        <v>75.48632336942444</v>
      </c>
      <c r="AR29" s="1485">
        <v>59.212546200463208</v>
      </c>
      <c r="AS29" s="1485">
        <v>55.455119190192462</v>
      </c>
      <c r="AT29" s="1485">
        <v>51.00295555865457</v>
      </c>
      <c r="AU29" s="1486">
        <v>48.897223466188983</v>
      </c>
      <c r="AV29" s="1489">
        <v>75.990558999470977</v>
      </c>
      <c r="AW29" s="1489">
        <v>64.513468046272664</v>
      </c>
      <c r="AX29" s="1489">
        <v>53.455030736991048</v>
      </c>
      <c r="AY29" s="1489">
        <v>52.302967251223286</v>
      </c>
      <c r="AZ29" s="1489">
        <v>48.135044753517633</v>
      </c>
    </row>
    <row r="30" spans="1:52" ht="20.149999999999999" customHeight="1">
      <c r="A30" s="1474">
        <v>23</v>
      </c>
      <c r="B30" s="789" t="s">
        <v>99</v>
      </c>
      <c r="C30" s="1475">
        <v>62.62</v>
      </c>
      <c r="D30" s="1475">
        <v>45.51</v>
      </c>
      <c r="E30" s="1475">
        <v>46.2</v>
      </c>
      <c r="F30" s="1475">
        <v>41.28</v>
      </c>
      <c r="G30" s="1475">
        <v>22.09</v>
      </c>
      <c r="H30" s="1476">
        <v>75.211114861486152</v>
      </c>
      <c r="I30" s="1476">
        <v>67.324846449058413</v>
      </c>
      <c r="J30" s="1476">
        <v>56.954109092974704</v>
      </c>
      <c r="K30" s="1476">
        <v>50.588523102080053</v>
      </c>
      <c r="L30" s="1476">
        <v>40.053804959828817</v>
      </c>
      <c r="M30" s="1476">
        <v>74.839999999999989</v>
      </c>
      <c r="N30" s="1476">
        <v>66.849999999999994</v>
      </c>
      <c r="O30" s="1476">
        <v>51.690000000000005</v>
      </c>
      <c r="P30" s="1476">
        <v>42.82</v>
      </c>
      <c r="Q30" s="1476">
        <v>32.379999999999995</v>
      </c>
      <c r="R30" s="1476">
        <v>75</v>
      </c>
      <c r="S30" s="1476">
        <v>66.959999999999994</v>
      </c>
      <c r="T30" s="1476">
        <v>52.14</v>
      </c>
      <c r="U30" s="1476">
        <v>43.68</v>
      </c>
      <c r="V30" s="1476">
        <v>33.14</v>
      </c>
      <c r="W30" s="1477">
        <v>75.180000000000007</v>
      </c>
      <c r="X30" s="1477">
        <v>67.179999999999993</v>
      </c>
      <c r="Y30" s="1477">
        <v>52.480000000000004</v>
      </c>
      <c r="Z30" s="1477">
        <v>44.13</v>
      </c>
      <c r="AA30" s="1477">
        <v>34.260000000000005</v>
      </c>
      <c r="AB30" s="1476">
        <v>0</v>
      </c>
      <c r="AC30" s="1476">
        <v>54.75</v>
      </c>
      <c r="AD30" s="1476">
        <v>38.18</v>
      </c>
      <c r="AE30" s="1476">
        <v>31.05</v>
      </c>
      <c r="AF30" s="1476">
        <v>23.96</v>
      </c>
      <c r="AG30" s="1476">
        <v>0</v>
      </c>
      <c r="AH30" s="1476">
        <v>0</v>
      </c>
      <c r="AI30" s="1476">
        <v>55.05</v>
      </c>
      <c r="AJ30" s="1476">
        <v>58.19</v>
      </c>
      <c r="AK30" s="1476">
        <v>45.36</v>
      </c>
      <c r="AL30" s="1476">
        <v>0</v>
      </c>
      <c r="AM30" s="1476">
        <v>0</v>
      </c>
      <c r="AN30" s="1476">
        <v>0</v>
      </c>
      <c r="AO30" s="1476">
        <v>36.730000000000004</v>
      </c>
      <c r="AP30" s="1478">
        <v>30.459999999999997</v>
      </c>
      <c r="AQ30" s="1485">
        <v>0</v>
      </c>
      <c r="AR30" s="1485">
        <v>0</v>
      </c>
      <c r="AS30" s="1485">
        <v>0</v>
      </c>
      <c r="AT30" s="1485">
        <v>0</v>
      </c>
      <c r="AU30" s="1486">
        <v>0</v>
      </c>
      <c r="AV30" s="1489">
        <v>0</v>
      </c>
      <c r="AW30" s="1489">
        <v>0</v>
      </c>
      <c r="AX30" s="1489">
        <v>0</v>
      </c>
      <c r="AY30" s="1489">
        <v>0</v>
      </c>
      <c r="AZ30" s="1489">
        <v>0</v>
      </c>
    </row>
    <row r="31" spans="1:52" ht="20.149999999999999" customHeight="1">
      <c r="A31" s="1474">
        <v>24</v>
      </c>
      <c r="B31" s="789" t="s">
        <v>72</v>
      </c>
      <c r="C31" s="1475">
        <v>69</v>
      </c>
      <c r="D31" s="1475">
        <v>57</v>
      </c>
      <c r="E31" s="1475">
        <v>51</v>
      </c>
      <c r="F31" s="1475">
        <v>37</v>
      </c>
      <c r="G31" s="1475">
        <v>16</v>
      </c>
      <c r="H31" s="1476">
        <v>69.25</v>
      </c>
      <c r="I31" s="1476">
        <v>59.309999999999995</v>
      </c>
      <c r="J31" s="1476">
        <v>49.96</v>
      </c>
      <c r="K31" s="1476">
        <v>42.52</v>
      </c>
      <c r="L31" s="1476">
        <v>23.44</v>
      </c>
      <c r="M31" s="1476">
        <v>68.808272477347145</v>
      </c>
      <c r="N31" s="1476">
        <v>58.030697557685372</v>
      </c>
      <c r="O31" s="1476">
        <v>55.462495573909528</v>
      </c>
      <c r="P31" s="1476">
        <v>39.503732306169844</v>
      </c>
      <c r="Q31" s="1476">
        <v>37.188572623313561</v>
      </c>
      <c r="R31" s="1476">
        <v>69.858966334316605</v>
      </c>
      <c r="S31" s="1476">
        <v>59.806434225105122</v>
      </c>
      <c r="T31" s="1476">
        <v>53.144439643320105</v>
      </c>
      <c r="U31" s="1476">
        <v>50.386246123306691</v>
      </c>
      <c r="V31" s="1476">
        <v>37.998197394628143</v>
      </c>
      <c r="W31" s="1477">
        <v>70.91</v>
      </c>
      <c r="X31" s="1477">
        <v>62</v>
      </c>
      <c r="Y31" s="1477">
        <v>55.230000000000004</v>
      </c>
      <c r="Z31" s="1477">
        <v>48.03</v>
      </c>
      <c r="AA31" s="1477">
        <v>42.28</v>
      </c>
      <c r="AB31" s="1476">
        <v>71.19</v>
      </c>
      <c r="AC31" s="1476">
        <v>63.33</v>
      </c>
      <c r="AD31" s="1476">
        <v>56.31</v>
      </c>
      <c r="AE31" s="1476">
        <v>49.21</v>
      </c>
      <c r="AF31" s="1476">
        <v>42.61</v>
      </c>
      <c r="AG31" s="1476">
        <v>79.294901353873314</v>
      </c>
      <c r="AH31" s="1476">
        <v>66.190770298082313</v>
      </c>
      <c r="AI31" s="1476">
        <v>54.340281621537848</v>
      </c>
      <c r="AJ31" s="1476">
        <v>50.58782400997336</v>
      </c>
      <c r="AK31" s="1476">
        <v>38.92397851391982</v>
      </c>
      <c r="AL31" s="1476">
        <v>78.96927206898431</v>
      </c>
      <c r="AM31" s="1476">
        <v>70.198064918810033</v>
      </c>
      <c r="AN31" s="1476">
        <v>62.195170736390693</v>
      </c>
      <c r="AO31" s="1476">
        <v>50.734635184460629</v>
      </c>
      <c r="AP31" s="1478">
        <v>40.278781606929712</v>
      </c>
      <c r="AQ31" s="1485">
        <v>77.808076894362344</v>
      </c>
      <c r="AR31" s="1485">
        <v>68.07838089108202</v>
      </c>
      <c r="AS31" s="1485">
        <v>65.772500058357267</v>
      </c>
      <c r="AT31" s="1485">
        <v>59.574165227007356</v>
      </c>
      <c r="AU31" s="1486">
        <v>48.465669081150935</v>
      </c>
      <c r="AV31" s="1489">
        <v>80.089999999999989</v>
      </c>
      <c r="AW31" s="1489">
        <v>70.12</v>
      </c>
      <c r="AX31" s="1489">
        <v>63.739999999999995</v>
      </c>
      <c r="AY31" s="1489">
        <v>63.580000000000005</v>
      </c>
      <c r="AZ31" s="1489">
        <v>51.1</v>
      </c>
    </row>
    <row r="32" spans="1:52" ht="20.149999999999999" customHeight="1">
      <c r="A32" s="1474">
        <v>25</v>
      </c>
      <c r="B32" s="789" t="s">
        <v>75</v>
      </c>
      <c r="C32" s="1475">
        <v>45</v>
      </c>
      <c r="D32" s="1475">
        <v>29</v>
      </c>
      <c r="E32" s="1475">
        <v>30</v>
      </c>
      <c r="F32" s="1475">
        <v>31</v>
      </c>
      <c r="G32" s="1475">
        <v>7</v>
      </c>
      <c r="H32" s="1476">
        <v>47.19369641475641</v>
      </c>
      <c r="I32" s="1476">
        <v>33.390185915326569</v>
      </c>
      <c r="J32" s="1476">
        <v>25.24406241142232</v>
      </c>
      <c r="K32" s="1476">
        <v>29.048109939000287</v>
      </c>
      <c r="L32" s="1476">
        <v>28.033387966138925</v>
      </c>
      <c r="M32" s="1476">
        <v>44.419169745049352</v>
      </c>
      <c r="N32" s="1476">
        <v>30.644689462962667</v>
      </c>
      <c r="O32" s="1476">
        <v>28.034343793522389</v>
      </c>
      <c r="P32" s="1476">
        <v>22.372088722142223</v>
      </c>
      <c r="Q32" s="1476">
        <v>24.5291574478731</v>
      </c>
      <c r="R32" s="1476">
        <v>52.02241420976317</v>
      </c>
      <c r="S32" s="1476">
        <v>30.576008080593287</v>
      </c>
      <c r="T32" s="1476">
        <v>25.967938051964673</v>
      </c>
      <c r="U32" s="1476">
        <v>27.234845389923418</v>
      </c>
      <c r="V32" s="1476">
        <v>19.337543822443717</v>
      </c>
      <c r="W32" s="1477">
        <v>57.278401586563589</v>
      </c>
      <c r="X32" s="1477">
        <v>41.667003271801917</v>
      </c>
      <c r="Y32" s="1477">
        <v>25.061585029221956</v>
      </c>
      <c r="Z32" s="1477">
        <v>24.069590315080575</v>
      </c>
      <c r="AA32" s="1477">
        <v>23.719747921410793</v>
      </c>
      <c r="AB32" s="1476">
        <v>54.07</v>
      </c>
      <c r="AC32" s="1476">
        <v>39.53</v>
      </c>
      <c r="AD32" s="1476">
        <v>30.87</v>
      </c>
      <c r="AE32" s="1476">
        <v>20.29</v>
      </c>
      <c r="AF32" s="1476">
        <v>19.34</v>
      </c>
      <c r="AG32" s="1476">
        <v>55.877374252550126</v>
      </c>
      <c r="AH32" s="1476">
        <v>40.284335789829811</v>
      </c>
      <c r="AI32" s="1476">
        <v>31.053210675226261</v>
      </c>
      <c r="AJ32" s="1476">
        <v>31.163337965451831</v>
      </c>
      <c r="AK32" s="1476">
        <v>21.629764682251508</v>
      </c>
      <c r="AL32" s="1476">
        <v>43.036043415932831</v>
      </c>
      <c r="AM32" s="1476">
        <v>35.269910967442989</v>
      </c>
      <c r="AN32" s="1476">
        <v>28.71551107407052</v>
      </c>
      <c r="AO32" s="1476">
        <v>25.251331309411242</v>
      </c>
      <c r="AP32" s="1478">
        <v>28.653474731311569</v>
      </c>
      <c r="AQ32" s="1485">
        <v>47.940522924227835</v>
      </c>
      <c r="AR32" s="1485">
        <v>29.417263625032529</v>
      </c>
      <c r="AS32" s="1485">
        <v>25.157995202104882</v>
      </c>
      <c r="AT32" s="1485">
        <v>22.608441922997372</v>
      </c>
      <c r="AU32" s="1486">
        <v>22.133945312662402</v>
      </c>
      <c r="AV32" s="1489">
        <v>50.224893814637404</v>
      </c>
      <c r="AW32" s="1489">
        <v>36.005082441057802</v>
      </c>
      <c r="AX32" s="1489">
        <v>24.948706864016579</v>
      </c>
      <c r="AY32" s="1489">
        <v>29.23175690134817</v>
      </c>
      <c r="AZ32" s="1489">
        <v>26.721494027073323</v>
      </c>
    </row>
    <row r="33" spans="1:52" ht="20.149999999999999" customHeight="1">
      <c r="A33" s="1474">
        <v>26</v>
      </c>
      <c r="B33" s="789" t="s">
        <v>79</v>
      </c>
      <c r="C33" s="1475">
        <v>48.84</v>
      </c>
      <c r="D33" s="1475">
        <v>36.11</v>
      </c>
      <c r="E33" s="1475">
        <v>33.24</v>
      </c>
      <c r="F33" s="1475">
        <v>30.18</v>
      </c>
      <c r="G33" s="1475">
        <v>19.010000000000002</v>
      </c>
      <c r="H33" s="1476">
        <v>52.89</v>
      </c>
      <c r="I33" s="1476">
        <v>44.21</v>
      </c>
      <c r="J33" s="1476">
        <v>33.629999999999995</v>
      </c>
      <c r="K33" s="1476">
        <v>29.759999999999998</v>
      </c>
      <c r="L33" s="1476">
        <v>21.4</v>
      </c>
      <c r="M33" s="1476">
        <v>60.44739256227507</v>
      </c>
      <c r="N33" s="1476">
        <v>42.304810274129423</v>
      </c>
      <c r="O33" s="1476">
        <v>35.451505016722408</v>
      </c>
      <c r="P33" s="1476">
        <v>28.887262642991949</v>
      </c>
      <c r="Q33" s="1476">
        <v>22.497252697760722</v>
      </c>
      <c r="R33" s="1476">
        <v>68.959999999999994</v>
      </c>
      <c r="S33" s="1476">
        <v>59.47</v>
      </c>
      <c r="T33" s="1476">
        <v>51.41</v>
      </c>
      <c r="U33" s="1476">
        <v>46.62</v>
      </c>
      <c r="V33" s="1476">
        <v>42.85</v>
      </c>
      <c r="W33" s="1477">
        <v>69.628001769693284</v>
      </c>
      <c r="X33" s="1477">
        <v>60.761515931481313</v>
      </c>
      <c r="Y33" s="1477">
        <v>54.259372850796481</v>
      </c>
      <c r="Z33" s="1477">
        <v>49.339573995478162</v>
      </c>
      <c r="AA33" s="1477">
        <v>42.737098099954487</v>
      </c>
      <c r="AB33" s="1476">
        <v>65.92</v>
      </c>
      <c r="AC33" s="1476">
        <v>53.67</v>
      </c>
      <c r="AD33" s="1476">
        <v>46.14</v>
      </c>
      <c r="AE33" s="1476">
        <v>39.74</v>
      </c>
      <c r="AF33" s="1476">
        <v>25.86</v>
      </c>
      <c r="AG33" s="1476">
        <v>69.445262766897642</v>
      </c>
      <c r="AH33" s="1476">
        <v>56.236532145023958</v>
      </c>
      <c r="AI33" s="1476">
        <v>47.598570757268128</v>
      </c>
      <c r="AJ33" s="1476">
        <v>43.570590670714878</v>
      </c>
      <c r="AK33" s="1476">
        <v>35.646275944852981</v>
      </c>
      <c r="AL33" s="1476">
        <v>68.146187724756558</v>
      </c>
      <c r="AM33" s="1476">
        <v>59.898006490496059</v>
      </c>
      <c r="AN33" s="1476">
        <v>49.76478494623656</v>
      </c>
      <c r="AO33" s="1476">
        <v>44.166006427318777</v>
      </c>
      <c r="AP33" s="1478">
        <v>40.945314886745514</v>
      </c>
      <c r="AQ33" s="1483">
        <v>70.936817472698905</v>
      </c>
      <c r="AR33" s="1483">
        <v>57.858165970804251</v>
      </c>
      <c r="AS33" s="1483">
        <v>54.030487017181237</v>
      </c>
      <c r="AT33" s="1483">
        <v>46.9771259022327</v>
      </c>
      <c r="AU33" s="1484">
        <v>40.705105061737314</v>
      </c>
      <c r="AV33" s="1489">
        <v>69.060184663312256</v>
      </c>
      <c r="AW33" s="1489">
        <v>60.535649826576901</v>
      </c>
      <c r="AX33" s="1489">
        <v>52.711914490376088</v>
      </c>
      <c r="AY33" s="1489">
        <v>51.515073000738433</v>
      </c>
      <c r="AZ33" s="1489">
        <v>43.764968864761293</v>
      </c>
    </row>
    <row r="34" spans="1:52" ht="20.149999999999999" customHeight="1">
      <c r="A34" s="1474">
        <v>27</v>
      </c>
      <c r="B34" s="1389" t="s">
        <v>82</v>
      </c>
      <c r="C34" s="1491">
        <v>51.43</v>
      </c>
      <c r="D34" s="1491">
        <v>41.64</v>
      </c>
      <c r="E34" s="1491">
        <v>38.56</v>
      </c>
      <c r="F34" s="1491">
        <v>27.68</v>
      </c>
      <c r="G34" s="1491">
        <v>16.39</v>
      </c>
      <c r="H34" s="1492">
        <v>56.84</v>
      </c>
      <c r="I34" s="1492">
        <v>45.83</v>
      </c>
      <c r="J34" s="1492">
        <v>37.909999999999997</v>
      </c>
      <c r="K34" s="1492">
        <v>36.090000000000003</v>
      </c>
      <c r="L34" s="1492">
        <v>24.02</v>
      </c>
      <c r="M34" s="1492">
        <v>56.579478364845684</v>
      </c>
      <c r="N34" s="1492">
        <v>49.576955724103939</v>
      </c>
      <c r="O34" s="1492">
        <v>41.85004566524789</v>
      </c>
      <c r="P34" s="1492">
        <v>35.354551429069595</v>
      </c>
      <c r="Q34" s="1492">
        <v>33.217106993014987</v>
      </c>
      <c r="R34" s="1492">
        <v>65.33</v>
      </c>
      <c r="S34" s="1492">
        <v>49.03</v>
      </c>
      <c r="T34" s="1492">
        <v>45.81</v>
      </c>
      <c r="U34" s="1492">
        <v>39.92</v>
      </c>
      <c r="V34" s="1492">
        <v>32.74</v>
      </c>
      <c r="W34" s="1493">
        <v>71.069999999999993</v>
      </c>
      <c r="X34" s="1493">
        <v>57.75</v>
      </c>
      <c r="Y34" s="1493">
        <v>45.11</v>
      </c>
      <c r="Z34" s="1493">
        <v>43.830000000000005</v>
      </c>
      <c r="AA34" s="1493">
        <v>37.97</v>
      </c>
      <c r="AB34" s="1492">
        <v>73.05</v>
      </c>
      <c r="AC34" s="1492">
        <v>64.89</v>
      </c>
      <c r="AD34" s="1492">
        <v>54.62</v>
      </c>
      <c r="AE34" s="1492">
        <v>43.62</v>
      </c>
      <c r="AF34" s="1492">
        <v>42.7</v>
      </c>
      <c r="AG34" s="1492">
        <v>70.152517344883279</v>
      </c>
      <c r="AH34" s="1492">
        <v>63.669111583698623</v>
      </c>
      <c r="AI34" s="1492">
        <v>57.160841703404088</v>
      </c>
      <c r="AJ34" s="1492">
        <v>49.534865627848049</v>
      </c>
      <c r="AK34" s="1492">
        <v>39.752259036144579</v>
      </c>
      <c r="AL34" s="1492">
        <v>81.337980166670334</v>
      </c>
      <c r="AM34" s="1492">
        <v>64.841318835052917</v>
      </c>
      <c r="AN34" s="1492">
        <v>59.326927820452177</v>
      </c>
      <c r="AO34" s="1492">
        <v>54.490254223777058</v>
      </c>
      <c r="AP34" s="1494">
        <v>46.826943420598418</v>
      </c>
      <c r="AQ34" s="1495">
        <v>83.516396406150605</v>
      </c>
      <c r="AR34" s="1495">
        <v>74.103226489038576</v>
      </c>
      <c r="AS34" s="1495">
        <v>61.382320490940423</v>
      </c>
      <c r="AT34" s="1495">
        <v>58.796710641018194</v>
      </c>
      <c r="AU34" s="1496">
        <v>52.262695169998544</v>
      </c>
      <c r="AV34" s="1489">
        <v>84.660815342777298</v>
      </c>
      <c r="AW34" s="1489">
        <v>76.969503092343786</v>
      </c>
      <c r="AX34" s="1489">
        <v>69.855319487160244</v>
      </c>
      <c r="AY34" s="1489">
        <v>59.398629639329862</v>
      </c>
      <c r="AZ34" s="1489">
        <v>55.326734517472509</v>
      </c>
    </row>
    <row r="35" spans="1:52" ht="16.5" customHeight="1">
      <c r="A35" s="1497" t="s">
        <v>760</v>
      </c>
      <c r="B35" s="1459"/>
      <c r="C35" s="1498"/>
      <c r="D35" s="1498"/>
      <c r="E35" s="1498"/>
      <c r="F35" s="1498"/>
      <c r="G35" s="1459"/>
      <c r="H35" s="1459"/>
      <c r="I35" s="1459"/>
      <c r="J35" s="1459"/>
      <c r="K35" s="1459"/>
      <c r="L35" s="1459"/>
      <c r="M35" s="1459"/>
      <c r="N35" s="1459"/>
      <c r="O35" s="1459"/>
      <c r="P35" s="1459"/>
      <c r="Q35" s="1459"/>
      <c r="R35" s="1459"/>
      <c r="S35" s="1459"/>
      <c r="T35" s="1459"/>
      <c r="U35" s="1459"/>
      <c r="V35" s="1459"/>
      <c r="W35" s="1459"/>
      <c r="X35" s="1459"/>
      <c r="Y35" s="1459"/>
      <c r="Z35" s="1459"/>
      <c r="AA35" s="1459"/>
      <c r="AB35" s="1459"/>
      <c r="AC35" s="1459"/>
      <c r="AD35" s="1459"/>
      <c r="AE35" s="1459"/>
      <c r="AF35" s="1459"/>
      <c r="AG35" s="1459"/>
      <c r="AH35" s="1459"/>
      <c r="AI35" s="1459"/>
      <c r="AJ35" s="1459"/>
      <c r="AK35" s="1459"/>
      <c r="AL35" s="1459"/>
      <c r="AM35" s="1459"/>
      <c r="AN35" s="1459"/>
      <c r="AO35" s="1459"/>
      <c r="AP35" s="1459"/>
      <c r="AQ35" s="1459"/>
      <c r="AR35" s="1459"/>
      <c r="AS35" s="1459"/>
      <c r="AT35" s="1459"/>
      <c r="AU35" s="1459"/>
      <c r="AV35" s="1459"/>
      <c r="AW35" s="1459"/>
      <c r="AX35" s="1459"/>
      <c r="AY35" s="1459"/>
      <c r="AZ35" s="1459"/>
    </row>
    <row r="36" spans="1:52" ht="16.5" customHeight="1">
      <c r="A36" s="1497" t="s">
        <v>761</v>
      </c>
      <c r="B36" s="1459"/>
      <c r="C36" s="1498"/>
      <c r="D36" s="1498"/>
      <c r="E36" s="1498"/>
      <c r="F36" s="1498"/>
      <c r="G36" s="1459"/>
      <c r="H36" s="1459"/>
      <c r="I36" s="1459"/>
      <c r="J36" s="1459"/>
      <c r="K36" s="1459"/>
      <c r="L36" s="1459"/>
      <c r="M36" s="1459"/>
      <c r="N36" s="1459"/>
      <c r="O36" s="1459"/>
      <c r="P36" s="1459"/>
      <c r="Q36" s="1459"/>
      <c r="R36" s="1459"/>
      <c r="S36" s="1459"/>
      <c r="T36" s="1459"/>
      <c r="U36" s="1459"/>
      <c r="V36" s="1459"/>
      <c r="W36" s="1459"/>
      <c r="X36" s="1459"/>
      <c r="Y36" s="1459"/>
      <c r="Z36" s="1459"/>
      <c r="AA36" s="1459"/>
      <c r="AB36" s="1459"/>
      <c r="AC36" s="1459"/>
      <c r="AD36" s="1459"/>
      <c r="AE36" s="1459"/>
      <c r="AF36" s="1459"/>
      <c r="AG36" s="1459"/>
      <c r="AH36" s="1459"/>
      <c r="AI36" s="1459"/>
      <c r="AJ36" s="1459"/>
      <c r="AK36" s="1459"/>
      <c r="AL36" s="1459"/>
      <c r="AM36" s="1459"/>
      <c r="AN36" s="1459"/>
      <c r="AO36" s="1459"/>
      <c r="AP36" s="1459"/>
      <c r="AQ36" s="1459"/>
      <c r="AR36" s="1459"/>
      <c r="AS36" s="1459"/>
      <c r="AT36" s="1459"/>
      <c r="AU36" s="1459"/>
      <c r="AV36" s="1459"/>
      <c r="AW36" s="1459"/>
      <c r="AX36" s="1459"/>
      <c r="AY36" s="1459"/>
      <c r="AZ36" s="1459"/>
    </row>
    <row r="37" spans="1:52" ht="12" customHeight="1">
      <c r="A37" s="1499" t="s">
        <v>929</v>
      </c>
      <c r="B37" s="1459"/>
      <c r="C37" s="1500"/>
      <c r="D37" s="1500"/>
      <c r="E37" s="1500"/>
      <c r="F37" s="1500"/>
      <c r="G37" s="1459"/>
      <c r="H37" s="1459"/>
      <c r="I37" s="1459"/>
      <c r="J37" s="1459"/>
      <c r="K37" s="1459"/>
      <c r="L37" s="1459"/>
      <c r="M37" s="1459"/>
      <c r="N37" s="1459"/>
      <c r="O37" s="1459"/>
      <c r="P37" s="1459"/>
      <c r="Q37" s="1459"/>
      <c r="R37" s="1459"/>
      <c r="S37" s="1459"/>
      <c r="T37" s="1459"/>
      <c r="U37" s="1459"/>
      <c r="V37" s="1459"/>
      <c r="W37" s="1459"/>
      <c r="X37" s="1459"/>
      <c r="Y37" s="1459"/>
      <c r="Z37" s="1459"/>
      <c r="AA37" s="1459"/>
      <c r="AB37" s="1459"/>
      <c r="AC37" s="1459"/>
      <c r="AD37" s="1459"/>
      <c r="AE37" s="1459"/>
      <c r="AF37" s="1459"/>
      <c r="AG37" s="1459"/>
      <c r="AH37" s="1459"/>
      <c r="AI37" s="1459"/>
      <c r="AJ37" s="1459"/>
      <c r="AK37" s="1459"/>
      <c r="AL37" s="1459"/>
      <c r="AM37" s="1459"/>
      <c r="AN37" s="1459"/>
      <c r="AO37" s="1459"/>
      <c r="AP37" s="1459"/>
      <c r="AQ37" s="1459"/>
      <c r="AR37" s="1459"/>
      <c r="AS37" s="1459"/>
      <c r="AT37" s="1459"/>
      <c r="AU37" s="1459"/>
      <c r="AV37" s="1459"/>
      <c r="AW37" s="1459"/>
      <c r="AX37" s="1459"/>
      <c r="AY37" s="1459"/>
      <c r="AZ37" s="1459"/>
    </row>
    <row r="38" spans="1:52">
      <c r="A38" s="1501" t="s">
        <v>751</v>
      </c>
      <c r="B38" s="1459"/>
      <c r="C38" s="1502"/>
      <c r="D38" s="1502"/>
      <c r="E38" s="1503"/>
      <c r="F38" s="1503"/>
      <c r="G38" s="1503"/>
      <c r="H38" s="1459"/>
      <c r="I38" s="1459"/>
      <c r="J38" s="1459"/>
      <c r="K38" s="1459"/>
      <c r="L38" s="1459"/>
      <c r="M38" s="1459"/>
      <c r="N38" s="1459"/>
      <c r="O38" s="1459"/>
      <c r="P38" s="1459"/>
      <c r="Q38" s="1459"/>
      <c r="R38" s="1459"/>
      <c r="S38" s="1459"/>
      <c r="T38" s="1459"/>
      <c r="U38" s="1459"/>
      <c r="V38" s="1459"/>
      <c r="W38" s="1459"/>
      <c r="X38" s="1459"/>
      <c r="Y38" s="1459"/>
      <c r="Z38" s="1459"/>
      <c r="AA38" s="1459"/>
      <c r="AB38" s="1459"/>
      <c r="AC38" s="1459"/>
      <c r="AD38" s="1459"/>
      <c r="AE38" s="1459"/>
      <c r="AF38" s="1459"/>
      <c r="AG38" s="1459"/>
      <c r="AH38" s="1459"/>
      <c r="AI38" s="1459"/>
      <c r="AJ38" s="1459"/>
      <c r="AK38" s="1459"/>
      <c r="AL38" s="1459"/>
      <c r="AM38" s="1459"/>
      <c r="AN38" s="1459"/>
      <c r="AO38" s="1459"/>
      <c r="AP38" s="1459"/>
      <c r="AQ38" s="1459"/>
      <c r="AR38" s="1459"/>
      <c r="AS38" s="1459"/>
      <c r="AT38" s="1459"/>
      <c r="AU38" s="1459"/>
      <c r="AV38" s="1459"/>
      <c r="AW38" s="1459"/>
      <c r="AX38" s="1459"/>
      <c r="AY38" s="1459"/>
      <c r="AZ38" s="1459"/>
    </row>
    <row r="39" spans="1:52">
      <c r="A39" s="1504"/>
      <c r="B39" s="1997" t="s">
        <v>928</v>
      </c>
      <c r="C39" s="1997"/>
      <c r="D39" s="1997"/>
      <c r="E39" s="1997"/>
      <c r="F39" s="1997"/>
      <c r="G39" s="1997"/>
      <c r="H39" s="1997"/>
      <c r="I39" s="1997"/>
      <c r="J39" s="1997"/>
      <c r="K39" s="1997"/>
      <c r="L39" s="1997"/>
      <c r="M39" s="1997"/>
      <c r="N39" s="1997"/>
      <c r="O39" s="1997"/>
    </row>
    <row r="40" spans="1:52">
      <c r="B40" s="1499" t="s">
        <v>909</v>
      </c>
    </row>
  </sheetData>
  <mergeCells count="14">
    <mergeCell ref="B39:O39"/>
    <mergeCell ref="AL4:AP4"/>
    <mergeCell ref="AQ4:AU4"/>
    <mergeCell ref="AV4:AZ4"/>
    <mergeCell ref="A3:AP3"/>
    <mergeCell ref="A4:A5"/>
    <mergeCell ref="B4:B5"/>
    <mergeCell ref="C4:G4"/>
    <mergeCell ref="H4:L4"/>
    <mergeCell ref="M4:Q4"/>
    <mergeCell ref="R4:V4"/>
    <mergeCell ref="W4:AA4"/>
    <mergeCell ref="AB4:AF4"/>
    <mergeCell ref="AG4:AK4"/>
  </mergeCells>
  <pageMargins left="0.7" right="0.7" top="0.75" bottom="0.75" header="0.3" footer="0.3"/>
  <pageSetup paperSize="9" scale="47" orientation="portrait" r:id="rId1"/>
  <colBreaks count="2" manualBreakCount="2">
    <brk id="17" max="1048575" man="1"/>
    <brk id="3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P57"/>
  <sheetViews>
    <sheetView showGridLines="0" topLeftCell="A13" zoomScaleNormal="100" workbookViewId="0">
      <selection activeCell="L39" sqref="L39"/>
    </sheetView>
  </sheetViews>
  <sheetFormatPr defaultColWidth="9.1796875" defaultRowHeight="12.5"/>
  <cols>
    <col min="1" max="1" width="6.453125" style="911" bestFit="1" customWidth="1"/>
    <col min="2" max="2" width="43.54296875" style="883" customWidth="1"/>
    <col min="3" max="11" width="11.81640625" style="885" bestFit="1" customWidth="1"/>
    <col min="12" max="12" width="11.81640625" style="884" bestFit="1" customWidth="1"/>
    <col min="13" max="13" width="11.54296875" style="885" bestFit="1" customWidth="1"/>
    <col min="14" max="16384" width="9.1796875" style="885"/>
  </cols>
  <sheetData>
    <row r="1" spans="1:16" ht="15.75" customHeight="1">
      <c r="A1" s="1998" t="s">
        <v>899</v>
      </c>
      <c r="B1" s="1998"/>
      <c r="C1" s="1998"/>
      <c r="D1" s="1998"/>
      <c r="E1" s="1998"/>
      <c r="F1" s="1998"/>
      <c r="G1" s="1998"/>
      <c r="H1" s="1998"/>
      <c r="I1" s="1998"/>
      <c r="J1" s="1998"/>
      <c r="K1" s="1998"/>
      <c r="L1" s="1998"/>
    </row>
    <row r="2" spans="1:16" ht="15" customHeight="1">
      <c r="A2" s="886"/>
      <c r="B2" s="887"/>
      <c r="C2" s="888"/>
      <c r="D2" s="888"/>
      <c r="E2" s="888"/>
      <c r="F2" s="888"/>
      <c r="G2" s="888"/>
      <c r="H2" s="888"/>
      <c r="I2" s="883"/>
      <c r="J2" s="889" t="s">
        <v>420</v>
      </c>
      <c r="K2" s="883"/>
    </row>
    <row r="3" spans="1:16" s="894" customFormat="1" ht="20.25" customHeight="1">
      <c r="A3" s="890" t="s">
        <v>1</v>
      </c>
      <c r="B3" s="891" t="s">
        <v>2</v>
      </c>
      <c r="C3" s="892" t="s">
        <v>88</v>
      </c>
      <c r="D3" s="892" t="s">
        <v>89</v>
      </c>
      <c r="E3" s="892" t="s">
        <v>90</v>
      </c>
      <c r="F3" s="891" t="s">
        <v>91</v>
      </c>
      <c r="G3" s="891" t="s">
        <v>92</v>
      </c>
      <c r="H3" s="891" t="s">
        <v>93</v>
      </c>
      <c r="I3" s="891" t="s">
        <v>94</v>
      </c>
      <c r="J3" s="891" t="s">
        <v>95</v>
      </c>
      <c r="K3" s="891" t="s">
        <v>102</v>
      </c>
      <c r="L3" s="893" t="s">
        <v>320</v>
      </c>
    </row>
    <row r="4" spans="1:16" s="894" customFormat="1" ht="15" customHeight="1">
      <c r="A4" s="1912"/>
      <c r="B4" s="895" t="s">
        <v>7</v>
      </c>
      <c r="C4" s="896"/>
      <c r="D4" s="896"/>
      <c r="E4" s="896"/>
      <c r="F4" s="897"/>
      <c r="G4" s="897"/>
      <c r="H4" s="897"/>
      <c r="I4" s="897"/>
      <c r="J4" s="897"/>
      <c r="K4" s="898"/>
      <c r="L4" s="899"/>
    </row>
    <row r="5" spans="1:16" ht="15" customHeight="1">
      <c r="A5" s="1913">
        <v>1</v>
      </c>
      <c r="B5" s="900" t="s">
        <v>8</v>
      </c>
      <c r="C5" s="901">
        <v>239667.6514</v>
      </c>
      <c r="D5" s="902">
        <v>266444.20559999999</v>
      </c>
      <c r="E5" s="902">
        <v>300487.35979999998</v>
      </c>
      <c r="F5" s="902">
        <v>318223.20559999999</v>
      </c>
      <c r="G5" s="903">
        <v>337505.0711</v>
      </c>
      <c r="H5" s="903">
        <v>379389.59899999999</v>
      </c>
      <c r="I5" s="903">
        <v>403286.55479999998</v>
      </c>
      <c r="J5" s="903">
        <v>428024.97149999999</v>
      </c>
      <c r="K5" s="904">
        <v>474668.13630000001</v>
      </c>
      <c r="L5" s="905">
        <v>475751.92</v>
      </c>
    </row>
    <row r="6" spans="1:16" s="910" customFormat="1" ht="15" customHeight="1">
      <c r="A6" s="1914"/>
      <c r="B6" s="906"/>
      <c r="C6" s="2375" t="s">
        <v>946</v>
      </c>
      <c r="D6" s="2375" t="s">
        <v>947</v>
      </c>
      <c r="E6" s="2375" t="s">
        <v>948</v>
      </c>
      <c r="F6" s="2375" t="s">
        <v>949</v>
      </c>
      <c r="G6" s="2376" t="s">
        <v>950</v>
      </c>
      <c r="H6" s="2377" t="s">
        <v>951</v>
      </c>
      <c r="I6" s="2376" t="s">
        <v>952</v>
      </c>
      <c r="J6" s="2376" t="s">
        <v>953</v>
      </c>
      <c r="K6" s="2376" t="s">
        <v>954</v>
      </c>
      <c r="L6" s="2378" t="s">
        <v>955</v>
      </c>
      <c r="M6" s="909"/>
      <c r="N6" s="909"/>
      <c r="O6" s="909"/>
      <c r="P6" s="909"/>
    </row>
    <row r="7" spans="1:16" s="910" customFormat="1" ht="15" customHeight="1">
      <c r="A7" s="1915"/>
      <c r="B7" s="906"/>
      <c r="C7" s="907"/>
      <c r="D7" s="907"/>
      <c r="E7" s="907"/>
      <c r="F7" s="907"/>
      <c r="G7" s="903"/>
      <c r="H7" s="908"/>
      <c r="I7" s="903"/>
      <c r="J7" s="903"/>
      <c r="K7" s="904"/>
      <c r="L7" s="905"/>
      <c r="M7" s="909"/>
      <c r="N7" s="909"/>
      <c r="O7" s="909"/>
      <c r="P7" s="909"/>
    </row>
    <row r="8" spans="1:16" s="910" customFormat="1" ht="15" customHeight="1">
      <c r="A8" s="1916"/>
      <c r="B8" s="912" t="s">
        <v>12</v>
      </c>
      <c r="C8" s="907"/>
      <c r="D8" s="907"/>
      <c r="E8" s="907"/>
      <c r="F8" s="907"/>
      <c r="G8" s="903"/>
      <c r="H8" s="908"/>
      <c r="I8" s="913"/>
      <c r="J8" s="913"/>
      <c r="K8" s="904"/>
      <c r="L8" s="905"/>
    </row>
    <row r="9" spans="1:16" s="910" customFormat="1" ht="15" customHeight="1">
      <c r="A9" s="1916">
        <v>2</v>
      </c>
      <c r="B9" s="914" t="s">
        <v>86</v>
      </c>
      <c r="C9" s="907"/>
      <c r="D9" s="907"/>
      <c r="E9" s="907"/>
      <c r="F9" s="907"/>
      <c r="G9" s="903"/>
      <c r="H9" s="908"/>
      <c r="I9" s="913"/>
      <c r="J9" s="913"/>
      <c r="K9" s="904"/>
      <c r="L9" s="905">
        <v>36.519222276000001</v>
      </c>
    </row>
    <row r="10" spans="1:16" ht="15" customHeight="1">
      <c r="A10" s="1917">
        <v>3</v>
      </c>
      <c r="B10" s="915" t="s">
        <v>13</v>
      </c>
      <c r="C10" s="903">
        <v>5233.2245999999996</v>
      </c>
      <c r="D10" s="902">
        <v>5579.7124999999996</v>
      </c>
      <c r="E10" s="902">
        <v>5723.9551000000001</v>
      </c>
      <c r="F10" s="902">
        <v>5903.0033000000003</v>
      </c>
      <c r="G10" s="903">
        <v>7511.2611999999999</v>
      </c>
      <c r="H10" s="903">
        <v>8009.9740000000002</v>
      </c>
      <c r="I10" s="903">
        <v>9775.2242000000006</v>
      </c>
      <c r="J10" s="903">
        <v>12140.228300000001</v>
      </c>
      <c r="K10" s="916">
        <v>15069.6854</v>
      </c>
      <c r="L10" s="917">
        <v>17260.1178</v>
      </c>
    </row>
    <row r="11" spans="1:16" ht="15" customHeight="1">
      <c r="A11" s="1916">
        <v>4</v>
      </c>
      <c r="B11" s="915" t="s">
        <v>421</v>
      </c>
      <c r="C11" s="903">
        <v>559.19960000000003</v>
      </c>
      <c r="D11" s="902">
        <v>501.60250000000002</v>
      </c>
      <c r="E11" s="902">
        <v>450.71914879999997</v>
      </c>
      <c r="F11" s="902">
        <v>531.20669999999996</v>
      </c>
      <c r="G11" s="903">
        <v>568.88189999999997</v>
      </c>
      <c r="H11" s="903">
        <v>575.73669999999993</v>
      </c>
      <c r="I11" s="903">
        <v>526.07159999999999</v>
      </c>
      <c r="J11" s="903">
        <v>416.46219159999998</v>
      </c>
      <c r="K11" s="916">
        <v>369.94799999999998</v>
      </c>
      <c r="L11" s="917">
        <v>430.91239999999999</v>
      </c>
    </row>
    <row r="12" spans="1:16" ht="15" customHeight="1">
      <c r="A12" s="1917">
        <v>5</v>
      </c>
      <c r="B12" s="900" t="s">
        <v>20</v>
      </c>
      <c r="C12" s="903">
        <v>1069.6220000000001</v>
      </c>
      <c r="D12" s="902">
        <v>1239.6657</v>
      </c>
      <c r="E12" s="902">
        <v>1565.1863082</v>
      </c>
      <c r="F12" s="902">
        <v>1783.2406999999998</v>
      </c>
      <c r="G12" s="903">
        <v>1932.5167000000001</v>
      </c>
      <c r="H12" s="903">
        <v>1842.5144999999998</v>
      </c>
      <c r="I12" s="903">
        <v>1958.6374000000001</v>
      </c>
      <c r="J12" s="903">
        <v>2207.3009793000001</v>
      </c>
      <c r="K12" s="916">
        <v>2288.9969000000001</v>
      </c>
      <c r="L12" s="917">
        <v>2697.3679732000001</v>
      </c>
    </row>
    <row r="13" spans="1:16" ht="15" customHeight="1">
      <c r="A13" s="1916">
        <v>6</v>
      </c>
      <c r="B13" s="900" t="s">
        <v>24</v>
      </c>
      <c r="C13" s="903">
        <v>1796.2512999999999</v>
      </c>
      <c r="D13" s="902">
        <v>1493.1463000000001</v>
      </c>
      <c r="E13" s="902">
        <v>1336.5063157</v>
      </c>
      <c r="F13" s="902">
        <v>1344.2163</v>
      </c>
      <c r="G13" s="903">
        <v>1264.9372000000001</v>
      </c>
      <c r="H13" s="903">
        <v>1193.6374000000001</v>
      </c>
      <c r="I13" s="903">
        <v>1165.2548999999999</v>
      </c>
      <c r="J13" s="903">
        <v>1268.1483971</v>
      </c>
      <c r="K13" s="916">
        <v>1317.4529</v>
      </c>
      <c r="L13" s="917">
        <v>1346.86</v>
      </c>
    </row>
    <row r="14" spans="1:16" ht="15" customHeight="1">
      <c r="A14" s="1917">
        <v>7</v>
      </c>
      <c r="B14" s="915" t="s">
        <v>28</v>
      </c>
      <c r="C14" s="903">
        <v>6017.2993999999999</v>
      </c>
      <c r="D14" s="902">
        <v>5897.3121000000001</v>
      </c>
      <c r="E14" s="902">
        <v>6183.3215588000003</v>
      </c>
      <c r="F14" s="902">
        <v>7578.3745999999992</v>
      </c>
      <c r="G14" s="903">
        <v>8857.1626999999989</v>
      </c>
      <c r="H14" s="903">
        <v>9752.5276999999987</v>
      </c>
      <c r="I14" s="903">
        <v>12024.841399999999</v>
      </c>
      <c r="J14" s="903">
        <v>16127.053766999999</v>
      </c>
      <c r="K14" s="916">
        <v>19461.43</v>
      </c>
      <c r="L14" s="917">
        <v>23043.044699999999</v>
      </c>
    </row>
    <row r="15" spans="1:16" ht="15" customHeight="1">
      <c r="A15" s="1916">
        <v>8</v>
      </c>
      <c r="B15" s="915" t="s">
        <v>32</v>
      </c>
      <c r="C15" s="903">
        <v>1053.317</v>
      </c>
      <c r="D15" s="902">
        <v>1208.3342</v>
      </c>
      <c r="E15" s="902">
        <v>1396.5020186000002</v>
      </c>
      <c r="F15" s="902">
        <v>1684.3914</v>
      </c>
      <c r="G15" s="903">
        <v>2075.502</v>
      </c>
      <c r="H15" s="903">
        <v>2187.2586000000001</v>
      </c>
      <c r="I15" s="903">
        <v>2280.8216000000002</v>
      </c>
      <c r="J15" s="903">
        <v>2601.5563086000002</v>
      </c>
      <c r="K15" s="916">
        <v>2920.5789</v>
      </c>
      <c r="L15" s="917">
        <v>2908.3026</v>
      </c>
    </row>
    <row r="16" spans="1:16" ht="15" customHeight="1">
      <c r="A16" s="1917">
        <v>9</v>
      </c>
      <c r="B16" s="915" t="s">
        <v>96</v>
      </c>
      <c r="C16" s="903">
        <v>1657.0155999999999</v>
      </c>
      <c r="D16" s="902">
        <v>2059.9612999999999</v>
      </c>
      <c r="E16" s="902">
        <v>2294.7053111</v>
      </c>
      <c r="F16" s="902">
        <v>2781.0569</v>
      </c>
      <c r="G16" s="903">
        <v>3490.7447999999999</v>
      </c>
      <c r="H16" s="903">
        <v>3942.8224999999998</v>
      </c>
      <c r="I16" s="903">
        <v>5116.0297</v>
      </c>
      <c r="J16" s="903">
        <v>5889.9227010000004</v>
      </c>
      <c r="K16" s="916">
        <v>7197.3832000000002</v>
      </c>
      <c r="L16" s="917">
        <v>7128.7011000000002</v>
      </c>
    </row>
    <row r="17" spans="1:12" ht="15" customHeight="1">
      <c r="A17" s="1918">
        <v>10</v>
      </c>
      <c r="B17" s="918" t="s">
        <v>85</v>
      </c>
      <c r="C17" s="903"/>
      <c r="D17" s="902"/>
      <c r="E17" s="902"/>
      <c r="F17" s="902"/>
      <c r="G17" s="903"/>
      <c r="H17" s="903"/>
      <c r="I17" s="903"/>
      <c r="J17" s="903"/>
      <c r="K17" s="916"/>
      <c r="L17" s="917">
        <v>96.997799999999998</v>
      </c>
    </row>
    <row r="18" spans="1:12" ht="15" customHeight="1">
      <c r="A18" s="1916">
        <v>11</v>
      </c>
      <c r="B18" s="915" t="s">
        <v>39</v>
      </c>
      <c r="C18" s="903">
        <v>193.0822</v>
      </c>
      <c r="D18" s="902">
        <v>310.06599999999997</v>
      </c>
      <c r="E18" s="902">
        <v>441.33311263400003</v>
      </c>
      <c r="F18" s="902">
        <v>638.25959999999998</v>
      </c>
      <c r="G18" s="903">
        <v>919.31099999999992</v>
      </c>
      <c r="H18" s="903">
        <v>1048.4847</v>
      </c>
      <c r="I18" s="903">
        <v>1248.2384</v>
      </c>
      <c r="J18" s="903">
        <v>1464.2041347060001</v>
      </c>
      <c r="K18" s="919">
        <v>1690.4709</v>
      </c>
      <c r="L18" s="920">
        <v>1932.0909999999999</v>
      </c>
    </row>
    <row r="19" spans="1:12" ht="15" customHeight="1">
      <c r="A19" s="1917">
        <v>12</v>
      </c>
      <c r="B19" s="915" t="s">
        <v>422</v>
      </c>
      <c r="C19" s="903">
        <v>2027.4752000000001</v>
      </c>
      <c r="D19" s="921">
        <v>2046.9916000000001</v>
      </c>
      <c r="E19" s="902">
        <v>2408.5794735999998</v>
      </c>
      <c r="F19" s="902">
        <v>2531.8865999999998</v>
      </c>
      <c r="G19" s="903">
        <v>2886.1970999999999</v>
      </c>
      <c r="H19" s="903">
        <v>3219.5856000000003</v>
      </c>
      <c r="I19" s="903">
        <v>3324.7494999999999</v>
      </c>
      <c r="J19" s="903">
        <v>3767.9639566000001</v>
      </c>
      <c r="K19" s="922">
        <v>0</v>
      </c>
      <c r="L19" s="923"/>
    </row>
    <row r="20" spans="1:12" ht="15" customHeight="1">
      <c r="A20" s="1916">
        <v>13</v>
      </c>
      <c r="B20" s="915" t="s">
        <v>43</v>
      </c>
      <c r="C20" s="903">
        <v>604.24620000000004</v>
      </c>
      <c r="D20" s="902">
        <v>592.49929999999995</v>
      </c>
      <c r="E20" s="902">
        <v>739.84718915200006</v>
      </c>
      <c r="F20" s="902">
        <v>992.29330000000004</v>
      </c>
      <c r="G20" s="903">
        <v>1243.1647</v>
      </c>
      <c r="H20" s="903">
        <v>1480.2473</v>
      </c>
      <c r="I20" s="903">
        <v>1322.1944000000001</v>
      </c>
      <c r="J20" s="903">
        <v>1433.5363222000001</v>
      </c>
      <c r="K20" s="919">
        <v>1758.0142000000001</v>
      </c>
      <c r="L20" s="920">
        <v>1810.5379</v>
      </c>
    </row>
    <row r="21" spans="1:12" ht="15" customHeight="1">
      <c r="A21" s="1918">
        <v>14</v>
      </c>
      <c r="B21" s="918" t="s">
        <v>423</v>
      </c>
      <c r="C21" s="903"/>
      <c r="D21" s="902"/>
      <c r="E21" s="902"/>
      <c r="F21" s="902"/>
      <c r="G21" s="903"/>
      <c r="H21" s="903"/>
      <c r="I21" s="903"/>
      <c r="J21" s="903"/>
      <c r="K21" s="919"/>
      <c r="L21" s="920">
        <v>426.3587</v>
      </c>
    </row>
    <row r="22" spans="1:12" ht="15" customHeight="1">
      <c r="A22" s="1916">
        <v>15</v>
      </c>
      <c r="B22" s="900" t="s">
        <v>46</v>
      </c>
      <c r="C22" s="903">
        <v>14829.8977</v>
      </c>
      <c r="D22" s="902">
        <v>16312.9776</v>
      </c>
      <c r="E22" s="902">
        <v>19445.485813899999</v>
      </c>
      <c r="F22" s="902">
        <v>23564.4133</v>
      </c>
      <c r="G22" s="903">
        <v>29186.024100000002</v>
      </c>
      <c r="H22" s="903">
        <v>32706.893799999998</v>
      </c>
      <c r="I22" s="903">
        <v>38583.493300000002</v>
      </c>
      <c r="J22" s="903">
        <v>45962.827803499902</v>
      </c>
      <c r="K22" s="919">
        <v>57533.424500000001</v>
      </c>
      <c r="L22" s="920">
        <v>63076.481</v>
      </c>
    </row>
    <row r="23" spans="1:12" ht="15" customHeight="1">
      <c r="A23" s="1917">
        <v>16</v>
      </c>
      <c r="B23" s="900" t="s">
        <v>49</v>
      </c>
      <c r="C23" s="903">
        <v>15306.6175</v>
      </c>
      <c r="D23" s="902">
        <v>19164.390899999999</v>
      </c>
      <c r="E23" s="902">
        <v>22354.002086100001</v>
      </c>
      <c r="F23" s="902">
        <v>27068.769200000002</v>
      </c>
      <c r="G23" s="903">
        <v>30929.7742</v>
      </c>
      <c r="H23" s="903">
        <v>33430.703800000003</v>
      </c>
      <c r="I23" s="903">
        <v>35732.824500000002</v>
      </c>
      <c r="J23" s="903">
        <v>37457.993400899999</v>
      </c>
      <c r="K23" s="919">
        <v>39932.7808</v>
      </c>
      <c r="L23" s="920">
        <v>43235.643700000001</v>
      </c>
    </row>
    <row r="24" spans="1:12" ht="15" customHeight="1">
      <c r="A24" s="1916">
        <v>17</v>
      </c>
      <c r="B24" s="915" t="s">
        <v>52</v>
      </c>
      <c r="C24" s="903">
        <v>2034.1073980000001</v>
      </c>
      <c r="D24" s="902">
        <v>1967.3999550000001</v>
      </c>
      <c r="E24" s="902">
        <v>2265.1746671769997</v>
      </c>
      <c r="F24" s="902">
        <v>2309.009587</v>
      </c>
      <c r="G24" s="903">
        <v>3212.5521920000001</v>
      </c>
      <c r="H24" s="903">
        <v>3360.4364289999999</v>
      </c>
      <c r="I24" s="903">
        <v>4055.5021999999999</v>
      </c>
      <c r="J24" s="903">
        <v>5186.5644106640002</v>
      </c>
      <c r="K24" s="919">
        <v>6074.5341390000003</v>
      </c>
      <c r="L24" s="920">
        <v>6973.8253450000002</v>
      </c>
    </row>
    <row r="25" spans="1:12" ht="15" customHeight="1">
      <c r="A25" s="1918">
        <v>18</v>
      </c>
      <c r="B25" s="915" t="s">
        <v>56</v>
      </c>
      <c r="C25" s="903">
        <v>3038.0549000000001</v>
      </c>
      <c r="D25" s="902">
        <v>3971.6817999999998</v>
      </c>
      <c r="E25" s="902">
        <v>5139.5481275000002</v>
      </c>
      <c r="F25" s="902">
        <v>6598.6722</v>
      </c>
      <c r="G25" s="903">
        <v>8168.2902999999997</v>
      </c>
      <c r="H25" s="903">
        <v>10340.078600000001</v>
      </c>
      <c r="I25" s="903">
        <v>11100.221</v>
      </c>
      <c r="J25" s="903">
        <v>13015.114798299999</v>
      </c>
      <c r="K25" s="919">
        <v>15320.4591</v>
      </c>
      <c r="L25" s="920">
        <v>17708.382600000001</v>
      </c>
    </row>
    <row r="26" spans="1:12" ht="15" customHeight="1">
      <c r="A26" s="1916">
        <v>19</v>
      </c>
      <c r="B26" s="915" t="s">
        <v>97</v>
      </c>
      <c r="C26" s="903">
        <v>8171.6169999999993</v>
      </c>
      <c r="D26" s="902">
        <v>9216.1641999999993</v>
      </c>
      <c r="E26" s="902">
        <v>10780.4023026</v>
      </c>
      <c r="F26" s="902">
        <v>12500.892</v>
      </c>
      <c r="G26" s="903">
        <v>14575.229200000002</v>
      </c>
      <c r="H26" s="903">
        <v>16183.647000000001</v>
      </c>
      <c r="I26" s="903">
        <v>19017.899099999999</v>
      </c>
      <c r="J26" s="903">
        <v>22414.168778700001</v>
      </c>
      <c r="K26" s="919">
        <v>25341.911899999999</v>
      </c>
      <c r="L26" s="920">
        <v>29528.974399999999</v>
      </c>
    </row>
    <row r="27" spans="1:12" ht="15" customHeight="1">
      <c r="A27" s="1917">
        <v>20</v>
      </c>
      <c r="B27" s="915" t="s">
        <v>61</v>
      </c>
      <c r="C27" s="903">
        <v>2461.1857999999997</v>
      </c>
      <c r="D27" s="902">
        <v>2827.8346000000001</v>
      </c>
      <c r="E27" s="902">
        <v>3236.0799600999999</v>
      </c>
      <c r="F27" s="902">
        <v>3953.5108</v>
      </c>
      <c r="G27" s="903">
        <v>4777.1966000000002</v>
      </c>
      <c r="H27" s="903">
        <v>5506.9552000000003</v>
      </c>
      <c r="I27" s="903">
        <v>6032.8185999999996</v>
      </c>
      <c r="J27" s="903">
        <v>7348.2641544999997</v>
      </c>
      <c r="K27" s="919">
        <v>8785.2055999999993</v>
      </c>
      <c r="L27" s="920">
        <v>9732.2806</v>
      </c>
    </row>
    <row r="28" spans="1:12" ht="15" customHeight="1">
      <c r="A28" s="1916">
        <v>21</v>
      </c>
      <c r="B28" s="924" t="s">
        <v>64</v>
      </c>
      <c r="C28" s="903">
        <v>735.09660000000008</v>
      </c>
      <c r="D28" s="902">
        <v>920.20979999999997</v>
      </c>
      <c r="E28" s="902">
        <v>1142.102727</v>
      </c>
      <c r="F28" s="902">
        <v>1844.4590999999998</v>
      </c>
      <c r="G28" s="903">
        <v>1816.8603000000001</v>
      </c>
      <c r="H28" s="903">
        <v>1228.0623000000001</v>
      </c>
      <c r="I28" s="903">
        <v>993.60045000000002</v>
      </c>
      <c r="J28" s="903">
        <v>1098.7751198999999</v>
      </c>
      <c r="K28" s="919">
        <v>1495.3922</v>
      </c>
      <c r="L28" s="920">
        <v>1919.3795</v>
      </c>
    </row>
    <row r="29" spans="1:12" ht="15" customHeight="1">
      <c r="A29" s="1918">
        <v>22</v>
      </c>
      <c r="B29" s="915" t="s">
        <v>98</v>
      </c>
      <c r="C29" s="903">
        <v>4621.0815999999995</v>
      </c>
      <c r="D29" s="902">
        <v>4398.1174000000001</v>
      </c>
      <c r="E29" s="902">
        <v>4026.8213239999995</v>
      </c>
      <c r="F29" s="902">
        <v>4069.3706999999999</v>
      </c>
      <c r="G29" s="903">
        <v>4357.9268000000002</v>
      </c>
      <c r="H29" s="903">
        <v>4440.9394000000002</v>
      </c>
      <c r="I29" s="903">
        <v>4736.4504999999999</v>
      </c>
      <c r="J29" s="903">
        <v>5036.5740579000003</v>
      </c>
      <c r="K29" s="919">
        <v>5122.0991999999997</v>
      </c>
      <c r="L29" s="920">
        <v>5536.8977000000004</v>
      </c>
    </row>
    <row r="30" spans="1:12" ht="15" customHeight="1">
      <c r="A30" s="1916">
        <v>23</v>
      </c>
      <c r="B30" s="915" t="s">
        <v>99</v>
      </c>
      <c r="C30" s="903">
        <v>166.8579</v>
      </c>
      <c r="D30" s="901">
        <v>157.05420000000001</v>
      </c>
      <c r="E30" s="902">
        <v>153.94059999999999</v>
      </c>
      <c r="F30" s="902">
        <v>112.0257</v>
      </c>
      <c r="G30" s="903">
        <v>100.7089</v>
      </c>
      <c r="H30" s="903">
        <v>87.431300000000007</v>
      </c>
      <c r="I30" s="903">
        <v>73.2</v>
      </c>
      <c r="J30" s="903">
        <v>61.44</v>
      </c>
      <c r="K30" s="919">
        <v>44.192188461999997</v>
      </c>
      <c r="L30" s="920"/>
    </row>
    <row r="31" spans="1:12" ht="15" customHeight="1">
      <c r="A31" s="1917">
        <v>24</v>
      </c>
      <c r="B31" s="915" t="s">
        <v>72</v>
      </c>
      <c r="C31" s="903">
        <v>12867.1103</v>
      </c>
      <c r="D31" s="902">
        <v>15825.3649</v>
      </c>
      <c r="E31" s="902">
        <v>21015.134995699998</v>
      </c>
      <c r="F31" s="902">
        <v>25354.1895</v>
      </c>
      <c r="G31" s="903">
        <v>32989.421300000002</v>
      </c>
      <c r="H31" s="903">
        <v>40634.728900000002</v>
      </c>
      <c r="I31" s="903">
        <v>50254.168100000003</v>
      </c>
      <c r="J31" s="903">
        <v>58759.636933900001</v>
      </c>
      <c r="K31" s="919">
        <v>67315.604646399996</v>
      </c>
      <c r="L31" s="920">
        <v>81430.638577000005</v>
      </c>
    </row>
    <row r="32" spans="1:12" ht="15" customHeight="1">
      <c r="A32" s="1916">
        <v>25</v>
      </c>
      <c r="B32" s="915" t="s">
        <v>75</v>
      </c>
      <c r="C32" s="903">
        <v>734.65629999999999</v>
      </c>
      <c r="D32" s="902">
        <v>1022.1094000000001</v>
      </c>
      <c r="E32" s="902">
        <v>1207.9379816999999</v>
      </c>
      <c r="F32" s="902">
        <v>1497.0367000000001</v>
      </c>
      <c r="G32" s="903">
        <v>1699.4623999999999</v>
      </c>
      <c r="H32" s="903">
        <v>1729.0545</v>
      </c>
      <c r="I32" s="903">
        <v>2018.5332000000001</v>
      </c>
      <c r="J32" s="903">
        <v>2349.6027683000002</v>
      </c>
      <c r="K32" s="919">
        <v>2546.3979049</v>
      </c>
      <c r="L32" s="920">
        <v>3507.5378000000001</v>
      </c>
    </row>
    <row r="33" spans="1:15" ht="15" customHeight="1">
      <c r="A33" s="1918">
        <v>26</v>
      </c>
      <c r="B33" s="915" t="s">
        <v>79</v>
      </c>
      <c r="C33" s="903">
        <v>1134.6798000000001</v>
      </c>
      <c r="D33" s="902">
        <v>1307.4704999999999</v>
      </c>
      <c r="E33" s="902">
        <v>1510.8824703</v>
      </c>
      <c r="F33" s="902">
        <v>1783.0065999999999</v>
      </c>
      <c r="G33" s="903">
        <v>1994.0744</v>
      </c>
      <c r="H33" s="903">
        <v>2310.3590999999997</v>
      </c>
      <c r="I33" s="903">
        <v>2998.6205</v>
      </c>
      <c r="J33" s="903">
        <v>4136.8024163</v>
      </c>
      <c r="K33" s="919">
        <v>5746.3651</v>
      </c>
      <c r="L33" s="920">
        <v>6717.8663999999999</v>
      </c>
    </row>
    <row r="34" spans="1:15" ht="15" customHeight="1">
      <c r="A34" s="1916">
        <v>27</v>
      </c>
      <c r="B34" s="919" t="s">
        <v>82</v>
      </c>
      <c r="C34" s="903">
        <v>2122.66</v>
      </c>
      <c r="D34" s="902">
        <v>2478.9602</v>
      </c>
      <c r="E34" s="902">
        <v>3171.0834864999997</v>
      </c>
      <c r="F34" s="902">
        <v>4162.9501</v>
      </c>
      <c r="G34" s="903">
        <v>6069.7636000000002</v>
      </c>
      <c r="H34" s="903">
        <v>8308.5079000000005</v>
      </c>
      <c r="I34" s="903">
        <v>11105.0859</v>
      </c>
      <c r="J34" s="903">
        <v>14445.026636818</v>
      </c>
      <c r="K34" s="919">
        <v>20503.501499999998</v>
      </c>
      <c r="L34" s="920">
        <v>25691.824799999999</v>
      </c>
    </row>
    <row r="35" spans="1:15" s="894" customFormat="1" ht="15" customHeight="1">
      <c r="A35" s="1919"/>
      <c r="B35" s="925" t="s">
        <v>100</v>
      </c>
      <c r="C35" s="913">
        <v>88434.355898000023</v>
      </c>
      <c r="D35" s="926">
        <v>100499.02695499999</v>
      </c>
      <c r="E35" s="926">
        <v>117989.25207916301</v>
      </c>
      <c r="F35" s="926">
        <v>140586.23488699997</v>
      </c>
      <c r="G35" s="913">
        <v>170626.96</v>
      </c>
      <c r="H35" s="913">
        <v>193520.587229</v>
      </c>
      <c r="I35" s="913">
        <v>225444.48045000003</v>
      </c>
      <c r="J35" s="913">
        <v>264589.16833778791</v>
      </c>
      <c r="K35" s="925">
        <v>307835.82917876204</v>
      </c>
      <c r="L35" s="927">
        <f>SUM(L9:L34)</f>
        <v>354177.54361747607</v>
      </c>
    </row>
    <row r="36" spans="1:15" ht="15" customHeight="1">
      <c r="A36" s="1920"/>
      <c r="B36" s="906"/>
      <c r="C36" s="928" t="s">
        <v>956</v>
      </c>
      <c r="D36" s="928" t="s">
        <v>957</v>
      </c>
      <c r="E36" s="928" t="s">
        <v>958</v>
      </c>
      <c r="F36" s="928" t="s">
        <v>959</v>
      </c>
      <c r="G36" s="2379" t="s">
        <v>960</v>
      </c>
      <c r="H36" s="2379" t="s">
        <v>961</v>
      </c>
      <c r="I36" s="2379" t="s">
        <v>962</v>
      </c>
      <c r="J36" s="2379" t="s">
        <v>963</v>
      </c>
      <c r="K36" s="2380" t="s">
        <v>964</v>
      </c>
      <c r="L36" s="2381" t="s">
        <v>965</v>
      </c>
    </row>
    <row r="37" spans="1:15" s="894" customFormat="1" ht="15" customHeight="1">
      <c r="A37" s="1919"/>
      <c r="B37" s="929" t="s">
        <v>101</v>
      </c>
      <c r="C37" s="913">
        <v>328102.00729800004</v>
      </c>
      <c r="D37" s="926">
        <v>366943.232555</v>
      </c>
      <c r="E37" s="926">
        <v>418476.61187916296</v>
      </c>
      <c r="F37" s="926">
        <v>458809.44048699993</v>
      </c>
      <c r="G37" s="913">
        <v>508132.03</v>
      </c>
      <c r="H37" s="913">
        <v>572910.18622899998</v>
      </c>
      <c r="I37" s="913">
        <v>628731.03524999996</v>
      </c>
      <c r="J37" s="913">
        <v>692614.13983778795</v>
      </c>
      <c r="K37" s="925">
        <v>782503.96547876205</v>
      </c>
      <c r="L37" s="927">
        <f>L35+L5</f>
        <v>829929.46361747605</v>
      </c>
    </row>
    <row r="38" spans="1:15" ht="15" customHeight="1">
      <c r="A38" s="1921"/>
      <c r="B38" s="930"/>
      <c r="C38" s="931" t="s">
        <v>966</v>
      </c>
      <c r="D38" s="932" t="s">
        <v>967</v>
      </c>
      <c r="E38" s="932" t="s">
        <v>968</v>
      </c>
      <c r="F38" s="932" t="s">
        <v>969</v>
      </c>
      <c r="G38" s="2382" t="s">
        <v>970</v>
      </c>
      <c r="H38" s="2383" t="s">
        <v>971</v>
      </c>
      <c r="I38" s="2382" t="s">
        <v>972</v>
      </c>
      <c r="J38" s="2382" t="s">
        <v>973</v>
      </c>
      <c r="K38" s="2382" t="s">
        <v>974</v>
      </c>
      <c r="L38" s="2384" t="s">
        <v>975</v>
      </c>
    </row>
    <row r="39" spans="1:15" s="936" customFormat="1" ht="12" customHeight="1">
      <c r="A39" s="911"/>
      <c r="B39" s="883"/>
      <c r="C39" s="909">
        <f>SUM(C9:C34)-C35</f>
        <v>0</v>
      </c>
      <c r="D39" s="934"/>
      <c r="E39" s="934"/>
      <c r="F39" s="934"/>
      <c r="G39" s="934"/>
      <c r="H39" s="934"/>
      <c r="I39" s="934"/>
      <c r="J39" s="934"/>
      <c r="K39" s="934"/>
      <c r="L39" s="935"/>
    </row>
    <row r="40" spans="1:15" ht="25">
      <c r="B40" s="1980" t="s">
        <v>424</v>
      </c>
      <c r="C40" s="883"/>
      <c r="D40" s="883"/>
      <c r="E40" s="883"/>
      <c r="F40" s="883"/>
      <c r="G40" s="883"/>
      <c r="H40" s="883"/>
      <c r="I40" s="883"/>
      <c r="J40" s="883"/>
      <c r="K40" s="883"/>
    </row>
    <row r="41" spans="1:15" ht="25">
      <c r="B41" s="1980" t="s">
        <v>937</v>
      </c>
      <c r="C41" s="909"/>
      <c r="D41" s="883"/>
      <c r="E41" s="883"/>
      <c r="F41" s="883"/>
      <c r="G41" s="883"/>
      <c r="H41" s="883"/>
      <c r="I41" s="883"/>
      <c r="J41" s="883"/>
      <c r="K41" s="883"/>
    </row>
    <row r="42" spans="1:15">
      <c r="B42" s="885"/>
      <c r="L42" s="885"/>
    </row>
    <row r="43" spans="1:15">
      <c r="B43" s="885"/>
      <c r="L43" s="885"/>
    </row>
    <row r="44" spans="1:15">
      <c r="A44" s="1997" t="s">
        <v>911</v>
      </c>
      <c r="B44" s="1997"/>
      <c r="C44" s="1997"/>
      <c r="D44" s="1997"/>
      <c r="E44" s="1997"/>
      <c r="F44" s="1997"/>
      <c r="G44" s="1997"/>
      <c r="H44" s="1997"/>
      <c r="I44" s="1997"/>
      <c r="J44" s="1997"/>
      <c r="K44" s="1997"/>
      <c r="L44" s="1997"/>
      <c r="M44" s="1997"/>
      <c r="N44" s="1997"/>
    </row>
    <row r="45" spans="1:15">
      <c r="B45" s="1997" t="s">
        <v>912</v>
      </c>
      <c r="C45" s="1997"/>
      <c r="D45" s="1997"/>
      <c r="E45" s="1997"/>
      <c r="F45" s="1997"/>
      <c r="G45" s="1997"/>
      <c r="H45" s="1997"/>
      <c r="I45" s="1997"/>
      <c r="J45" s="1997"/>
      <c r="K45" s="1997"/>
      <c r="L45" s="1997"/>
      <c r="M45" s="1997"/>
      <c r="N45" s="1997"/>
      <c r="O45" s="1997"/>
    </row>
    <row r="46" spans="1:15">
      <c r="B46" s="1997" t="s">
        <v>913</v>
      </c>
      <c r="C46" s="1997"/>
      <c r="D46" s="1997"/>
      <c r="E46" s="1997"/>
      <c r="F46" s="1997"/>
      <c r="G46" s="1997"/>
      <c r="H46" s="1997"/>
      <c r="I46" s="1997"/>
      <c r="J46" s="1997"/>
      <c r="K46" s="1997"/>
      <c r="L46" s="1997"/>
      <c r="M46" s="1997"/>
      <c r="N46" s="1997"/>
      <c r="O46" s="1997"/>
    </row>
    <row r="47" spans="1:15">
      <c r="B47" s="885"/>
      <c r="C47" s="884"/>
      <c r="L47" s="885"/>
    </row>
    <row r="48" spans="1:15">
      <c r="B48" s="885"/>
      <c r="C48" s="884"/>
      <c r="L48" s="885"/>
    </row>
    <row r="49" spans="2:12">
      <c r="B49" s="885"/>
      <c r="C49" s="884"/>
      <c r="L49" s="885"/>
    </row>
    <row r="50" spans="2:12">
      <c r="B50" s="885"/>
      <c r="C50" s="884"/>
      <c r="L50" s="885"/>
    </row>
    <row r="51" spans="2:12">
      <c r="B51" s="885"/>
      <c r="C51" s="884"/>
      <c r="L51" s="885"/>
    </row>
    <row r="52" spans="2:12">
      <c r="B52" s="885"/>
      <c r="C52" s="884"/>
      <c r="L52" s="885"/>
    </row>
    <row r="53" spans="2:12">
      <c r="B53" s="885"/>
      <c r="C53" s="884"/>
      <c r="L53" s="885"/>
    </row>
    <row r="54" spans="2:12">
      <c r="B54" s="885"/>
      <c r="C54" s="884"/>
      <c r="L54" s="885"/>
    </row>
    <row r="55" spans="2:12">
      <c r="B55" s="885"/>
      <c r="C55" s="884"/>
      <c r="L55" s="885"/>
    </row>
    <row r="56" spans="2:12">
      <c r="B56" s="885"/>
      <c r="C56" s="884"/>
      <c r="L56" s="885"/>
    </row>
    <row r="57" spans="2:12">
      <c r="B57" s="885"/>
      <c r="C57" s="884"/>
      <c r="L57" s="885"/>
    </row>
  </sheetData>
  <sheetProtection selectLockedCells="1"/>
  <mergeCells count="4">
    <mergeCell ref="A44:N44"/>
    <mergeCell ref="A1:L1"/>
    <mergeCell ref="B45:O45"/>
    <mergeCell ref="B46:O46"/>
  </mergeCells>
  <printOptions horizontalCentered="1" verticalCentered="1"/>
  <pageMargins left="0.25" right="0.25" top="0.17" bottom="0.17" header="0.19" footer="0.17"/>
  <pageSetup paperSize="9" scale="7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D47"/>
  <sheetViews>
    <sheetView zoomScale="98" zoomScaleNormal="98" workbookViewId="0">
      <pane xSplit="2" ySplit="3" topLeftCell="C32" activePane="bottomRight" state="frozen"/>
      <selection activeCell="G30" sqref="G30"/>
      <selection pane="topRight" activeCell="G30" sqref="G30"/>
      <selection pane="bottomLeft" activeCell="G30" sqref="G30"/>
      <selection pane="bottomRight" activeCell="A44" sqref="A44:G44"/>
    </sheetView>
  </sheetViews>
  <sheetFormatPr defaultColWidth="9.1796875" defaultRowHeight="20.149999999999999" customHeight="1"/>
  <cols>
    <col min="1" max="1" width="5.81640625" style="788" customWidth="1"/>
    <col min="2" max="2" width="36.81640625" style="788" bestFit="1" customWidth="1"/>
    <col min="3" max="13" width="8.453125" style="788" customWidth="1"/>
    <col min="14" max="22" width="8.453125" style="788" bestFit="1" customWidth="1"/>
    <col min="23" max="23" width="8.453125" style="788" customWidth="1"/>
    <col min="24" max="32" width="8.453125" style="788" bestFit="1" customWidth="1"/>
    <col min="33" max="33" width="8.453125" style="788" customWidth="1"/>
    <col min="34" max="42" width="8.453125" style="788" bestFit="1" customWidth="1"/>
    <col min="43" max="43" width="8.453125" style="788" customWidth="1"/>
    <col min="44" max="52" width="8.453125" style="788" bestFit="1" customWidth="1"/>
    <col min="53" max="53" width="8.453125" style="788" customWidth="1"/>
    <col min="54" max="62" width="8.453125" style="788" bestFit="1" customWidth="1"/>
    <col min="63" max="63" width="8.453125" style="788" customWidth="1"/>
    <col min="64" max="72" width="8.453125" style="788" bestFit="1" customWidth="1"/>
    <col min="73" max="74" width="8.453125" style="788" customWidth="1"/>
    <col min="75" max="83" width="8.453125" style="788" bestFit="1" customWidth="1"/>
    <col min="84" max="84" width="8.453125" style="788" customWidth="1"/>
    <col min="85" max="93" width="8.453125" style="788" bestFit="1" customWidth="1"/>
    <col min="94" max="94" width="8.453125" style="788" customWidth="1"/>
    <col min="95" max="112" width="8.453125" style="788" bestFit="1" customWidth="1"/>
    <col min="113" max="114" width="8.453125" style="788" customWidth="1"/>
    <col min="115" max="123" width="8.453125" style="788" bestFit="1" customWidth="1"/>
    <col min="124" max="124" width="8.453125" style="788" customWidth="1"/>
    <col min="125" max="133" width="8.453125" style="788" bestFit="1" customWidth="1"/>
    <col min="134" max="134" width="8.453125" style="788" customWidth="1"/>
    <col min="135" max="143" width="8.453125" style="788" bestFit="1" customWidth="1"/>
    <col min="144" max="144" width="8.453125" style="788" customWidth="1"/>
    <col min="145" max="153" width="8.453125" style="788" bestFit="1" customWidth="1"/>
    <col min="154" max="154" width="8.453125" style="788" customWidth="1"/>
    <col min="155" max="163" width="8.453125" style="788" bestFit="1" customWidth="1"/>
    <col min="164" max="164" width="8.453125" style="788" customWidth="1"/>
    <col min="165" max="173" width="8.453125" style="788" bestFit="1" customWidth="1"/>
    <col min="174" max="174" width="8.453125" style="788" customWidth="1"/>
    <col min="175" max="183" width="8.453125" style="788" bestFit="1" customWidth="1"/>
    <col min="184" max="184" width="8.453125" style="788" customWidth="1"/>
    <col min="185" max="193" width="8.453125" style="788" bestFit="1" customWidth="1"/>
    <col min="194" max="194" width="8.453125" style="788" customWidth="1"/>
    <col min="195" max="203" width="8.453125" style="788" bestFit="1" customWidth="1"/>
    <col min="204" max="204" width="8.453125" style="788" customWidth="1"/>
    <col min="205" max="213" width="8.453125" style="788" bestFit="1" customWidth="1"/>
    <col min="214" max="214" width="8.453125" style="788" customWidth="1"/>
    <col min="215" max="223" width="8.453125" style="788" bestFit="1" customWidth="1"/>
    <col min="224" max="224" width="8.453125" style="788" customWidth="1"/>
    <col min="225" max="233" width="8.453125" style="788" bestFit="1" customWidth="1"/>
    <col min="234" max="234" width="8.453125" style="788" customWidth="1"/>
    <col min="235" max="243" width="8.453125" style="788" bestFit="1" customWidth="1"/>
    <col min="244" max="244" width="8.453125" style="788" customWidth="1"/>
    <col min="245" max="253" width="8.453125" style="788" bestFit="1" customWidth="1"/>
    <col min="254" max="254" width="8.453125" style="788" customWidth="1"/>
    <col min="255" max="263" width="8.453125" style="788" bestFit="1" customWidth="1"/>
    <col min="264" max="16384" width="9.1796875" style="788"/>
  </cols>
  <sheetData>
    <row r="1" spans="1:264" ht="20.25" customHeight="1">
      <c r="A1" s="341" t="s">
        <v>845</v>
      </c>
      <c r="C1" s="341"/>
      <c r="D1" s="341"/>
      <c r="E1" s="341"/>
      <c r="F1" s="341"/>
      <c r="G1" s="341"/>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c r="AK1" s="341"/>
      <c r="AL1" s="341"/>
      <c r="AM1" s="341"/>
      <c r="AN1" s="341"/>
      <c r="AO1" s="341"/>
      <c r="AP1" s="341" t="s">
        <v>322</v>
      </c>
      <c r="AQ1" s="341"/>
      <c r="AR1" s="341"/>
      <c r="AS1" s="341"/>
      <c r="AT1" s="341"/>
      <c r="AU1" s="341"/>
      <c r="AV1" s="341"/>
      <c r="AW1" s="341"/>
      <c r="AX1" s="341"/>
      <c r="AY1" s="341"/>
      <c r="AZ1" s="341"/>
      <c r="BA1" s="341"/>
      <c r="BB1" s="341"/>
      <c r="BC1" s="341"/>
      <c r="BD1" s="341"/>
      <c r="BE1" s="341"/>
      <c r="BF1" s="341"/>
      <c r="BG1" s="341"/>
      <c r="BH1" s="341"/>
      <c r="BI1" s="341"/>
      <c r="BJ1" s="341"/>
      <c r="BK1" s="341"/>
      <c r="BL1" s="341"/>
      <c r="BM1" s="341"/>
      <c r="BN1" s="341"/>
      <c r="BO1" s="341"/>
      <c r="BP1" s="341"/>
      <c r="BQ1" s="341"/>
      <c r="BR1" s="341"/>
      <c r="BS1" s="341"/>
      <c r="BT1" s="341"/>
      <c r="BU1" s="341"/>
      <c r="BV1" s="341"/>
      <c r="BW1" s="341"/>
      <c r="BX1" s="341"/>
      <c r="BY1" s="341"/>
      <c r="BZ1" s="341"/>
      <c r="CA1" s="341"/>
      <c r="CB1" s="341"/>
      <c r="CC1" s="341"/>
      <c r="CD1" s="341"/>
      <c r="CE1" s="341"/>
      <c r="CF1" s="341"/>
      <c r="CG1" s="341"/>
      <c r="CH1" s="341"/>
      <c r="CI1" s="341"/>
      <c r="CJ1" s="341"/>
      <c r="CK1" s="341"/>
      <c r="CL1" s="341"/>
      <c r="CM1" s="341"/>
      <c r="CN1" s="341"/>
      <c r="CO1" s="341"/>
      <c r="CP1" s="341"/>
      <c r="CQ1" s="341"/>
      <c r="CR1" s="341"/>
      <c r="CS1" s="341"/>
      <c r="CT1" s="341"/>
      <c r="CU1" s="341"/>
      <c r="CV1" s="341"/>
      <c r="CW1" s="341"/>
      <c r="CX1" s="341"/>
      <c r="CY1" s="341"/>
      <c r="CZ1" s="341"/>
      <c r="DA1" s="341"/>
      <c r="DB1" s="341"/>
      <c r="DC1" s="341"/>
      <c r="DD1" s="341"/>
      <c r="DE1" s="341"/>
      <c r="DF1" s="341"/>
      <c r="DG1" s="341"/>
      <c r="DH1" s="341"/>
      <c r="DI1" s="341"/>
      <c r="DJ1" s="341"/>
      <c r="DK1" s="341"/>
      <c r="DL1" s="341"/>
      <c r="DM1" s="341"/>
      <c r="DN1" s="341"/>
      <c r="DO1" s="341"/>
      <c r="DP1" s="341"/>
      <c r="DQ1" s="341"/>
      <c r="DR1" s="341"/>
      <c r="DS1" s="341"/>
      <c r="DT1" s="341"/>
      <c r="DU1" s="341"/>
      <c r="DV1" s="341"/>
      <c r="DW1" s="341"/>
      <c r="DX1" s="341"/>
      <c r="DY1" s="341"/>
      <c r="DZ1" s="341"/>
      <c r="EA1" s="341"/>
      <c r="EB1" s="341"/>
      <c r="EC1" s="341"/>
      <c r="ED1" s="341"/>
      <c r="EE1" s="341"/>
      <c r="EF1" s="341"/>
      <c r="EG1" s="341"/>
      <c r="EH1" s="341"/>
      <c r="EI1" s="341"/>
      <c r="EJ1" s="341"/>
      <c r="EK1" s="341"/>
      <c r="EL1" s="341"/>
      <c r="EM1" s="341"/>
      <c r="EN1" s="341"/>
      <c r="EO1" s="341"/>
      <c r="EP1" s="341"/>
      <c r="EQ1" s="341"/>
      <c r="ER1" s="341"/>
      <c r="ES1" s="341"/>
      <c r="ET1" s="341"/>
      <c r="EU1" s="341"/>
      <c r="EV1" s="341"/>
      <c r="EW1" s="341"/>
      <c r="EX1" s="341"/>
      <c r="EY1" s="341"/>
      <c r="EZ1" s="341"/>
      <c r="FA1" s="341"/>
      <c r="FB1" s="341"/>
      <c r="FC1" s="341"/>
      <c r="FD1" s="341"/>
      <c r="FE1" s="341"/>
      <c r="FF1" s="341"/>
      <c r="FG1" s="341"/>
      <c r="FH1" s="341"/>
      <c r="FI1" s="341"/>
      <c r="FJ1" s="341"/>
      <c r="FK1" s="341"/>
      <c r="FL1" s="341"/>
      <c r="FM1" s="341"/>
      <c r="FN1" s="341"/>
      <c r="FO1" s="341"/>
      <c r="FP1" s="341"/>
      <c r="FQ1" s="341"/>
      <c r="FR1" s="341"/>
      <c r="FS1" s="341"/>
      <c r="FT1" s="341"/>
      <c r="FU1" s="341"/>
      <c r="FV1" s="341"/>
      <c r="FW1" s="341"/>
      <c r="FX1" s="341"/>
      <c r="FY1" s="341"/>
      <c r="FZ1" s="341"/>
      <c r="GA1" s="341"/>
      <c r="GB1" s="341"/>
      <c r="GC1" s="341"/>
      <c r="GD1" s="341"/>
      <c r="GE1" s="341"/>
      <c r="GF1" s="341"/>
      <c r="GG1" s="341"/>
      <c r="GH1" s="341"/>
      <c r="GI1" s="341"/>
      <c r="GJ1" s="341"/>
      <c r="GK1" s="341"/>
      <c r="GL1" s="341"/>
      <c r="GM1" s="341"/>
      <c r="GN1" s="341"/>
      <c r="GO1" s="341"/>
      <c r="GP1" s="341"/>
      <c r="GQ1" s="341"/>
      <c r="GR1" s="341"/>
      <c r="GS1" s="341"/>
      <c r="GT1" s="341"/>
      <c r="GU1" s="341"/>
      <c r="GV1" s="341"/>
      <c r="GW1" s="341"/>
      <c r="GX1" s="341"/>
      <c r="GY1" s="341"/>
      <c r="GZ1" s="341"/>
      <c r="HA1" s="341"/>
      <c r="HB1" s="341"/>
      <c r="HC1" s="341"/>
      <c r="HD1" s="341"/>
      <c r="HE1" s="341"/>
      <c r="HF1" s="341"/>
      <c r="HG1" s="341"/>
      <c r="HH1" s="341"/>
      <c r="HI1" s="341"/>
      <c r="HJ1" s="341"/>
      <c r="HK1" s="341"/>
      <c r="HL1" s="341"/>
      <c r="HM1" s="341"/>
      <c r="HN1" s="341"/>
      <c r="HO1" s="341"/>
      <c r="HP1" s="341"/>
      <c r="HQ1" s="341"/>
      <c r="HR1" s="341"/>
      <c r="HS1" s="341"/>
      <c r="HT1" s="341"/>
      <c r="HU1" s="341"/>
      <c r="HV1" s="341"/>
      <c r="HW1" s="341"/>
      <c r="HX1" s="341"/>
      <c r="HY1" s="341"/>
      <c r="HZ1" s="341"/>
      <c r="IA1" s="341"/>
      <c r="IB1" s="341"/>
      <c r="IC1" s="341"/>
      <c r="ID1" s="341"/>
      <c r="IE1" s="341"/>
      <c r="IF1" s="341"/>
      <c r="IG1" s="341"/>
      <c r="IH1" s="341"/>
      <c r="II1" s="341"/>
      <c r="IJ1" s="341"/>
      <c r="IK1" s="341"/>
      <c r="IL1" s="341"/>
      <c r="IM1" s="341"/>
      <c r="IN1" s="341"/>
      <c r="IO1" s="341"/>
      <c r="IP1" s="341"/>
      <c r="IQ1" s="341"/>
      <c r="IR1" s="341"/>
      <c r="IS1" s="341"/>
      <c r="IT1" s="341"/>
      <c r="IU1" s="341"/>
      <c r="IV1" s="341"/>
      <c r="IW1" s="341"/>
      <c r="IX1" s="341"/>
      <c r="IY1" s="341"/>
      <c r="JB1" s="341"/>
    </row>
    <row r="2" spans="1:264" s="342" customFormat="1" ht="12.75" customHeight="1">
      <c r="A2" s="2232" t="s">
        <v>1</v>
      </c>
      <c r="B2" s="2232" t="s">
        <v>264</v>
      </c>
      <c r="C2" s="2227" t="s">
        <v>104</v>
      </c>
      <c r="D2" s="2228"/>
      <c r="E2" s="2228"/>
      <c r="F2" s="2228"/>
      <c r="G2" s="2228"/>
      <c r="H2" s="2228"/>
      <c r="I2" s="2228"/>
      <c r="J2" s="2228"/>
      <c r="K2" s="2228"/>
      <c r="L2" s="2229"/>
      <c r="M2" s="784" t="s">
        <v>343</v>
      </c>
      <c r="N2" s="2227" t="s">
        <v>265</v>
      </c>
      <c r="O2" s="2228"/>
      <c r="P2" s="2228"/>
      <c r="Q2" s="2228"/>
      <c r="R2" s="2228"/>
      <c r="S2" s="2228"/>
      <c r="T2" s="2228"/>
      <c r="U2" s="2228"/>
      <c r="V2" s="2228"/>
      <c r="W2" s="2229"/>
      <c r="X2" s="2227" t="s">
        <v>831</v>
      </c>
      <c r="Y2" s="2228"/>
      <c r="Z2" s="2228"/>
      <c r="AA2" s="2228"/>
      <c r="AB2" s="2228"/>
      <c r="AC2" s="2228"/>
      <c r="AD2" s="2228"/>
      <c r="AE2" s="2228"/>
      <c r="AF2" s="2228"/>
      <c r="AG2" s="2229"/>
      <c r="AH2" s="2227" t="s">
        <v>124</v>
      </c>
      <c r="AI2" s="2228"/>
      <c r="AJ2" s="2228"/>
      <c r="AK2" s="2228"/>
      <c r="AL2" s="2228"/>
      <c r="AM2" s="2228"/>
      <c r="AN2" s="2228"/>
      <c r="AO2" s="2228"/>
      <c r="AP2" s="2228"/>
      <c r="AQ2" s="2229"/>
      <c r="AR2" s="2227" t="s">
        <v>216</v>
      </c>
      <c r="AS2" s="2228"/>
      <c r="AT2" s="2228"/>
      <c r="AU2" s="2228"/>
      <c r="AV2" s="2228"/>
      <c r="AW2" s="2228"/>
      <c r="AX2" s="2228"/>
      <c r="AY2" s="2228"/>
      <c r="AZ2" s="2228"/>
      <c r="BA2" s="2229"/>
      <c r="BB2" s="2227" t="s">
        <v>123</v>
      </c>
      <c r="BC2" s="2228"/>
      <c r="BD2" s="2228"/>
      <c r="BE2" s="2228"/>
      <c r="BF2" s="2228"/>
      <c r="BG2" s="2228"/>
      <c r="BH2" s="2228"/>
      <c r="BI2" s="2228"/>
      <c r="BJ2" s="2228"/>
      <c r="BK2" s="2229"/>
      <c r="BL2" s="2227" t="s">
        <v>122</v>
      </c>
      <c r="BM2" s="2228"/>
      <c r="BN2" s="2228"/>
      <c r="BO2" s="2228"/>
      <c r="BP2" s="2228"/>
      <c r="BQ2" s="2228"/>
      <c r="BR2" s="2228"/>
      <c r="BS2" s="2228"/>
      <c r="BT2" s="2228"/>
      <c r="BU2" s="2229"/>
      <c r="BV2" s="784" t="s">
        <v>356</v>
      </c>
      <c r="BW2" s="2227" t="s">
        <v>121</v>
      </c>
      <c r="BX2" s="2228"/>
      <c r="BY2" s="2228"/>
      <c r="BZ2" s="2228"/>
      <c r="CA2" s="2228"/>
      <c r="CB2" s="2228"/>
      <c r="CC2" s="2228"/>
      <c r="CD2" s="2228"/>
      <c r="CE2" s="2228"/>
      <c r="CF2" s="2229"/>
      <c r="CG2" s="2227" t="s">
        <v>120</v>
      </c>
      <c r="CH2" s="2228"/>
      <c r="CI2" s="2228"/>
      <c r="CJ2" s="2228"/>
      <c r="CK2" s="2228"/>
      <c r="CL2" s="2228"/>
      <c r="CM2" s="2228"/>
      <c r="CN2" s="2228"/>
      <c r="CO2" s="2228"/>
      <c r="CP2" s="2229"/>
      <c r="CQ2" s="2227" t="s">
        <v>119</v>
      </c>
      <c r="CR2" s="2228"/>
      <c r="CS2" s="2228"/>
      <c r="CT2" s="2228"/>
      <c r="CU2" s="2228"/>
      <c r="CV2" s="2228"/>
      <c r="CW2" s="2228"/>
      <c r="CX2" s="2228"/>
      <c r="CY2" s="2229"/>
      <c r="CZ2" s="2227" t="s">
        <v>118</v>
      </c>
      <c r="DA2" s="2228"/>
      <c r="DB2" s="2228"/>
      <c r="DC2" s="2228"/>
      <c r="DD2" s="2228"/>
      <c r="DE2" s="2228"/>
      <c r="DF2" s="2228"/>
      <c r="DG2" s="2228"/>
      <c r="DH2" s="2228"/>
      <c r="DI2" s="2229"/>
      <c r="DJ2" s="784" t="s">
        <v>357</v>
      </c>
      <c r="DK2" s="2227" t="s">
        <v>181</v>
      </c>
      <c r="DL2" s="2228"/>
      <c r="DM2" s="2228"/>
      <c r="DN2" s="2228"/>
      <c r="DO2" s="2228"/>
      <c r="DP2" s="2228"/>
      <c r="DQ2" s="2228"/>
      <c r="DR2" s="2228"/>
      <c r="DS2" s="2228"/>
      <c r="DT2" s="2229"/>
      <c r="DU2" s="2227" t="s">
        <v>116</v>
      </c>
      <c r="DV2" s="2228"/>
      <c r="DW2" s="2228"/>
      <c r="DX2" s="2228"/>
      <c r="DY2" s="2228"/>
      <c r="DZ2" s="2228"/>
      <c r="EA2" s="2228"/>
      <c r="EB2" s="2228"/>
      <c r="EC2" s="2228"/>
      <c r="ED2" s="2229"/>
      <c r="EE2" s="2227" t="s">
        <v>115</v>
      </c>
      <c r="EF2" s="2228"/>
      <c r="EG2" s="2228"/>
      <c r="EH2" s="2228"/>
      <c r="EI2" s="2228"/>
      <c r="EJ2" s="2228"/>
      <c r="EK2" s="2228"/>
      <c r="EL2" s="2228"/>
      <c r="EM2" s="2228"/>
      <c r="EN2" s="2229"/>
      <c r="EO2" s="2227" t="s">
        <v>114</v>
      </c>
      <c r="EP2" s="2228"/>
      <c r="EQ2" s="2228"/>
      <c r="ER2" s="2228"/>
      <c r="ES2" s="2228"/>
      <c r="ET2" s="2228"/>
      <c r="EU2" s="2228"/>
      <c r="EV2" s="2228"/>
      <c r="EW2" s="2228"/>
      <c r="EX2" s="2229"/>
      <c r="EY2" s="2227" t="s">
        <v>113</v>
      </c>
      <c r="EZ2" s="2228"/>
      <c r="FA2" s="2228"/>
      <c r="FB2" s="2228"/>
      <c r="FC2" s="2228"/>
      <c r="FD2" s="2228"/>
      <c r="FE2" s="2228"/>
      <c r="FF2" s="2228"/>
      <c r="FG2" s="2228"/>
      <c r="FH2" s="2229"/>
      <c r="FI2" s="2227" t="s">
        <v>266</v>
      </c>
      <c r="FJ2" s="2228"/>
      <c r="FK2" s="2228"/>
      <c r="FL2" s="2228"/>
      <c r="FM2" s="2228"/>
      <c r="FN2" s="2228"/>
      <c r="FO2" s="2228"/>
      <c r="FP2" s="2228"/>
      <c r="FQ2" s="2228"/>
      <c r="FR2" s="2229"/>
      <c r="FS2" s="2227" t="s">
        <v>112</v>
      </c>
      <c r="FT2" s="2228"/>
      <c r="FU2" s="2228"/>
      <c r="FV2" s="2228"/>
      <c r="FW2" s="2228"/>
      <c r="FX2" s="2228"/>
      <c r="FY2" s="2228"/>
      <c r="FZ2" s="2228"/>
      <c r="GA2" s="2228"/>
      <c r="GB2" s="2229"/>
      <c r="GC2" s="2227" t="s">
        <v>111</v>
      </c>
      <c r="GD2" s="2228"/>
      <c r="GE2" s="2228"/>
      <c r="GF2" s="2228"/>
      <c r="GG2" s="2228"/>
      <c r="GH2" s="2228"/>
      <c r="GI2" s="2228"/>
      <c r="GJ2" s="2228"/>
      <c r="GK2" s="2228"/>
      <c r="GL2" s="2229"/>
      <c r="GM2" s="2227" t="s">
        <v>110</v>
      </c>
      <c r="GN2" s="2228"/>
      <c r="GO2" s="2228"/>
      <c r="GP2" s="2228"/>
      <c r="GQ2" s="2228"/>
      <c r="GR2" s="2228"/>
      <c r="GS2" s="2228"/>
      <c r="GT2" s="2228"/>
      <c r="GU2" s="2228"/>
      <c r="GV2" s="2229"/>
      <c r="GW2" s="2227" t="s">
        <v>109</v>
      </c>
      <c r="GX2" s="2228"/>
      <c r="GY2" s="2228"/>
      <c r="GZ2" s="2228"/>
      <c r="HA2" s="2228"/>
      <c r="HB2" s="2228"/>
      <c r="HC2" s="2228"/>
      <c r="HD2" s="2228"/>
      <c r="HE2" s="2228"/>
      <c r="HF2" s="2229"/>
      <c r="HG2" s="2227" t="s">
        <v>224</v>
      </c>
      <c r="HH2" s="2228"/>
      <c r="HI2" s="2228"/>
      <c r="HJ2" s="2228"/>
      <c r="HK2" s="2228"/>
      <c r="HL2" s="2228"/>
      <c r="HM2" s="2228"/>
      <c r="HN2" s="2228"/>
      <c r="HO2" s="2228"/>
      <c r="HP2" s="2229"/>
      <c r="HQ2" s="2227" t="s">
        <v>107</v>
      </c>
      <c r="HR2" s="2228"/>
      <c r="HS2" s="2228"/>
      <c r="HT2" s="2228"/>
      <c r="HU2" s="2228"/>
      <c r="HV2" s="2228"/>
      <c r="HW2" s="2228"/>
      <c r="HX2" s="2228"/>
      <c r="HY2" s="2228"/>
      <c r="HZ2" s="2229"/>
      <c r="IA2" s="2227" t="s">
        <v>106</v>
      </c>
      <c r="IB2" s="2228"/>
      <c r="IC2" s="2228"/>
      <c r="ID2" s="2228"/>
      <c r="IE2" s="2228"/>
      <c r="IF2" s="2228"/>
      <c r="IG2" s="2228"/>
      <c r="IH2" s="2228"/>
      <c r="II2" s="2228"/>
      <c r="IJ2" s="2229"/>
      <c r="IK2" s="2227" t="s">
        <v>100</v>
      </c>
      <c r="IL2" s="2228"/>
      <c r="IM2" s="2228"/>
      <c r="IN2" s="2228"/>
      <c r="IO2" s="2228"/>
      <c r="IP2" s="2228"/>
      <c r="IQ2" s="2228"/>
      <c r="IR2" s="2228"/>
      <c r="IS2" s="2228"/>
      <c r="IT2" s="2229"/>
      <c r="IU2" s="2225" t="s">
        <v>101</v>
      </c>
      <c r="IV2" s="2226"/>
      <c r="IW2" s="2226"/>
      <c r="IX2" s="2226"/>
      <c r="IY2" s="2226"/>
      <c r="IZ2" s="2226"/>
      <c r="JA2" s="2226"/>
      <c r="JB2" s="2226"/>
      <c r="JC2" s="2226"/>
      <c r="JD2" s="2226"/>
    </row>
    <row r="3" spans="1:264" s="633" customFormat="1" ht="13">
      <c r="A3" s="2232"/>
      <c r="B3" s="2232"/>
      <c r="C3" s="630" t="s">
        <v>88</v>
      </c>
      <c r="D3" s="630" t="s">
        <v>89</v>
      </c>
      <c r="E3" s="631" t="s">
        <v>90</v>
      </c>
      <c r="F3" s="631" t="s">
        <v>91</v>
      </c>
      <c r="G3" s="631" t="s">
        <v>92</v>
      </c>
      <c r="H3" s="631" t="s">
        <v>93</v>
      </c>
      <c r="I3" s="631" t="s">
        <v>94</v>
      </c>
      <c r="J3" s="631" t="s">
        <v>95</v>
      </c>
      <c r="K3" s="250" t="s">
        <v>102</v>
      </c>
      <c r="L3" s="250" t="s">
        <v>320</v>
      </c>
      <c r="M3" s="250" t="s">
        <v>320</v>
      </c>
      <c r="N3" s="630" t="s">
        <v>88</v>
      </c>
      <c r="O3" s="630" t="s">
        <v>89</v>
      </c>
      <c r="P3" s="631" t="s">
        <v>90</v>
      </c>
      <c r="Q3" s="632" t="s">
        <v>91</v>
      </c>
      <c r="R3" s="631" t="s">
        <v>92</v>
      </c>
      <c r="S3" s="631" t="s">
        <v>93</v>
      </c>
      <c r="T3" s="631" t="s">
        <v>94</v>
      </c>
      <c r="U3" s="631" t="s">
        <v>95</v>
      </c>
      <c r="V3" s="250" t="s">
        <v>102</v>
      </c>
      <c r="W3" s="250" t="s">
        <v>320</v>
      </c>
      <c r="X3" s="630" t="s">
        <v>88</v>
      </c>
      <c r="Y3" s="630" t="s">
        <v>89</v>
      </c>
      <c r="Z3" s="631" t="s">
        <v>90</v>
      </c>
      <c r="AA3" s="631" t="s">
        <v>91</v>
      </c>
      <c r="AB3" s="631" t="s">
        <v>92</v>
      </c>
      <c r="AC3" s="631" t="s">
        <v>93</v>
      </c>
      <c r="AD3" s="631" t="s">
        <v>94</v>
      </c>
      <c r="AE3" s="631" t="s">
        <v>95</v>
      </c>
      <c r="AF3" s="250" t="s">
        <v>102</v>
      </c>
      <c r="AG3" s="250" t="s">
        <v>320</v>
      </c>
      <c r="AH3" s="630" t="s">
        <v>88</v>
      </c>
      <c r="AI3" s="630" t="s">
        <v>89</v>
      </c>
      <c r="AJ3" s="631" t="s">
        <v>90</v>
      </c>
      <c r="AK3" s="631" t="s">
        <v>91</v>
      </c>
      <c r="AL3" s="631" t="s">
        <v>92</v>
      </c>
      <c r="AM3" s="631" t="s">
        <v>93</v>
      </c>
      <c r="AN3" s="631" t="s">
        <v>94</v>
      </c>
      <c r="AO3" s="631" t="s">
        <v>95</v>
      </c>
      <c r="AP3" s="250" t="s">
        <v>102</v>
      </c>
      <c r="AQ3" s="250" t="s">
        <v>320</v>
      </c>
      <c r="AR3" s="630" t="s">
        <v>88</v>
      </c>
      <c r="AS3" s="630" t="s">
        <v>89</v>
      </c>
      <c r="AT3" s="631" t="s">
        <v>90</v>
      </c>
      <c r="AU3" s="631" t="s">
        <v>91</v>
      </c>
      <c r="AV3" s="631" t="s">
        <v>92</v>
      </c>
      <c r="AW3" s="631" t="s">
        <v>93</v>
      </c>
      <c r="AX3" s="631" t="s">
        <v>94</v>
      </c>
      <c r="AY3" s="631" t="s">
        <v>95</v>
      </c>
      <c r="AZ3" s="250" t="s">
        <v>102</v>
      </c>
      <c r="BA3" s="250" t="s">
        <v>320</v>
      </c>
      <c r="BB3" s="630" t="s">
        <v>88</v>
      </c>
      <c r="BC3" s="630" t="s">
        <v>89</v>
      </c>
      <c r="BD3" s="631" t="s">
        <v>90</v>
      </c>
      <c r="BE3" s="631" t="s">
        <v>91</v>
      </c>
      <c r="BF3" s="631" t="s">
        <v>92</v>
      </c>
      <c r="BG3" s="631" t="s">
        <v>93</v>
      </c>
      <c r="BH3" s="631" t="s">
        <v>94</v>
      </c>
      <c r="BI3" s="631" t="s">
        <v>95</v>
      </c>
      <c r="BJ3" s="250" t="s">
        <v>102</v>
      </c>
      <c r="BK3" s="250" t="s">
        <v>320</v>
      </c>
      <c r="BL3" s="630" t="s">
        <v>88</v>
      </c>
      <c r="BM3" s="630" t="s">
        <v>89</v>
      </c>
      <c r="BN3" s="631" t="s">
        <v>90</v>
      </c>
      <c r="BO3" s="631" t="s">
        <v>91</v>
      </c>
      <c r="BP3" s="631" t="s">
        <v>92</v>
      </c>
      <c r="BQ3" s="631" t="s">
        <v>93</v>
      </c>
      <c r="BR3" s="631" t="s">
        <v>94</v>
      </c>
      <c r="BS3" s="631" t="s">
        <v>95</v>
      </c>
      <c r="BT3" s="250" t="s">
        <v>102</v>
      </c>
      <c r="BU3" s="250" t="s">
        <v>320</v>
      </c>
      <c r="BV3" s="250" t="s">
        <v>320</v>
      </c>
      <c r="BW3" s="630" t="s">
        <v>88</v>
      </c>
      <c r="BX3" s="630" t="s">
        <v>89</v>
      </c>
      <c r="BY3" s="631" t="s">
        <v>90</v>
      </c>
      <c r="BZ3" s="631" t="s">
        <v>91</v>
      </c>
      <c r="CA3" s="631" t="s">
        <v>92</v>
      </c>
      <c r="CB3" s="631" t="s">
        <v>93</v>
      </c>
      <c r="CC3" s="631" t="s">
        <v>94</v>
      </c>
      <c r="CD3" s="631" t="s">
        <v>95</v>
      </c>
      <c r="CE3" s="250" t="s">
        <v>102</v>
      </c>
      <c r="CF3" s="250" t="s">
        <v>320</v>
      </c>
      <c r="CG3" s="630" t="s">
        <v>88</v>
      </c>
      <c r="CH3" s="630" t="s">
        <v>89</v>
      </c>
      <c r="CI3" s="631" t="s">
        <v>90</v>
      </c>
      <c r="CJ3" s="631" t="s">
        <v>91</v>
      </c>
      <c r="CK3" s="631" t="s">
        <v>92</v>
      </c>
      <c r="CL3" s="631" t="s">
        <v>93</v>
      </c>
      <c r="CM3" s="631" t="s">
        <v>94</v>
      </c>
      <c r="CN3" s="631" t="s">
        <v>95</v>
      </c>
      <c r="CO3" s="250" t="s">
        <v>102</v>
      </c>
      <c r="CP3" s="250" t="s">
        <v>320</v>
      </c>
      <c r="CQ3" s="630" t="s">
        <v>88</v>
      </c>
      <c r="CR3" s="630" t="s">
        <v>89</v>
      </c>
      <c r="CS3" s="631" t="s">
        <v>90</v>
      </c>
      <c r="CT3" s="631" t="s">
        <v>91</v>
      </c>
      <c r="CU3" s="631" t="s">
        <v>92</v>
      </c>
      <c r="CV3" s="631" t="s">
        <v>93</v>
      </c>
      <c r="CW3" s="631" t="s">
        <v>94</v>
      </c>
      <c r="CX3" s="631" t="s">
        <v>95</v>
      </c>
      <c r="CY3" s="250" t="s">
        <v>102</v>
      </c>
      <c r="CZ3" s="630" t="s">
        <v>88</v>
      </c>
      <c r="DA3" s="630" t="s">
        <v>89</v>
      </c>
      <c r="DB3" s="631" t="s">
        <v>90</v>
      </c>
      <c r="DC3" s="631" t="s">
        <v>91</v>
      </c>
      <c r="DD3" s="631" t="s">
        <v>92</v>
      </c>
      <c r="DE3" s="631" t="s">
        <v>93</v>
      </c>
      <c r="DF3" s="631" t="s">
        <v>94</v>
      </c>
      <c r="DG3" s="631" t="s">
        <v>95</v>
      </c>
      <c r="DH3" s="250" t="s">
        <v>102</v>
      </c>
      <c r="DI3" s="250" t="s">
        <v>320</v>
      </c>
      <c r="DJ3" s="250" t="s">
        <v>320</v>
      </c>
      <c r="DK3" s="630" t="s">
        <v>88</v>
      </c>
      <c r="DL3" s="630" t="s">
        <v>89</v>
      </c>
      <c r="DM3" s="631" t="s">
        <v>90</v>
      </c>
      <c r="DN3" s="631" t="s">
        <v>91</v>
      </c>
      <c r="DO3" s="631" t="s">
        <v>92</v>
      </c>
      <c r="DP3" s="631" t="s">
        <v>93</v>
      </c>
      <c r="DQ3" s="631" t="s">
        <v>94</v>
      </c>
      <c r="DR3" s="631" t="s">
        <v>95</v>
      </c>
      <c r="DS3" s="250" t="s">
        <v>102</v>
      </c>
      <c r="DT3" s="250" t="s">
        <v>320</v>
      </c>
      <c r="DU3" s="630" t="s">
        <v>88</v>
      </c>
      <c r="DV3" s="630" t="s">
        <v>89</v>
      </c>
      <c r="DW3" s="631" t="s">
        <v>90</v>
      </c>
      <c r="DX3" s="631" t="s">
        <v>91</v>
      </c>
      <c r="DY3" s="631" t="s">
        <v>92</v>
      </c>
      <c r="DZ3" s="631" t="s">
        <v>93</v>
      </c>
      <c r="EA3" s="631" t="s">
        <v>94</v>
      </c>
      <c r="EB3" s="631" t="s">
        <v>95</v>
      </c>
      <c r="EC3" s="250" t="s">
        <v>102</v>
      </c>
      <c r="ED3" s="250" t="s">
        <v>320</v>
      </c>
      <c r="EE3" s="630" t="s">
        <v>88</v>
      </c>
      <c r="EF3" s="630" t="s">
        <v>89</v>
      </c>
      <c r="EG3" s="631" t="s">
        <v>90</v>
      </c>
      <c r="EH3" s="631" t="s">
        <v>91</v>
      </c>
      <c r="EI3" s="631" t="s">
        <v>92</v>
      </c>
      <c r="EJ3" s="631" t="s">
        <v>93</v>
      </c>
      <c r="EK3" s="631" t="s">
        <v>94</v>
      </c>
      <c r="EL3" s="631" t="s">
        <v>95</v>
      </c>
      <c r="EM3" s="250" t="s">
        <v>102</v>
      </c>
      <c r="EN3" s="250" t="s">
        <v>320</v>
      </c>
      <c r="EO3" s="630" t="s">
        <v>88</v>
      </c>
      <c r="EP3" s="630" t="s">
        <v>89</v>
      </c>
      <c r="EQ3" s="631" t="s">
        <v>90</v>
      </c>
      <c r="ER3" s="631" t="s">
        <v>91</v>
      </c>
      <c r="ES3" s="631" t="s">
        <v>92</v>
      </c>
      <c r="ET3" s="631" t="s">
        <v>93</v>
      </c>
      <c r="EU3" s="631" t="s">
        <v>94</v>
      </c>
      <c r="EV3" s="631" t="s">
        <v>95</v>
      </c>
      <c r="EW3" s="250" t="s">
        <v>102</v>
      </c>
      <c r="EX3" s="250" t="s">
        <v>320</v>
      </c>
      <c r="EY3" s="630" t="s">
        <v>88</v>
      </c>
      <c r="EZ3" s="630" t="s">
        <v>89</v>
      </c>
      <c r="FA3" s="631" t="s">
        <v>90</v>
      </c>
      <c r="FB3" s="631" t="s">
        <v>91</v>
      </c>
      <c r="FC3" s="631" t="s">
        <v>92</v>
      </c>
      <c r="FD3" s="631" t="s">
        <v>93</v>
      </c>
      <c r="FE3" s="631" t="s">
        <v>94</v>
      </c>
      <c r="FF3" s="631" t="s">
        <v>95</v>
      </c>
      <c r="FG3" s="250" t="s">
        <v>102</v>
      </c>
      <c r="FH3" s="250" t="s">
        <v>320</v>
      </c>
      <c r="FI3" s="630" t="s">
        <v>88</v>
      </c>
      <c r="FJ3" s="630" t="s">
        <v>89</v>
      </c>
      <c r="FK3" s="631" t="s">
        <v>90</v>
      </c>
      <c r="FL3" s="631" t="s">
        <v>91</v>
      </c>
      <c r="FM3" s="631" t="s">
        <v>92</v>
      </c>
      <c r="FN3" s="631" t="s">
        <v>93</v>
      </c>
      <c r="FO3" s="631" t="s">
        <v>94</v>
      </c>
      <c r="FP3" s="631" t="s">
        <v>95</v>
      </c>
      <c r="FQ3" s="250" t="s">
        <v>102</v>
      </c>
      <c r="FR3" s="250" t="s">
        <v>320</v>
      </c>
      <c r="FS3" s="630" t="s">
        <v>88</v>
      </c>
      <c r="FT3" s="630" t="s">
        <v>89</v>
      </c>
      <c r="FU3" s="631" t="s">
        <v>90</v>
      </c>
      <c r="FV3" s="631" t="s">
        <v>91</v>
      </c>
      <c r="FW3" s="631" t="s">
        <v>92</v>
      </c>
      <c r="FX3" s="631" t="s">
        <v>93</v>
      </c>
      <c r="FY3" s="631" t="s">
        <v>94</v>
      </c>
      <c r="FZ3" s="631" t="s">
        <v>95</v>
      </c>
      <c r="GA3" s="250" t="s">
        <v>102</v>
      </c>
      <c r="GB3" s="250" t="s">
        <v>320</v>
      </c>
      <c r="GC3" s="630" t="s">
        <v>88</v>
      </c>
      <c r="GD3" s="630" t="s">
        <v>89</v>
      </c>
      <c r="GE3" s="631" t="s">
        <v>90</v>
      </c>
      <c r="GF3" s="631" t="s">
        <v>91</v>
      </c>
      <c r="GG3" s="631" t="s">
        <v>92</v>
      </c>
      <c r="GH3" s="631" t="s">
        <v>93</v>
      </c>
      <c r="GI3" s="631" t="s">
        <v>94</v>
      </c>
      <c r="GJ3" s="631" t="s">
        <v>95</v>
      </c>
      <c r="GK3" s="250" t="s">
        <v>102</v>
      </c>
      <c r="GL3" s="250" t="s">
        <v>320</v>
      </c>
      <c r="GM3" s="630" t="s">
        <v>88</v>
      </c>
      <c r="GN3" s="630" t="s">
        <v>89</v>
      </c>
      <c r="GO3" s="631" t="s">
        <v>90</v>
      </c>
      <c r="GP3" s="631" t="s">
        <v>91</v>
      </c>
      <c r="GQ3" s="631" t="s">
        <v>92</v>
      </c>
      <c r="GR3" s="631" t="s">
        <v>93</v>
      </c>
      <c r="GS3" s="631" t="s">
        <v>94</v>
      </c>
      <c r="GT3" s="631" t="s">
        <v>95</v>
      </c>
      <c r="GU3" s="250" t="s">
        <v>102</v>
      </c>
      <c r="GV3" s="250" t="s">
        <v>320</v>
      </c>
      <c r="GW3" s="630" t="s">
        <v>88</v>
      </c>
      <c r="GX3" s="630" t="s">
        <v>89</v>
      </c>
      <c r="GY3" s="631" t="s">
        <v>90</v>
      </c>
      <c r="GZ3" s="631" t="s">
        <v>91</v>
      </c>
      <c r="HA3" s="631" t="s">
        <v>92</v>
      </c>
      <c r="HB3" s="631" t="s">
        <v>93</v>
      </c>
      <c r="HC3" s="631" t="s">
        <v>94</v>
      </c>
      <c r="HD3" s="631" t="s">
        <v>95</v>
      </c>
      <c r="HE3" s="250" t="s">
        <v>102</v>
      </c>
      <c r="HF3" s="250" t="s">
        <v>320</v>
      </c>
      <c r="HG3" s="630" t="s">
        <v>88</v>
      </c>
      <c r="HH3" s="630" t="s">
        <v>89</v>
      </c>
      <c r="HI3" s="631" t="s">
        <v>90</v>
      </c>
      <c r="HJ3" s="631" t="s">
        <v>91</v>
      </c>
      <c r="HK3" s="631" t="s">
        <v>92</v>
      </c>
      <c r="HL3" s="631" t="s">
        <v>93</v>
      </c>
      <c r="HM3" s="631" t="s">
        <v>94</v>
      </c>
      <c r="HN3" s="631" t="s">
        <v>95</v>
      </c>
      <c r="HO3" s="250" t="s">
        <v>102</v>
      </c>
      <c r="HP3" s="250" t="s">
        <v>320</v>
      </c>
      <c r="HQ3" s="630" t="s">
        <v>88</v>
      </c>
      <c r="HR3" s="630" t="s">
        <v>89</v>
      </c>
      <c r="HS3" s="631" t="s">
        <v>90</v>
      </c>
      <c r="HT3" s="631" t="s">
        <v>91</v>
      </c>
      <c r="HU3" s="631" t="s">
        <v>92</v>
      </c>
      <c r="HV3" s="631" t="s">
        <v>93</v>
      </c>
      <c r="HW3" s="631" t="s">
        <v>94</v>
      </c>
      <c r="HX3" s="631" t="s">
        <v>95</v>
      </c>
      <c r="HY3" s="250" t="s">
        <v>102</v>
      </c>
      <c r="HZ3" s="250" t="s">
        <v>320</v>
      </c>
      <c r="IA3" s="630" t="s">
        <v>88</v>
      </c>
      <c r="IB3" s="630" t="s">
        <v>89</v>
      </c>
      <c r="IC3" s="631" t="s">
        <v>90</v>
      </c>
      <c r="ID3" s="631" t="s">
        <v>91</v>
      </c>
      <c r="IE3" s="631" t="s">
        <v>92</v>
      </c>
      <c r="IF3" s="631" t="s">
        <v>93</v>
      </c>
      <c r="IG3" s="631" t="s">
        <v>94</v>
      </c>
      <c r="IH3" s="631" t="s">
        <v>95</v>
      </c>
      <c r="II3" s="250" t="s">
        <v>102</v>
      </c>
      <c r="IJ3" s="250" t="s">
        <v>320</v>
      </c>
      <c r="IK3" s="630" t="s">
        <v>88</v>
      </c>
      <c r="IL3" s="630" t="s">
        <v>89</v>
      </c>
      <c r="IM3" s="631" t="s">
        <v>90</v>
      </c>
      <c r="IN3" s="631" t="s">
        <v>91</v>
      </c>
      <c r="IO3" s="631" t="s">
        <v>92</v>
      </c>
      <c r="IP3" s="631" t="s">
        <v>93</v>
      </c>
      <c r="IQ3" s="631" t="s">
        <v>94</v>
      </c>
      <c r="IR3" s="631" t="s">
        <v>95</v>
      </c>
      <c r="IS3" s="250" t="s">
        <v>102</v>
      </c>
      <c r="IT3" s="250" t="s">
        <v>320</v>
      </c>
      <c r="IU3" s="630" t="s">
        <v>88</v>
      </c>
      <c r="IV3" s="630" t="s">
        <v>89</v>
      </c>
      <c r="IW3" s="631" t="s">
        <v>90</v>
      </c>
      <c r="IX3" s="631" t="s">
        <v>91</v>
      </c>
      <c r="IY3" s="631" t="s">
        <v>92</v>
      </c>
      <c r="IZ3" s="631" t="s">
        <v>93</v>
      </c>
      <c r="JA3" s="631" t="s">
        <v>94</v>
      </c>
      <c r="JB3" s="631" t="s">
        <v>95</v>
      </c>
      <c r="JC3" s="250" t="s">
        <v>102</v>
      </c>
      <c r="JD3" s="633" t="s">
        <v>320</v>
      </c>
    </row>
    <row r="4" spans="1:264" ht="15" customHeight="1">
      <c r="A4" s="788">
        <v>1</v>
      </c>
      <c r="B4" s="789" t="s">
        <v>131</v>
      </c>
      <c r="C4" s="790">
        <v>190</v>
      </c>
      <c r="D4" s="790">
        <v>192</v>
      </c>
      <c r="E4" s="344">
        <v>193</v>
      </c>
      <c r="F4" s="344">
        <v>194</v>
      </c>
      <c r="G4" s="344">
        <v>195</v>
      </c>
      <c r="H4" s="344">
        <v>195</v>
      </c>
      <c r="I4" s="344">
        <v>195</v>
      </c>
      <c r="J4" s="534">
        <v>197</v>
      </c>
      <c r="K4" s="534">
        <v>197</v>
      </c>
      <c r="L4" s="534">
        <v>197</v>
      </c>
      <c r="M4" s="534">
        <v>0</v>
      </c>
      <c r="N4" s="791">
        <v>21</v>
      </c>
      <c r="O4" s="791">
        <v>21</v>
      </c>
      <c r="P4" s="791">
        <v>17</v>
      </c>
      <c r="Q4" s="791">
        <v>17</v>
      </c>
      <c r="R4" s="791">
        <v>17</v>
      </c>
      <c r="S4" s="791">
        <v>16</v>
      </c>
      <c r="T4" s="791">
        <v>16</v>
      </c>
      <c r="U4" s="534">
        <v>15</v>
      </c>
      <c r="V4" s="534">
        <v>15</v>
      </c>
      <c r="W4" s="534">
        <v>16</v>
      </c>
      <c r="X4" s="790">
        <v>2</v>
      </c>
      <c r="Y4" s="345">
        <v>1</v>
      </c>
      <c r="Z4" s="344">
        <v>1</v>
      </c>
      <c r="AA4" s="344">
        <v>1</v>
      </c>
      <c r="AB4" s="344">
        <v>1</v>
      </c>
      <c r="AC4" s="344">
        <v>1</v>
      </c>
      <c r="AD4" s="344">
        <v>0</v>
      </c>
      <c r="AE4" s="534">
        <v>0</v>
      </c>
      <c r="AF4" s="534">
        <v>0</v>
      </c>
      <c r="AG4" s="534">
        <v>0</v>
      </c>
      <c r="AH4" s="790">
        <v>5</v>
      </c>
      <c r="AI4" s="345">
        <v>5</v>
      </c>
      <c r="AJ4" s="344">
        <v>5</v>
      </c>
      <c r="AK4" s="344">
        <v>4</v>
      </c>
      <c r="AL4" s="344">
        <v>5</v>
      </c>
      <c r="AM4" s="344">
        <v>5</v>
      </c>
      <c r="AN4" s="344">
        <v>5</v>
      </c>
      <c r="AO4" s="534">
        <v>5</v>
      </c>
      <c r="AP4" s="534">
        <v>5</v>
      </c>
      <c r="AQ4" s="534">
        <v>5</v>
      </c>
      <c r="AR4" s="790">
        <v>2</v>
      </c>
      <c r="AS4" s="345">
        <v>2</v>
      </c>
      <c r="AT4" s="344">
        <v>2</v>
      </c>
      <c r="AU4" s="344">
        <v>2</v>
      </c>
      <c r="AV4" s="344">
        <v>2</v>
      </c>
      <c r="AW4" s="344">
        <v>2</v>
      </c>
      <c r="AX4" s="344">
        <v>2</v>
      </c>
      <c r="AY4" s="534">
        <v>2</v>
      </c>
      <c r="AZ4" s="534">
        <v>2</v>
      </c>
      <c r="BA4" s="534">
        <v>2</v>
      </c>
      <c r="BB4" s="790">
        <v>26</v>
      </c>
      <c r="BC4" s="345">
        <v>24</v>
      </c>
      <c r="BD4" s="344">
        <v>21</v>
      </c>
      <c r="BE4" s="344">
        <v>21</v>
      </c>
      <c r="BF4" s="344">
        <v>21</v>
      </c>
      <c r="BG4" s="344">
        <v>14</v>
      </c>
      <c r="BH4" s="344">
        <v>13</v>
      </c>
      <c r="BI4" s="534">
        <v>13</v>
      </c>
      <c r="BJ4" s="792">
        <v>13</v>
      </c>
      <c r="BK4" s="534">
        <v>11</v>
      </c>
      <c r="BL4" s="790">
        <v>5</v>
      </c>
      <c r="BM4" s="345">
        <v>5</v>
      </c>
      <c r="BN4" s="344">
        <v>6</v>
      </c>
      <c r="BO4" s="344">
        <v>9</v>
      </c>
      <c r="BP4" s="344">
        <v>13</v>
      </c>
      <c r="BQ4" s="344">
        <v>14</v>
      </c>
      <c r="BR4" s="344">
        <v>14</v>
      </c>
      <c r="BS4" s="534">
        <v>14</v>
      </c>
      <c r="BT4" s="534">
        <v>14</v>
      </c>
      <c r="BU4" s="534">
        <v>13</v>
      </c>
      <c r="BV4" s="534">
        <v>0</v>
      </c>
      <c r="BW4" s="790">
        <v>0</v>
      </c>
      <c r="BX4" s="345">
        <v>0</v>
      </c>
      <c r="BY4" s="344">
        <v>0</v>
      </c>
      <c r="BZ4" s="344">
        <v>0</v>
      </c>
      <c r="CA4" s="344">
        <v>0</v>
      </c>
      <c r="CB4" s="344">
        <v>0</v>
      </c>
      <c r="CC4" s="344">
        <v>1</v>
      </c>
      <c r="CD4" s="534">
        <v>1</v>
      </c>
      <c r="CE4" s="534">
        <v>3</v>
      </c>
      <c r="CF4" s="534">
        <v>3</v>
      </c>
      <c r="CG4" s="790">
        <v>1</v>
      </c>
      <c r="CH4" s="345">
        <v>2</v>
      </c>
      <c r="CI4" s="344">
        <v>2</v>
      </c>
      <c r="CJ4" s="344">
        <v>5</v>
      </c>
      <c r="CK4" s="344">
        <v>5</v>
      </c>
      <c r="CL4" s="344">
        <v>5</v>
      </c>
      <c r="CM4" s="344">
        <v>5</v>
      </c>
      <c r="CN4" s="534">
        <v>5</v>
      </c>
      <c r="CO4" s="534">
        <v>5</v>
      </c>
      <c r="CP4" s="534">
        <v>5</v>
      </c>
      <c r="CQ4" s="790">
        <v>29</v>
      </c>
      <c r="CR4" s="345">
        <v>29</v>
      </c>
      <c r="CS4" s="344">
        <v>33</v>
      </c>
      <c r="CT4" s="344">
        <v>29</v>
      </c>
      <c r="CU4" s="344">
        <v>27</v>
      </c>
      <c r="CV4" s="344">
        <v>27</v>
      </c>
      <c r="CW4" s="344">
        <v>27</v>
      </c>
      <c r="CX4" s="534">
        <v>27</v>
      </c>
      <c r="CY4" s="534" t="s">
        <v>103</v>
      </c>
      <c r="CZ4" s="790">
        <v>4</v>
      </c>
      <c r="DA4" s="345">
        <v>3</v>
      </c>
      <c r="DB4" s="344">
        <v>3</v>
      </c>
      <c r="DC4" s="344">
        <v>5</v>
      </c>
      <c r="DD4" s="344">
        <v>5</v>
      </c>
      <c r="DE4" s="344">
        <v>5</v>
      </c>
      <c r="DF4" s="344">
        <v>3</v>
      </c>
      <c r="DG4" s="534">
        <v>2</v>
      </c>
      <c r="DH4" s="534">
        <v>1</v>
      </c>
      <c r="DI4" s="534">
        <v>1</v>
      </c>
      <c r="DJ4" s="534">
        <v>1</v>
      </c>
      <c r="DK4" s="790">
        <v>16</v>
      </c>
      <c r="DL4" s="345">
        <v>20</v>
      </c>
      <c r="DM4" s="344">
        <v>20</v>
      </c>
      <c r="DN4" s="344">
        <v>20</v>
      </c>
      <c r="DO4" s="344">
        <v>20</v>
      </c>
      <c r="DP4" s="344">
        <v>23</v>
      </c>
      <c r="DQ4" s="344">
        <v>21</v>
      </c>
      <c r="DR4" s="534">
        <v>19</v>
      </c>
      <c r="DS4" s="534">
        <v>38</v>
      </c>
      <c r="DT4" s="534">
        <v>35</v>
      </c>
      <c r="DU4" s="790">
        <v>28</v>
      </c>
      <c r="DV4" s="345">
        <v>25</v>
      </c>
      <c r="DW4" s="344">
        <v>24</v>
      </c>
      <c r="DX4" s="344">
        <v>22</v>
      </c>
      <c r="DY4" s="344">
        <v>23</v>
      </c>
      <c r="DZ4" s="344">
        <v>23</v>
      </c>
      <c r="EA4" s="344">
        <v>23</v>
      </c>
      <c r="EB4" s="534">
        <v>18</v>
      </c>
      <c r="EC4" s="534">
        <v>18</v>
      </c>
      <c r="ED4" s="534">
        <v>18</v>
      </c>
      <c r="EE4" s="790">
        <v>2</v>
      </c>
      <c r="EF4" s="345">
        <v>2</v>
      </c>
      <c r="EG4" s="344">
        <v>2</v>
      </c>
      <c r="EH4" s="344">
        <v>3</v>
      </c>
      <c r="EI4" s="344">
        <v>3</v>
      </c>
      <c r="EJ4" s="344">
        <v>3</v>
      </c>
      <c r="EK4" s="344">
        <v>3</v>
      </c>
      <c r="EL4" s="534">
        <v>3</v>
      </c>
      <c r="EM4" s="534">
        <v>3</v>
      </c>
      <c r="EN4" s="534">
        <v>3</v>
      </c>
      <c r="EO4" s="790">
        <v>4</v>
      </c>
      <c r="EP4" s="345">
        <v>7</v>
      </c>
      <c r="EQ4" s="344">
        <v>9</v>
      </c>
      <c r="ER4" s="344">
        <v>9</v>
      </c>
      <c r="ES4" s="344">
        <v>9</v>
      </c>
      <c r="ET4" s="344">
        <v>9</v>
      </c>
      <c r="EU4" s="344">
        <v>9</v>
      </c>
      <c r="EV4" s="534">
        <v>9</v>
      </c>
      <c r="EW4" s="534">
        <v>11</v>
      </c>
      <c r="EX4" s="534">
        <v>10</v>
      </c>
      <c r="EY4" s="790">
        <v>9</v>
      </c>
      <c r="EZ4" s="345">
        <v>9</v>
      </c>
      <c r="FA4" s="344">
        <v>9</v>
      </c>
      <c r="FB4" s="344">
        <v>9</v>
      </c>
      <c r="FC4" s="344">
        <v>9</v>
      </c>
      <c r="FD4" s="344">
        <v>8</v>
      </c>
      <c r="FE4" s="344">
        <v>10</v>
      </c>
      <c r="FF4" s="534">
        <v>10</v>
      </c>
      <c r="FG4" s="534">
        <v>10</v>
      </c>
      <c r="FH4" s="534">
        <v>13</v>
      </c>
      <c r="FI4" s="790">
        <v>8</v>
      </c>
      <c r="FJ4" s="345">
        <v>8</v>
      </c>
      <c r="FK4" s="344">
        <v>8</v>
      </c>
      <c r="FL4" s="344">
        <v>8</v>
      </c>
      <c r="FM4" s="344">
        <v>6</v>
      </c>
      <c r="FN4" s="344">
        <v>6</v>
      </c>
      <c r="FO4" s="344">
        <v>6</v>
      </c>
      <c r="FP4" s="534">
        <v>6</v>
      </c>
      <c r="FQ4" s="534">
        <v>7</v>
      </c>
      <c r="FR4" s="534">
        <v>8</v>
      </c>
      <c r="FS4" s="790">
        <v>0</v>
      </c>
      <c r="FT4" s="345">
        <v>0</v>
      </c>
      <c r="FU4" s="344">
        <v>1</v>
      </c>
      <c r="FV4" s="344">
        <v>2</v>
      </c>
      <c r="FW4" s="344">
        <v>2</v>
      </c>
      <c r="FX4" s="344">
        <v>2</v>
      </c>
      <c r="FY4" s="344">
        <v>2</v>
      </c>
      <c r="FZ4" s="534">
        <v>2</v>
      </c>
      <c r="GA4" s="534">
        <v>2</v>
      </c>
      <c r="GB4" s="534">
        <v>2</v>
      </c>
      <c r="GC4" s="790">
        <v>59</v>
      </c>
      <c r="GD4" s="345">
        <v>51</v>
      </c>
      <c r="GE4" s="344">
        <v>42</v>
      </c>
      <c r="GF4" s="344">
        <v>42</v>
      </c>
      <c r="GG4" s="344">
        <v>41</v>
      </c>
      <c r="GH4" s="344">
        <v>40</v>
      </c>
      <c r="GI4" s="344">
        <v>40</v>
      </c>
      <c r="GJ4" s="534">
        <v>40</v>
      </c>
      <c r="GK4" s="534">
        <v>40</v>
      </c>
      <c r="GL4" s="534">
        <v>40</v>
      </c>
      <c r="GM4" s="790">
        <v>7</v>
      </c>
      <c r="GN4" s="345">
        <v>7</v>
      </c>
      <c r="GO4" s="344">
        <v>7</v>
      </c>
      <c r="GP4" s="344">
        <v>7</v>
      </c>
      <c r="GQ4" s="344">
        <v>7</v>
      </c>
      <c r="GR4" s="344">
        <v>7</v>
      </c>
      <c r="GS4" s="344">
        <v>7</v>
      </c>
      <c r="GT4" s="534">
        <v>7</v>
      </c>
      <c r="GU4" s="534">
        <v>7</v>
      </c>
      <c r="GV4" s="534">
        <v>7</v>
      </c>
      <c r="GW4" s="790">
        <v>39</v>
      </c>
      <c r="GX4" s="345">
        <v>40</v>
      </c>
      <c r="GY4" s="344">
        <v>40</v>
      </c>
      <c r="GZ4" s="344">
        <v>43</v>
      </c>
      <c r="HA4" s="344">
        <v>45</v>
      </c>
      <c r="HB4" s="344">
        <v>53</v>
      </c>
      <c r="HC4" s="344">
        <v>53</v>
      </c>
      <c r="HD4" s="534">
        <v>53</v>
      </c>
      <c r="HE4" s="534">
        <v>55</v>
      </c>
      <c r="HF4" s="534">
        <v>55</v>
      </c>
      <c r="HG4" s="790">
        <v>49</v>
      </c>
      <c r="HH4" s="345">
        <v>49</v>
      </c>
      <c r="HI4" s="344">
        <v>49</v>
      </c>
      <c r="HJ4" s="344">
        <v>49</v>
      </c>
      <c r="HK4" s="344">
        <v>49</v>
      </c>
      <c r="HL4" s="344">
        <v>49</v>
      </c>
      <c r="HM4" s="344">
        <v>48</v>
      </c>
      <c r="HN4" s="534">
        <v>48</v>
      </c>
      <c r="HO4" s="534">
        <v>48</v>
      </c>
      <c r="HP4" s="534">
        <v>48</v>
      </c>
      <c r="HQ4" s="790">
        <v>3</v>
      </c>
      <c r="HR4" s="345">
        <v>3</v>
      </c>
      <c r="HS4" s="344">
        <v>4</v>
      </c>
      <c r="HT4" s="344">
        <v>4</v>
      </c>
      <c r="HU4" s="344">
        <v>4</v>
      </c>
      <c r="HV4" s="344">
        <v>5</v>
      </c>
      <c r="HW4" s="344">
        <v>5</v>
      </c>
      <c r="HX4" s="534">
        <v>7</v>
      </c>
      <c r="HY4" s="534">
        <v>7</v>
      </c>
      <c r="HZ4" s="534">
        <v>8</v>
      </c>
      <c r="IA4" s="790">
        <v>4</v>
      </c>
      <c r="IB4" s="345">
        <v>3</v>
      </c>
      <c r="IC4" s="344">
        <v>3</v>
      </c>
      <c r="ID4" s="344">
        <v>3</v>
      </c>
      <c r="IE4" s="344">
        <v>7</v>
      </c>
      <c r="IF4" s="344">
        <v>7</v>
      </c>
      <c r="IG4" s="344">
        <v>7</v>
      </c>
      <c r="IH4" s="534">
        <v>13</v>
      </c>
      <c r="II4" s="534">
        <v>17</v>
      </c>
      <c r="IJ4" s="534">
        <v>19</v>
      </c>
      <c r="IK4" s="790">
        <v>323</v>
      </c>
      <c r="IL4" s="345">
        <v>316</v>
      </c>
      <c r="IM4" s="346">
        <v>308</v>
      </c>
      <c r="IN4" s="346">
        <v>314</v>
      </c>
      <c r="IO4" s="346">
        <v>321</v>
      </c>
      <c r="IP4" s="346">
        <v>324</v>
      </c>
      <c r="IQ4" s="346">
        <v>320</v>
      </c>
      <c r="IR4" s="534">
        <v>319</v>
      </c>
      <c r="IS4" s="534">
        <v>321</v>
      </c>
      <c r="IT4" s="534">
        <v>323</v>
      </c>
      <c r="IU4" s="790">
        <v>513</v>
      </c>
      <c r="IV4" s="790">
        <v>508</v>
      </c>
      <c r="IW4" s="347">
        <v>501</v>
      </c>
      <c r="IX4" s="791">
        <v>508</v>
      </c>
      <c r="IY4" s="791">
        <v>516</v>
      </c>
      <c r="IZ4" s="791">
        <v>519</v>
      </c>
      <c r="JA4" s="791">
        <v>515</v>
      </c>
      <c r="JB4" s="534">
        <v>516</v>
      </c>
      <c r="JC4" s="793">
        <v>518</v>
      </c>
      <c r="JD4" s="802">
        <v>520</v>
      </c>
    </row>
    <row r="5" spans="1:264" ht="15" customHeight="1">
      <c r="A5" s="788">
        <v>2</v>
      </c>
      <c r="B5" s="794" t="s">
        <v>132</v>
      </c>
      <c r="C5" s="795">
        <v>7</v>
      </c>
      <c r="D5" s="795">
        <v>7</v>
      </c>
      <c r="E5" s="349">
        <v>7</v>
      </c>
      <c r="F5" s="349">
        <v>7</v>
      </c>
      <c r="G5" s="349">
        <v>7</v>
      </c>
      <c r="H5" s="349">
        <v>7</v>
      </c>
      <c r="I5" s="349">
        <v>7</v>
      </c>
      <c r="J5" s="535">
        <v>7</v>
      </c>
      <c r="K5" s="535">
        <v>7</v>
      </c>
      <c r="L5" s="534">
        <v>7</v>
      </c>
      <c r="M5" s="534">
        <v>0</v>
      </c>
      <c r="N5" s="794">
        <v>1</v>
      </c>
      <c r="O5" s="794">
        <v>1</v>
      </c>
      <c r="P5" s="794">
        <v>1</v>
      </c>
      <c r="Q5" s="794">
        <v>1</v>
      </c>
      <c r="R5" s="794">
        <v>1</v>
      </c>
      <c r="S5" s="794">
        <v>1</v>
      </c>
      <c r="T5" s="794">
        <v>1</v>
      </c>
      <c r="U5" s="535">
        <v>1</v>
      </c>
      <c r="V5" s="535">
        <v>1</v>
      </c>
      <c r="W5" s="534">
        <v>1</v>
      </c>
      <c r="X5" s="795">
        <v>0</v>
      </c>
      <c r="Y5" s="351">
        <v>0</v>
      </c>
      <c r="Z5" s="349">
        <v>0</v>
      </c>
      <c r="AA5" s="349">
        <v>0</v>
      </c>
      <c r="AB5" s="349">
        <v>0</v>
      </c>
      <c r="AC5" s="349">
        <v>0</v>
      </c>
      <c r="AD5" s="349">
        <v>0</v>
      </c>
      <c r="AE5" s="535">
        <v>0</v>
      </c>
      <c r="AF5" s="535">
        <v>0</v>
      </c>
      <c r="AG5" s="534">
        <v>0</v>
      </c>
      <c r="AH5" s="795">
        <v>0</v>
      </c>
      <c r="AI5" s="351">
        <v>0</v>
      </c>
      <c r="AJ5" s="349">
        <v>0</v>
      </c>
      <c r="AK5" s="349">
        <v>0</v>
      </c>
      <c r="AL5" s="349">
        <v>0</v>
      </c>
      <c r="AM5" s="349">
        <v>0</v>
      </c>
      <c r="AN5" s="349">
        <v>0</v>
      </c>
      <c r="AO5" s="535">
        <v>0</v>
      </c>
      <c r="AP5" s="535">
        <v>0</v>
      </c>
      <c r="AQ5" s="534">
        <v>0</v>
      </c>
      <c r="AR5" s="795">
        <v>0</v>
      </c>
      <c r="AS5" s="352">
        <v>0</v>
      </c>
      <c r="AT5" s="350">
        <v>0</v>
      </c>
      <c r="AU5" s="350">
        <v>0</v>
      </c>
      <c r="AV5" s="350">
        <v>0</v>
      </c>
      <c r="AW5" s="350">
        <v>0</v>
      </c>
      <c r="AX5" s="350">
        <v>0</v>
      </c>
      <c r="AY5" s="535">
        <v>0</v>
      </c>
      <c r="AZ5" s="535">
        <v>0</v>
      </c>
      <c r="BA5" s="534">
        <v>0</v>
      </c>
      <c r="BB5" s="795">
        <v>0</v>
      </c>
      <c r="BC5" s="351">
        <v>0</v>
      </c>
      <c r="BD5" s="349">
        <v>0</v>
      </c>
      <c r="BE5" s="349">
        <v>0</v>
      </c>
      <c r="BF5" s="349">
        <v>0</v>
      </c>
      <c r="BG5" s="349">
        <v>0</v>
      </c>
      <c r="BH5" s="349">
        <v>0</v>
      </c>
      <c r="BI5" s="535">
        <v>0</v>
      </c>
      <c r="BJ5" s="535">
        <v>0</v>
      </c>
      <c r="BK5" s="534">
        <v>0</v>
      </c>
      <c r="BL5" s="795">
        <v>0</v>
      </c>
      <c r="BM5" s="351">
        <v>0</v>
      </c>
      <c r="BN5" s="349">
        <v>0</v>
      </c>
      <c r="BO5" s="349">
        <v>0</v>
      </c>
      <c r="BP5" s="349">
        <v>0</v>
      </c>
      <c r="BQ5" s="349">
        <v>0</v>
      </c>
      <c r="BR5" s="349">
        <v>0</v>
      </c>
      <c r="BS5" s="535">
        <v>0</v>
      </c>
      <c r="BT5" s="535">
        <v>0</v>
      </c>
      <c r="BU5" s="534">
        <v>0</v>
      </c>
      <c r="BV5" s="534">
        <v>0</v>
      </c>
      <c r="BW5" s="795">
        <v>0</v>
      </c>
      <c r="BX5" s="351">
        <v>0</v>
      </c>
      <c r="BY5" s="349">
        <v>0</v>
      </c>
      <c r="BZ5" s="349">
        <v>0</v>
      </c>
      <c r="CA5" s="349">
        <v>0</v>
      </c>
      <c r="CB5" s="349">
        <v>0</v>
      </c>
      <c r="CC5" s="349">
        <v>0</v>
      </c>
      <c r="CD5" s="535">
        <v>0</v>
      </c>
      <c r="CE5" s="535">
        <v>0</v>
      </c>
      <c r="CF5" s="534">
        <v>0</v>
      </c>
      <c r="CG5" s="795">
        <v>0</v>
      </c>
      <c r="CH5" s="351">
        <v>0</v>
      </c>
      <c r="CI5" s="349">
        <v>0</v>
      </c>
      <c r="CJ5" s="349">
        <v>0</v>
      </c>
      <c r="CK5" s="349">
        <v>0</v>
      </c>
      <c r="CL5" s="349">
        <v>0</v>
      </c>
      <c r="CM5" s="349">
        <v>0</v>
      </c>
      <c r="CN5" s="535">
        <v>0</v>
      </c>
      <c r="CO5" s="535">
        <v>0</v>
      </c>
      <c r="CP5" s="534">
        <v>0</v>
      </c>
      <c r="CQ5" s="795">
        <v>0</v>
      </c>
      <c r="CR5" s="351">
        <v>0</v>
      </c>
      <c r="CS5" s="349">
        <v>0</v>
      </c>
      <c r="CT5" s="349">
        <v>0</v>
      </c>
      <c r="CU5" s="349">
        <v>0</v>
      </c>
      <c r="CV5" s="349">
        <v>0</v>
      </c>
      <c r="CW5" s="349">
        <v>0</v>
      </c>
      <c r="CX5" s="535">
        <v>0</v>
      </c>
      <c r="CY5" s="535" t="s">
        <v>103</v>
      </c>
      <c r="CZ5" s="795">
        <v>0</v>
      </c>
      <c r="DA5" s="351">
        <v>0</v>
      </c>
      <c r="DB5" s="349">
        <v>0</v>
      </c>
      <c r="DC5" s="349">
        <v>0</v>
      </c>
      <c r="DD5" s="349">
        <v>0</v>
      </c>
      <c r="DE5" s="349">
        <v>0</v>
      </c>
      <c r="DF5" s="349">
        <v>0</v>
      </c>
      <c r="DG5" s="535">
        <v>0</v>
      </c>
      <c r="DH5" s="535">
        <v>0</v>
      </c>
      <c r="DI5" s="534">
        <v>0</v>
      </c>
      <c r="DJ5" s="534">
        <v>0</v>
      </c>
      <c r="DK5" s="795">
        <v>0</v>
      </c>
      <c r="DL5" s="351">
        <v>0</v>
      </c>
      <c r="DM5" s="349">
        <v>0</v>
      </c>
      <c r="DN5" s="349">
        <v>0</v>
      </c>
      <c r="DO5" s="349">
        <v>0</v>
      </c>
      <c r="DP5" s="349">
        <v>0</v>
      </c>
      <c r="DQ5" s="349">
        <v>0</v>
      </c>
      <c r="DR5" s="535">
        <v>0</v>
      </c>
      <c r="DS5" s="535">
        <v>0</v>
      </c>
      <c r="DT5" s="534">
        <v>0</v>
      </c>
      <c r="DU5" s="795">
        <v>2</v>
      </c>
      <c r="DV5" s="351">
        <v>2</v>
      </c>
      <c r="DW5" s="349">
        <v>2</v>
      </c>
      <c r="DX5" s="349">
        <v>2</v>
      </c>
      <c r="DY5" s="349">
        <v>2</v>
      </c>
      <c r="DZ5" s="349">
        <v>2</v>
      </c>
      <c r="EA5" s="349">
        <v>2</v>
      </c>
      <c r="EB5" s="535">
        <v>2</v>
      </c>
      <c r="EC5" s="535">
        <v>2</v>
      </c>
      <c r="ED5" s="534">
        <v>2</v>
      </c>
      <c r="EE5" s="795">
        <v>0</v>
      </c>
      <c r="EF5" s="351">
        <v>0</v>
      </c>
      <c r="EG5" s="349">
        <v>0</v>
      </c>
      <c r="EH5" s="349">
        <v>0</v>
      </c>
      <c r="EI5" s="349">
        <v>0</v>
      </c>
      <c r="EJ5" s="349">
        <v>0</v>
      </c>
      <c r="EK5" s="349">
        <v>0</v>
      </c>
      <c r="EL5" s="535">
        <v>0</v>
      </c>
      <c r="EM5" s="535">
        <v>0</v>
      </c>
      <c r="EN5" s="534">
        <v>0</v>
      </c>
      <c r="EO5" s="795">
        <v>0</v>
      </c>
      <c r="EP5" s="351">
        <v>0</v>
      </c>
      <c r="EQ5" s="349">
        <v>0</v>
      </c>
      <c r="ER5" s="349">
        <v>0</v>
      </c>
      <c r="ES5" s="349">
        <v>0</v>
      </c>
      <c r="ET5" s="349">
        <v>0</v>
      </c>
      <c r="EU5" s="349">
        <v>0</v>
      </c>
      <c r="EV5" s="535">
        <v>0</v>
      </c>
      <c r="EW5" s="535">
        <v>0</v>
      </c>
      <c r="EX5" s="534">
        <v>0</v>
      </c>
      <c r="EY5" s="795">
        <v>0</v>
      </c>
      <c r="EZ5" s="351">
        <v>0</v>
      </c>
      <c r="FA5" s="349">
        <v>0</v>
      </c>
      <c r="FB5" s="349">
        <v>0</v>
      </c>
      <c r="FC5" s="349">
        <v>0</v>
      </c>
      <c r="FD5" s="349">
        <v>0</v>
      </c>
      <c r="FE5" s="349">
        <v>0</v>
      </c>
      <c r="FF5" s="535">
        <v>0</v>
      </c>
      <c r="FG5" s="535">
        <v>0</v>
      </c>
      <c r="FH5" s="534">
        <v>0</v>
      </c>
      <c r="FI5" s="795">
        <v>0</v>
      </c>
      <c r="FJ5" s="351">
        <v>0</v>
      </c>
      <c r="FK5" s="349">
        <v>0</v>
      </c>
      <c r="FL5" s="349">
        <v>0</v>
      </c>
      <c r="FM5" s="349">
        <v>0</v>
      </c>
      <c r="FN5" s="349">
        <v>0</v>
      </c>
      <c r="FO5" s="349">
        <v>0</v>
      </c>
      <c r="FP5" s="535">
        <v>0</v>
      </c>
      <c r="FQ5" s="535">
        <v>0</v>
      </c>
      <c r="FR5" s="534">
        <v>0</v>
      </c>
      <c r="FS5" s="795">
        <v>0</v>
      </c>
      <c r="FT5" s="351">
        <v>0</v>
      </c>
      <c r="FU5" s="349">
        <v>0</v>
      </c>
      <c r="FV5" s="349">
        <v>0</v>
      </c>
      <c r="FW5" s="349">
        <v>0</v>
      </c>
      <c r="FX5" s="349">
        <v>0</v>
      </c>
      <c r="FY5" s="349">
        <v>0</v>
      </c>
      <c r="FZ5" s="535">
        <v>0</v>
      </c>
      <c r="GA5" s="535">
        <v>0</v>
      </c>
      <c r="GB5" s="534">
        <v>0</v>
      </c>
      <c r="GC5" s="795">
        <v>1</v>
      </c>
      <c r="GD5" s="351">
        <v>1</v>
      </c>
      <c r="GE5" s="349">
        <v>1</v>
      </c>
      <c r="GF5" s="349">
        <v>1</v>
      </c>
      <c r="GG5" s="349">
        <v>1</v>
      </c>
      <c r="GH5" s="349">
        <v>1</v>
      </c>
      <c r="GI5" s="349">
        <v>1</v>
      </c>
      <c r="GJ5" s="535">
        <v>1</v>
      </c>
      <c r="GK5" s="535">
        <v>1</v>
      </c>
      <c r="GL5" s="534">
        <v>1</v>
      </c>
      <c r="GM5" s="795">
        <v>0</v>
      </c>
      <c r="GN5" s="351">
        <v>0</v>
      </c>
      <c r="GO5" s="349">
        <v>0</v>
      </c>
      <c r="GP5" s="349">
        <v>0</v>
      </c>
      <c r="GQ5" s="349">
        <v>0</v>
      </c>
      <c r="GR5" s="349">
        <v>0</v>
      </c>
      <c r="GS5" s="349">
        <v>0</v>
      </c>
      <c r="GT5" s="535">
        <v>0</v>
      </c>
      <c r="GU5" s="535">
        <v>0</v>
      </c>
      <c r="GV5" s="534">
        <v>0</v>
      </c>
      <c r="GW5" s="795">
        <v>3</v>
      </c>
      <c r="GX5" s="352">
        <v>3</v>
      </c>
      <c r="GY5" s="349">
        <v>3</v>
      </c>
      <c r="GZ5" s="349">
        <v>3</v>
      </c>
      <c r="HA5" s="349">
        <v>3</v>
      </c>
      <c r="HB5" s="349">
        <v>3</v>
      </c>
      <c r="HC5" s="349">
        <v>3</v>
      </c>
      <c r="HD5" s="535">
        <v>3</v>
      </c>
      <c r="HE5" s="535">
        <v>3</v>
      </c>
      <c r="HF5" s="534">
        <v>4</v>
      </c>
      <c r="HG5" s="795">
        <v>0</v>
      </c>
      <c r="HH5" s="351">
        <v>0</v>
      </c>
      <c r="HI5" s="349">
        <v>0</v>
      </c>
      <c r="HJ5" s="349">
        <v>0</v>
      </c>
      <c r="HK5" s="349">
        <v>1</v>
      </c>
      <c r="HL5" s="349">
        <v>1</v>
      </c>
      <c r="HM5" s="349">
        <v>1</v>
      </c>
      <c r="HN5" s="535">
        <v>1</v>
      </c>
      <c r="HO5" s="535">
        <v>1</v>
      </c>
      <c r="HP5" s="534">
        <v>1</v>
      </c>
      <c r="HQ5" s="795">
        <v>0</v>
      </c>
      <c r="HR5" s="351">
        <v>0</v>
      </c>
      <c r="HS5" s="349">
        <v>0</v>
      </c>
      <c r="HT5" s="349">
        <v>0</v>
      </c>
      <c r="HU5" s="349">
        <v>0</v>
      </c>
      <c r="HV5" s="349">
        <v>0</v>
      </c>
      <c r="HW5" s="349">
        <v>0</v>
      </c>
      <c r="HX5" s="535">
        <v>0</v>
      </c>
      <c r="HY5" s="535">
        <v>0</v>
      </c>
      <c r="HZ5" s="534">
        <v>0</v>
      </c>
      <c r="IA5" s="795">
        <v>0</v>
      </c>
      <c r="IB5" s="351">
        <v>0</v>
      </c>
      <c r="IC5" s="349">
        <v>0</v>
      </c>
      <c r="ID5" s="349">
        <v>0</v>
      </c>
      <c r="IE5" s="349">
        <v>0</v>
      </c>
      <c r="IF5" s="349">
        <v>0</v>
      </c>
      <c r="IG5" s="349">
        <v>0</v>
      </c>
      <c r="IH5" s="535">
        <v>0</v>
      </c>
      <c r="II5" s="535">
        <v>1</v>
      </c>
      <c r="IJ5" s="534">
        <v>1</v>
      </c>
      <c r="IK5" s="796">
        <v>7</v>
      </c>
      <c r="IL5" s="352">
        <v>7</v>
      </c>
      <c r="IM5" s="350">
        <v>7</v>
      </c>
      <c r="IN5" s="350">
        <v>7</v>
      </c>
      <c r="IO5" s="350">
        <v>8</v>
      </c>
      <c r="IP5" s="350">
        <v>8</v>
      </c>
      <c r="IQ5" s="350">
        <v>8</v>
      </c>
      <c r="IR5" s="535">
        <v>8</v>
      </c>
      <c r="IS5" s="535">
        <v>9</v>
      </c>
      <c r="IT5" s="534">
        <v>10</v>
      </c>
      <c r="IU5" s="796">
        <v>14</v>
      </c>
      <c r="IV5" s="796">
        <v>14</v>
      </c>
      <c r="IW5" s="353">
        <v>14</v>
      </c>
      <c r="IX5" s="794">
        <v>14</v>
      </c>
      <c r="IY5" s="794">
        <v>15</v>
      </c>
      <c r="IZ5" s="794">
        <v>15</v>
      </c>
      <c r="JA5" s="794">
        <v>15</v>
      </c>
      <c r="JB5" s="535">
        <v>15</v>
      </c>
      <c r="JC5" s="797">
        <v>16</v>
      </c>
      <c r="JD5" s="802">
        <v>17</v>
      </c>
    </row>
    <row r="6" spans="1:264" ht="15" customHeight="1">
      <c r="A6" s="788">
        <v>3</v>
      </c>
      <c r="B6" s="794" t="s">
        <v>133</v>
      </c>
      <c r="C6" s="796">
        <v>98</v>
      </c>
      <c r="D6" s="796">
        <v>98</v>
      </c>
      <c r="E6" s="350">
        <v>98</v>
      </c>
      <c r="F6" s="350">
        <v>98</v>
      </c>
      <c r="G6" s="350">
        <v>98</v>
      </c>
      <c r="H6" s="350">
        <v>98</v>
      </c>
      <c r="I6" s="350">
        <v>98</v>
      </c>
      <c r="J6" s="535">
        <v>102</v>
      </c>
      <c r="K6" s="535">
        <v>106</v>
      </c>
      <c r="L6" s="534">
        <v>108</v>
      </c>
      <c r="M6" s="534">
        <v>0</v>
      </c>
      <c r="N6" s="794">
        <v>17</v>
      </c>
      <c r="O6" s="794">
        <v>17</v>
      </c>
      <c r="P6" s="794">
        <v>18</v>
      </c>
      <c r="Q6" s="794">
        <v>18</v>
      </c>
      <c r="R6" s="794">
        <v>18</v>
      </c>
      <c r="S6" s="794">
        <v>17</v>
      </c>
      <c r="T6" s="794">
        <v>17</v>
      </c>
      <c r="U6" s="535">
        <v>15</v>
      </c>
      <c r="V6" s="535">
        <v>15</v>
      </c>
      <c r="W6" s="534">
        <v>16</v>
      </c>
      <c r="X6" s="796">
        <v>1</v>
      </c>
      <c r="Y6" s="352">
        <v>1</v>
      </c>
      <c r="Z6" s="350">
        <v>1</v>
      </c>
      <c r="AA6" s="350">
        <v>1</v>
      </c>
      <c r="AB6" s="350">
        <v>1</v>
      </c>
      <c r="AC6" s="350">
        <v>1</v>
      </c>
      <c r="AD6" s="350">
        <v>1</v>
      </c>
      <c r="AE6" s="535">
        <v>0</v>
      </c>
      <c r="AF6" s="535">
        <v>0</v>
      </c>
      <c r="AG6" s="534">
        <v>0</v>
      </c>
      <c r="AH6" s="796">
        <v>1</v>
      </c>
      <c r="AI6" s="352">
        <v>1</v>
      </c>
      <c r="AJ6" s="350">
        <v>1</v>
      </c>
      <c r="AK6" s="350">
        <v>1</v>
      </c>
      <c r="AL6" s="350">
        <v>1</v>
      </c>
      <c r="AM6" s="350">
        <v>1</v>
      </c>
      <c r="AN6" s="350">
        <v>1</v>
      </c>
      <c r="AO6" s="535">
        <v>1</v>
      </c>
      <c r="AP6" s="535">
        <v>1</v>
      </c>
      <c r="AQ6" s="534">
        <v>1</v>
      </c>
      <c r="AR6" s="796">
        <v>6</v>
      </c>
      <c r="AS6" s="352">
        <v>6</v>
      </c>
      <c r="AT6" s="350">
        <v>6</v>
      </c>
      <c r="AU6" s="350">
        <v>6</v>
      </c>
      <c r="AV6" s="350">
        <v>5</v>
      </c>
      <c r="AW6" s="350">
        <v>5</v>
      </c>
      <c r="AX6" s="350">
        <v>5</v>
      </c>
      <c r="AY6" s="535">
        <v>5</v>
      </c>
      <c r="AZ6" s="535">
        <v>5</v>
      </c>
      <c r="BA6" s="534">
        <v>5</v>
      </c>
      <c r="BB6" s="796">
        <v>25</v>
      </c>
      <c r="BC6" s="352">
        <v>24</v>
      </c>
      <c r="BD6" s="350">
        <v>22</v>
      </c>
      <c r="BE6" s="350">
        <v>21</v>
      </c>
      <c r="BF6" s="350">
        <v>22</v>
      </c>
      <c r="BG6" s="350">
        <v>21</v>
      </c>
      <c r="BH6" s="350">
        <v>20</v>
      </c>
      <c r="BI6" s="535">
        <v>20</v>
      </c>
      <c r="BJ6" s="535">
        <v>20</v>
      </c>
      <c r="BK6" s="534">
        <v>20</v>
      </c>
      <c r="BL6" s="796">
        <v>2</v>
      </c>
      <c r="BM6" s="352">
        <v>2</v>
      </c>
      <c r="BN6" s="350">
        <v>2</v>
      </c>
      <c r="BO6" s="350">
        <v>3</v>
      </c>
      <c r="BP6" s="350">
        <v>3</v>
      </c>
      <c r="BQ6" s="350">
        <v>4</v>
      </c>
      <c r="BR6" s="350">
        <v>4</v>
      </c>
      <c r="BS6" s="535">
        <v>4</v>
      </c>
      <c r="BT6" s="535">
        <v>4</v>
      </c>
      <c r="BU6" s="534">
        <v>4</v>
      </c>
      <c r="BV6" s="534">
        <v>0</v>
      </c>
      <c r="BW6" s="796">
        <v>1</v>
      </c>
      <c r="BX6" s="352">
        <v>1</v>
      </c>
      <c r="BY6" s="350">
        <v>1</v>
      </c>
      <c r="BZ6" s="350">
        <v>1</v>
      </c>
      <c r="CA6" s="350">
        <v>1</v>
      </c>
      <c r="CB6" s="350">
        <v>1</v>
      </c>
      <c r="CC6" s="350">
        <v>1</v>
      </c>
      <c r="CD6" s="535">
        <v>1</v>
      </c>
      <c r="CE6" s="535">
        <v>4</v>
      </c>
      <c r="CF6" s="534">
        <v>4</v>
      </c>
      <c r="CG6" s="796">
        <v>0</v>
      </c>
      <c r="CH6" s="352">
        <v>1</v>
      </c>
      <c r="CI6" s="350">
        <v>1</v>
      </c>
      <c r="CJ6" s="350">
        <v>1</v>
      </c>
      <c r="CK6" s="350">
        <v>1</v>
      </c>
      <c r="CL6" s="350">
        <v>1</v>
      </c>
      <c r="CM6" s="350">
        <v>1</v>
      </c>
      <c r="CN6" s="535">
        <v>1</v>
      </c>
      <c r="CO6" s="535">
        <v>1</v>
      </c>
      <c r="CP6" s="534">
        <v>1</v>
      </c>
      <c r="CQ6" s="796">
        <v>1</v>
      </c>
      <c r="CR6" s="352">
        <v>2</v>
      </c>
      <c r="CS6" s="350">
        <v>2</v>
      </c>
      <c r="CT6" s="350">
        <v>2</v>
      </c>
      <c r="CU6" s="350">
        <v>2</v>
      </c>
      <c r="CV6" s="350">
        <v>2</v>
      </c>
      <c r="CW6" s="350">
        <v>2</v>
      </c>
      <c r="CX6" s="535">
        <v>2</v>
      </c>
      <c r="CY6" s="535" t="s">
        <v>103</v>
      </c>
      <c r="CZ6" s="796">
        <v>1</v>
      </c>
      <c r="DA6" s="352">
        <v>1</v>
      </c>
      <c r="DB6" s="350">
        <v>1</v>
      </c>
      <c r="DC6" s="350">
        <v>1</v>
      </c>
      <c r="DD6" s="350">
        <v>3</v>
      </c>
      <c r="DE6" s="350">
        <v>4</v>
      </c>
      <c r="DF6" s="350">
        <v>4</v>
      </c>
      <c r="DG6" s="535">
        <v>4</v>
      </c>
      <c r="DH6" s="535">
        <v>4</v>
      </c>
      <c r="DI6" s="534">
        <v>4</v>
      </c>
      <c r="DJ6" s="534">
        <v>0</v>
      </c>
      <c r="DK6" s="796">
        <v>9</v>
      </c>
      <c r="DL6" s="352">
        <v>8</v>
      </c>
      <c r="DM6" s="350">
        <v>10</v>
      </c>
      <c r="DN6" s="350">
        <v>10</v>
      </c>
      <c r="DO6" s="350">
        <v>10</v>
      </c>
      <c r="DP6" s="350">
        <v>10</v>
      </c>
      <c r="DQ6" s="350">
        <v>9</v>
      </c>
      <c r="DR6" s="535">
        <v>9</v>
      </c>
      <c r="DS6" s="535">
        <v>10</v>
      </c>
      <c r="DT6" s="534">
        <v>11</v>
      </c>
      <c r="DU6" s="796">
        <v>16</v>
      </c>
      <c r="DV6" s="352">
        <v>15</v>
      </c>
      <c r="DW6" s="350">
        <v>15</v>
      </c>
      <c r="DX6" s="350">
        <v>15</v>
      </c>
      <c r="DY6" s="350">
        <v>15</v>
      </c>
      <c r="DZ6" s="350">
        <v>16</v>
      </c>
      <c r="EA6" s="350">
        <v>16</v>
      </c>
      <c r="EB6" s="535">
        <v>14</v>
      </c>
      <c r="EC6" s="535">
        <v>14</v>
      </c>
      <c r="ED6" s="534">
        <v>14</v>
      </c>
      <c r="EE6" s="796">
        <v>1</v>
      </c>
      <c r="EF6" s="352">
        <v>1</v>
      </c>
      <c r="EG6" s="350">
        <v>1</v>
      </c>
      <c r="EH6" s="350">
        <v>1</v>
      </c>
      <c r="EI6" s="350">
        <v>1</v>
      </c>
      <c r="EJ6" s="350">
        <v>1</v>
      </c>
      <c r="EK6" s="350">
        <v>1</v>
      </c>
      <c r="EL6" s="535">
        <v>1</v>
      </c>
      <c r="EM6" s="535">
        <v>1</v>
      </c>
      <c r="EN6" s="534">
        <v>1</v>
      </c>
      <c r="EO6" s="796">
        <v>10</v>
      </c>
      <c r="EP6" s="352">
        <v>11</v>
      </c>
      <c r="EQ6" s="350">
        <v>12</v>
      </c>
      <c r="ER6" s="350">
        <v>12</v>
      </c>
      <c r="ES6" s="350">
        <v>12</v>
      </c>
      <c r="ET6" s="350">
        <v>12</v>
      </c>
      <c r="EU6" s="350">
        <v>11</v>
      </c>
      <c r="EV6" s="535">
        <v>11</v>
      </c>
      <c r="EW6" s="535">
        <v>12</v>
      </c>
      <c r="EX6" s="534">
        <v>12</v>
      </c>
      <c r="EY6" s="796">
        <v>1</v>
      </c>
      <c r="EZ6" s="352">
        <v>1</v>
      </c>
      <c r="FA6" s="350">
        <v>1</v>
      </c>
      <c r="FB6" s="350">
        <v>1</v>
      </c>
      <c r="FC6" s="350">
        <v>3</v>
      </c>
      <c r="FD6" s="350">
        <v>6</v>
      </c>
      <c r="FE6" s="350">
        <v>6</v>
      </c>
      <c r="FF6" s="535">
        <v>6</v>
      </c>
      <c r="FG6" s="535">
        <v>6</v>
      </c>
      <c r="FH6" s="534">
        <v>6</v>
      </c>
      <c r="FI6" s="796">
        <v>3</v>
      </c>
      <c r="FJ6" s="352">
        <v>3</v>
      </c>
      <c r="FK6" s="350">
        <v>3</v>
      </c>
      <c r="FL6" s="350">
        <v>3</v>
      </c>
      <c r="FM6" s="350">
        <v>3</v>
      </c>
      <c r="FN6" s="350">
        <v>3</v>
      </c>
      <c r="FO6" s="350">
        <v>3</v>
      </c>
      <c r="FP6" s="535">
        <v>3</v>
      </c>
      <c r="FQ6" s="535">
        <v>3</v>
      </c>
      <c r="FR6" s="534">
        <v>3</v>
      </c>
      <c r="FS6" s="796">
        <v>1</v>
      </c>
      <c r="FT6" s="352">
        <v>3</v>
      </c>
      <c r="FU6" s="350">
        <v>4</v>
      </c>
      <c r="FV6" s="350">
        <v>5</v>
      </c>
      <c r="FW6" s="350">
        <v>5</v>
      </c>
      <c r="FX6" s="350">
        <v>5</v>
      </c>
      <c r="FY6" s="350">
        <v>5</v>
      </c>
      <c r="FZ6" s="535">
        <v>5</v>
      </c>
      <c r="GA6" s="535">
        <v>5</v>
      </c>
      <c r="GB6" s="534">
        <v>5</v>
      </c>
      <c r="GC6" s="796">
        <v>30</v>
      </c>
      <c r="GD6" s="352">
        <v>28</v>
      </c>
      <c r="GE6" s="350">
        <v>29</v>
      </c>
      <c r="GF6" s="350">
        <v>29</v>
      </c>
      <c r="GG6" s="350">
        <v>29</v>
      </c>
      <c r="GH6" s="350">
        <v>29</v>
      </c>
      <c r="GI6" s="350">
        <v>29</v>
      </c>
      <c r="GJ6" s="535">
        <v>29</v>
      </c>
      <c r="GK6" s="535">
        <v>29</v>
      </c>
      <c r="GL6" s="534">
        <v>29</v>
      </c>
      <c r="GM6" s="796">
        <v>4</v>
      </c>
      <c r="GN6" s="352">
        <v>4</v>
      </c>
      <c r="GO6" s="350">
        <v>4</v>
      </c>
      <c r="GP6" s="350">
        <v>4</v>
      </c>
      <c r="GQ6" s="350">
        <v>4</v>
      </c>
      <c r="GR6" s="350">
        <v>4</v>
      </c>
      <c r="GS6" s="350">
        <v>4</v>
      </c>
      <c r="GT6" s="535">
        <v>4</v>
      </c>
      <c r="GU6" s="535">
        <v>6</v>
      </c>
      <c r="GV6" s="534">
        <v>6</v>
      </c>
      <c r="GW6" s="796">
        <v>19</v>
      </c>
      <c r="GX6" s="351">
        <v>21</v>
      </c>
      <c r="GY6" s="350">
        <v>21</v>
      </c>
      <c r="GZ6" s="350">
        <v>21</v>
      </c>
      <c r="HA6" s="350">
        <v>26</v>
      </c>
      <c r="HB6" s="350">
        <v>26</v>
      </c>
      <c r="HC6" s="350">
        <v>29</v>
      </c>
      <c r="HD6" s="535">
        <v>29</v>
      </c>
      <c r="HE6" s="535">
        <v>31</v>
      </c>
      <c r="HF6" s="534">
        <v>31</v>
      </c>
      <c r="HG6" s="796">
        <v>0</v>
      </c>
      <c r="HH6" s="352">
        <v>2</v>
      </c>
      <c r="HI6" s="350">
        <v>3</v>
      </c>
      <c r="HJ6" s="350">
        <v>3</v>
      </c>
      <c r="HK6" s="350">
        <v>5</v>
      </c>
      <c r="HL6" s="350">
        <v>5</v>
      </c>
      <c r="HM6" s="350">
        <v>5</v>
      </c>
      <c r="HN6" s="535">
        <v>3</v>
      </c>
      <c r="HO6" s="535">
        <v>3</v>
      </c>
      <c r="HP6" s="534">
        <v>3</v>
      </c>
      <c r="HQ6" s="796">
        <v>2</v>
      </c>
      <c r="HR6" s="352">
        <v>2</v>
      </c>
      <c r="HS6" s="350">
        <v>2</v>
      </c>
      <c r="HT6" s="350">
        <v>2</v>
      </c>
      <c r="HU6" s="350">
        <v>2</v>
      </c>
      <c r="HV6" s="350">
        <v>2</v>
      </c>
      <c r="HW6" s="350">
        <v>2</v>
      </c>
      <c r="HX6" s="535">
        <v>2</v>
      </c>
      <c r="HY6" s="535">
        <v>2</v>
      </c>
      <c r="HZ6" s="534">
        <v>3</v>
      </c>
      <c r="IA6" s="796">
        <v>6</v>
      </c>
      <c r="IB6" s="352">
        <v>6</v>
      </c>
      <c r="IC6" s="350">
        <v>6</v>
      </c>
      <c r="ID6" s="350">
        <v>8</v>
      </c>
      <c r="IE6" s="350">
        <v>10</v>
      </c>
      <c r="IF6" s="350">
        <v>10</v>
      </c>
      <c r="IG6" s="350">
        <v>10</v>
      </c>
      <c r="IH6" s="535">
        <v>10</v>
      </c>
      <c r="II6" s="535">
        <v>13</v>
      </c>
      <c r="IJ6" s="534">
        <v>13</v>
      </c>
      <c r="IK6" s="796">
        <v>157</v>
      </c>
      <c r="IL6" s="354">
        <v>161</v>
      </c>
      <c r="IM6" s="355">
        <v>166</v>
      </c>
      <c r="IN6" s="355">
        <v>169</v>
      </c>
      <c r="IO6" s="355">
        <v>182</v>
      </c>
      <c r="IP6" s="355">
        <v>186</v>
      </c>
      <c r="IQ6" s="355">
        <v>186</v>
      </c>
      <c r="IR6" s="535">
        <v>179</v>
      </c>
      <c r="IS6" s="535">
        <v>189</v>
      </c>
      <c r="IT6" s="534">
        <v>192</v>
      </c>
      <c r="IU6" s="796">
        <v>255</v>
      </c>
      <c r="IV6" s="796">
        <v>259</v>
      </c>
      <c r="IW6" s="353">
        <v>264</v>
      </c>
      <c r="IX6" s="794">
        <v>267</v>
      </c>
      <c r="IY6" s="794">
        <v>280</v>
      </c>
      <c r="IZ6" s="794">
        <v>284</v>
      </c>
      <c r="JA6" s="794">
        <v>284</v>
      </c>
      <c r="JB6" s="535">
        <v>281</v>
      </c>
      <c r="JC6" s="797">
        <v>295</v>
      </c>
      <c r="JD6" s="802">
        <v>300</v>
      </c>
    </row>
    <row r="7" spans="1:264" ht="15" customHeight="1">
      <c r="A7" s="788">
        <v>4</v>
      </c>
      <c r="B7" s="794" t="s">
        <v>134</v>
      </c>
      <c r="C7" s="795">
        <v>166</v>
      </c>
      <c r="D7" s="795">
        <v>168</v>
      </c>
      <c r="E7" s="349">
        <v>170</v>
      </c>
      <c r="F7" s="349">
        <v>175</v>
      </c>
      <c r="G7" s="349">
        <v>177</v>
      </c>
      <c r="H7" s="349">
        <v>178</v>
      </c>
      <c r="I7" s="349">
        <v>181</v>
      </c>
      <c r="J7" s="535">
        <v>184</v>
      </c>
      <c r="K7" s="535">
        <v>185</v>
      </c>
      <c r="L7" s="534">
        <v>185</v>
      </c>
      <c r="M7" s="534">
        <v>0</v>
      </c>
      <c r="N7" s="794">
        <v>35</v>
      </c>
      <c r="O7" s="794">
        <v>35</v>
      </c>
      <c r="P7" s="794">
        <v>34</v>
      </c>
      <c r="Q7" s="794">
        <v>34</v>
      </c>
      <c r="R7" s="794">
        <v>32</v>
      </c>
      <c r="S7" s="794">
        <v>29</v>
      </c>
      <c r="T7" s="794">
        <v>28</v>
      </c>
      <c r="U7" s="535">
        <v>27</v>
      </c>
      <c r="V7" s="535">
        <v>25</v>
      </c>
      <c r="W7" s="534">
        <v>26</v>
      </c>
      <c r="X7" s="795">
        <v>0</v>
      </c>
      <c r="Y7" s="351">
        <v>0</v>
      </c>
      <c r="Z7" s="349">
        <v>0</v>
      </c>
      <c r="AA7" s="349">
        <v>0</v>
      </c>
      <c r="AB7" s="349">
        <v>0</v>
      </c>
      <c r="AC7" s="349">
        <v>0</v>
      </c>
      <c r="AD7" s="349">
        <v>0</v>
      </c>
      <c r="AE7" s="535">
        <v>0</v>
      </c>
      <c r="AF7" s="535">
        <v>0</v>
      </c>
      <c r="AG7" s="534">
        <v>0</v>
      </c>
      <c r="AH7" s="795">
        <v>3</v>
      </c>
      <c r="AI7" s="351">
        <v>3</v>
      </c>
      <c r="AJ7" s="349">
        <v>3</v>
      </c>
      <c r="AK7" s="349">
        <v>3</v>
      </c>
      <c r="AL7" s="349">
        <v>4</v>
      </c>
      <c r="AM7" s="349">
        <v>4</v>
      </c>
      <c r="AN7" s="349">
        <v>4</v>
      </c>
      <c r="AO7" s="535">
        <v>4</v>
      </c>
      <c r="AP7" s="535">
        <v>4</v>
      </c>
      <c r="AQ7" s="534">
        <v>4</v>
      </c>
      <c r="AR7" s="795">
        <v>3</v>
      </c>
      <c r="AS7" s="352">
        <v>3</v>
      </c>
      <c r="AT7" s="350">
        <v>3</v>
      </c>
      <c r="AU7" s="350">
        <v>3</v>
      </c>
      <c r="AV7" s="350">
        <v>1</v>
      </c>
      <c r="AW7" s="350">
        <v>1</v>
      </c>
      <c r="AX7" s="350">
        <v>1</v>
      </c>
      <c r="AY7" s="535">
        <v>1</v>
      </c>
      <c r="AZ7" s="535">
        <v>1</v>
      </c>
      <c r="BA7" s="534">
        <v>1</v>
      </c>
      <c r="BB7" s="795">
        <v>52</v>
      </c>
      <c r="BC7" s="351">
        <v>52</v>
      </c>
      <c r="BD7" s="349">
        <v>49</v>
      </c>
      <c r="BE7" s="349">
        <v>49</v>
      </c>
      <c r="BF7" s="349">
        <v>47</v>
      </c>
      <c r="BG7" s="349">
        <v>46</v>
      </c>
      <c r="BH7" s="349">
        <v>44</v>
      </c>
      <c r="BI7" s="535">
        <v>44</v>
      </c>
      <c r="BJ7" s="535">
        <v>44</v>
      </c>
      <c r="BK7" s="534">
        <v>44</v>
      </c>
      <c r="BL7" s="795">
        <v>3</v>
      </c>
      <c r="BM7" s="351">
        <v>2</v>
      </c>
      <c r="BN7" s="349">
        <v>4</v>
      </c>
      <c r="BO7" s="349">
        <v>5</v>
      </c>
      <c r="BP7" s="349">
        <v>10</v>
      </c>
      <c r="BQ7" s="349">
        <v>13</v>
      </c>
      <c r="BR7" s="349">
        <v>13</v>
      </c>
      <c r="BS7" s="535">
        <v>13</v>
      </c>
      <c r="BT7" s="535">
        <v>13</v>
      </c>
      <c r="BU7" s="534">
        <v>13</v>
      </c>
      <c r="BV7" s="534">
        <v>0</v>
      </c>
      <c r="BW7" s="795">
        <v>1</v>
      </c>
      <c r="BX7" s="351">
        <v>1</v>
      </c>
      <c r="BY7" s="349">
        <v>1</v>
      </c>
      <c r="BZ7" s="349">
        <v>1</v>
      </c>
      <c r="CA7" s="349">
        <v>1</v>
      </c>
      <c r="CB7" s="349">
        <v>1</v>
      </c>
      <c r="CC7" s="349">
        <v>1</v>
      </c>
      <c r="CD7" s="535">
        <v>1</v>
      </c>
      <c r="CE7" s="535">
        <v>3</v>
      </c>
      <c r="CF7" s="534">
        <v>3</v>
      </c>
      <c r="CG7" s="795">
        <v>2</v>
      </c>
      <c r="CH7" s="351">
        <v>2</v>
      </c>
      <c r="CI7" s="349">
        <v>2</v>
      </c>
      <c r="CJ7" s="349">
        <v>2</v>
      </c>
      <c r="CK7" s="349">
        <v>2</v>
      </c>
      <c r="CL7" s="349">
        <v>2</v>
      </c>
      <c r="CM7" s="349">
        <v>2</v>
      </c>
      <c r="CN7" s="535">
        <v>2</v>
      </c>
      <c r="CO7" s="535">
        <v>2</v>
      </c>
      <c r="CP7" s="534">
        <v>2</v>
      </c>
      <c r="CQ7" s="795">
        <v>1</v>
      </c>
      <c r="CR7" s="351">
        <v>1</v>
      </c>
      <c r="CS7" s="349">
        <v>1</v>
      </c>
      <c r="CT7" s="349">
        <v>1</v>
      </c>
      <c r="CU7" s="349">
        <v>1</v>
      </c>
      <c r="CV7" s="349">
        <v>1</v>
      </c>
      <c r="CW7" s="349">
        <v>1</v>
      </c>
      <c r="CX7" s="535">
        <v>1</v>
      </c>
      <c r="CY7" s="535" t="s">
        <v>103</v>
      </c>
      <c r="CZ7" s="795">
        <v>13</v>
      </c>
      <c r="DA7" s="351">
        <v>11</v>
      </c>
      <c r="DB7" s="349">
        <v>8</v>
      </c>
      <c r="DC7" s="349">
        <v>7</v>
      </c>
      <c r="DD7" s="349">
        <v>7</v>
      </c>
      <c r="DE7" s="349">
        <v>7</v>
      </c>
      <c r="DF7" s="349">
        <v>5</v>
      </c>
      <c r="DG7" s="535">
        <v>5</v>
      </c>
      <c r="DH7" s="535">
        <v>4</v>
      </c>
      <c r="DI7" s="534">
        <v>4</v>
      </c>
      <c r="DJ7" s="534">
        <v>0</v>
      </c>
      <c r="DK7" s="795">
        <v>10</v>
      </c>
      <c r="DL7" s="351">
        <v>10</v>
      </c>
      <c r="DM7" s="349">
        <v>10</v>
      </c>
      <c r="DN7" s="349">
        <v>10</v>
      </c>
      <c r="DO7" s="349">
        <v>10</v>
      </c>
      <c r="DP7" s="349">
        <v>10</v>
      </c>
      <c r="DQ7" s="349">
        <v>9</v>
      </c>
      <c r="DR7" s="535">
        <v>8</v>
      </c>
      <c r="DS7" s="535">
        <v>9</v>
      </c>
      <c r="DT7" s="534">
        <v>16</v>
      </c>
      <c r="DU7" s="795">
        <v>26</v>
      </c>
      <c r="DV7" s="351">
        <v>26</v>
      </c>
      <c r="DW7" s="349">
        <v>27</v>
      </c>
      <c r="DX7" s="349">
        <v>27</v>
      </c>
      <c r="DY7" s="349">
        <v>27</v>
      </c>
      <c r="DZ7" s="349">
        <v>28</v>
      </c>
      <c r="EA7" s="349">
        <v>28</v>
      </c>
      <c r="EB7" s="535">
        <v>27</v>
      </c>
      <c r="EC7" s="535">
        <v>27</v>
      </c>
      <c r="ED7" s="534">
        <v>27</v>
      </c>
      <c r="EE7" s="795">
        <v>1</v>
      </c>
      <c r="EF7" s="351">
        <v>1</v>
      </c>
      <c r="EG7" s="349">
        <v>1</v>
      </c>
      <c r="EH7" s="349">
        <v>1</v>
      </c>
      <c r="EI7" s="349">
        <v>1</v>
      </c>
      <c r="EJ7" s="349">
        <v>1</v>
      </c>
      <c r="EK7" s="349">
        <v>1</v>
      </c>
      <c r="EL7" s="535">
        <v>1</v>
      </c>
      <c r="EM7" s="535">
        <v>1</v>
      </c>
      <c r="EN7" s="534">
        <v>1</v>
      </c>
      <c r="EO7" s="795">
        <v>2</v>
      </c>
      <c r="EP7" s="351">
        <v>3</v>
      </c>
      <c r="EQ7" s="349">
        <v>2</v>
      </c>
      <c r="ER7" s="349">
        <v>2</v>
      </c>
      <c r="ES7" s="349">
        <v>2</v>
      </c>
      <c r="ET7" s="349">
        <v>2</v>
      </c>
      <c r="EU7" s="349">
        <v>1</v>
      </c>
      <c r="EV7" s="535">
        <v>2</v>
      </c>
      <c r="EW7" s="535">
        <v>2</v>
      </c>
      <c r="EX7" s="534">
        <v>2</v>
      </c>
      <c r="EY7" s="795">
        <v>2</v>
      </c>
      <c r="EZ7" s="351">
        <v>2</v>
      </c>
      <c r="FA7" s="349">
        <v>2</v>
      </c>
      <c r="FB7" s="349">
        <v>2</v>
      </c>
      <c r="FC7" s="349">
        <v>4</v>
      </c>
      <c r="FD7" s="349">
        <v>4</v>
      </c>
      <c r="FE7" s="349">
        <v>4</v>
      </c>
      <c r="FF7" s="535">
        <v>4</v>
      </c>
      <c r="FG7" s="535">
        <v>4</v>
      </c>
      <c r="FH7" s="534">
        <v>4</v>
      </c>
      <c r="FI7" s="795">
        <v>3</v>
      </c>
      <c r="FJ7" s="351">
        <v>3</v>
      </c>
      <c r="FK7" s="349">
        <v>3</v>
      </c>
      <c r="FL7" s="349">
        <v>3</v>
      </c>
      <c r="FM7" s="349">
        <v>3</v>
      </c>
      <c r="FN7" s="349">
        <v>3</v>
      </c>
      <c r="FO7" s="349">
        <v>3</v>
      </c>
      <c r="FP7" s="535">
        <v>3</v>
      </c>
      <c r="FQ7" s="535">
        <v>3</v>
      </c>
      <c r="FR7" s="534">
        <v>3</v>
      </c>
      <c r="FS7" s="795">
        <v>0</v>
      </c>
      <c r="FT7" s="351">
        <v>0</v>
      </c>
      <c r="FU7" s="349">
        <v>1</v>
      </c>
      <c r="FV7" s="349">
        <v>2</v>
      </c>
      <c r="FW7" s="349">
        <v>2</v>
      </c>
      <c r="FX7" s="349">
        <v>2</v>
      </c>
      <c r="FY7" s="349">
        <v>1</v>
      </c>
      <c r="FZ7" s="535">
        <v>1</v>
      </c>
      <c r="GA7" s="535">
        <v>1</v>
      </c>
      <c r="GB7" s="534">
        <v>3</v>
      </c>
      <c r="GC7" s="795">
        <v>39</v>
      </c>
      <c r="GD7" s="351">
        <v>39</v>
      </c>
      <c r="GE7" s="349">
        <v>41</v>
      </c>
      <c r="GF7" s="349">
        <v>41</v>
      </c>
      <c r="GG7" s="349">
        <v>38</v>
      </c>
      <c r="GH7" s="349">
        <v>38</v>
      </c>
      <c r="GI7" s="349">
        <v>37</v>
      </c>
      <c r="GJ7" s="535">
        <v>37</v>
      </c>
      <c r="GK7" s="535">
        <v>37</v>
      </c>
      <c r="GL7" s="534">
        <v>37</v>
      </c>
      <c r="GM7" s="795">
        <v>20</v>
      </c>
      <c r="GN7" s="351">
        <v>20</v>
      </c>
      <c r="GO7" s="349">
        <v>20</v>
      </c>
      <c r="GP7" s="349">
        <v>20</v>
      </c>
      <c r="GQ7" s="349">
        <v>20</v>
      </c>
      <c r="GR7" s="349">
        <v>20</v>
      </c>
      <c r="GS7" s="349">
        <v>20</v>
      </c>
      <c r="GT7" s="535">
        <v>20</v>
      </c>
      <c r="GU7" s="535">
        <v>20</v>
      </c>
      <c r="GV7" s="534">
        <v>20</v>
      </c>
      <c r="GW7" s="795">
        <v>29</v>
      </c>
      <c r="GX7" s="351">
        <v>30</v>
      </c>
      <c r="GY7" s="349">
        <v>30</v>
      </c>
      <c r="GZ7" s="349">
        <v>30</v>
      </c>
      <c r="HA7" s="349">
        <v>34</v>
      </c>
      <c r="HB7" s="349">
        <v>35</v>
      </c>
      <c r="HC7" s="349">
        <v>35</v>
      </c>
      <c r="HD7" s="535">
        <v>35</v>
      </c>
      <c r="HE7" s="535">
        <v>41</v>
      </c>
      <c r="HF7" s="534">
        <v>42</v>
      </c>
      <c r="HG7" s="795">
        <v>17</v>
      </c>
      <c r="HH7" s="351">
        <v>41</v>
      </c>
      <c r="HI7" s="349">
        <v>41</v>
      </c>
      <c r="HJ7" s="349">
        <v>40</v>
      </c>
      <c r="HK7" s="349">
        <v>43</v>
      </c>
      <c r="HL7" s="349">
        <v>35</v>
      </c>
      <c r="HM7" s="349">
        <v>34</v>
      </c>
      <c r="HN7" s="535">
        <v>34</v>
      </c>
      <c r="HO7" s="535">
        <v>34</v>
      </c>
      <c r="HP7" s="534">
        <v>34</v>
      </c>
      <c r="HQ7" s="795">
        <v>5</v>
      </c>
      <c r="HR7" s="351">
        <v>5</v>
      </c>
      <c r="HS7" s="349">
        <v>5</v>
      </c>
      <c r="HT7" s="349">
        <v>5</v>
      </c>
      <c r="HU7" s="349">
        <v>5</v>
      </c>
      <c r="HV7" s="349">
        <v>5</v>
      </c>
      <c r="HW7" s="349">
        <v>5</v>
      </c>
      <c r="HX7" s="535">
        <v>7</v>
      </c>
      <c r="HY7" s="535">
        <v>7</v>
      </c>
      <c r="HZ7" s="534">
        <v>7</v>
      </c>
      <c r="IA7" s="795">
        <v>3</v>
      </c>
      <c r="IB7" s="351">
        <v>3</v>
      </c>
      <c r="IC7" s="349">
        <v>3</v>
      </c>
      <c r="ID7" s="349">
        <v>5</v>
      </c>
      <c r="IE7" s="349">
        <v>6</v>
      </c>
      <c r="IF7" s="349">
        <v>6</v>
      </c>
      <c r="IG7" s="349">
        <v>6</v>
      </c>
      <c r="IH7" s="535">
        <v>8</v>
      </c>
      <c r="II7" s="535">
        <v>18</v>
      </c>
      <c r="IJ7" s="534">
        <v>26</v>
      </c>
      <c r="IK7" s="796">
        <v>270</v>
      </c>
      <c r="IL7" s="354">
        <v>293</v>
      </c>
      <c r="IM7" s="355">
        <v>291</v>
      </c>
      <c r="IN7" s="355">
        <v>293</v>
      </c>
      <c r="IO7" s="355">
        <v>300</v>
      </c>
      <c r="IP7" s="355">
        <v>293</v>
      </c>
      <c r="IQ7" s="355">
        <v>283</v>
      </c>
      <c r="IR7" s="535">
        <v>285</v>
      </c>
      <c r="IS7" s="535">
        <v>300</v>
      </c>
      <c r="IT7" s="534">
        <v>319</v>
      </c>
      <c r="IU7" s="796">
        <v>436</v>
      </c>
      <c r="IV7" s="796">
        <v>461</v>
      </c>
      <c r="IW7" s="353">
        <v>461</v>
      </c>
      <c r="IX7" s="794">
        <v>468</v>
      </c>
      <c r="IY7" s="794">
        <v>477</v>
      </c>
      <c r="IZ7" s="794">
        <v>471</v>
      </c>
      <c r="JA7" s="794">
        <v>464</v>
      </c>
      <c r="JB7" s="535">
        <v>469</v>
      </c>
      <c r="JC7" s="797">
        <v>485</v>
      </c>
      <c r="JD7" s="802">
        <v>504</v>
      </c>
    </row>
    <row r="8" spans="1:264" ht="15" customHeight="1">
      <c r="A8" s="788">
        <v>5</v>
      </c>
      <c r="B8" s="794" t="s">
        <v>135</v>
      </c>
      <c r="C8" s="796">
        <v>87</v>
      </c>
      <c r="D8" s="796">
        <v>87</v>
      </c>
      <c r="E8" s="349">
        <v>87</v>
      </c>
      <c r="F8" s="349">
        <v>87</v>
      </c>
      <c r="G8" s="349">
        <v>86</v>
      </c>
      <c r="H8" s="349">
        <v>86</v>
      </c>
      <c r="I8" s="349">
        <v>87</v>
      </c>
      <c r="J8" s="535">
        <v>88</v>
      </c>
      <c r="K8" s="535">
        <v>89</v>
      </c>
      <c r="L8" s="534">
        <v>89</v>
      </c>
      <c r="M8" s="534">
        <v>0</v>
      </c>
      <c r="N8" s="794">
        <v>9</v>
      </c>
      <c r="O8" s="794">
        <v>9</v>
      </c>
      <c r="P8" s="794">
        <v>9</v>
      </c>
      <c r="Q8" s="794">
        <v>9</v>
      </c>
      <c r="R8" s="794">
        <v>9</v>
      </c>
      <c r="S8" s="794">
        <v>9</v>
      </c>
      <c r="T8" s="794">
        <v>9</v>
      </c>
      <c r="U8" s="535">
        <v>8</v>
      </c>
      <c r="V8" s="535">
        <v>8</v>
      </c>
      <c r="W8" s="534">
        <v>8</v>
      </c>
      <c r="X8" s="796">
        <v>2</v>
      </c>
      <c r="Y8" s="351">
        <v>2</v>
      </c>
      <c r="Z8" s="349">
        <v>2</v>
      </c>
      <c r="AA8" s="349">
        <v>2</v>
      </c>
      <c r="AB8" s="349">
        <v>2</v>
      </c>
      <c r="AC8" s="349">
        <v>2</v>
      </c>
      <c r="AD8" s="349">
        <v>2</v>
      </c>
      <c r="AE8" s="535">
        <v>0</v>
      </c>
      <c r="AF8" s="535">
        <v>0</v>
      </c>
      <c r="AG8" s="534">
        <v>0</v>
      </c>
      <c r="AH8" s="796">
        <v>1</v>
      </c>
      <c r="AI8" s="351">
        <v>1</v>
      </c>
      <c r="AJ8" s="349">
        <v>1</v>
      </c>
      <c r="AK8" s="349">
        <v>1</v>
      </c>
      <c r="AL8" s="349">
        <v>1</v>
      </c>
      <c r="AM8" s="349">
        <v>1</v>
      </c>
      <c r="AN8" s="349">
        <v>1</v>
      </c>
      <c r="AO8" s="535">
        <v>1</v>
      </c>
      <c r="AP8" s="535">
        <v>1</v>
      </c>
      <c r="AQ8" s="534">
        <v>1</v>
      </c>
      <c r="AR8" s="796">
        <v>2</v>
      </c>
      <c r="AS8" s="351">
        <v>2</v>
      </c>
      <c r="AT8" s="349">
        <v>2</v>
      </c>
      <c r="AU8" s="349">
        <v>2</v>
      </c>
      <c r="AV8" s="349">
        <v>0</v>
      </c>
      <c r="AW8" s="349">
        <v>0</v>
      </c>
      <c r="AX8" s="349">
        <v>0</v>
      </c>
      <c r="AY8" s="535">
        <v>0</v>
      </c>
      <c r="AZ8" s="535">
        <v>0</v>
      </c>
      <c r="BA8" s="534">
        <v>0</v>
      </c>
      <c r="BB8" s="796">
        <v>14</v>
      </c>
      <c r="BC8" s="351">
        <v>13</v>
      </c>
      <c r="BD8" s="349">
        <v>13</v>
      </c>
      <c r="BE8" s="349">
        <v>13</v>
      </c>
      <c r="BF8" s="349">
        <v>13</v>
      </c>
      <c r="BG8" s="349">
        <v>13</v>
      </c>
      <c r="BH8" s="349">
        <v>11</v>
      </c>
      <c r="BI8" s="535">
        <v>11</v>
      </c>
      <c r="BJ8" s="535">
        <v>11</v>
      </c>
      <c r="BK8" s="534">
        <v>12</v>
      </c>
      <c r="BL8" s="796">
        <v>2</v>
      </c>
      <c r="BM8" s="351">
        <v>2</v>
      </c>
      <c r="BN8" s="349">
        <v>3</v>
      </c>
      <c r="BO8" s="349">
        <v>3</v>
      </c>
      <c r="BP8" s="349">
        <v>3</v>
      </c>
      <c r="BQ8" s="349">
        <v>3</v>
      </c>
      <c r="BR8" s="349">
        <v>3</v>
      </c>
      <c r="BS8" s="535">
        <v>3</v>
      </c>
      <c r="BT8" s="535">
        <v>3</v>
      </c>
      <c r="BU8" s="534">
        <v>3</v>
      </c>
      <c r="BV8" s="534">
        <v>0</v>
      </c>
      <c r="BW8" s="796">
        <v>0</v>
      </c>
      <c r="BX8" s="351">
        <v>0</v>
      </c>
      <c r="BY8" s="349">
        <v>0</v>
      </c>
      <c r="BZ8" s="349">
        <v>1</v>
      </c>
      <c r="CA8" s="349">
        <v>1</v>
      </c>
      <c r="CB8" s="349">
        <v>1</v>
      </c>
      <c r="CC8" s="349">
        <v>1</v>
      </c>
      <c r="CD8" s="535">
        <v>1</v>
      </c>
      <c r="CE8" s="535">
        <v>1</v>
      </c>
      <c r="CF8" s="534">
        <v>1</v>
      </c>
      <c r="CG8" s="796">
        <v>2</v>
      </c>
      <c r="CH8" s="351">
        <v>2</v>
      </c>
      <c r="CI8" s="349">
        <v>2</v>
      </c>
      <c r="CJ8" s="349">
        <v>3</v>
      </c>
      <c r="CK8" s="349">
        <v>3</v>
      </c>
      <c r="CL8" s="349">
        <v>3</v>
      </c>
      <c r="CM8" s="349">
        <v>3</v>
      </c>
      <c r="CN8" s="535">
        <v>3</v>
      </c>
      <c r="CO8" s="535">
        <v>3</v>
      </c>
      <c r="CP8" s="534">
        <v>3</v>
      </c>
      <c r="CQ8" s="796">
        <v>1</v>
      </c>
      <c r="CR8" s="351">
        <v>1</v>
      </c>
      <c r="CS8" s="349">
        <v>1</v>
      </c>
      <c r="CT8" s="349">
        <v>1</v>
      </c>
      <c r="CU8" s="349">
        <v>1</v>
      </c>
      <c r="CV8" s="349">
        <v>1</v>
      </c>
      <c r="CW8" s="349">
        <v>1</v>
      </c>
      <c r="CX8" s="535">
        <v>1</v>
      </c>
      <c r="CY8" s="535" t="s">
        <v>103</v>
      </c>
      <c r="CZ8" s="796">
        <v>1</v>
      </c>
      <c r="DA8" s="351">
        <v>1</v>
      </c>
      <c r="DB8" s="349">
        <v>1</v>
      </c>
      <c r="DC8" s="349">
        <v>2</v>
      </c>
      <c r="DD8" s="349">
        <v>2</v>
      </c>
      <c r="DE8" s="349">
        <v>2</v>
      </c>
      <c r="DF8" s="349">
        <v>1</v>
      </c>
      <c r="DG8" s="535">
        <v>1</v>
      </c>
      <c r="DH8" s="535">
        <v>1</v>
      </c>
      <c r="DI8" s="534">
        <v>0</v>
      </c>
      <c r="DJ8" s="534">
        <v>0</v>
      </c>
      <c r="DK8" s="796">
        <v>9</v>
      </c>
      <c r="DL8" s="351">
        <v>7</v>
      </c>
      <c r="DM8" s="349">
        <v>6</v>
      </c>
      <c r="DN8" s="349">
        <v>6</v>
      </c>
      <c r="DO8" s="349">
        <v>6</v>
      </c>
      <c r="DP8" s="349">
        <v>6</v>
      </c>
      <c r="DQ8" s="349">
        <v>6</v>
      </c>
      <c r="DR8" s="535">
        <v>6</v>
      </c>
      <c r="DS8" s="535">
        <v>6</v>
      </c>
      <c r="DT8" s="534">
        <v>7</v>
      </c>
      <c r="DU8" s="796">
        <v>11</v>
      </c>
      <c r="DV8" s="351">
        <v>11</v>
      </c>
      <c r="DW8" s="349">
        <v>11</v>
      </c>
      <c r="DX8" s="349">
        <v>11</v>
      </c>
      <c r="DY8" s="349">
        <v>11</v>
      </c>
      <c r="DZ8" s="349">
        <v>11</v>
      </c>
      <c r="EA8" s="349">
        <v>11</v>
      </c>
      <c r="EB8" s="535">
        <v>11</v>
      </c>
      <c r="EC8" s="535">
        <v>11</v>
      </c>
      <c r="ED8" s="534">
        <v>11</v>
      </c>
      <c r="EE8" s="796">
        <v>1</v>
      </c>
      <c r="EF8" s="351">
        <v>0</v>
      </c>
      <c r="EG8" s="349">
        <v>0</v>
      </c>
      <c r="EH8" s="349">
        <v>0</v>
      </c>
      <c r="EI8" s="349">
        <v>0</v>
      </c>
      <c r="EJ8" s="349">
        <v>0</v>
      </c>
      <c r="EK8" s="349">
        <v>0</v>
      </c>
      <c r="EL8" s="535">
        <v>0</v>
      </c>
      <c r="EM8" s="535">
        <v>0</v>
      </c>
      <c r="EN8" s="534">
        <v>0</v>
      </c>
      <c r="EO8" s="796">
        <v>3</v>
      </c>
      <c r="EP8" s="351">
        <v>3</v>
      </c>
      <c r="EQ8" s="349">
        <v>3</v>
      </c>
      <c r="ER8" s="349">
        <v>3</v>
      </c>
      <c r="ES8" s="349">
        <v>3</v>
      </c>
      <c r="ET8" s="349">
        <v>3</v>
      </c>
      <c r="EU8" s="349">
        <v>2</v>
      </c>
      <c r="EV8" s="535">
        <v>2</v>
      </c>
      <c r="EW8" s="535">
        <v>3</v>
      </c>
      <c r="EX8" s="534">
        <v>3</v>
      </c>
      <c r="EY8" s="796">
        <v>3</v>
      </c>
      <c r="EZ8" s="351">
        <v>3</v>
      </c>
      <c r="FA8" s="349">
        <v>3</v>
      </c>
      <c r="FB8" s="349">
        <v>3</v>
      </c>
      <c r="FC8" s="349">
        <v>3</v>
      </c>
      <c r="FD8" s="349">
        <v>4</v>
      </c>
      <c r="FE8" s="349">
        <v>4</v>
      </c>
      <c r="FF8" s="535">
        <v>4</v>
      </c>
      <c r="FG8" s="535">
        <v>3</v>
      </c>
      <c r="FH8" s="534">
        <v>4</v>
      </c>
      <c r="FI8" s="796">
        <v>1</v>
      </c>
      <c r="FJ8" s="351">
        <v>1</v>
      </c>
      <c r="FK8" s="349">
        <v>1</v>
      </c>
      <c r="FL8" s="349">
        <v>1</v>
      </c>
      <c r="FM8" s="349">
        <v>1</v>
      </c>
      <c r="FN8" s="349">
        <v>1</v>
      </c>
      <c r="FO8" s="349">
        <v>1</v>
      </c>
      <c r="FP8" s="535">
        <v>1</v>
      </c>
      <c r="FQ8" s="535">
        <v>1</v>
      </c>
      <c r="FR8" s="534">
        <v>1</v>
      </c>
      <c r="FS8" s="796">
        <v>0</v>
      </c>
      <c r="FT8" s="351">
        <v>1</v>
      </c>
      <c r="FU8" s="349">
        <v>1</v>
      </c>
      <c r="FV8" s="349">
        <v>2</v>
      </c>
      <c r="FW8" s="349">
        <v>2</v>
      </c>
      <c r="FX8" s="349">
        <v>2</v>
      </c>
      <c r="FY8" s="349">
        <v>2</v>
      </c>
      <c r="FZ8" s="535">
        <v>2</v>
      </c>
      <c r="GA8" s="535">
        <v>2</v>
      </c>
      <c r="GB8" s="534">
        <v>2</v>
      </c>
      <c r="GC8" s="796">
        <v>10</v>
      </c>
      <c r="GD8" s="351">
        <v>9</v>
      </c>
      <c r="GE8" s="349">
        <v>8</v>
      </c>
      <c r="GF8" s="349">
        <v>8</v>
      </c>
      <c r="GG8" s="349">
        <v>8</v>
      </c>
      <c r="GH8" s="349">
        <v>8</v>
      </c>
      <c r="GI8" s="349">
        <v>8</v>
      </c>
      <c r="GJ8" s="535">
        <v>8</v>
      </c>
      <c r="GK8" s="535">
        <v>8</v>
      </c>
      <c r="GL8" s="534">
        <v>8</v>
      </c>
      <c r="GM8" s="796">
        <v>1</v>
      </c>
      <c r="GN8" s="351">
        <v>1</v>
      </c>
      <c r="GO8" s="349">
        <v>1</v>
      </c>
      <c r="GP8" s="349">
        <v>1</v>
      </c>
      <c r="GQ8" s="349">
        <v>1</v>
      </c>
      <c r="GR8" s="349">
        <v>1</v>
      </c>
      <c r="GS8" s="349">
        <v>1</v>
      </c>
      <c r="GT8" s="535">
        <v>1</v>
      </c>
      <c r="GU8" s="535">
        <v>1</v>
      </c>
      <c r="GV8" s="534">
        <v>1</v>
      </c>
      <c r="GW8" s="796">
        <v>18</v>
      </c>
      <c r="GX8" s="351">
        <v>19</v>
      </c>
      <c r="GY8" s="349">
        <v>19</v>
      </c>
      <c r="GZ8" s="349">
        <v>20</v>
      </c>
      <c r="HA8" s="349">
        <v>22</v>
      </c>
      <c r="HB8" s="349">
        <v>22</v>
      </c>
      <c r="HC8" s="349">
        <v>22</v>
      </c>
      <c r="HD8" s="535">
        <v>22</v>
      </c>
      <c r="HE8" s="535">
        <v>24</v>
      </c>
      <c r="HF8" s="534">
        <v>25</v>
      </c>
      <c r="HG8" s="796">
        <v>11</v>
      </c>
      <c r="HH8" s="351">
        <v>15</v>
      </c>
      <c r="HI8" s="349">
        <v>17</v>
      </c>
      <c r="HJ8" s="349">
        <v>17</v>
      </c>
      <c r="HK8" s="349">
        <v>18</v>
      </c>
      <c r="HL8" s="349">
        <v>17</v>
      </c>
      <c r="HM8" s="349">
        <v>17</v>
      </c>
      <c r="HN8" s="535">
        <v>16</v>
      </c>
      <c r="HO8" s="535">
        <v>16</v>
      </c>
      <c r="HP8" s="534">
        <v>15</v>
      </c>
      <c r="HQ8" s="796">
        <v>1</v>
      </c>
      <c r="HR8" s="351">
        <v>2</v>
      </c>
      <c r="HS8" s="349">
        <v>2</v>
      </c>
      <c r="HT8" s="349">
        <v>2</v>
      </c>
      <c r="HU8" s="349">
        <v>2</v>
      </c>
      <c r="HV8" s="349">
        <v>1</v>
      </c>
      <c r="HW8" s="349">
        <v>1</v>
      </c>
      <c r="HX8" s="535">
        <v>2</v>
      </c>
      <c r="HY8" s="535">
        <v>2</v>
      </c>
      <c r="HZ8" s="534">
        <v>2</v>
      </c>
      <c r="IA8" s="796">
        <v>2</v>
      </c>
      <c r="IB8" s="351">
        <v>4</v>
      </c>
      <c r="IC8" s="349">
        <v>4</v>
      </c>
      <c r="ID8" s="349">
        <v>4</v>
      </c>
      <c r="IE8" s="349">
        <v>5</v>
      </c>
      <c r="IF8" s="349">
        <v>5</v>
      </c>
      <c r="IG8" s="349">
        <v>5</v>
      </c>
      <c r="IH8" s="535">
        <v>6</v>
      </c>
      <c r="II8" s="535">
        <v>8</v>
      </c>
      <c r="IJ8" s="534">
        <v>10</v>
      </c>
      <c r="IK8" s="796">
        <v>105</v>
      </c>
      <c r="IL8" s="352">
        <v>109</v>
      </c>
      <c r="IM8" s="350">
        <v>110</v>
      </c>
      <c r="IN8" s="350">
        <v>115</v>
      </c>
      <c r="IO8" s="350">
        <v>117</v>
      </c>
      <c r="IP8" s="350">
        <v>116</v>
      </c>
      <c r="IQ8" s="350">
        <v>112</v>
      </c>
      <c r="IR8" s="535">
        <v>110</v>
      </c>
      <c r="IS8" s="535">
        <v>113</v>
      </c>
      <c r="IT8" s="534">
        <v>117</v>
      </c>
      <c r="IU8" s="796">
        <v>192</v>
      </c>
      <c r="IV8" s="796">
        <v>196</v>
      </c>
      <c r="IW8" s="353">
        <v>197</v>
      </c>
      <c r="IX8" s="794">
        <v>202</v>
      </c>
      <c r="IY8" s="794">
        <v>203</v>
      </c>
      <c r="IZ8" s="794">
        <v>202</v>
      </c>
      <c r="JA8" s="794">
        <v>199</v>
      </c>
      <c r="JB8" s="535">
        <v>198</v>
      </c>
      <c r="JC8" s="797">
        <v>202</v>
      </c>
      <c r="JD8" s="802">
        <v>206</v>
      </c>
    </row>
    <row r="9" spans="1:264" ht="15" customHeight="1">
      <c r="A9" s="788">
        <v>6</v>
      </c>
      <c r="B9" s="794" t="s">
        <v>136</v>
      </c>
      <c r="C9" s="795">
        <v>19</v>
      </c>
      <c r="D9" s="795">
        <v>19</v>
      </c>
      <c r="E9" s="349">
        <v>19</v>
      </c>
      <c r="F9" s="349">
        <v>19</v>
      </c>
      <c r="G9" s="349">
        <v>19</v>
      </c>
      <c r="H9" s="349">
        <v>19</v>
      </c>
      <c r="I9" s="349">
        <v>19</v>
      </c>
      <c r="J9" s="535">
        <v>19</v>
      </c>
      <c r="K9" s="535">
        <v>19</v>
      </c>
      <c r="L9" s="534">
        <v>19</v>
      </c>
      <c r="M9" s="534">
        <v>0</v>
      </c>
      <c r="N9" s="794">
        <v>3</v>
      </c>
      <c r="O9" s="794">
        <v>3</v>
      </c>
      <c r="P9" s="794">
        <v>2</v>
      </c>
      <c r="Q9" s="794">
        <v>2</v>
      </c>
      <c r="R9" s="794">
        <v>2</v>
      </c>
      <c r="S9" s="794">
        <v>2</v>
      </c>
      <c r="T9" s="794">
        <v>2</v>
      </c>
      <c r="U9" s="535">
        <v>2</v>
      </c>
      <c r="V9" s="535">
        <v>2</v>
      </c>
      <c r="W9" s="534">
        <v>2</v>
      </c>
      <c r="X9" s="795">
        <v>1</v>
      </c>
      <c r="Y9" s="351">
        <v>1</v>
      </c>
      <c r="Z9" s="349">
        <v>1</v>
      </c>
      <c r="AA9" s="349">
        <v>1</v>
      </c>
      <c r="AB9" s="349">
        <v>1</v>
      </c>
      <c r="AC9" s="349">
        <v>1</v>
      </c>
      <c r="AD9" s="349">
        <v>1</v>
      </c>
      <c r="AE9" s="535">
        <v>0</v>
      </c>
      <c r="AF9" s="535">
        <v>0</v>
      </c>
      <c r="AG9" s="534">
        <v>0</v>
      </c>
      <c r="AH9" s="795">
        <v>2</v>
      </c>
      <c r="AI9" s="351">
        <v>2</v>
      </c>
      <c r="AJ9" s="349">
        <v>1</v>
      </c>
      <c r="AK9" s="349">
        <v>1</v>
      </c>
      <c r="AL9" s="349">
        <v>1</v>
      </c>
      <c r="AM9" s="349">
        <v>1</v>
      </c>
      <c r="AN9" s="349">
        <v>1</v>
      </c>
      <c r="AO9" s="535">
        <v>1</v>
      </c>
      <c r="AP9" s="535">
        <v>1</v>
      </c>
      <c r="AQ9" s="534">
        <v>1</v>
      </c>
      <c r="AR9" s="795">
        <v>1</v>
      </c>
      <c r="AS9" s="352">
        <v>1</v>
      </c>
      <c r="AT9" s="350">
        <v>1</v>
      </c>
      <c r="AU9" s="350">
        <v>1</v>
      </c>
      <c r="AV9" s="350">
        <v>0</v>
      </c>
      <c r="AW9" s="350">
        <v>0</v>
      </c>
      <c r="AX9" s="350">
        <v>0</v>
      </c>
      <c r="AY9" s="535">
        <v>0</v>
      </c>
      <c r="AZ9" s="535">
        <v>0</v>
      </c>
      <c r="BA9" s="534">
        <v>0</v>
      </c>
      <c r="BB9" s="795">
        <v>2</v>
      </c>
      <c r="BC9" s="351">
        <v>2</v>
      </c>
      <c r="BD9" s="349">
        <v>2</v>
      </c>
      <c r="BE9" s="349">
        <v>2</v>
      </c>
      <c r="BF9" s="349">
        <v>3</v>
      </c>
      <c r="BG9" s="349">
        <v>3</v>
      </c>
      <c r="BH9" s="349">
        <v>3</v>
      </c>
      <c r="BI9" s="535">
        <v>3</v>
      </c>
      <c r="BJ9" s="535">
        <v>3</v>
      </c>
      <c r="BK9" s="534">
        <v>3</v>
      </c>
      <c r="BL9" s="795">
        <v>1</v>
      </c>
      <c r="BM9" s="351">
        <v>1</v>
      </c>
      <c r="BN9" s="349">
        <v>1</v>
      </c>
      <c r="BO9" s="349">
        <v>1</v>
      </c>
      <c r="BP9" s="349">
        <v>1</v>
      </c>
      <c r="BQ9" s="349">
        <v>1</v>
      </c>
      <c r="BR9" s="349">
        <v>1</v>
      </c>
      <c r="BS9" s="535">
        <v>1</v>
      </c>
      <c r="BT9" s="535">
        <v>1</v>
      </c>
      <c r="BU9" s="534">
        <v>1</v>
      </c>
      <c r="BV9" s="534">
        <v>0</v>
      </c>
      <c r="BW9" s="795">
        <v>0</v>
      </c>
      <c r="BX9" s="351">
        <v>0</v>
      </c>
      <c r="BY9" s="349">
        <v>0</v>
      </c>
      <c r="BZ9" s="349">
        <v>0</v>
      </c>
      <c r="CA9" s="349">
        <v>0</v>
      </c>
      <c r="CB9" s="349">
        <v>0</v>
      </c>
      <c r="CC9" s="349">
        <v>0</v>
      </c>
      <c r="CD9" s="535">
        <v>0</v>
      </c>
      <c r="CE9" s="535">
        <v>1</v>
      </c>
      <c r="CF9" s="534">
        <v>1</v>
      </c>
      <c r="CG9" s="795">
        <v>1</v>
      </c>
      <c r="CH9" s="351">
        <v>1</v>
      </c>
      <c r="CI9" s="349">
        <v>1</v>
      </c>
      <c r="CJ9" s="349">
        <v>1</v>
      </c>
      <c r="CK9" s="349">
        <v>1</v>
      </c>
      <c r="CL9" s="349">
        <v>1</v>
      </c>
      <c r="CM9" s="349">
        <v>1</v>
      </c>
      <c r="CN9" s="535">
        <v>1</v>
      </c>
      <c r="CO9" s="535">
        <v>1</v>
      </c>
      <c r="CP9" s="534">
        <v>1</v>
      </c>
      <c r="CQ9" s="795">
        <v>1</v>
      </c>
      <c r="CR9" s="351">
        <v>1</v>
      </c>
      <c r="CS9" s="349">
        <v>1</v>
      </c>
      <c r="CT9" s="349">
        <v>1</v>
      </c>
      <c r="CU9" s="349">
        <v>1</v>
      </c>
      <c r="CV9" s="349">
        <v>1</v>
      </c>
      <c r="CW9" s="349">
        <v>1</v>
      </c>
      <c r="CX9" s="535">
        <v>1</v>
      </c>
      <c r="CY9" s="535" t="s">
        <v>103</v>
      </c>
      <c r="CZ9" s="795">
        <v>0</v>
      </c>
      <c r="DA9" s="351">
        <v>0</v>
      </c>
      <c r="DB9" s="349">
        <v>0</v>
      </c>
      <c r="DC9" s="349">
        <v>1</v>
      </c>
      <c r="DD9" s="349">
        <v>1</v>
      </c>
      <c r="DE9" s="349">
        <v>1</v>
      </c>
      <c r="DF9" s="349">
        <v>1</v>
      </c>
      <c r="DG9" s="535">
        <v>0</v>
      </c>
      <c r="DH9" s="535">
        <v>0</v>
      </c>
      <c r="DI9" s="534">
        <v>0</v>
      </c>
      <c r="DJ9" s="534">
        <v>0</v>
      </c>
      <c r="DK9" s="795">
        <v>2</v>
      </c>
      <c r="DL9" s="351">
        <v>2</v>
      </c>
      <c r="DM9" s="349">
        <v>2</v>
      </c>
      <c r="DN9" s="349">
        <v>2</v>
      </c>
      <c r="DO9" s="349">
        <v>2</v>
      </c>
      <c r="DP9" s="349">
        <v>2</v>
      </c>
      <c r="DQ9" s="349">
        <v>2</v>
      </c>
      <c r="DR9" s="535">
        <v>2</v>
      </c>
      <c r="DS9" s="535">
        <v>2</v>
      </c>
      <c r="DT9" s="534">
        <v>2</v>
      </c>
      <c r="DU9" s="795">
        <v>3</v>
      </c>
      <c r="DV9" s="351">
        <v>3</v>
      </c>
      <c r="DW9" s="349">
        <v>3</v>
      </c>
      <c r="DX9" s="349">
        <v>3</v>
      </c>
      <c r="DY9" s="349">
        <v>3</v>
      </c>
      <c r="DZ9" s="349">
        <v>3</v>
      </c>
      <c r="EA9" s="349">
        <v>3</v>
      </c>
      <c r="EB9" s="535">
        <v>2</v>
      </c>
      <c r="EC9" s="535">
        <v>2</v>
      </c>
      <c r="ED9" s="534">
        <v>2</v>
      </c>
      <c r="EE9" s="795">
        <v>1</v>
      </c>
      <c r="EF9" s="351">
        <v>1</v>
      </c>
      <c r="EG9" s="349">
        <v>0</v>
      </c>
      <c r="EH9" s="349">
        <v>0</v>
      </c>
      <c r="EI9" s="349">
        <v>0</v>
      </c>
      <c r="EJ9" s="349">
        <v>0</v>
      </c>
      <c r="EK9" s="349">
        <v>0</v>
      </c>
      <c r="EL9" s="535">
        <v>0</v>
      </c>
      <c r="EM9" s="535">
        <v>0</v>
      </c>
      <c r="EN9" s="534">
        <v>0</v>
      </c>
      <c r="EO9" s="795">
        <v>1</v>
      </c>
      <c r="EP9" s="351">
        <v>2</v>
      </c>
      <c r="EQ9" s="349">
        <v>2</v>
      </c>
      <c r="ER9" s="349">
        <v>2</v>
      </c>
      <c r="ES9" s="349">
        <v>3</v>
      </c>
      <c r="ET9" s="349">
        <v>2</v>
      </c>
      <c r="EU9" s="349">
        <v>2</v>
      </c>
      <c r="EV9" s="535">
        <v>3</v>
      </c>
      <c r="EW9" s="535">
        <v>3</v>
      </c>
      <c r="EX9" s="534">
        <v>3</v>
      </c>
      <c r="EY9" s="795">
        <v>4</v>
      </c>
      <c r="EZ9" s="351">
        <v>4</v>
      </c>
      <c r="FA9" s="349">
        <v>4</v>
      </c>
      <c r="FB9" s="349">
        <v>4</v>
      </c>
      <c r="FC9" s="349">
        <v>4</v>
      </c>
      <c r="FD9" s="349">
        <v>4</v>
      </c>
      <c r="FE9" s="349">
        <v>4</v>
      </c>
      <c r="FF9" s="535">
        <v>4</v>
      </c>
      <c r="FG9" s="535">
        <v>4</v>
      </c>
      <c r="FH9" s="534">
        <v>4</v>
      </c>
      <c r="FI9" s="795">
        <v>1</v>
      </c>
      <c r="FJ9" s="351">
        <v>1</v>
      </c>
      <c r="FK9" s="349">
        <v>1</v>
      </c>
      <c r="FL9" s="349">
        <v>1</v>
      </c>
      <c r="FM9" s="349">
        <v>1</v>
      </c>
      <c r="FN9" s="349">
        <v>1</v>
      </c>
      <c r="FO9" s="349">
        <v>1</v>
      </c>
      <c r="FP9" s="535">
        <v>1</v>
      </c>
      <c r="FQ9" s="535">
        <v>1</v>
      </c>
      <c r="FR9" s="534">
        <v>1</v>
      </c>
      <c r="FS9" s="795">
        <v>0</v>
      </c>
      <c r="FT9" s="351">
        <v>0</v>
      </c>
      <c r="FU9" s="349">
        <v>0</v>
      </c>
      <c r="FV9" s="349">
        <v>1</v>
      </c>
      <c r="FW9" s="349">
        <v>1</v>
      </c>
      <c r="FX9" s="349">
        <v>1</v>
      </c>
      <c r="FY9" s="349">
        <v>1</v>
      </c>
      <c r="FZ9" s="535">
        <v>1</v>
      </c>
      <c r="GA9" s="535">
        <v>1</v>
      </c>
      <c r="GB9" s="534">
        <v>1</v>
      </c>
      <c r="GC9" s="795">
        <v>4</v>
      </c>
      <c r="GD9" s="351">
        <v>4</v>
      </c>
      <c r="GE9" s="349">
        <v>3</v>
      </c>
      <c r="GF9" s="349">
        <v>3</v>
      </c>
      <c r="GG9" s="349">
        <v>3</v>
      </c>
      <c r="GH9" s="349">
        <v>3</v>
      </c>
      <c r="GI9" s="349">
        <v>3</v>
      </c>
      <c r="GJ9" s="535">
        <v>3</v>
      </c>
      <c r="GK9" s="535">
        <v>3</v>
      </c>
      <c r="GL9" s="534">
        <v>3</v>
      </c>
      <c r="GM9" s="795">
        <v>0</v>
      </c>
      <c r="GN9" s="351">
        <v>0</v>
      </c>
      <c r="GO9" s="349">
        <v>0</v>
      </c>
      <c r="GP9" s="349">
        <v>0</v>
      </c>
      <c r="GQ9" s="349">
        <v>0</v>
      </c>
      <c r="GR9" s="349">
        <v>0</v>
      </c>
      <c r="GS9" s="349">
        <v>0</v>
      </c>
      <c r="GT9" s="535">
        <v>0</v>
      </c>
      <c r="GU9" s="535">
        <v>0</v>
      </c>
      <c r="GV9" s="534">
        <v>0</v>
      </c>
      <c r="GW9" s="795">
        <v>5</v>
      </c>
      <c r="GX9" s="351">
        <v>5</v>
      </c>
      <c r="GY9" s="349">
        <v>5</v>
      </c>
      <c r="GZ9" s="349">
        <v>5</v>
      </c>
      <c r="HA9" s="349">
        <v>6</v>
      </c>
      <c r="HB9" s="349">
        <v>6</v>
      </c>
      <c r="HC9" s="349">
        <v>5</v>
      </c>
      <c r="HD9" s="535">
        <v>5</v>
      </c>
      <c r="HE9" s="535">
        <v>5</v>
      </c>
      <c r="HF9" s="534">
        <v>5</v>
      </c>
      <c r="HG9" s="795">
        <v>1</v>
      </c>
      <c r="HH9" s="351">
        <v>1</v>
      </c>
      <c r="HI9" s="349">
        <v>1</v>
      </c>
      <c r="HJ9" s="349">
        <v>1</v>
      </c>
      <c r="HK9" s="349">
        <v>0</v>
      </c>
      <c r="HL9" s="349">
        <v>0</v>
      </c>
      <c r="HM9" s="349">
        <v>0</v>
      </c>
      <c r="HN9" s="535">
        <v>0</v>
      </c>
      <c r="HO9" s="535">
        <v>0</v>
      </c>
      <c r="HP9" s="534">
        <v>0</v>
      </c>
      <c r="HQ9" s="795">
        <v>1</v>
      </c>
      <c r="HR9" s="351">
        <v>1</v>
      </c>
      <c r="HS9" s="349">
        <v>1</v>
      </c>
      <c r="HT9" s="349">
        <v>1</v>
      </c>
      <c r="HU9" s="349">
        <v>1</v>
      </c>
      <c r="HV9" s="349">
        <v>1</v>
      </c>
      <c r="HW9" s="349">
        <v>1</v>
      </c>
      <c r="HX9" s="535">
        <v>1</v>
      </c>
      <c r="HY9" s="535">
        <v>1</v>
      </c>
      <c r="HZ9" s="534">
        <v>1</v>
      </c>
      <c r="IA9" s="795">
        <v>1</v>
      </c>
      <c r="IB9" s="351">
        <v>1</v>
      </c>
      <c r="IC9" s="349">
        <v>1</v>
      </c>
      <c r="ID9" s="349">
        <v>1</v>
      </c>
      <c r="IE9" s="349">
        <v>1</v>
      </c>
      <c r="IF9" s="349">
        <v>1</v>
      </c>
      <c r="IG9" s="349">
        <v>1</v>
      </c>
      <c r="IH9" s="535">
        <v>2</v>
      </c>
      <c r="II9" s="535">
        <v>2</v>
      </c>
      <c r="IJ9" s="534">
        <v>2</v>
      </c>
      <c r="IK9" s="796">
        <v>36</v>
      </c>
      <c r="IL9" s="354">
        <v>37</v>
      </c>
      <c r="IM9" s="355">
        <v>33</v>
      </c>
      <c r="IN9" s="355">
        <v>35</v>
      </c>
      <c r="IO9" s="355">
        <v>36</v>
      </c>
      <c r="IP9" s="355">
        <v>35</v>
      </c>
      <c r="IQ9" s="355">
        <v>34</v>
      </c>
      <c r="IR9" s="535">
        <v>33</v>
      </c>
      <c r="IS9" s="535">
        <v>33</v>
      </c>
      <c r="IT9" s="534">
        <v>33</v>
      </c>
      <c r="IU9" s="796">
        <v>55</v>
      </c>
      <c r="IV9" s="796">
        <v>56</v>
      </c>
      <c r="IW9" s="353">
        <v>52</v>
      </c>
      <c r="IX9" s="794">
        <v>54</v>
      </c>
      <c r="IY9" s="794">
        <v>55</v>
      </c>
      <c r="IZ9" s="794">
        <v>54</v>
      </c>
      <c r="JA9" s="794">
        <v>53</v>
      </c>
      <c r="JB9" s="535">
        <v>52</v>
      </c>
      <c r="JC9" s="797">
        <v>52</v>
      </c>
      <c r="JD9" s="802">
        <v>52</v>
      </c>
    </row>
    <row r="10" spans="1:264" ht="15" customHeight="1">
      <c r="A10" s="788">
        <v>7</v>
      </c>
      <c r="B10" s="794" t="s">
        <v>137</v>
      </c>
      <c r="C10" s="796">
        <v>256</v>
      </c>
      <c r="D10" s="796">
        <v>256</v>
      </c>
      <c r="E10" s="349">
        <v>257</v>
      </c>
      <c r="F10" s="349">
        <v>256</v>
      </c>
      <c r="G10" s="349">
        <v>265</v>
      </c>
      <c r="H10" s="349">
        <v>262</v>
      </c>
      <c r="I10" s="349">
        <v>265</v>
      </c>
      <c r="J10" s="535">
        <v>265</v>
      </c>
      <c r="K10" s="535">
        <v>265</v>
      </c>
      <c r="L10" s="534">
        <v>265</v>
      </c>
      <c r="M10" s="534">
        <v>0</v>
      </c>
      <c r="N10" s="794">
        <v>30</v>
      </c>
      <c r="O10" s="794">
        <v>30</v>
      </c>
      <c r="P10" s="794">
        <v>31</v>
      </c>
      <c r="Q10" s="794">
        <v>31</v>
      </c>
      <c r="R10" s="794">
        <v>31</v>
      </c>
      <c r="S10" s="794">
        <v>30</v>
      </c>
      <c r="T10" s="794">
        <v>26</v>
      </c>
      <c r="U10" s="535">
        <v>23</v>
      </c>
      <c r="V10" s="535">
        <v>23</v>
      </c>
      <c r="W10" s="534">
        <v>24</v>
      </c>
      <c r="X10" s="796">
        <v>7</v>
      </c>
      <c r="Y10" s="351">
        <v>7</v>
      </c>
      <c r="Z10" s="349">
        <v>7</v>
      </c>
      <c r="AA10" s="349">
        <v>7</v>
      </c>
      <c r="AB10" s="349">
        <v>7</v>
      </c>
      <c r="AC10" s="349">
        <v>7</v>
      </c>
      <c r="AD10" s="349">
        <v>1</v>
      </c>
      <c r="AE10" s="535">
        <v>0</v>
      </c>
      <c r="AF10" s="535">
        <v>0</v>
      </c>
      <c r="AG10" s="534">
        <v>0</v>
      </c>
      <c r="AH10" s="796">
        <v>4</v>
      </c>
      <c r="AI10" s="351">
        <v>4</v>
      </c>
      <c r="AJ10" s="349">
        <v>4</v>
      </c>
      <c r="AK10" s="349">
        <v>4</v>
      </c>
      <c r="AL10" s="349">
        <v>4</v>
      </c>
      <c r="AM10" s="349">
        <v>5</v>
      </c>
      <c r="AN10" s="349">
        <v>5</v>
      </c>
      <c r="AO10" s="535">
        <v>5</v>
      </c>
      <c r="AP10" s="535">
        <v>5</v>
      </c>
      <c r="AQ10" s="534">
        <v>5</v>
      </c>
      <c r="AR10" s="796">
        <v>7</v>
      </c>
      <c r="AS10" s="352">
        <v>7</v>
      </c>
      <c r="AT10" s="350">
        <v>6</v>
      </c>
      <c r="AU10" s="350">
        <v>6</v>
      </c>
      <c r="AV10" s="350">
        <v>3</v>
      </c>
      <c r="AW10" s="350">
        <v>3</v>
      </c>
      <c r="AX10" s="350">
        <v>3</v>
      </c>
      <c r="AY10" s="535">
        <v>3</v>
      </c>
      <c r="AZ10" s="535">
        <v>3</v>
      </c>
      <c r="BA10" s="534">
        <v>3</v>
      </c>
      <c r="BB10" s="796">
        <v>39</v>
      </c>
      <c r="BC10" s="351">
        <v>35</v>
      </c>
      <c r="BD10" s="349">
        <v>29</v>
      </c>
      <c r="BE10" s="349">
        <v>29</v>
      </c>
      <c r="BF10" s="349">
        <v>26</v>
      </c>
      <c r="BG10" s="349">
        <v>25</v>
      </c>
      <c r="BH10" s="349">
        <v>23</v>
      </c>
      <c r="BI10" s="535">
        <v>23</v>
      </c>
      <c r="BJ10" s="535">
        <v>23</v>
      </c>
      <c r="BK10" s="534">
        <v>26</v>
      </c>
      <c r="BL10" s="796">
        <v>9</v>
      </c>
      <c r="BM10" s="351">
        <v>9</v>
      </c>
      <c r="BN10" s="349">
        <v>11</v>
      </c>
      <c r="BO10" s="349">
        <v>13</v>
      </c>
      <c r="BP10" s="349">
        <v>16</v>
      </c>
      <c r="BQ10" s="349">
        <v>18</v>
      </c>
      <c r="BR10" s="349">
        <v>18</v>
      </c>
      <c r="BS10" s="535">
        <v>18</v>
      </c>
      <c r="BT10" s="535">
        <v>18</v>
      </c>
      <c r="BU10" s="534">
        <v>16</v>
      </c>
      <c r="BV10" s="534">
        <v>0</v>
      </c>
      <c r="BW10" s="796">
        <v>1</v>
      </c>
      <c r="BX10" s="351">
        <v>1</v>
      </c>
      <c r="BY10" s="349">
        <v>1</v>
      </c>
      <c r="BZ10" s="349">
        <v>1</v>
      </c>
      <c r="CA10" s="349">
        <v>1</v>
      </c>
      <c r="CB10" s="349">
        <v>2</v>
      </c>
      <c r="CC10" s="349">
        <v>2</v>
      </c>
      <c r="CD10" s="535">
        <v>2</v>
      </c>
      <c r="CE10" s="535">
        <v>2</v>
      </c>
      <c r="CF10" s="534">
        <v>2</v>
      </c>
      <c r="CG10" s="796">
        <v>7</v>
      </c>
      <c r="CH10" s="351">
        <v>7</v>
      </c>
      <c r="CI10" s="349">
        <v>7</v>
      </c>
      <c r="CJ10" s="349">
        <v>11</v>
      </c>
      <c r="CK10" s="349">
        <v>11</v>
      </c>
      <c r="CL10" s="349">
        <v>11</v>
      </c>
      <c r="CM10" s="349">
        <v>10</v>
      </c>
      <c r="CN10" s="535">
        <v>9</v>
      </c>
      <c r="CO10" s="535">
        <v>9</v>
      </c>
      <c r="CP10" s="534">
        <v>9</v>
      </c>
      <c r="CQ10" s="796">
        <v>6</v>
      </c>
      <c r="CR10" s="351">
        <v>6</v>
      </c>
      <c r="CS10" s="349">
        <v>6</v>
      </c>
      <c r="CT10" s="349">
        <v>6</v>
      </c>
      <c r="CU10" s="349">
        <v>6</v>
      </c>
      <c r="CV10" s="349">
        <v>6</v>
      </c>
      <c r="CW10" s="349">
        <v>6</v>
      </c>
      <c r="CX10" s="535">
        <v>6</v>
      </c>
      <c r="CY10" s="535" t="s">
        <v>103</v>
      </c>
      <c r="CZ10" s="796">
        <v>4</v>
      </c>
      <c r="DA10" s="351">
        <v>4</v>
      </c>
      <c r="DB10" s="349">
        <v>4</v>
      </c>
      <c r="DC10" s="349">
        <v>5</v>
      </c>
      <c r="DD10" s="349">
        <v>5</v>
      </c>
      <c r="DE10" s="349">
        <v>5</v>
      </c>
      <c r="DF10" s="349">
        <v>4</v>
      </c>
      <c r="DG10" s="535">
        <v>4</v>
      </c>
      <c r="DH10" s="535">
        <v>4</v>
      </c>
      <c r="DI10" s="534">
        <v>4</v>
      </c>
      <c r="DJ10" s="534">
        <v>0</v>
      </c>
      <c r="DK10" s="796">
        <v>28</v>
      </c>
      <c r="DL10" s="351">
        <v>31</v>
      </c>
      <c r="DM10" s="349">
        <v>32</v>
      </c>
      <c r="DN10" s="349">
        <v>32</v>
      </c>
      <c r="DO10" s="349">
        <v>32</v>
      </c>
      <c r="DP10" s="349">
        <v>32</v>
      </c>
      <c r="DQ10" s="349">
        <v>32</v>
      </c>
      <c r="DR10" s="535">
        <v>30</v>
      </c>
      <c r="DS10" s="535">
        <v>34</v>
      </c>
      <c r="DT10" s="534">
        <v>34</v>
      </c>
      <c r="DU10" s="796">
        <v>37</v>
      </c>
      <c r="DV10" s="351">
        <v>36</v>
      </c>
      <c r="DW10" s="349">
        <v>35</v>
      </c>
      <c r="DX10" s="349">
        <v>35</v>
      </c>
      <c r="DY10" s="349">
        <v>34</v>
      </c>
      <c r="DZ10" s="349">
        <v>34</v>
      </c>
      <c r="EA10" s="349">
        <v>34</v>
      </c>
      <c r="EB10" s="535">
        <v>27</v>
      </c>
      <c r="EC10" s="535">
        <v>27</v>
      </c>
      <c r="ED10" s="534">
        <v>27</v>
      </c>
      <c r="EE10" s="796">
        <v>3</v>
      </c>
      <c r="EF10" s="351">
        <v>3</v>
      </c>
      <c r="EG10" s="349">
        <v>3</v>
      </c>
      <c r="EH10" s="349">
        <v>3</v>
      </c>
      <c r="EI10" s="349">
        <v>3</v>
      </c>
      <c r="EJ10" s="349">
        <v>3</v>
      </c>
      <c r="EK10" s="349">
        <v>3</v>
      </c>
      <c r="EL10" s="535">
        <v>3</v>
      </c>
      <c r="EM10" s="535">
        <v>3</v>
      </c>
      <c r="EN10" s="534">
        <v>4</v>
      </c>
      <c r="EO10" s="796">
        <v>31</v>
      </c>
      <c r="EP10" s="351">
        <v>31</v>
      </c>
      <c r="EQ10" s="349">
        <v>31</v>
      </c>
      <c r="ER10" s="349">
        <v>25</v>
      </c>
      <c r="ES10" s="349">
        <v>24</v>
      </c>
      <c r="ET10" s="349">
        <v>24</v>
      </c>
      <c r="EU10" s="349">
        <v>23</v>
      </c>
      <c r="EV10" s="535">
        <v>23</v>
      </c>
      <c r="EW10" s="535">
        <v>25</v>
      </c>
      <c r="EX10" s="534">
        <v>24</v>
      </c>
      <c r="EY10" s="796">
        <v>21</v>
      </c>
      <c r="EZ10" s="351">
        <v>21</v>
      </c>
      <c r="FA10" s="349">
        <v>21</v>
      </c>
      <c r="FB10" s="349">
        <v>21</v>
      </c>
      <c r="FC10" s="349">
        <v>24</v>
      </c>
      <c r="FD10" s="349">
        <v>24</v>
      </c>
      <c r="FE10" s="349">
        <v>22</v>
      </c>
      <c r="FF10" s="535">
        <v>20</v>
      </c>
      <c r="FG10" s="535">
        <v>20</v>
      </c>
      <c r="FH10" s="534">
        <v>23</v>
      </c>
      <c r="FI10" s="796">
        <v>11</v>
      </c>
      <c r="FJ10" s="351">
        <v>11</v>
      </c>
      <c r="FK10" s="349">
        <v>6</v>
      </c>
      <c r="FL10" s="349">
        <v>6</v>
      </c>
      <c r="FM10" s="349">
        <v>5</v>
      </c>
      <c r="FN10" s="349">
        <v>5</v>
      </c>
      <c r="FO10" s="349">
        <v>5</v>
      </c>
      <c r="FP10" s="535">
        <v>5</v>
      </c>
      <c r="FQ10" s="535">
        <v>5</v>
      </c>
      <c r="FR10" s="534">
        <v>5</v>
      </c>
      <c r="FS10" s="796">
        <v>4</v>
      </c>
      <c r="FT10" s="351">
        <v>5</v>
      </c>
      <c r="FU10" s="349">
        <v>5</v>
      </c>
      <c r="FV10" s="349">
        <v>5</v>
      </c>
      <c r="FW10" s="349">
        <v>9</v>
      </c>
      <c r="FX10" s="349">
        <v>9</v>
      </c>
      <c r="FY10" s="349">
        <v>9</v>
      </c>
      <c r="FZ10" s="535">
        <v>9</v>
      </c>
      <c r="GA10" s="535">
        <v>8</v>
      </c>
      <c r="GB10" s="534">
        <v>7</v>
      </c>
      <c r="GC10" s="796">
        <v>64</v>
      </c>
      <c r="GD10" s="351">
        <v>59</v>
      </c>
      <c r="GE10" s="349">
        <v>54</v>
      </c>
      <c r="GF10" s="349">
        <v>54</v>
      </c>
      <c r="GG10" s="349">
        <v>51</v>
      </c>
      <c r="GH10" s="349">
        <v>50</v>
      </c>
      <c r="GI10" s="349">
        <v>50</v>
      </c>
      <c r="GJ10" s="535">
        <v>50</v>
      </c>
      <c r="GK10" s="535">
        <v>50</v>
      </c>
      <c r="GL10" s="534">
        <v>50</v>
      </c>
      <c r="GM10" s="796">
        <v>8</v>
      </c>
      <c r="GN10" s="351">
        <v>8</v>
      </c>
      <c r="GO10" s="349">
        <v>8</v>
      </c>
      <c r="GP10" s="349">
        <v>8</v>
      </c>
      <c r="GQ10" s="349">
        <v>8</v>
      </c>
      <c r="GR10" s="349">
        <v>8</v>
      </c>
      <c r="GS10" s="349">
        <v>8</v>
      </c>
      <c r="GT10" s="535">
        <v>8</v>
      </c>
      <c r="GU10" s="535">
        <v>8</v>
      </c>
      <c r="GV10" s="534">
        <v>8</v>
      </c>
      <c r="GW10" s="796">
        <v>36</v>
      </c>
      <c r="GX10" s="351">
        <v>38</v>
      </c>
      <c r="GY10" s="349">
        <v>39</v>
      </c>
      <c r="GZ10" s="349">
        <v>41</v>
      </c>
      <c r="HA10" s="349">
        <v>45</v>
      </c>
      <c r="HB10" s="349">
        <v>45</v>
      </c>
      <c r="HC10" s="349">
        <v>45</v>
      </c>
      <c r="HD10" s="535">
        <v>45</v>
      </c>
      <c r="HE10" s="535">
        <v>44</v>
      </c>
      <c r="HF10" s="534">
        <v>47</v>
      </c>
      <c r="HG10" s="796">
        <v>26</v>
      </c>
      <c r="HH10" s="351">
        <v>28</v>
      </c>
      <c r="HI10" s="349">
        <v>28</v>
      </c>
      <c r="HJ10" s="349">
        <v>28</v>
      </c>
      <c r="HK10" s="349">
        <v>12</v>
      </c>
      <c r="HL10" s="349">
        <v>8</v>
      </c>
      <c r="HM10" s="349">
        <v>3</v>
      </c>
      <c r="HN10" s="535">
        <v>1</v>
      </c>
      <c r="HO10" s="535">
        <v>1</v>
      </c>
      <c r="HP10" s="534">
        <v>1</v>
      </c>
      <c r="HQ10" s="796">
        <v>3</v>
      </c>
      <c r="HR10" s="351">
        <v>5</v>
      </c>
      <c r="HS10" s="349">
        <v>6</v>
      </c>
      <c r="HT10" s="349">
        <v>6</v>
      </c>
      <c r="HU10" s="349">
        <v>6</v>
      </c>
      <c r="HV10" s="349">
        <v>6</v>
      </c>
      <c r="HW10" s="349">
        <v>6</v>
      </c>
      <c r="HX10" s="535">
        <v>9</v>
      </c>
      <c r="HY10" s="535">
        <v>10</v>
      </c>
      <c r="HZ10" s="534">
        <v>10</v>
      </c>
      <c r="IA10" s="796">
        <v>10</v>
      </c>
      <c r="IB10" s="351">
        <v>12</v>
      </c>
      <c r="IC10" s="349">
        <v>12</v>
      </c>
      <c r="ID10" s="349">
        <v>13</v>
      </c>
      <c r="IE10" s="349">
        <v>18</v>
      </c>
      <c r="IF10" s="349">
        <v>18</v>
      </c>
      <c r="IG10" s="349">
        <v>17</v>
      </c>
      <c r="IH10" s="535">
        <v>26</v>
      </c>
      <c r="II10" s="535">
        <v>32</v>
      </c>
      <c r="IJ10" s="534">
        <v>39</v>
      </c>
      <c r="IK10" s="796">
        <v>396</v>
      </c>
      <c r="IL10" s="352">
        <v>398</v>
      </c>
      <c r="IM10" s="350">
        <v>386</v>
      </c>
      <c r="IN10" s="350">
        <v>390</v>
      </c>
      <c r="IO10" s="350">
        <v>381</v>
      </c>
      <c r="IP10" s="350">
        <v>378</v>
      </c>
      <c r="IQ10" s="350">
        <v>355</v>
      </c>
      <c r="IR10" s="535">
        <v>349</v>
      </c>
      <c r="IS10" s="535">
        <v>354</v>
      </c>
      <c r="IT10" s="534">
        <v>368</v>
      </c>
      <c r="IU10" s="796">
        <v>652</v>
      </c>
      <c r="IV10" s="796">
        <v>654</v>
      </c>
      <c r="IW10" s="353">
        <v>643</v>
      </c>
      <c r="IX10" s="794">
        <v>646</v>
      </c>
      <c r="IY10" s="794">
        <v>646</v>
      </c>
      <c r="IZ10" s="794">
        <v>640</v>
      </c>
      <c r="JA10" s="794">
        <v>620</v>
      </c>
      <c r="JB10" s="535">
        <v>614</v>
      </c>
      <c r="JC10" s="797">
        <v>619</v>
      </c>
      <c r="JD10" s="802">
        <v>633</v>
      </c>
    </row>
    <row r="11" spans="1:264" ht="15" customHeight="1">
      <c r="A11" s="788">
        <v>8</v>
      </c>
      <c r="B11" s="794" t="s">
        <v>138</v>
      </c>
      <c r="C11" s="796">
        <v>100</v>
      </c>
      <c r="D11" s="796">
        <v>101</v>
      </c>
      <c r="E11" s="349">
        <v>101</v>
      </c>
      <c r="F11" s="349">
        <v>101</v>
      </c>
      <c r="G11" s="349">
        <v>101</v>
      </c>
      <c r="H11" s="349">
        <v>101</v>
      </c>
      <c r="I11" s="349">
        <v>101</v>
      </c>
      <c r="J11" s="535">
        <v>101</v>
      </c>
      <c r="K11" s="535">
        <v>101</v>
      </c>
      <c r="L11" s="534">
        <v>101</v>
      </c>
      <c r="M11" s="534">
        <v>0</v>
      </c>
      <c r="N11" s="794">
        <v>21</v>
      </c>
      <c r="O11" s="794">
        <v>21</v>
      </c>
      <c r="P11" s="794">
        <v>21</v>
      </c>
      <c r="Q11" s="794">
        <v>21</v>
      </c>
      <c r="R11" s="794">
        <v>21</v>
      </c>
      <c r="S11" s="794">
        <v>21</v>
      </c>
      <c r="T11" s="794">
        <v>19</v>
      </c>
      <c r="U11" s="535">
        <v>18</v>
      </c>
      <c r="V11" s="535">
        <v>18</v>
      </c>
      <c r="W11" s="534">
        <v>18</v>
      </c>
      <c r="X11" s="796">
        <v>3</v>
      </c>
      <c r="Y11" s="351">
        <v>2</v>
      </c>
      <c r="Z11" s="349">
        <v>2</v>
      </c>
      <c r="AA11" s="349">
        <v>2</v>
      </c>
      <c r="AB11" s="349">
        <v>2</v>
      </c>
      <c r="AC11" s="349">
        <v>2</v>
      </c>
      <c r="AD11" s="349">
        <v>0</v>
      </c>
      <c r="AE11" s="535">
        <v>0</v>
      </c>
      <c r="AF11" s="535">
        <v>0</v>
      </c>
      <c r="AG11" s="534">
        <v>0</v>
      </c>
      <c r="AH11" s="796">
        <v>2</v>
      </c>
      <c r="AI11" s="351">
        <v>2</v>
      </c>
      <c r="AJ11" s="349">
        <v>2</v>
      </c>
      <c r="AK11" s="349">
        <v>2</v>
      </c>
      <c r="AL11" s="349">
        <v>1</v>
      </c>
      <c r="AM11" s="349">
        <v>1</v>
      </c>
      <c r="AN11" s="349">
        <v>1</v>
      </c>
      <c r="AO11" s="535">
        <v>1</v>
      </c>
      <c r="AP11" s="535">
        <v>1</v>
      </c>
      <c r="AQ11" s="534">
        <v>1</v>
      </c>
      <c r="AR11" s="796">
        <v>7</v>
      </c>
      <c r="AS11" s="352">
        <v>7</v>
      </c>
      <c r="AT11" s="350">
        <v>6</v>
      </c>
      <c r="AU11" s="350">
        <v>4</v>
      </c>
      <c r="AV11" s="350">
        <v>3</v>
      </c>
      <c r="AW11" s="350">
        <v>3</v>
      </c>
      <c r="AX11" s="350">
        <v>3</v>
      </c>
      <c r="AY11" s="535">
        <v>3</v>
      </c>
      <c r="AZ11" s="535">
        <v>3</v>
      </c>
      <c r="BA11" s="534">
        <v>3</v>
      </c>
      <c r="BB11" s="796">
        <v>13</v>
      </c>
      <c r="BC11" s="351">
        <v>13</v>
      </c>
      <c r="BD11" s="349">
        <v>12</v>
      </c>
      <c r="BE11" s="349">
        <v>12</v>
      </c>
      <c r="BF11" s="349">
        <v>12</v>
      </c>
      <c r="BG11" s="349">
        <v>12</v>
      </c>
      <c r="BH11" s="349">
        <v>12</v>
      </c>
      <c r="BI11" s="535">
        <v>12</v>
      </c>
      <c r="BJ11" s="535">
        <v>12</v>
      </c>
      <c r="BK11" s="534">
        <v>13</v>
      </c>
      <c r="BL11" s="796">
        <v>6</v>
      </c>
      <c r="BM11" s="351">
        <v>6</v>
      </c>
      <c r="BN11" s="349">
        <v>7</v>
      </c>
      <c r="BO11" s="349">
        <v>9</v>
      </c>
      <c r="BP11" s="349">
        <v>12</v>
      </c>
      <c r="BQ11" s="349">
        <v>12</v>
      </c>
      <c r="BR11" s="349">
        <v>12</v>
      </c>
      <c r="BS11" s="535">
        <v>12</v>
      </c>
      <c r="BT11" s="535">
        <v>12</v>
      </c>
      <c r="BU11" s="534">
        <v>12</v>
      </c>
      <c r="BV11" s="534">
        <v>0</v>
      </c>
      <c r="BW11" s="796">
        <v>4</v>
      </c>
      <c r="BX11" s="351">
        <v>4</v>
      </c>
      <c r="BY11" s="349">
        <v>2</v>
      </c>
      <c r="BZ11" s="349">
        <v>2</v>
      </c>
      <c r="CA11" s="349">
        <v>2</v>
      </c>
      <c r="CB11" s="349">
        <v>2</v>
      </c>
      <c r="CC11" s="349">
        <v>2</v>
      </c>
      <c r="CD11" s="535">
        <v>2</v>
      </c>
      <c r="CE11" s="535">
        <v>5</v>
      </c>
      <c r="CF11" s="534">
        <v>5</v>
      </c>
      <c r="CG11" s="796">
        <v>3</v>
      </c>
      <c r="CH11" s="351">
        <v>3</v>
      </c>
      <c r="CI11" s="349">
        <v>4</v>
      </c>
      <c r="CJ11" s="349">
        <v>5</v>
      </c>
      <c r="CK11" s="349">
        <v>5</v>
      </c>
      <c r="CL11" s="349">
        <v>5</v>
      </c>
      <c r="CM11" s="349">
        <v>5</v>
      </c>
      <c r="CN11" s="535">
        <v>5</v>
      </c>
      <c r="CO11" s="535">
        <v>5</v>
      </c>
      <c r="CP11" s="534">
        <v>5</v>
      </c>
      <c r="CQ11" s="796">
        <v>6</v>
      </c>
      <c r="CR11" s="351">
        <v>6</v>
      </c>
      <c r="CS11" s="349">
        <v>6</v>
      </c>
      <c r="CT11" s="349">
        <v>6</v>
      </c>
      <c r="CU11" s="349">
        <v>6</v>
      </c>
      <c r="CV11" s="349">
        <v>6</v>
      </c>
      <c r="CW11" s="349">
        <v>6</v>
      </c>
      <c r="CX11" s="535">
        <v>6</v>
      </c>
      <c r="CY11" s="535" t="s">
        <v>103</v>
      </c>
      <c r="CZ11" s="796">
        <v>4</v>
      </c>
      <c r="DA11" s="351">
        <v>4</v>
      </c>
      <c r="DB11" s="349">
        <v>2</v>
      </c>
      <c r="DC11" s="349">
        <v>3</v>
      </c>
      <c r="DD11" s="349">
        <v>3</v>
      </c>
      <c r="DE11" s="349">
        <v>5</v>
      </c>
      <c r="DF11" s="349">
        <v>3</v>
      </c>
      <c r="DG11" s="535">
        <v>3</v>
      </c>
      <c r="DH11" s="535">
        <v>3</v>
      </c>
      <c r="DI11" s="534">
        <v>2</v>
      </c>
      <c r="DJ11" s="534">
        <v>1</v>
      </c>
      <c r="DK11" s="796">
        <v>13</v>
      </c>
      <c r="DL11" s="351">
        <v>14</v>
      </c>
      <c r="DM11" s="349">
        <v>15</v>
      </c>
      <c r="DN11" s="349">
        <v>15</v>
      </c>
      <c r="DO11" s="349">
        <v>15</v>
      </c>
      <c r="DP11" s="349">
        <v>16</v>
      </c>
      <c r="DQ11" s="349">
        <v>16</v>
      </c>
      <c r="DR11" s="535">
        <v>16</v>
      </c>
      <c r="DS11" s="535">
        <v>18</v>
      </c>
      <c r="DT11" s="534">
        <v>18</v>
      </c>
      <c r="DU11" s="796">
        <v>19</v>
      </c>
      <c r="DV11" s="351">
        <v>18</v>
      </c>
      <c r="DW11" s="349">
        <v>18</v>
      </c>
      <c r="DX11" s="349">
        <v>18</v>
      </c>
      <c r="DY11" s="349">
        <v>18</v>
      </c>
      <c r="DZ11" s="349">
        <v>18</v>
      </c>
      <c r="EA11" s="349">
        <v>18</v>
      </c>
      <c r="EB11" s="535">
        <v>18</v>
      </c>
      <c r="EC11" s="535">
        <v>18</v>
      </c>
      <c r="ED11" s="534">
        <v>18</v>
      </c>
      <c r="EE11" s="796">
        <v>1</v>
      </c>
      <c r="EF11" s="351">
        <v>0</v>
      </c>
      <c r="EG11" s="349">
        <v>0</v>
      </c>
      <c r="EH11" s="349">
        <v>0</v>
      </c>
      <c r="EI11" s="349">
        <v>0</v>
      </c>
      <c r="EJ11" s="349">
        <v>0</v>
      </c>
      <c r="EK11" s="349">
        <v>0</v>
      </c>
      <c r="EL11" s="535">
        <v>0</v>
      </c>
      <c r="EM11" s="535">
        <v>0</v>
      </c>
      <c r="EN11" s="534">
        <v>0</v>
      </c>
      <c r="EO11" s="796">
        <v>17</v>
      </c>
      <c r="EP11" s="351">
        <v>19</v>
      </c>
      <c r="EQ11" s="349">
        <v>20</v>
      </c>
      <c r="ER11" s="349">
        <v>21</v>
      </c>
      <c r="ES11" s="349">
        <v>21</v>
      </c>
      <c r="ET11" s="349">
        <v>21</v>
      </c>
      <c r="EU11" s="349">
        <v>19</v>
      </c>
      <c r="EV11" s="535">
        <v>19</v>
      </c>
      <c r="EW11" s="535">
        <v>19</v>
      </c>
      <c r="EX11" s="534">
        <v>19</v>
      </c>
      <c r="EY11" s="796">
        <v>13</v>
      </c>
      <c r="EZ11" s="351">
        <v>13</v>
      </c>
      <c r="FA11" s="349">
        <v>13</v>
      </c>
      <c r="FB11" s="349">
        <v>13</v>
      </c>
      <c r="FC11" s="349">
        <v>14</v>
      </c>
      <c r="FD11" s="349">
        <v>17</v>
      </c>
      <c r="FE11" s="349">
        <v>17</v>
      </c>
      <c r="FF11" s="535">
        <v>16</v>
      </c>
      <c r="FG11" s="535">
        <v>16</v>
      </c>
      <c r="FH11" s="534">
        <v>18</v>
      </c>
      <c r="FI11" s="796">
        <v>6</v>
      </c>
      <c r="FJ11" s="351">
        <v>6</v>
      </c>
      <c r="FK11" s="349">
        <v>4</v>
      </c>
      <c r="FL11" s="349">
        <v>4</v>
      </c>
      <c r="FM11" s="349">
        <v>4</v>
      </c>
      <c r="FN11" s="349">
        <v>4</v>
      </c>
      <c r="FO11" s="349">
        <v>4</v>
      </c>
      <c r="FP11" s="535">
        <v>4</v>
      </c>
      <c r="FQ11" s="535">
        <v>6</v>
      </c>
      <c r="FR11" s="534">
        <v>6</v>
      </c>
      <c r="FS11" s="796">
        <v>8</v>
      </c>
      <c r="FT11" s="351">
        <v>8</v>
      </c>
      <c r="FU11" s="349">
        <v>8</v>
      </c>
      <c r="FV11" s="349">
        <v>9</v>
      </c>
      <c r="FW11" s="349">
        <v>9</v>
      </c>
      <c r="FX11" s="349">
        <v>9</v>
      </c>
      <c r="FY11" s="349">
        <v>7</v>
      </c>
      <c r="FZ11" s="535">
        <v>7</v>
      </c>
      <c r="GA11" s="535">
        <v>7</v>
      </c>
      <c r="GB11" s="534">
        <v>7</v>
      </c>
      <c r="GC11" s="796">
        <v>28</v>
      </c>
      <c r="GD11" s="351">
        <v>23</v>
      </c>
      <c r="GE11" s="349">
        <v>21</v>
      </c>
      <c r="GF11" s="349">
        <v>21</v>
      </c>
      <c r="GG11" s="349">
        <v>20</v>
      </c>
      <c r="GH11" s="349">
        <v>19</v>
      </c>
      <c r="GI11" s="349">
        <v>19</v>
      </c>
      <c r="GJ11" s="535">
        <v>19</v>
      </c>
      <c r="GK11" s="535">
        <v>19</v>
      </c>
      <c r="GL11" s="534">
        <v>19</v>
      </c>
      <c r="GM11" s="796">
        <v>7</v>
      </c>
      <c r="GN11" s="351">
        <v>7</v>
      </c>
      <c r="GO11" s="349">
        <v>7</v>
      </c>
      <c r="GP11" s="349">
        <v>7</v>
      </c>
      <c r="GQ11" s="349">
        <v>7</v>
      </c>
      <c r="GR11" s="349">
        <v>7</v>
      </c>
      <c r="GS11" s="349">
        <v>7</v>
      </c>
      <c r="GT11" s="535">
        <v>7</v>
      </c>
      <c r="GU11" s="535">
        <v>7</v>
      </c>
      <c r="GV11" s="534">
        <v>7</v>
      </c>
      <c r="GW11" s="796">
        <v>23</v>
      </c>
      <c r="GX11" s="351">
        <v>23</v>
      </c>
      <c r="GY11" s="349">
        <v>24</v>
      </c>
      <c r="GZ11" s="349">
        <v>24</v>
      </c>
      <c r="HA11" s="349">
        <v>25</v>
      </c>
      <c r="HB11" s="349">
        <v>27</v>
      </c>
      <c r="HC11" s="349">
        <v>28</v>
      </c>
      <c r="HD11" s="535">
        <v>28</v>
      </c>
      <c r="HE11" s="535">
        <v>28</v>
      </c>
      <c r="HF11" s="534">
        <v>30</v>
      </c>
      <c r="HG11" s="796">
        <v>11</v>
      </c>
      <c r="HH11" s="351">
        <v>12</v>
      </c>
      <c r="HI11" s="349">
        <v>11</v>
      </c>
      <c r="HJ11" s="349">
        <v>12</v>
      </c>
      <c r="HK11" s="349">
        <v>10</v>
      </c>
      <c r="HL11" s="349">
        <v>10</v>
      </c>
      <c r="HM11" s="349">
        <v>10</v>
      </c>
      <c r="HN11" s="535">
        <v>9</v>
      </c>
      <c r="HO11" s="535">
        <v>9</v>
      </c>
      <c r="HP11" s="534">
        <v>9</v>
      </c>
      <c r="HQ11" s="796">
        <v>1</v>
      </c>
      <c r="HR11" s="351">
        <v>1</v>
      </c>
      <c r="HS11" s="349">
        <v>1</v>
      </c>
      <c r="HT11" s="349">
        <v>2</v>
      </c>
      <c r="HU11" s="349">
        <v>2</v>
      </c>
      <c r="HV11" s="349">
        <v>2</v>
      </c>
      <c r="HW11" s="349">
        <v>3</v>
      </c>
      <c r="HX11" s="535">
        <v>3</v>
      </c>
      <c r="HY11" s="535">
        <v>3</v>
      </c>
      <c r="HZ11" s="534">
        <v>3</v>
      </c>
      <c r="IA11" s="796">
        <v>10</v>
      </c>
      <c r="IB11" s="351">
        <v>10</v>
      </c>
      <c r="IC11" s="349">
        <v>11</v>
      </c>
      <c r="ID11" s="349">
        <v>11</v>
      </c>
      <c r="IE11" s="349">
        <v>11</v>
      </c>
      <c r="IF11" s="349">
        <v>11</v>
      </c>
      <c r="IG11" s="349">
        <v>11</v>
      </c>
      <c r="IH11" s="535">
        <v>15</v>
      </c>
      <c r="II11" s="535">
        <v>21</v>
      </c>
      <c r="IJ11" s="534">
        <v>26</v>
      </c>
      <c r="IK11" s="796">
        <v>226</v>
      </c>
      <c r="IL11" s="354">
        <v>222</v>
      </c>
      <c r="IM11" s="355">
        <v>217</v>
      </c>
      <c r="IN11" s="355">
        <v>223</v>
      </c>
      <c r="IO11" s="355">
        <v>223</v>
      </c>
      <c r="IP11" s="355">
        <v>230</v>
      </c>
      <c r="IQ11" s="355">
        <v>222</v>
      </c>
      <c r="IR11" s="535">
        <v>223</v>
      </c>
      <c r="IS11" s="535">
        <v>230</v>
      </c>
      <c r="IT11" s="534">
        <v>240</v>
      </c>
      <c r="IU11" s="796">
        <v>326</v>
      </c>
      <c r="IV11" s="796">
        <v>323</v>
      </c>
      <c r="IW11" s="353">
        <v>318</v>
      </c>
      <c r="IX11" s="794">
        <v>324</v>
      </c>
      <c r="IY11" s="794">
        <v>324</v>
      </c>
      <c r="IZ11" s="794">
        <v>331</v>
      </c>
      <c r="JA11" s="794">
        <v>323</v>
      </c>
      <c r="JB11" s="535">
        <v>324</v>
      </c>
      <c r="JC11" s="797">
        <v>331</v>
      </c>
      <c r="JD11" s="802">
        <v>341</v>
      </c>
    </row>
    <row r="12" spans="1:264" ht="15" customHeight="1">
      <c r="A12" s="788">
        <v>9</v>
      </c>
      <c r="B12" s="794" t="s">
        <v>139</v>
      </c>
      <c r="C12" s="795">
        <v>40</v>
      </c>
      <c r="D12" s="795">
        <v>40</v>
      </c>
      <c r="E12" s="349">
        <v>40</v>
      </c>
      <c r="F12" s="349">
        <v>40</v>
      </c>
      <c r="G12" s="349">
        <v>40</v>
      </c>
      <c r="H12" s="349">
        <v>40</v>
      </c>
      <c r="I12" s="349">
        <v>40</v>
      </c>
      <c r="J12" s="535">
        <v>40</v>
      </c>
      <c r="K12" s="535">
        <v>40</v>
      </c>
      <c r="L12" s="534">
        <v>40</v>
      </c>
      <c r="M12" s="534">
        <v>0</v>
      </c>
      <c r="N12" s="794">
        <v>3</v>
      </c>
      <c r="O12" s="794">
        <v>3</v>
      </c>
      <c r="P12" s="794">
        <v>2</v>
      </c>
      <c r="Q12" s="794">
        <v>2</v>
      </c>
      <c r="R12" s="794">
        <v>2</v>
      </c>
      <c r="S12" s="794">
        <v>3</v>
      </c>
      <c r="T12" s="794">
        <v>3</v>
      </c>
      <c r="U12" s="535">
        <v>3</v>
      </c>
      <c r="V12" s="535">
        <v>3</v>
      </c>
      <c r="W12" s="534">
        <v>3</v>
      </c>
      <c r="X12" s="795">
        <v>1</v>
      </c>
      <c r="Y12" s="351">
        <v>1</v>
      </c>
      <c r="Z12" s="349">
        <v>1</v>
      </c>
      <c r="AA12" s="349">
        <v>1</v>
      </c>
      <c r="AB12" s="349">
        <v>1</v>
      </c>
      <c r="AC12" s="349">
        <v>1</v>
      </c>
      <c r="AD12" s="349">
        <v>1</v>
      </c>
      <c r="AE12" s="535">
        <v>0</v>
      </c>
      <c r="AF12" s="535">
        <v>0</v>
      </c>
      <c r="AG12" s="534">
        <v>0</v>
      </c>
      <c r="AH12" s="795">
        <v>0</v>
      </c>
      <c r="AI12" s="351">
        <v>0</v>
      </c>
      <c r="AJ12" s="349">
        <v>0</v>
      </c>
      <c r="AK12" s="349">
        <v>0</v>
      </c>
      <c r="AL12" s="349">
        <v>0</v>
      </c>
      <c r="AM12" s="349">
        <v>0</v>
      </c>
      <c r="AN12" s="349">
        <v>0</v>
      </c>
      <c r="AO12" s="535">
        <v>0</v>
      </c>
      <c r="AP12" s="535">
        <v>0</v>
      </c>
      <c r="AQ12" s="534">
        <v>0</v>
      </c>
      <c r="AR12" s="795"/>
      <c r="AS12" s="352">
        <v>0</v>
      </c>
      <c r="AT12" s="350">
        <v>0</v>
      </c>
      <c r="AU12" s="350">
        <v>0</v>
      </c>
      <c r="AV12" s="350">
        <v>0</v>
      </c>
      <c r="AW12" s="350">
        <v>0</v>
      </c>
      <c r="AX12" s="350">
        <v>0</v>
      </c>
      <c r="AY12" s="535">
        <v>0</v>
      </c>
      <c r="AZ12" s="535">
        <v>0</v>
      </c>
      <c r="BA12" s="534">
        <v>0</v>
      </c>
      <c r="BB12" s="795">
        <v>11</v>
      </c>
      <c r="BC12" s="351">
        <v>11</v>
      </c>
      <c r="BD12" s="349">
        <v>11</v>
      </c>
      <c r="BE12" s="349">
        <v>11</v>
      </c>
      <c r="BF12" s="349">
        <v>12</v>
      </c>
      <c r="BG12" s="349">
        <v>11</v>
      </c>
      <c r="BH12" s="349">
        <v>10</v>
      </c>
      <c r="BI12" s="535">
        <v>10</v>
      </c>
      <c r="BJ12" s="535">
        <v>9</v>
      </c>
      <c r="BK12" s="534">
        <v>9</v>
      </c>
      <c r="BL12" s="795">
        <v>1</v>
      </c>
      <c r="BM12" s="351">
        <v>1</v>
      </c>
      <c r="BN12" s="349">
        <v>1</v>
      </c>
      <c r="BO12" s="349">
        <v>1</v>
      </c>
      <c r="BP12" s="349">
        <v>1</v>
      </c>
      <c r="BQ12" s="349">
        <v>1</v>
      </c>
      <c r="BR12" s="349">
        <v>1</v>
      </c>
      <c r="BS12" s="535">
        <v>1</v>
      </c>
      <c r="BT12" s="535">
        <v>1</v>
      </c>
      <c r="BU12" s="534">
        <v>1</v>
      </c>
      <c r="BV12" s="534">
        <v>0</v>
      </c>
      <c r="BW12" s="795">
        <v>0</v>
      </c>
      <c r="BX12" s="351">
        <v>0</v>
      </c>
      <c r="BY12" s="349">
        <v>0</v>
      </c>
      <c r="BZ12" s="349">
        <v>0</v>
      </c>
      <c r="CA12" s="349">
        <v>0</v>
      </c>
      <c r="CB12" s="349">
        <v>0</v>
      </c>
      <c r="CC12" s="349">
        <v>0</v>
      </c>
      <c r="CD12" s="535">
        <v>0</v>
      </c>
      <c r="CE12" s="535">
        <v>2</v>
      </c>
      <c r="CF12" s="534">
        <v>2</v>
      </c>
      <c r="CG12" s="795">
        <v>1</v>
      </c>
      <c r="CH12" s="351">
        <v>1</v>
      </c>
      <c r="CI12" s="349">
        <v>1</v>
      </c>
      <c r="CJ12" s="349">
        <v>1</v>
      </c>
      <c r="CK12" s="349">
        <v>1</v>
      </c>
      <c r="CL12" s="349">
        <v>1</v>
      </c>
      <c r="CM12" s="349">
        <v>1</v>
      </c>
      <c r="CN12" s="535">
        <v>1</v>
      </c>
      <c r="CO12" s="535">
        <v>1</v>
      </c>
      <c r="CP12" s="534">
        <v>1</v>
      </c>
      <c r="CQ12" s="795">
        <v>1</v>
      </c>
      <c r="CR12" s="351">
        <v>1</v>
      </c>
      <c r="CS12" s="349">
        <v>1</v>
      </c>
      <c r="CT12" s="349">
        <v>1</v>
      </c>
      <c r="CU12" s="349">
        <v>1</v>
      </c>
      <c r="CV12" s="349">
        <v>1</v>
      </c>
      <c r="CW12" s="349">
        <v>1</v>
      </c>
      <c r="CX12" s="535">
        <v>1</v>
      </c>
      <c r="CY12" s="535" t="s">
        <v>103</v>
      </c>
      <c r="CZ12" s="795">
        <v>1</v>
      </c>
      <c r="DA12" s="351">
        <v>1</v>
      </c>
      <c r="DB12" s="349">
        <v>1</v>
      </c>
      <c r="DC12" s="349">
        <v>1</v>
      </c>
      <c r="DD12" s="349">
        <v>1</v>
      </c>
      <c r="DE12" s="349">
        <v>1</v>
      </c>
      <c r="DF12" s="349">
        <v>1</v>
      </c>
      <c r="DG12" s="535">
        <v>1</v>
      </c>
      <c r="DH12" s="535">
        <v>1</v>
      </c>
      <c r="DI12" s="534">
        <v>1</v>
      </c>
      <c r="DJ12" s="534">
        <v>0</v>
      </c>
      <c r="DK12" s="795">
        <v>5</v>
      </c>
      <c r="DL12" s="351">
        <v>4</v>
      </c>
      <c r="DM12" s="349">
        <v>6</v>
      </c>
      <c r="DN12" s="349">
        <v>6</v>
      </c>
      <c r="DO12" s="349">
        <v>6</v>
      </c>
      <c r="DP12" s="349">
        <v>6</v>
      </c>
      <c r="DQ12" s="349">
        <v>5</v>
      </c>
      <c r="DR12" s="535">
        <v>4</v>
      </c>
      <c r="DS12" s="535">
        <v>5</v>
      </c>
      <c r="DT12" s="534">
        <v>6</v>
      </c>
      <c r="DU12" s="795">
        <v>10</v>
      </c>
      <c r="DV12" s="351">
        <v>10</v>
      </c>
      <c r="DW12" s="349">
        <v>10</v>
      </c>
      <c r="DX12" s="349">
        <v>10</v>
      </c>
      <c r="DY12" s="349">
        <v>10</v>
      </c>
      <c r="DZ12" s="349">
        <v>10</v>
      </c>
      <c r="EA12" s="349">
        <v>10</v>
      </c>
      <c r="EB12" s="535">
        <v>10</v>
      </c>
      <c r="EC12" s="535">
        <v>10</v>
      </c>
      <c r="ED12" s="534">
        <v>10</v>
      </c>
      <c r="EE12" s="795">
        <v>0</v>
      </c>
      <c r="EF12" s="351">
        <v>0</v>
      </c>
      <c r="EG12" s="349">
        <v>0</v>
      </c>
      <c r="EH12" s="349">
        <v>0</v>
      </c>
      <c r="EI12" s="349">
        <v>0</v>
      </c>
      <c r="EJ12" s="349">
        <v>0</v>
      </c>
      <c r="EK12" s="349">
        <v>0</v>
      </c>
      <c r="EL12" s="535">
        <v>0</v>
      </c>
      <c r="EM12" s="535">
        <v>0</v>
      </c>
      <c r="EN12" s="534">
        <v>0</v>
      </c>
      <c r="EO12" s="795">
        <v>0</v>
      </c>
      <c r="EP12" s="351">
        <v>0</v>
      </c>
      <c r="EQ12" s="349">
        <v>1</v>
      </c>
      <c r="ER12" s="349">
        <v>1</v>
      </c>
      <c r="ES12" s="349">
        <v>1</v>
      </c>
      <c r="ET12" s="349">
        <v>1</v>
      </c>
      <c r="EU12" s="349">
        <v>1</v>
      </c>
      <c r="EV12" s="535">
        <v>1</v>
      </c>
      <c r="EW12" s="535">
        <v>1</v>
      </c>
      <c r="EX12" s="534">
        <v>1</v>
      </c>
      <c r="EY12" s="795">
        <v>4</v>
      </c>
      <c r="EZ12" s="351">
        <v>4</v>
      </c>
      <c r="FA12" s="349">
        <v>4</v>
      </c>
      <c r="FB12" s="349">
        <v>4</v>
      </c>
      <c r="FC12" s="349">
        <v>4</v>
      </c>
      <c r="FD12" s="349">
        <v>4</v>
      </c>
      <c r="FE12" s="349">
        <v>4</v>
      </c>
      <c r="FF12" s="535">
        <v>4</v>
      </c>
      <c r="FG12" s="535">
        <v>4</v>
      </c>
      <c r="FH12" s="534">
        <v>4</v>
      </c>
      <c r="FI12" s="795">
        <v>1</v>
      </c>
      <c r="FJ12" s="351">
        <v>1</v>
      </c>
      <c r="FK12" s="349">
        <v>1</v>
      </c>
      <c r="FL12" s="349">
        <v>1</v>
      </c>
      <c r="FM12" s="349">
        <v>1</v>
      </c>
      <c r="FN12" s="349">
        <v>1</v>
      </c>
      <c r="FO12" s="349">
        <v>1</v>
      </c>
      <c r="FP12" s="535">
        <v>2</v>
      </c>
      <c r="FQ12" s="535">
        <v>6</v>
      </c>
      <c r="FR12" s="534">
        <v>6</v>
      </c>
      <c r="FS12" s="795">
        <v>2</v>
      </c>
      <c r="FT12" s="351">
        <v>2</v>
      </c>
      <c r="FU12" s="349">
        <v>2</v>
      </c>
      <c r="FV12" s="349">
        <v>2</v>
      </c>
      <c r="FW12" s="349">
        <v>2</v>
      </c>
      <c r="FX12" s="349">
        <v>3</v>
      </c>
      <c r="FY12" s="349">
        <v>3</v>
      </c>
      <c r="FZ12" s="535">
        <v>3</v>
      </c>
      <c r="GA12" s="535">
        <v>3</v>
      </c>
      <c r="GB12" s="534">
        <v>4</v>
      </c>
      <c r="GC12" s="795">
        <v>16</v>
      </c>
      <c r="GD12" s="351">
        <v>15</v>
      </c>
      <c r="GE12" s="349">
        <v>14</v>
      </c>
      <c r="GF12" s="349">
        <v>14</v>
      </c>
      <c r="GG12" s="349">
        <v>14</v>
      </c>
      <c r="GH12" s="349">
        <v>14</v>
      </c>
      <c r="GI12" s="349">
        <v>14</v>
      </c>
      <c r="GJ12" s="535">
        <v>13</v>
      </c>
      <c r="GK12" s="535">
        <v>13</v>
      </c>
      <c r="GL12" s="534">
        <v>13</v>
      </c>
      <c r="GM12" s="795">
        <v>0</v>
      </c>
      <c r="GN12" s="351">
        <v>0</v>
      </c>
      <c r="GO12" s="349">
        <v>0</v>
      </c>
      <c r="GP12" s="349">
        <v>0</v>
      </c>
      <c r="GQ12" s="349">
        <v>0</v>
      </c>
      <c r="GR12" s="349">
        <v>0</v>
      </c>
      <c r="GS12" s="349">
        <v>0</v>
      </c>
      <c r="GT12" s="535">
        <v>0</v>
      </c>
      <c r="GU12" s="535">
        <v>0</v>
      </c>
      <c r="GV12" s="534">
        <v>0</v>
      </c>
      <c r="GW12" s="795">
        <v>12</v>
      </c>
      <c r="GX12" s="351">
        <v>12</v>
      </c>
      <c r="GY12" s="349">
        <v>12</v>
      </c>
      <c r="GZ12" s="349">
        <v>12</v>
      </c>
      <c r="HA12" s="349">
        <v>13</v>
      </c>
      <c r="HB12" s="349">
        <v>13</v>
      </c>
      <c r="HC12" s="349">
        <v>14</v>
      </c>
      <c r="HD12" s="535">
        <v>18</v>
      </c>
      <c r="HE12" s="535">
        <v>21</v>
      </c>
      <c r="HF12" s="534">
        <v>26</v>
      </c>
      <c r="HG12" s="795">
        <v>5</v>
      </c>
      <c r="HH12" s="351">
        <v>6</v>
      </c>
      <c r="HI12" s="349">
        <v>4</v>
      </c>
      <c r="HJ12" s="349">
        <v>4</v>
      </c>
      <c r="HK12" s="349">
        <v>1</v>
      </c>
      <c r="HL12" s="349">
        <v>1</v>
      </c>
      <c r="HM12" s="349">
        <v>1</v>
      </c>
      <c r="HN12" s="535">
        <v>1</v>
      </c>
      <c r="HO12" s="535">
        <v>1</v>
      </c>
      <c r="HP12" s="534">
        <v>1</v>
      </c>
      <c r="HQ12" s="795">
        <v>0</v>
      </c>
      <c r="HR12" s="351">
        <v>0</v>
      </c>
      <c r="HS12" s="349">
        <v>0</v>
      </c>
      <c r="HT12" s="349">
        <v>0</v>
      </c>
      <c r="HU12" s="349">
        <v>0</v>
      </c>
      <c r="HV12" s="349">
        <v>0</v>
      </c>
      <c r="HW12" s="349">
        <v>0</v>
      </c>
      <c r="HX12" s="535">
        <v>0</v>
      </c>
      <c r="HY12" s="535">
        <v>0</v>
      </c>
      <c r="HZ12" s="534">
        <v>0</v>
      </c>
      <c r="IA12" s="795">
        <v>2</v>
      </c>
      <c r="IB12" s="351">
        <v>2</v>
      </c>
      <c r="IC12" s="349">
        <v>0</v>
      </c>
      <c r="ID12" s="349">
        <v>0</v>
      </c>
      <c r="IE12" s="349">
        <v>2</v>
      </c>
      <c r="IF12" s="349">
        <v>2</v>
      </c>
      <c r="IG12" s="349">
        <v>1</v>
      </c>
      <c r="IH12" s="535">
        <v>3</v>
      </c>
      <c r="II12" s="535">
        <v>5</v>
      </c>
      <c r="IJ12" s="534">
        <v>7</v>
      </c>
      <c r="IK12" s="796">
        <v>76</v>
      </c>
      <c r="IL12" s="352">
        <v>75</v>
      </c>
      <c r="IM12" s="350">
        <v>72</v>
      </c>
      <c r="IN12" s="350">
        <v>72</v>
      </c>
      <c r="IO12" s="350">
        <v>73</v>
      </c>
      <c r="IP12" s="350">
        <v>74</v>
      </c>
      <c r="IQ12" s="350">
        <v>72</v>
      </c>
      <c r="IR12" s="535">
        <v>76</v>
      </c>
      <c r="IS12" s="535">
        <v>86</v>
      </c>
      <c r="IT12" s="534">
        <v>95</v>
      </c>
      <c r="IU12" s="796">
        <v>116</v>
      </c>
      <c r="IV12" s="796">
        <v>115</v>
      </c>
      <c r="IW12" s="353">
        <v>112</v>
      </c>
      <c r="IX12" s="794">
        <v>112</v>
      </c>
      <c r="IY12" s="794">
        <v>113</v>
      </c>
      <c r="IZ12" s="794">
        <v>114</v>
      </c>
      <c r="JA12" s="794">
        <v>112</v>
      </c>
      <c r="JB12" s="535">
        <v>116</v>
      </c>
      <c r="JC12" s="797">
        <v>126</v>
      </c>
      <c r="JD12" s="802">
        <v>135</v>
      </c>
    </row>
    <row r="13" spans="1:264" ht="15" customHeight="1">
      <c r="A13" s="788">
        <v>10</v>
      </c>
      <c r="B13" s="794" t="s">
        <v>267</v>
      </c>
      <c r="C13" s="796">
        <v>111</v>
      </c>
      <c r="D13" s="796">
        <v>113</v>
      </c>
      <c r="E13" s="349">
        <v>111</v>
      </c>
      <c r="F13" s="349">
        <v>113</v>
      </c>
      <c r="G13" s="349">
        <v>113</v>
      </c>
      <c r="H13" s="349">
        <v>112</v>
      </c>
      <c r="I13" s="349">
        <v>112</v>
      </c>
      <c r="J13" s="535">
        <v>112</v>
      </c>
      <c r="K13" s="535">
        <v>112</v>
      </c>
      <c r="L13" s="534">
        <v>112</v>
      </c>
      <c r="M13" s="534">
        <v>0</v>
      </c>
      <c r="N13" s="794">
        <v>17</v>
      </c>
      <c r="O13" s="794">
        <v>17</v>
      </c>
      <c r="P13" s="794">
        <v>17</v>
      </c>
      <c r="Q13" s="794">
        <v>17</v>
      </c>
      <c r="R13" s="794">
        <v>16</v>
      </c>
      <c r="S13" s="794">
        <v>14</v>
      </c>
      <c r="T13" s="794">
        <v>14</v>
      </c>
      <c r="U13" s="535">
        <v>13</v>
      </c>
      <c r="V13" s="535">
        <v>13</v>
      </c>
      <c r="W13" s="534">
        <v>13</v>
      </c>
      <c r="X13" s="796">
        <v>1</v>
      </c>
      <c r="Y13" s="351">
        <v>1</v>
      </c>
      <c r="Z13" s="349">
        <v>1</v>
      </c>
      <c r="AA13" s="349">
        <v>1</v>
      </c>
      <c r="AB13" s="349">
        <v>1</v>
      </c>
      <c r="AC13" s="349">
        <v>1</v>
      </c>
      <c r="AD13" s="349">
        <v>1</v>
      </c>
      <c r="AE13" s="535">
        <v>0</v>
      </c>
      <c r="AF13" s="535">
        <v>0</v>
      </c>
      <c r="AG13" s="534">
        <v>0</v>
      </c>
      <c r="AH13" s="796">
        <v>2</v>
      </c>
      <c r="AI13" s="351">
        <v>2</v>
      </c>
      <c r="AJ13" s="349">
        <v>2</v>
      </c>
      <c r="AK13" s="349">
        <v>2</v>
      </c>
      <c r="AL13" s="349">
        <v>2</v>
      </c>
      <c r="AM13" s="349">
        <v>2</v>
      </c>
      <c r="AN13" s="349">
        <v>2</v>
      </c>
      <c r="AO13" s="535">
        <v>2</v>
      </c>
      <c r="AP13" s="535">
        <v>2</v>
      </c>
      <c r="AQ13" s="534">
        <v>2</v>
      </c>
      <c r="AR13" s="796">
        <v>3</v>
      </c>
      <c r="AS13" s="352">
        <v>3</v>
      </c>
      <c r="AT13" s="350">
        <v>3</v>
      </c>
      <c r="AU13" s="350">
        <v>2</v>
      </c>
      <c r="AV13" s="350">
        <v>1</v>
      </c>
      <c r="AW13" s="350">
        <v>1</v>
      </c>
      <c r="AX13" s="350">
        <v>1</v>
      </c>
      <c r="AY13" s="535">
        <v>1</v>
      </c>
      <c r="AZ13" s="535">
        <v>1</v>
      </c>
      <c r="BA13" s="534">
        <v>1</v>
      </c>
      <c r="BB13" s="796">
        <v>34</v>
      </c>
      <c r="BC13" s="351">
        <v>32</v>
      </c>
      <c r="BD13" s="349">
        <v>30</v>
      </c>
      <c r="BE13" s="349">
        <v>30</v>
      </c>
      <c r="BF13" s="349">
        <v>26</v>
      </c>
      <c r="BG13" s="349">
        <v>25</v>
      </c>
      <c r="BH13" s="349">
        <v>23</v>
      </c>
      <c r="BI13" s="535">
        <v>23</v>
      </c>
      <c r="BJ13" s="535">
        <v>23</v>
      </c>
      <c r="BK13" s="534">
        <v>23</v>
      </c>
      <c r="BL13" s="796">
        <v>4</v>
      </c>
      <c r="BM13" s="351">
        <v>4</v>
      </c>
      <c r="BN13" s="349">
        <v>4</v>
      </c>
      <c r="BO13" s="349">
        <v>7</v>
      </c>
      <c r="BP13" s="349">
        <v>8</v>
      </c>
      <c r="BQ13" s="349">
        <v>10</v>
      </c>
      <c r="BR13" s="349">
        <v>10</v>
      </c>
      <c r="BS13" s="535">
        <v>10</v>
      </c>
      <c r="BT13" s="535">
        <v>10</v>
      </c>
      <c r="BU13" s="534">
        <v>10</v>
      </c>
      <c r="BV13" s="534">
        <v>0</v>
      </c>
      <c r="BW13" s="796">
        <v>0</v>
      </c>
      <c r="BX13" s="351">
        <v>0</v>
      </c>
      <c r="BY13" s="349">
        <v>0</v>
      </c>
      <c r="BZ13" s="349">
        <v>1</v>
      </c>
      <c r="CA13" s="349">
        <v>1</v>
      </c>
      <c r="CB13" s="349">
        <v>1</v>
      </c>
      <c r="CC13" s="349">
        <v>1</v>
      </c>
      <c r="CD13" s="535">
        <v>1</v>
      </c>
      <c r="CE13" s="535">
        <v>2</v>
      </c>
      <c r="CF13" s="534">
        <v>2</v>
      </c>
      <c r="CG13" s="796">
        <v>2</v>
      </c>
      <c r="CH13" s="351">
        <v>3</v>
      </c>
      <c r="CI13" s="349">
        <v>4</v>
      </c>
      <c r="CJ13" s="349">
        <v>4</v>
      </c>
      <c r="CK13" s="349">
        <v>4</v>
      </c>
      <c r="CL13" s="349">
        <v>4</v>
      </c>
      <c r="CM13" s="349">
        <v>4</v>
      </c>
      <c r="CN13" s="535">
        <v>3</v>
      </c>
      <c r="CO13" s="535">
        <v>3</v>
      </c>
      <c r="CP13" s="534">
        <v>3</v>
      </c>
      <c r="CQ13" s="796">
        <v>2</v>
      </c>
      <c r="CR13" s="351">
        <v>3</v>
      </c>
      <c r="CS13" s="349">
        <v>0</v>
      </c>
      <c r="CT13" s="349">
        <v>3</v>
      </c>
      <c r="CU13" s="349">
        <v>3</v>
      </c>
      <c r="CV13" s="349">
        <v>3</v>
      </c>
      <c r="CW13" s="349">
        <v>3</v>
      </c>
      <c r="CX13" s="535">
        <v>3</v>
      </c>
      <c r="CY13" s="535" t="s">
        <v>103</v>
      </c>
      <c r="CZ13" s="796">
        <v>3</v>
      </c>
      <c r="DA13" s="351">
        <v>2</v>
      </c>
      <c r="DB13" s="349">
        <v>1</v>
      </c>
      <c r="DC13" s="349">
        <v>3</v>
      </c>
      <c r="DD13" s="349">
        <v>3</v>
      </c>
      <c r="DE13" s="349">
        <v>3</v>
      </c>
      <c r="DF13" s="349">
        <v>1</v>
      </c>
      <c r="DG13" s="535">
        <v>1</v>
      </c>
      <c r="DH13" s="535">
        <v>1</v>
      </c>
      <c r="DI13" s="534">
        <v>1</v>
      </c>
      <c r="DJ13" s="534">
        <v>1</v>
      </c>
      <c r="DK13" s="796">
        <v>6</v>
      </c>
      <c r="DL13" s="351">
        <v>6</v>
      </c>
      <c r="DM13" s="349">
        <v>6</v>
      </c>
      <c r="DN13" s="349">
        <v>6</v>
      </c>
      <c r="DO13" s="349">
        <v>6</v>
      </c>
      <c r="DP13" s="349">
        <v>6</v>
      </c>
      <c r="DQ13" s="349">
        <v>6</v>
      </c>
      <c r="DR13" s="535">
        <v>6</v>
      </c>
      <c r="DS13" s="535">
        <v>6</v>
      </c>
      <c r="DT13" s="534">
        <v>9</v>
      </c>
      <c r="DU13" s="796">
        <v>13</v>
      </c>
      <c r="DV13" s="351">
        <v>13</v>
      </c>
      <c r="DW13" s="349">
        <v>13</v>
      </c>
      <c r="DX13" s="349">
        <v>13</v>
      </c>
      <c r="DY13" s="349">
        <v>14</v>
      </c>
      <c r="DZ13" s="349">
        <v>16</v>
      </c>
      <c r="EA13" s="349">
        <v>16</v>
      </c>
      <c r="EB13" s="535">
        <v>16</v>
      </c>
      <c r="EC13" s="535">
        <v>16</v>
      </c>
      <c r="ED13" s="534">
        <v>16</v>
      </c>
      <c r="EE13" s="796">
        <v>2</v>
      </c>
      <c r="EF13" s="351">
        <v>1</v>
      </c>
      <c r="EG13" s="349">
        <v>0</v>
      </c>
      <c r="EH13" s="349">
        <v>0</v>
      </c>
      <c r="EI13" s="349">
        <v>0</v>
      </c>
      <c r="EJ13" s="349">
        <v>0</v>
      </c>
      <c r="EK13" s="349">
        <v>0</v>
      </c>
      <c r="EL13" s="535">
        <v>0</v>
      </c>
      <c r="EM13" s="535">
        <v>0</v>
      </c>
      <c r="EN13" s="534">
        <v>0</v>
      </c>
      <c r="EO13" s="796">
        <v>3</v>
      </c>
      <c r="EP13" s="351">
        <v>3</v>
      </c>
      <c r="EQ13" s="349">
        <v>3</v>
      </c>
      <c r="ER13" s="349">
        <v>3</v>
      </c>
      <c r="ES13" s="349">
        <v>3</v>
      </c>
      <c r="ET13" s="349">
        <v>3</v>
      </c>
      <c r="EU13" s="349">
        <v>3</v>
      </c>
      <c r="EV13" s="535">
        <v>3</v>
      </c>
      <c r="EW13" s="535">
        <v>3</v>
      </c>
      <c r="EX13" s="534">
        <v>3</v>
      </c>
      <c r="EY13" s="796">
        <v>4</v>
      </c>
      <c r="EZ13" s="351">
        <v>4</v>
      </c>
      <c r="FA13" s="349">
        <v>4</v>
      </c>
      <c r="FB13" s="349">
        <v>4</v>
      </c>
      <c r="FC13" s="349">
        <v>4</v>
      </c>
      <c r="FD13" s="349">
        <v>6</v>
      </c>
      <c r="FE13" s="349">
        <v>6</v>
      </c>
      <c r="FF13" s="535">
        <v>6</v>
      </c>
      <c r="FG13" s="535">
        <v>6</v>
      </c>
      <c r="FH13" s="534">
        <v>7</v>
      </c>
      <c r="FI13" s="796">
        <v>3</v>
      </c>
      <c r="FJ13" s="351">
        <v>3</v>
      </c>
      <c r="FK13" s="349">
        <v>3</v>
      </c>
      <c r="FL13" s="349">
        <v>3</v>
      </c>
      <c r="FM13" s="349">
        <v>3</v>
      </c>
      <c r="FN13" s="349">
        <v>3</v>
      </c>
      <c r="FO13" s="349">
        <v>3</v>
      </c>
      <c r="FP13" s="535">
        <v>3</v>
      </c>
      <c r="FQ13" s="535">
        <v>3</v>
      </c>
      <c r="FR13" s="534">
        <v>3</v>
      </c>
      <c r="FS13" s="796">
        <v>0</v>
      </c>
      <c r="FT13" s="351">
        <v>1</v>
      </c>
      <c r="FU13" s="349">
        <v>1</v>
      </c>
      <c r="FV13" s="349">
        <v>2</v>
      </c>
      <c r="FW13" s="349">
        <v>2</v>
      </c>
      <c r="FX13" s="349">
        <v>2</v>
      </c>
      <c r="FY13" s="349">
        <v>2</v>
      </c>
      <c r="FZ13" s="535">
        <v>2</v>
      </c>
      <c r="GA13" s="535">
        <v>2</v>
      </c>
      <c r="GB13" s="534">
        <v>3</v>
      </c>
      <c r="GC13" s="796">
        <v>19</v>
      </c>
      <c r="GD13" s="351">
        <v>19</v>
      </c>
      <c r="GE13" s="349">
        <v>20</v>
      </c>
      <c r="GF13" s="349">
        <v>20</v>
      </c>
      <c r="GG13" s="349">
        <v>20</v>
      </c>
      <c r="GH13" s="349">
        <v>20</v>
      </c>
      <c r="GI13" s="349">
        <v>20</v>
      </c>
      <c r="GJ13" s="535">
        <v>20</v>
      </c>
      <c r="GK13" s="535">
        <v>20</v>
      </c>
      <c r="GL13" s="534">
        <v>20</v>
      </c>
      <c r="GM13" s="796">
        <v>7</v>
      </c>
      <c r="GN13" s="351">
        <v>7</v>
      </c>
      <c r="GO13" s="349">
        <v>7</v>
      </c>
      <c r="GP13" s="349">
        <v>7</v>
      </c>
      <c r="GQ13" s="349">
        <v>7</v>
      </c>
      <c r="GR13" s="349">
        <v>7</v>
      </c>
      <c r="GS13" s="349">
        <v>7</v>
      </c>
      <c r="GT13" s="535">
        <v>7</v>
      </c>
      <c r="GU13" s="535">
        <v>7</v>
      </c>
      <c r="GV13" s="534">
        <v>7</v>
      </c>
      <c r="GW13" s="796">
        <v>18</v>
      </c>
      <c r="GX13" s="351">
        <v>18</v>
      </c>
      <c r="GY13" s="349">
        <v>19</v>
      </c>
      <c r="GZ13" s="349">
        <v>22</v>
      </c>
      <c r="HA13" s="349">
        <v>25</v>
      </c>
      <c r="HB13" s="349">
        <v>23</v>
      </c>
      <c r="HC13" s="349">
        <v>23</v>
      </c>
      <c r="HD13" s="535">
        <v>23</v>
      </c>
      <c r="HE13" s="535">
        <v>25</v>
      </c>
      <c r="HF13" s="534">
        <v>26</v>
      </c>
      <c r="HG13" s="796">
        <v>12</v>
      </c>
      <c r="HH13" s="351">
        <v>20</v>
      </c>
      <c r="HI13" s="349">
        <v>21</v>
      </c>
      <c r="HJ13" s="349">
        <v>20</v>
      </c>
      <c r="HK13" s="349">
        <v>20</v>
      </c>
      <c r="HL13" s="349">
        <v>16</v>
      </c>
      <c r="HM13" s="349">
        <v>16</v>
      </c>
      <c r="HN13" s="535">
        <v>15</v>
      </c>
      <c r="HO13" s="535">
        <v>15</v>
      </c>
      <c r="HP13" s="534">
        <v>14</v>
      </c>
      <c r="HQ13" s="796">
        <v>4</v>
      </c>
      <c r="HR13" s="351">
        <v>4</v>
      </c>
      <c r="HS13" s="349">
        <v>4</v>
      </c>
      <c r="HT13" s="349">
        <v>5</v>
      </c>
      <c r="HU13" s="349">
        <v>5</v>
      </c>
      <c r="HV13" s="349">
        <v>5</v>
      </c>
      <c r="HW13" s="349">
        <v>7</v>
      </c>
      <c r="HX13" s="535">
        <v>9</v>
      </c>
      <c r="HY13" s="535">
        <v>9</v>
      </c>
      <c r="HZ13" s="534">
        <v>10</v>
      </c>
      <c r="IA13" s="796">
        <v>5</v>
      </c>
      <c r="IB13" s="351">
        <v>5</v>
      </c>
      <c r="IC13" s="349">
        <v>5</v>
      </c>
      <c r="ID13" s="349">
        <v>5</v>
      </c>
      <c r="IE13" s="349">
        <v>7</v>
      </c>
      <c r="IF13" s="349">
        <v>7</v>
      </c>
      <c r="IG13" s="349">
        <v>7</v>
      </c>
      <c r="IH13" s="535">
        <v>9</v>
      </c>
      <c r="II13" s="535">
        <v>12</v>
      </c>
      <c r="IJ13" s="534">
        <v>13</v>
      </c>
      <c r="IK13" s="796">
        <v>164</v>
      </c>
      <c r="IL13" s="354">
        <v>171</v>
      </c>
      <c r="IM13" s="355">
        <v>168</v>
      </c>
      <c r="IN13" s="355">
        <v>180</v>
      </c>
      <c r="IO13" s="355">
        <v>181</v>
      </c>
      <c r="IP13" s="355">
        <v>178</v>
      </c>
      <c r="IQ13" s="355">
        <v>176</v>
      </c>
      <c r="IR13" s="535">
        <v>176</v>
      </c>
      <c r="IS13" s="535">
        <v>179</v>
      </c>
      <c r="IT13" s="534">
        <v>187</v>
      </c>
      <c r="IU13" s="796">
        <v>275</v>
      </c>
      <c r="IV13" s="796">
        <v>284</v>
      </c>
      <c r="IW13" s="353">
        <v>279</v>
      </c>
      <c r="IX13" s="794">
        <v>293</v>
      </c>
      <c r="IY13" s="794">
        <v>294</v>
      </c>
      <c r="IZ13" s="794">
        <v>290</v>
      </c>
      <c r="JA13" s="794">
        <v>288</v>
      </c>
      <c r="JB13" s="535">
        <v>288</v>
      </c>
      <c r="JC13" s="797">
        <v>291</v>
      </c>
      <c r="JD13" s="802">
        <v>299</v>
      </c>
    </row>
    <row r="14" spans="1:264" ht="15" customHeight="1">
      <c r="A14" s="788">
        <v>11</v>
      </c>
      <c r="B14" s="794" t="s">
        <v>141</v>
      </c>
      <c r="C14" s="796">
        <v>288</v>
      </c>
      <c r="D14" s="796">
        <v>288</v>
      </c>
      <c r="E14" s="349">
        <v>289</v>
      </c>
      <c r="F14" s="349">
        <v>289</v>
      </c>
      <c r="G14" s="349">
        <v>291</v>
      </c>
      <c r="H14" s="349">
        <v>293</v>
      </c>
      <c r="I14" s="349">
        <v>295</v>
      </c>
      <c r="J14" s="535">
        <v>295</v>
      </c>
      <c r="K14" s="535">
        <v>295</v>
      </c>
      <c r="L14" s="534">
        <v>295</v>
      </c>
      <c r="M14" s="534">
        <v>1</v>
      </c>
      <c r="N14" s="794">
        <v>23</v>
      </c>
      <c r="O14" s="794">
        <v>23</v>
      </c>
      <c r="P14" s="794">
        <v>15</v>
      </c>
      <c r="Q14" s="794">
        <v>15</v>
      </c>
      <c r="R14" s="794">
        <v>15</v>
      </c>
      <c r="S14" s="794">
        <v>15</v>
      </c>
      <c r="T14" s="794">
        <v>15</v>
      </c>
      <c r="U14" s="535">
        <v>15</v>
      </c>
      <c r="V14" s="535">
        <v>20</v>
      </c>
      <c r="W14" s="534">
        <v>21</v>
      </c>
      <c r="X14" s="796">
        <v>6</v>
      </c>
      <c r="Y14" s="351">
        <v>6</v>
      </c>
      <c r="Z14" s="349">
        <v>6</v>
      </c>
      <c r="AA14" s="349">
        <v>6</v>
      </c>
      <c r="AB14" s="349">
        <v>6</v>
      </c>
      <c r="AC14" s="349">
        <v>6</v>
      </c>
      <c r="AD14" s="349">
        <v>1</v>
      </c>
      <c r="AE14" s="535">
        <v>0</v>
      </c>
      <c r="AF14" s="535">
        <v>0</v>
      </c>
      <c r="AG14" s="534">
        <v>0</v>
      </c>
      <c r="AH14" s="796">
        <v>4</v>
      </c>
      <c r="AI14" s="351">
        <v>4</v>
      </c>
      <c r="AJ14" s="349">
        <v>3</v>
      </c>
      <c r="AK14" s="349">
        <v>3</v>
      </c>
      <c r="AL14" s="349">
        <v>3</v>
      </c>
      <c r="AM14" s="349">
        <v>4</v>
      </c>
      <c r="AN14" s="349">
        <v>4</v>
      </c>
      <c r="AO14" s="535">
        <v>4</v>
      </c>
      <c r="AP14" s="535">
        <v>4</v>
      </c>
      <c r="AQ14" s="534">
        <v>4</v>
      </c>
      <c r="AR14" s="796">
        <v>7</v>
      </c>
      <c r="AS14" s="352">
        <v>7</v>
      </c>
      <c r="AT14" s="350">
        <v>4</v>
      </c>
      <c r="AU14" s="350">
        <v>4</v>
      </c>
      <c r="AV14" s="350">
        <v>3</v>
      </c>
      <c r="AW14" s="350">
        <v>3</v>
      </c>
      <c r="AX14" s="350">
        <v>3</v>
      </c>
      <c r="AY14" s="535">
        <v>3</v>
      </c>
      <c r="AZ14" s="535">
        <v>2</v>
      </c>
      <c r="BA14" s="534">
        <v>2</v>
      </c>
      <c r="BB14" s="796">
        <v>31</v>
      </c>
      <c r="BC14" s="351">
        <v>30</v>
      </c>
      <c r="BD14" s="349">
        <v>25</v>
      </c>
      <c r="BE14" s="349">
        <v>26</v>
      </c>
      <c r="BF14" s="349">
        <v>23</v>
      </c>
      <c r="BG14" s="349">
        <v>19</v>
      </c>
      <c r="BH14" s="349">
        <v>15</v>
      </c>
      <c r="BI14" s="535">
        <v>15</v>
      </c>
      <c r="BJ14" s="535">
        <v>16</v>
      </c>
      <c r="BK14" s="534">
        <v>18</v>
      </c>
      <c r="BL14" s="796">
        <v>7</v>
      </c>
      <c r="BM14" s="351">
        <v>7</v>
      </c>
      <c r="BN14" s="349">
        <v>8</v>
      </c>
      <c r="BO14" s="349">
        <v>10</v>
      </c>
      <c r="BP14" s="349">
        <v>15</v>
      </c>
      <c r="BQ14" s="349">
        <v>15</v>
      </c>
      <c r="BR14" s="349">
        <v>15</v>
      </c>
      <c r="BS14" s="535">
        <v>14</v>
      </c>
      <c r="BT14" s="535">
        <v>14</v>
      </c>
      <c r="BU14" s="534">
        <v>12</v>
      </c>
      <c r="BV14" s="534">
        <v>2</v>
      </c>
      <c r="BW14" s="796">
        <v>2</v>
      </c>
      <c r="BX14" s="351">
        <v>2</v>
      </c>
      <c r="BY14" s="349">
        <v>2</v>
      </c>
      <c r="BZ14" s="349">
        <v>3</v>
      </c>
      <c r="CA14" s="349">
        <v>4</v>
      </c>
      <c r="CB14" s="349">
        <v>4</v>
      </c>
      <c r="CC14" s="349">
        <v>7</v>
      </c>
      <c r="CD14" s="535">
        <v>7</v>
      </c>
      <c r="CE14" s="535">
        <v>10</v>
      </c>
      <c r="CF14" s="534">
        <v>10</v>
      </c>
      <c r="CG14" s="796">
        <v>2</v>
      </c>
      <c r="CH14" s="351">
        <v>3</v>
      </c>
      <c r="CI14" s="349">
        <v>4</v>
      </c>
      <c r="CJ14" s="349">
        <v>6</v>
      </c>
      <c r="CK14" s="349">
        <v>6</v>
      </c>
      <c r="CL14" s="349">
        <v>6</v>
      </c>
      <c r="CM14" s="349">
        <v>6</v>
      </c>
      <c r="CN14" s="535">
        <v>6</v>
      </c>
      <c r="CO14" s="535">
        <v>6</v>
      </c>
      <c r="CP14" s="534">
        <v>6</v>
      </c>
      <c r="CQ14" s="796">
        <v>33</v>
      </c>
      <c r="CR14" s="351">
        <v>33</v>
      </c>
      <c r="CS14" s="349">
        <v>33</v>
      </c>
      <c r="CT14" s="349">
        <v>32</v>
      </c>
      <c r="CU14" s="349">
        <v>32</v>
      </c>
      <c r="CV14" s="349">
        <v>32</v>
      </c>
      <c r="CW14" s="349">
        <v>30</v>
      </c>
      <c r="CX14" s="535">
        <v>30</v>
      </c>
      <c r="CY14" s="665" t="s">
        <v>342</v>
      </c>
      <c r="CZ14" s="796">
        <v>2</v>
      </c>
      <c r="DA14" s="351">
        <v>2</v>
      </c>
      <c r="DB14" s="349">
        <v>2</v>
      </c>
      <c r="DC14" s="349">
        <v>3</v>
      </c>
      <c r="DD14" s="349">
        <v>3</v>
      </c>
      <c r="DE14" s="349">
        <v>4</v>
      </c>
      <c r="DF14" s="349">
        <v>3</v>
      </c>
      <c r="DG14" s="535">
        <v>3</v>
      </c>
      <c r="DH14" s="535">
        <v>3</v>
      </c>
      <c r="DI14" s="534">
        <v>3</v>
      </c>
      <c r="DJ14" s="534">
        <v>2</v>
      </c>
      <c r="DK14" s="796">
        <v>29</v>
      </c>
      <c r="DL14" s="351">
        <v>26</v>
      </c>
      <c r="DM14" s="349">
        <v>27</v>
      </c>
      <c r="DN14" s="349">
        <v>27</v>
      </c>
      <c r="DO14" s="349">
        <v>27</v>
      </c>
      <c r="DP14" s="349">
        <v>27</v>
      </c>
      <c r="DQ14" s="349">
        <v>25</v>
      </c>
      <c r="DR14" s="535">
        <v>24</v>
      </c>
      <c r="DS14" s="535">
        <v>38</v>
      </c>
      <c r="DT14" s="534">
        <v>37</v>
      </c>
      <c r="DU14" s="796">
        <v>24</v>
      </c>
      <c r="DV14" s="351">
        <v>23</v>
      </c>
      <c r="DW14" s="349">
        <v>23</v>
      </c>
      <c r="DX14" s="349">
        <v>23</v>
      </c>
      <c r="DY14" s="349">
        <v>23</v>
      </c>
      <c r="DZ14" s="349">
        <v>24</v>
      </c>
      <c r="EA14" s="349">
        <v>24</v>
      </c>
      <c r="EB14" s="535">
        <v>20</v>
      </c>
      <c r="EC14" s="535">
        <v>20</v>
      </c>
      <c r="ED14" s="534">
        <v>20</v>
      </c>
      <c r="EE14" s="796">
        <v>3</v>
      </c>
      <c r="EF14" s="351">
        <v>3</v>
      </c>
      <c r="EG14" s="349">
        <v>1</v>
      </c>
      <c r="EH14" s="349">
        <v>1</v>
      </c>
      <c r="EI14" s="349">
        <v>1</v>
      </c>
      <c r="EJ14" s="349">
        <v>1</v>
      </c>
      <c r="EK14" s="349">
        <v>1</v>
      </c>
      <c r="EL14" s="535">
        <v>1</v>
      </c>
      <c r="EM14" s="535">
        <v>1</v>
      </c>
      <c r="EN14" s="534">
        <v>1</v>
      </c>
      <c r="EO14" s="796">
        <v>11</v>
      </c>
      <c r="EP14" s="351">
        <v>12</v>
      </c>
      <c r="EQ14" s="349">
        <v>14</v>
      </c>
      <c r="ER14" s="349">
        <v>15</v>
      </c>
      <c r="ES14" s="349">
        <v>18</v>
      </c>
      <c r="ET14" s="349">
        <v>18</v>
      </c>
      <c r="EU14" s="349">
        <v>18</v>
      </c>
      <c r="EV14" s="535">
        <v>23</v>
      </c>
      <c r="EW14" s="535">
        <v>29</v>
      </c>
      <c r="EX14" s="534">
        <v>29</v>
      </c>
      <c r="EY14" s="796">
        <v>9</v>
      </c>
      <c r="EZ14" s="351">
        <v>9</v>
      </c>
      <c r="FA14" s="349">
        <v>9</v>
      </c>
      <c r="FB14" s="349">
        <v>9</v>
      </c>
      <c r="FC14" s="349">
        <v>9</v>
      </c>
      <c r="FD14" s="349">
        <v>12</v>
      </c>
      <c r="FE14" s="349">
        <v>13</v>
      </c>
      <c r="FF14" s="535">
        <v>12</v>
      </c>
      <c r="FG14" s="535">
        <v>12</v>
      </c>
      <c r="FH14" s="534">
        <v>14</v>
      </c>
      <c r="FI14" s="796">
        <v>7</v>
      </c>
      <c r="FJ14" s="351">
        <v>7</v>
      </c>
      <c r="FK14" s="349">
        <v>6</v>
      </c>
      <c r="FL14" s="349">
        <v>6</v>
      </c>
      <c r="FM14" s="349">
        <v>6</v>
      </c>
      <c r="FN14" s="349">
        <v>6</v>
      </c>
      <c r="FO14" s="349">
        <v>6</v>
      </c>
      <c r="FP14" s="535">
        <v>7</v>
      </c>
      <c r="FQ14" s="535">
        <v>8</v>
      </c>
      <c r="FR14" s="534">
        <v>8</v>
      </c>
      <c r="FS14" s="796">
        <v>1</v>
      </c>
      <c r="FT14" s="351">
        <v>2</v>
      </c>
      <c r="FU14" s="349">
        <v>3</v>
      </c>
      <c r="FV14" s="349">
        <v>5</v>
      </c>
      <c r="FW14" s="349">
        <v>6</v>
      </c>
      <c r="FX14" s="349">
        <v>7</v>
      </c>
      <c r="FY14" s="349">
        <v>6</v>
      </c>
      <c r="FZ14" s="535">
        <v>6</v>
      </c>
      <c r="GA14" s="535">
        <v>6</v>
      </c>
      <c r="GB14" s="534">
        <v>6</v>
      </c>
      <c r="GC14" s="796">
        <v>30</v>
      </c>
      <c r="GD14" s="351">
        <v>28</v>
      </c>
      <c r="GE14" s="349">
        <v>25</v>
      </c>
      <c r="GF14" s="349">
        <v>25</v>
      </c>
      <c r="GG14" s="349">
        <v>23</v>
      </c>
      <c r="GH14" s="349">
        <v>23</v>
      </c>
      <c r="GI14" s="349">
        <v>23</v>
      </c>
      <c r="GJ14" s="535">
        <v>23</v>
      </c>
      <c r="GK14" s="535">
        <v>23</v>
      </c>
      <c r="GL14" s="534">
        <v>23</v>
      </c>
      <c r="GM14" s="796">
        <v>3</v>
      </c>
      <c r="GN14" s="351">
        <v>3</v>
      </c>
      <c r="GO14" s="349">
        <v>3</v>
      </c>
      <c r="GP14" s="349">
        <v>3</v>
      </c>
      <c r="GQ14" s="349">
        <v>3</v>
      </c>
      <c r="GR14" s="349">
        <v>3</v>
      </c>
      <c r="GS14" s="349">
        <v>3</v>
      </c>
      <c r="GT14" s="535">
        <v>3</v>
      </c>
      <c r="GU14" s="535">
        <v>3</v>
      </c>
      <c r="GV14" s="534">
        <v>3</v>
      </c>
      <c r="GW14" s="796">
        <v>43</v>
      </c>
      <c r="GX14" s="351">
        <v>45</v>
      </c>
      <c r="GY14" s="349">
        <v>50</v>
      </c>
      <c r="GZ14" s="349">
        <v>52</v>
      </c>
      <c r="HA14" s="349">
        <v>57</v>
      </c>
      <c r="HB14" s="349">
        <v>61</v>
      </c>
      <c r="HC14" s="349">
        <v>61</v>
      </c>
      <c r="HD14" s="535">
        <v>61</v>
      </c>
      <c r="HE14" s="535">
        <v>61</v>
      </c>
      <c r="HF14" s="534">
        <v>61</v>
      </c>
      <c r="HG14" s="796">
        <v>21</v>
      </c>
      <c r="HH14" s="351">
        <v>25</v>
      </c>
      <c r="HI14" s="349">
        <v>26</v>
      </c>
      <c r="HJ14" s="349">
        <v>27</v>
      </c>
      <c r="HK14" s="349">
        <v>26</v>
      </c>
      <c r="HL14" s="349">
        <v>13</v>
      </c>
      <c r="HM14" s="349">
        <v>4</v>
      </c>
      <c r="HN14" s="535">
        <v>4</v>
      </c>
      <c r="HO14" s="535">
        <v>4</v>
      </c>
      <c r="HP14" s="534">
        <v>3</v>
      </c>
      <c r="HQ14" s="796">
        <v>3</v>
      </c>
      <c r="HR14" s="351">
        <v>3</v>
      </c>
      <c r="HS14" s="349">
        <v>3</v>
      </c>
      <c r="HT14" s="349">
        <v>4</v>
      </c>
      <c r="HU14" s="349">
        <v>4</v>
      </c>
      <c r="HV14" s="349">
        <v>4</v>
      </c>
      <c r="HW14" s="349">
        <v>5</v>
      </c>
      <c r="HX14" s="535">
        <v>7</v>
      </c>
      <c r="HY14" s="535">
        <v>9</v>
      </c>
      <c r="HZ14" s="534">
        <v>10</v>
      </c>
      <c r="IA14" s="796">
        <v>6</v>
      </c>
      <c r="IB14" s="351">
        <v>9</v>
      </c>
      <c r="IC14" s="349">
        <v>9</v>
      </c>
      <c r="ID14" s="349">
        <v>10</v>
      </c>
      <c r="IE14" s="349">
        <v>11</v>
      </c>
      <c r="IF14" s="349">
        <v>11</v>
      </c>
      <c r="IG14" s="349">
        <v>11</v>
      </c>
      <c r="IH14" s="535">
        <v>16</v>
      </c>
      <c r="II14" s="535">
        <v>21</v>
      </c>
      <c r="IJ14" s="534">
        <v>26</v>
      </c>
      <c r="IK14" s="796">
        <v>307</v>
      </c>
      <c r="IL14" s="352">
        <v>312</v>
      </c>
      <c r="IM14" s="350">
        <v>301</v>
      </c>
      <c r="IN14" s="350">
        <v>315</v>
      </c>
      <c r="IO14" s="350">
        <v>324</v>
      </c>
      <c r="IP14" s="350">
        <v>318</v>
      </c>
      <c r="IQ14" s="350">
        <v>299</v>
      </c>
      <c r="IR14" s="535">
        <v>304</v>
      </c>
      <c r="IS14" s="535">
        <v>310</v>
      </c>
      <c r="IT14" s="534">
        <v>322</v>
      </c>
      <c r="IU14" s="796">
        <v>595</v>
      </c>
      <c r="IV14" s="796">
        <v>600</v>
      </c>
      <c r="IW14" s="353">
        <v>590</v>
      </c>
      <c r="IX14" s="794">
        <v>604</v>
      </c>
      <c r="IY14" s="794">
        <v>615</v>
      </c>
      <c r="IZ14" s="794">
        <v>611</v>
      </c>
      <c r="JA14" s="794">
        <v>594</v>
      </c>
      <c r="JB14" s="535">
        <v>599</v>
      </c>
      <c r="JC14" s="797">
        <v>605</v>
      </c>
      <c r="JD14" s="802">
        <v>617</v>
      </c>
    </row>
    <row r="15" spans="1:264" ht="15" customHeight="1">
      <c r="A15" s="788">
        <v>12</v>
      </c>
      <c r="B15" s="794" t="s">
        <v>142</v>
      </c>
      <c r="C15" s="796">
        <v>241</v>
      </c>
      <c r="D15" s="796">
        <v>241</v>
      </c>
      <c r="E15" s="349">
        <v>241</v>
      </c>
      <c r="F15" s="349">
        <v>241</v>
      </c>
      <c r="G15" s="349">
        <v>242</v>
      </c>
      <c r="H15" s="349">
        <v>246</v>
      </c>
      <c r="I15" s="349">
        <v>246</v>
      </c>
      <c r="J15" s="535">
        <v>246</v>
      </c>
      <c r="K15" s="535">
        <v>247</v>
      </c>
      <c r="L15" s="534">
        <v>247</v>
      </c>
      <c r="M15" s="534">
        <v>0</v>
      </c>
      <c r="N15" s="794">
        <v>24</v>
      </c>
      <c r="O15" s="794">
        <v>24</v>
      </c>
      <c r="P15" s="794">
        <v>19</v>
      </c>
      <c r="Q15" s="794">
        <v>19</v>
      </c>
      <c r="R15" s="794">
        <v>19</v>
      </c>
      <c r="S15" s="794">
        <v>17</v>
      </c>
      <c r="T15" s="794">
        <v>17</v>
      </c>
      <c r="U15" s="535">
        <v>16</v>
      </c>
      <c r="V15" s="535">
        <v>16</v>
      </c>
      <c r="W15" s="534">
        <v>16</v>
      </c>
      <c r="X15" s="796">
        <v>4</v>
      </c>
      <c r="Y15" s="351">
        <v>0</v>
      </c>
      <c r="Z15" s="349">
        <v>0</v>
      </c>
      <c r="AA15" s="349">
        <v>0</v>
      </c>
      <c r="AB15" s="349">
        <v>0</v>
      </c>
      <c r="AC15" s="349">
        <v>0</v>
      </c>
      <c r="AD15" s="349">
        <v>0</v>
      </c>
      <c r="AE15" s="535">
        <v>0</v>
      </c>
      <c r="AF15" s="535">
        <v>0</v>
      </c>
      <c r="AG15" s="534">
        <v>0</v>
      </c>
      <c r="AH15" s="796">
        <v>5</v>
      </c>
      <c r="AI15" s="351">
        <v>5</v>
      </c>
      <c r="AJ15" s="349">
        <v>5</v>
      </c>
      <c r="AK15" s="349">
        <v>5</v>
      </c>
      <c r="AL15" s="349">
        <v>5</v>
      </c>
      <c r="AM15" s="349">
        <v>5</v>
      </c>
      <c r="AN15" s="349">
        <v>5</v>
      </c>
      <c r="AO15" s="535">
        <v>5</v>
      </c>
      <c r="AP15" s="535">
        <v>5</v>
      </c>
      <c r="AQ15" s="534">
        <v>5</v>
      </c>
      <c r="AR15" s="796">
        <v>6</v>
      </c>
      <c r="AS15" s="352">
        <v>6</v>
      </c>
      <c r="AT15" s="350">
        <v>5</v>
      </c>
      <c r="AU15" s="350">
        <v>5</v>
      </c>
      <c r="AV15" s="350">
        <v>5</v>
      </c>
      <c r="AW15" s="350">
        <v>5</v>
      </c>
      <c r="AX15" s="350">
        <v>5</v>
      </c>
      <c r="AY15" s="535">
        <v>5</v>
      </c>
      <c r="AZ15" s="535">
        <v>5</v>
      </c>
      <c r="BA15" s="534">
        <v>5</v>
      </c>
      <c r="BB15" s="796">
        <v>61</v>
      </c>
      <c r="BC15" s="351">
        <v>57</v>
      </c>
      <c r="BD15" s="349">
        <v>55</v>
      </c>
      <c r="BE15" s="349">
        <v>48</v>
      </c>
      <c r="BF15" s="349">
        <v>45</v>
      </c>
      <c r="BG15" s="349">
        <v>43</v>
      </c>
      <c r="BH15" s="349">
        <v>38</v>
      </c>
      <c r="BI15" s="535">
        <v>38</v>
      </c>
      <c r="BJ15" s="535">
        <v>38</v>
      </c>
      <c r="BK15" s="534">
        <v>38</v>
      </c>
      <c r="BL15" s="796">
        <v>8</v>
      </c>
      <c r="BM15" s="351">
        <v>8</v>
      </c>
      <c r="BN15" s="349">
        <v>8</v>
      </c>
      <c r="BO15" s="349">
        <v>9</v>
      </c>
      <c r="BP15" s="349">
        <v>9</v>
      </c>
      <c r="BQ15" s="349">
        <v>9</v>
      </c>
      <c r="BR15" s="349">
        <v>9</v>
      </c>
      <c r="BS15" s="535">
        <v>9</v>
      </c>
      <c r="BT15" s="535">
        <v>9</v>
      </c>
      <c r="BU15" s="534">
        <v>9</v>
      </c>
      <c r="BV15" s="534">
        <v>0</v>
      </c>
      <c r="BW15" s="796">
        <v>2</v>
      </c>
      <c r="BX15" s="351">
        <v>2</v>
      </c>
      <c r="BY15" s="349">
        <v>2</v>
      </c>
      <c r="BZ15" s="349">
        <v>2</v>
      </c>
      <c r="CA15" s="349">
        <v>3</v>
      </c>
      <c r="CB15" s="349">
        <v>3</v>
      </c>
      <c r="CC15" s="349">
        <v>3</v>
      </c>
      <c r="CD15" s="535">
        <v>3</v>
      </c>
      <c r="CE15" s="535">
        <v>8</v>
      </c>
      <c r="CF15" s="534">
        <v>8</v>
      </c>
      <c r="CG15" s="796">
        <v>1</v>
      </c>
      <c r="CH15" s="351">
        <v>2</v>
      </c>
      <c r="CI15" s="349">
        <v>2</v>
      </c>
      <c r="CJ15" s="349">
        <v>6</v>
      </c>
      <c r="CK15" s="349">
        <v>6</v>
      </c>
      <c r="CL15" s="349">
        <v>6</v>
      </c>
      <c r="CM15" s="349">
        <v>6</v>
      </c>
      <c r="CN15" s="535">
        <v>6</v>
      </c>
      <c r="CO15" s="535">
        <v>6</v>
      </c>
      <c r="CP15" s="534">
        <v>6</v>
      </c>
      <c r="CQ15" s="796">
        <v>9</v>
      </c>
      <c r="CR15" s="351">
        <v>9</v>
      </c>
      <c r="CS15" s="349">
        <v>9</v>
      </c>
      <c r="CT15" s="349">
        <v>9</v>
      </c>
      <c r="CU15" s="349">
        <v>9</v>
      </c>
      <c r="CV15" s="349">
        <v>9</v>
      </c>
      <c r="CW15" s="349">
        <v>9</v>
      </c>
      <c r="CX15" s="535">
        <v>9</v>
      </c>
      <c r="CY15" s="535" t="s">
        <v>103</v>
      </c>
      <c r="CZ15" s="796">
        <v>4</v>
      </c>
      <c r="DA15" s="351">
        <v>4</v>
      </c>
      <c r="DB15" s="349">
        <v>4</v>
      </c>
      <c r="DC15" s="349">
        <v>6</v>
      </c>
      <c r="DD15" s="349">
        <v>6</v>
      </c>
      <c r="DE15" s="349">
        <v>7</v>
      </c>
      <c r="DF15" s="349">
        <v>7</v>
      </c>
      <c r="DG15" s="535">
        <v>7</v>
      </c>
      <c r="DH15" s="535">
        <v>7</v>
      </c>
      <c r="DI15" s="534">
        <v>7</v>
      </c>
      <c r="DJ15" s="534">
        <v>1</v>
      </c>
      <c r="DK15" s="796">
        <v>45</v>
      </c>
      <c r="DL15" s="351">
        <v>40</v>
      </c>
      <c r="DM15" s="349">
        <v>40</v>
      </c>
      <c r="DN15" s="349">
        <v>40</v>
      </c>
      <c r="DO15" s="349">
        <v>39</v>
      </c>
      <c r="DP15" s="349">
        <v>39</v>
      </c>
      <c r="DQ15" s="349">
        <v>35</v>
      </c>
      <c r="DR15" s="535">
        <v>34</v>
      </c>
      <c r="DS15" s="535">
        <v>37</v>
      </c>
      <c r="DT15" s="534">
        <v>42</v>
      </c>
      <c r="DU15" s="796">
        <v>35</v>
      </c>
      <c r="DV15" s="351">
        <v>35</v>
      </c>
      <c r="DW15" s="349">
        <v>34</v>
      </c>
      <c r="DX15" s="349">
        <v>34</v>
      </c>
      <c r="DY15" s="349">
        <v>34</v>
      </c>
      <c r="DZ15" s="349">
        <v>34</v>
      </c>
      <c r="EA15" s="349">
        <v>34</v>
      </c>
      <c r="EB15" s="535">
        <v>29</v>
      </c>
      <c r="EC15" s="535">
        <v>29</v>
      </c>
      <c r="ED15" s="534">
        <v>29</v>
      </c>
      <c r="EE15" s="796">
        <v>2</v>
      </c>
      <c r="EF15" s="351">
        <v>2</v>
      </c>
      <c r="EG15" s="349">
        <v>1</v>
      </c>
      <c r="EH15" s="349">
        <v>1</v>
      </c>
      <c r="EI15" s="349">
        <v>1</v>
      </c>
      <c r="EJ15" s="349">
        <v>1</v>
      </c>
      <c r="EK15" s="349">
        <v>1</v>
      </c>
      <c r="EL15" s="535">
        <v>1</v>
      </c>
      <c r="EM15" s="535">
        <v>1</v>
      </c>
      <c r="EN15" s="534">
        <v>1</v>
      </c>
      <c r="EO15" s="796">
        <v>11</v>
      </c>
      <c r="EP15" s="351">
        <v>11</v>
      </c>
      <c r="EQ15" s="349">
        <v>9</v>
      </c>
      <c r="ER15" s="349">
        <v>9</v>
      </c>
      <c r="ES15" s="349">
        <v>12</v>
      </c>
      <c r="ET15" s="349">
        <v>12</v>
      </c>
      <c r="EU15" s="349">
        <v>10</v>
      </c>
      <c r="EV15" s="535">
        <v>10</v>
      </c>
      <c r="EW15" s="535">
        <v>10</v>
      </c>
      <c r="EX15" s="534">
        <v>10</v>
      </c>
      <c r="EY15" s="796">
        <v>8</v>
      </c>
      <c r="EZ15" s="351">
        <v>8</v>
      </c>
      <c r="FA15" s="349">
        <v>8</v>
      </c>
      <c r="FB15" s="349">
        <v>8</v>
      </c>
      <c r="FC15" s="349">
        <v>8</v>
      </c>
      <c r="FD15" s="349">
        <v>9</v>
      </c>
      <c r="FE15" s="349">
        <v>10</v>
      </c>
      <c r="FF15" s="535">
        <v>10</v>
      </c>
      <c r="FG15" s="535">
        <v>10</v>
      </c>
      <c r="FH15" s="534">
        <v>10</v>
      </c>
      <c r="FI15" s="796">
        <v>15</v>
      </c>
      <c r="FJ15" s="351">
        <v>15</v>
      </c>
      <c r="FK15" s="349">
        <v>13</v>
      </c>
      <c r="FL15" s="349">
        <v>13</v>
      </c>
      <c r="FM15" s="349">
        <v>13</v>
      </c>
      <c r="FN15" s="349">
        <v>13</v>
      </c>
      <c r="FO15" s="349">
        <v>13</v>
      </c>
      <c r="FP15" s="535">
        <v>13</v>
      </c>
      <c r="FQ15" s="535">
        <v>15</v>
      </c>
      <c r="FR15" s="534">
        <v>16</v>
      </c>
      <c r="FS15" s="796">
        <v>1</v>
      </c>
      <c r="FT15" s="351">
        <v>1</v>
      </c>
      <c r="FU15" s="349">
        <v>1</v>
      </c>
      <c r="FV15" s="349">
        <v>2</v>
      </c>
      <c r="FW15" s="349">
        <v>4</v>
      </c>
      <c r="FX15" s="349">
        <v>4</v>
      </c>
      <c r="FY15" s="349">
        <v>4</v>
      </c>
      <c r="FZ15" s="535">
        <v>4</v>
      </c>
      <c r="GA15" s="535">
        <v>4</v>
      </c>
      <c r="GB15" s="534">
        <v>4</v>
      </c>
      <c r="GC15" s="796">
        <v>36</v>
      </c>
      <c r="GD15" s="351">
        <v>36</v>
      </c>
      <c r="GE15" s="349">
        <v>27</v>
      </c>
      <c r="GF15" s="349">
        <v>27</v>
      </c>
      <c r="GG15" s="349">
        <v>26</v>
      </c>
      <c r="GH15" s="349">
        <v>26</v>
      </c>
      <c r="GI15" s="349">
        <v>26</v>
      </c>
      <c r="GJ15" s="535">
        <v>26</v>
      </c>
      <c r="GK15" s="535">
        <v>26</v>
      </c>
      <c r="GL15" s="534">
        <v>26</v>
      </c>
      <c r="GM15" s="796">
        <v>0</v>
      </c>
      <c r="GN15" s="351">
        <v>0</v>
      </c>
      <c r="GO15" s="349">
        <v>0</v>
      </c>
      <c r="GP15" s="349">
        <v>0</v>
      </c>
      <c r="GQ15" s="349">
        <v>0</v>
      </c>
      <c r="GR15" s="349">
        <v>0</v>
      </c>
      <c r="GS15" s="349">
        <v>0</v>
      </c>
      <c r="GT15" s="535">
        <v>0</v>
      </c>
      <c r="GU15" s="535">
        <v>0</v>
      </c>
      <c r="GV15" s="534">
        <v>0</v>
      </c>
      <c r="GW15" s="796">
        <v>57</v>
      </c>
      <c r="GX15" s="351">
        <v>60</v>
      </c>
      <c r="GY15" s="349">
        <v>64</v>
      </c>
      <c r="GZ15" s="349">
        <v>64</v>
      </c>
      <c r="HA15" s="349">
        <v>72</v>
      </c>
      <c r="HB15" s="349">
        <v>72</v>
      </c>
      <c r="HC15" s="349">
        <v>72</v>
      </c>
      <c r="HD15" s="535">
        <v>71</v>
      </c>
      <c r="HE15" s="535">
        <v>70</v>
      </c>
      <c r="HF15" s="534">
        <v>69</v>
      </c>
      <c r="HG15" s="796">
        <v>16</v>
      </c>
      <c r="HH15" s="351">
        <v>22</v>
      </c>
      <c r="HI15" s="349">
        <v>25</v>
      </c>
      <c r="HJ15" s="349">
        <v>24</v>
      </c>
      <c r="HK15" s="349">
        <v>23</v>
      </c>
      <c r="HL15" s="349">
        <v>20</v>
      </c>
      <c r="HM15" s="349">
        <v>19</v>
      </c>
      <c r="HN15" s="535">
        <v>14</v>
      </c>
      <c r="HO15" s="535">
        <v>14</v>
      </c>
      <c r="HP15" s="534">
        <v>14</v>
      </c>
      <c r="HQ15" s="796">
        <v>3</v>
      </c>
      <c r="HR15" s="351">
        <v>3</v>
      </c>
      <c r="HS15" s="349">
        <v>3</v>
      </c>
      <c r="HT15" s="349">
        <v>3</v>
      </c>
      <c r="HU15" s="349">
        <v>3</v>
      </c>
      <c r="HV15" s="349">
        <v>3</v>
      </c>
      <c r="HW15" s="349">
        <v>3</v>
      </c>
      <c r="HX15" s="535">
        <v>3</v>
      </c>
      <c r="HY15" s="535">
        <v>4</v>
      </c>
      <c r="HZ15" s="534">
        <v>4</v>
      </c>
      <c r="IA15" s="796">
        <v>10</v>
      </c>
      <c r="IB15" s="351">
        <v>10</v>
      </c>
      <c r="IC15" s="349">
        <v>10</v>
      </c>
      <c r="ID15" s="349">
        <v>11</v>
      </c>
      <c r="IE15" s="349">
        <v>14</v>
      </c>
      <c r="IF15" s="349">
        <v>14</v>
      </c>
      <c r="IG15" s="349">
        <v>14</v>
      </c>
      <c r="IH15" s="535">
        <v>14</v>
      </c>
      <c r="II15" s="535">
        <v>14</v>
      </c>
      <c r="IJ15" s="534">
        <v>20</v>
      </c>
      <c r="IK15" s="796">
        <v>363</v>
      </c>
      <c r="IL15" s="354">
        <v>360</v>
      </c>
      <c r="IM15" s="355">
        <v>344</v>
      </c>
      <c r="IN15" s="355">
        <v>345</v>
      </c>
      <c r="IO15" s="355">
        <v>356</v>
      </c>
      <c r="IP15" s="355">
        <v>351</v>
      </c>
      <c r="IQ15" s="355">
        <v>340</v>
      </c>
      <c r="IR15" s="535">
        <v>327</v>
      </c>
      <c r="IS15" s="535">
        <v>328</v>
      </c>
      <c r="IT15" s="534">
        <v>340</v>
      </c>
      <c r="IU15" s="796">
        <v>604</v>
      </c>
      <c r="IV15" s="796">
        <v>601</v>
      </c>
      <c r="IW15" s="353">
        <v>585</v>
      </c>
      <c r="IX15" s="794">
        <v>586</v>
      </c>
      <c r="IY15" s="794">
        <v>598</v>
      </c>
      <c r="IZ15" s="794">
        <v>597</v>
      </c>
      <c r="JA15" s="794">
        <v>586</v>
      </c>
      <c r="JB15" s="535">
        <v>573</v>
      </c>
      <c r="JC15" s="797">
        <v>575</v>
      </c>
      <c r="JD15" s="802">
        <v>587</v>
      </c>
    </row>
    <row r="16" spans="1:264" ht="15" customHeight="1">
      <c r="A16" s="788">
        <v>13</v>
      </c>
      <c r="B16" s="794" t="s">
        <v>143</v>
      </c>
      <c r="C16" s="796">
        <v>337</v>
      </c>
      <c r="D16" s="796">
        <v>337</v>
      </c>
      <c r="E16" s="349">
        <v>337</v>
      </c>
      <c r="F16" s="349">
        <v>337</v>
      </c>
      <c r="G16" s="349">
        <v>338</v>
      </c>
      <c r="H16" s="349">
        <v>338</v>
      </c>
      <c r="I16" s="349">
        <v>339</v>
      </c>
      <c r="J16" s="535">
        <v>341</v>
      </c>
      <c r="K16" s="535">
        <v>343</v>
      </c>
      <c r="L16" s="534">
        <v>343</v>
      </c>
      <c r="M16" s="534">
        <v>0</v>
      </c>
      <c r="N16" s="794">
        <v>23</v>
      </c>
      <c r="O16" s="794">
        <v>23</v>
      </c>
      <c r="P16" s="794">
        <v>19</v>
      </c>
      <c r="Q16" s="794">
        <v>19</v>
      </c>
      <c r="R16" s="794">
        <v>19</v>
      </c>
      <c r="S16" s="794">
        <v>19</v>
      </c>
      <c r="T16" s="794">
        <v>17</v>
      </c>
      <c r="U16" s="535">
        <v>16</v>
      </c>
      <c r="V16" s="535">
        <v>16</v>
      </c>
      <c r="W16" s="534">
        <v>17</v>
      </c>
      <c r="X16" s="796">
        <v>5</v>
      </c>
      <c r="Y16" s="351">
        <v>4</v>
      </c>
      <c r="Z16" s="349">
        <v>4</v>
      </c>
      <c r="AA16" s="349">
        <v>4</v>
      </c>
      <c r="AB16" s="349">
        <v>4</v>
      </c>
      <c r="AC16" s="349">
        <v>4</v>
      </c>
      <c r="AD16" s="349">
        <v>1</v>
      </c>
      <c r="AE16" s="535">
        <v>0</v>
      </c>
      <c r="AF16" s="535">
        <v>0</v>
      </c>
      <c r="AG16" s="534">
        <v>0</v>
      </c>
      <c r="AH16" s="796">
        <v>2</v>
      </c>
      <c r="AI16" s="351">
        <v>2</v>
      </c>
      <c r="AJ16" s="349">
        <v>2</v>
      </c>
      <c r="AK16" s="349">
        <v>2</v>
      </c>
      <c r="AL16" s="349">
        <v>2</v>
      </c>
      <c r="AM16" s="349">
        <v>3</v>
      </c>
      <c r="AN16" s="349">
        <v>3</v>
      </c>
      <c r="AO16" s="535">
        <v>3</v>
      </c>
      <c r="AP16" s="535">
        <v>3</v>
      </c>
      <c r="AQ16" s="534">
        <v>3</v>
      </c>
      <c r="AR16" s="796">
        <v>6</v>
      </c>
      <c r="AS16" s="352">
        <v>6</v>
      </c>
      <c r="AT16" s="350">
        <v>6</v>
      </c>
      <c r="AU16" s="350">
        <v>6</v>
      </c>
      <c r="AV16" s="350">
        <v>2</v>
      </c>
      <c r="AW16" s="350">
        <v>2</v>
      </c>
      <c r="AX16" s="350">
        <v>2</v>
      </c>
      <c r="AY16" s="535">
        <v>2</v>
      </c>
      <c r="AZ16" s="535">
        <v>2</v>
      </c>
      <c r="BA16" s="534">
        <v>2</v>
      </c>
      <c r="BB16" s="796">
        <v>34</v>
      </c>
      <c r="BC16" s="351">
        <v>34</v>
      </c>
      <c r="BD16" s="349">
        <v>31</v>
      </c>
      <c r="BE16" s="349">
        <v>30</v>
      </c>
      <c r="BF16" s="349">
        <v>31</v>
      </c>
      <c r="BG16" s="349">
        <v>27</v>
      </c>
      <c r="BH16" s="349">
        <v>24</v>
      </c>
      <c r="BI16" s="535">
        <v>24</v>
      </c>
      <c r="BJ16" s="535">
        <v>24</v>
      </c>
      <c r="BK16" s="534">
        <v>24</v>
      </c>
      <c r="BL16" s="796">
        <v>5</v>
      </c>
      <c r="BM16" s="351">
        <v>5</v>
      </c>
      <c r="BN16" s="349">
        <v>6</v>
      </c>
      <c r="BO16" s="349">
        <v>8</v>
      </c>
      <c r="BP16" s="349">
        <v>10</v>
      </c>
      <c r="BQ16" s="349">
        <v>10</v>
      </c>
      <c r="BR16" s="349">
        <v>10</v>
      </c>
      <c r="BS16" s="535">
        <v>10</v>
      </c>
      <c r="BT16" s="535">
        <v>10</v>
      </c>
      <c r="BU16" s="534">
        <v>9</v>
      </c>
      <c r="BV16" s="534">
        <v>0</v>
      </c>
      <c r="BW16" s="796">
        <v>1</v>
      </c>
      <c r="BX16" s="351">
        <v>1</v>
      </c>
      <c r="BY16" s="349">
        <v>1</v>
      </c>
      <c r="BZ16" s="349">
        <v>1</v>
      </c>
      <c r="CA16" s="349">
        <v>1</v>
      </c>
      <c r="CB16" s="349">
        <v>1</v>
      </c>
      <c r="CC16" s="349">
        <v>2</v>
      </c>
      <c r="CD16" s="535">
        <v>2</v>
      </c>
      <c r="CE16" s="535">
        <v>4</v>
      </c>
      <c r="CF16" s="534">
        <v>4</v>
      </c>
      <c r="CG16" s="796">
        <v>2</v>
      </c>
      <c r="CH16" s="351">
        <v>2</v>
      </c>
      <c r="CI16" s="349">
        <v>3</v>
      </c>
      <c r="CJ16" s="349">
        <v>4</v>
      </c>
      <c r="CK16" s="349">
        <v>4</v>
      </c>
      <c r="CL16" s="349">
        <v>4</v>
      </c>
      <c r="CM16" s="349">
        <v>4</v>
      </c>
      <c r="CN16" s="535">
        <v>4</v>
      </c>
      <c r="CO16" s="535">
        <v>4</v>
      </c>
      <c r="CP16" s="534">
        <v>4</v>
      </c>
      <c r="CQ16" s="796">
        <v>6</v>
      </c>
      <c r="CR16" s="351">
        <v>6</v>
      </c>
      <c r="CS16" s="349">
        <v>6</v>
      </c>
      <c r="CT16" s="349">
        <v>6</v>
      </c>
      <c r="CU16" s="349">
        <v>6</v>
      </c>
      <c r="CV16" s="349">
        <v>6</v>
      </c>
      <c r="CW16" s="349">
        <v>6</v>
      </c>
      <c r="CX16" s="535">
        <v>6</v>
      </c>
      <c r="CY16" s="535" t="s">
        <v>103</v>
      </c>
      <c r="CZ16" s="796">
        <v>4</v>
      </c>
      <c r="DA16" s="351">
        <v>3</v>
      </c>
      <c r="DB16" s="349">
        <v>3</v>
      </c>
      <c r="DC16" s="349">
        <v>4</v>
      </c>
      <c r="DD16" s="349">
        <v>5</v>
      </c>
      <c r="DE16" s="349">
        <v>4</v>
      </c>
      <c r="DF16" s="349">
        <v>4</v>
      </c>
      <c r="DG16" s="535">
        <v>4</v>
      </c>
      <c r="DH16" s="535">
        <v>4</v>
      </c>
      <c r="DI16" s="534">
        <v>4</v>
      </c>
      <c r="DJ16" s="534">
        <v>0</v>
      </c>
      <c r="DK16" s="796">
        <v>21</v>
      </c>
      <c r="DL16" s="351">
        <v>21</v>
      </c>
      <c r="DM16" s="349">
        <v>20</v>
      </c>
      <c r="DN16" s="349">
        <v>20</v>
      </c>
      <c r="DO16" s="349">
        <v>20</v>
      </c>
      <c r="DP16" s="349">
        <v>20</v>
      </c>
      <c r="DQ16" s="349">
        <v>17</v>
      </c>
      <c r="DR16" s="535">
        <v>16</v>
      </c>
      <c r="DS16" s="535">
        <v>19</v>
      </c>
      <c r="DT16" s="534">
        <v>25</v>
      </c>
      <c r="DU16" s="796">
        <v>23</v>
      </c>
      <c r="DV16" s="351">
        <v>23</v>
      </c>
      <c r="DW16" s="349">
        <v>23</v>
      </c>
      <c r="DX16" s="349">
        <v>23</v>
      </c>
      <c r="DY16" s="349">
        <v>22</v>
      </c>
      <c r="DZ16" s="349">
        <v>22</v>
      </c>
      <c r="EA16" s="349">
        <v>22</v>
      </c>
      <c r="EB16" s="535">
        <v>22</v>
      </c>
      <c r="EC16" s="535">
        <v>22</v>
      </c>
      <c r="ED16" s="534">
        <v>22</v>
      </c>
      <c r="EE16" s="796">
        <v>4</v>
      </c>
      <c r="EF16" s="351">
        <v>3</v>
      </c>
      <c r="EG16" s="349">
        <v>2</v>
      </c>
      <c r="EH16" s="349">
        <v>2</v>
      </c>
      <c r="EI16" s="349">
        <v>2</v>
      </c>
      <c r="EJ16" s="349">
        <v>2</v>
      </c>
      <c r="EK16" s="349">
        <v>2</v>
      </c>
      <c r="EL16" s="535">
        <v>2</v>
      </c>
      <c r="EM16" s="535">
        <v>2</v>
      </c>
      <c r="EN16" s="534">
        <v>2</v>
      </c>
      <c r="EO16" s="796">
        <v>6</v>
      </c>
      <c r="EP16" s="351">
        <v>6</v>
      </c>
      <c r="EQ16" s="349">
        <v>6</v>
      </c>
      <c r="ER16" s="349">
        <v>6</v>
      </c>
      <c r="ES16" s="349">
        <v>6</v>
      </c>
      <c r="ET16" s="349">
        <v>6</v>
      </c>
      <c r="EU16" s="349">
        <v>6</v>
      </c>
      <c r="EV16" s="535">
        <v>8</v>
      </c>
      <c r="EW16" s="535">
        <v>9</v>
      </c>
      <c r="EX16" s="534">
        <v>9</v>
      </c>
      <c r="EY16" s="796">
        <v>6</v>
      </c>
      <c r="EZ16" s="351">
        <v>6</v>
      </c>
      <c r="FA16" s="349">
        <v>6</v>
      </c>
      <c r="FB16" s="349">
        <v>6</v>
      </c>
      <c r="FC16" s="349">
        <v>8</v>
      </c>
      <c r="FD16" s="349">
        <v>9</v>
      </c>
      <c r="FE16" s="349">
        <v>8</v>
      </c>
      <c r="FF16" s="535">
        <v>8</v>
      </c>
      <c r="FG16" s="535">
        <v>8</v>
      </c>
      <c r="FH16" s="534">
        <v>12</v>
      </c>
      <c r="FI16" s="796">
        <v>5</v>
      </c>
      <c r="FJ16" s="351">
        <v>4</v>
      </c>
      <c r="FK16" s="349">
        <v>4</v>
      </c>
      <c r="FL16" s="349">
        <v>4</v>
      </c>
      <c r="FM16" s="349">
        <v>4</v>
      </c>
      <c r="FN16" s="349">
        <v>4</v>
      </c>
      <c r="FO16" s="349">
        <v>4</v>
      </c>
      <c r="FP16" s="535">
        <v>4</v>
      </c>
      <c r="FQ16" s="535">
        <v>6</v>
      </c>
      <c r="FR16" s="534">
        <v>8</v>
      </c>
      <c r="FS16" s="796">
        <v>5</v>
      </c>
      <c r="FT16" s="351">
        <v>5</v>
      </c>
      <c r="FU16" s="349">
        <v>5</v>
      </c>
      <c r="FV16" s="349">
        <v>5</v>
      </c>
      <c r="FW16" s="349">
        <v>5</v>
      </c>
      <c r="FX16" s="349">
        <v>5</v>
      </c>
      <c r="FY16" s="349">
        <v>5</v>
      </c>
      <c r="FZ16" s="535">
        <v>5</v>
      </c>
      <c r="GA16" s="535">
        <v>5</v>
      </c>
      <c r="GB16" s="534">
        <v>5</v>
      </c>
      <c r="GC16" s="796">
        <v>56</v>
      </c>
      <c r="GD16" s="351">
        <v>49</v>
      </c>
      <c r="GE16" s="349">
        <v>44</v>
      </c>
      <c r="GF16" s="349">
        <v>44</v>
      </c>
      <c r="GG16" s="349">
        <v>42</v>
      </c>
      <c r="GH16" s="349">
        <v>41</v>
      </c>
      <c r="GI16" s="349">
        <v>41</v>
      </c>
      <c r="GJ16" s="535">
        <v>41</v>
      </c>
      <c r="GK16" s="535">
        <v>41</v>
      </c>
      <c r="GL16" s="534">
        <v>41</v>
      </c>
      <c r="GM16" s="796">
        <v>6</v>
      </c>
      <c r="GN16" s="351">
        <v>6</v>
      </c>
      <c r="GO16" s="349">
        <v>6</v>
      </c>
      <c r="GP16" s="349">
        <v>6</v>
      </c>
      <c r="GQ16" s="349">
        <v>6</v>
      </c>
      <c r="GR16" s="349">
        <v>6</v>
      </c>
      <c r="GS16" s="349">
        <v>6</v>
      </c>
      <c r="GT16" s="535">
        <v>6</v>
      </c>
      <c r="GU16" s="535">
        <v>7</v>
      </c>
      <c r="GV16" s="534">
        <v>7</v>
      </c>
      <c r="GW16" s="796">
        <v>40</v>
      </c>
      <c r="GX16" s="351">
        <v>41</v>
      </c>
      <c r="GY16" s="349">
        <v>42</v>
      </c>
      <c r="GZ16" s="349">
        <v>45</v>
      </c>
      <c r="HA16" s="349">
        <v>49</v>
      </c>
      <c r="HB16" s="349">
        <v>50</v>
      </c>
      <c r="HC16" s="349">
        <v>50</v>
      </c>
      <c r="HD16" s="535">
        <v>50</v>
      </c>
      <c r="HE16" s="535">
        <v>57</v>
      </c>
      <c r="HF16" s="534">
        <v>57</v>
      </c>
      <c r="HG16" s="796">
        <v>33</v>
      </c>
      <c r="HH16" s="351">
        <v>43</v>
      </c>
      <c r="HI16" s="349">
        <v>46</v>
      </c>
      <c r="HJ16" s="349">
        <v>46</v>
      </c>
      <c r="HK16" s="349">
        <v>47</v>
      </c>
      <c r="HL16" s="349">
        <v>42</v>
      </c>
      <c r="HM16" s="349">
        <v>31</v>
      </c>
      <c r="HN16" s="535">
        <v>30</v>
      </c>
      <c r="HO16" s="535">
        <v>30</v>
      </c>
      <c r="HP16" s="534">
        <v>26</v>
      </c>
      <c r="HQ16" s="796">
        <v>4</v>
      </c>
      <c r="HR16" s="351">
        <v>6</v>
      </c>
      <c r="HS16" s="349">
        <v>7</v>
      </c>
      <c r="HT16" s="349">
        <v>7</v>
      </c>
      <c r="HU16" s="349">
        <v>7</v>
      </c>
      <c r="HV16" s="349">
        <v>7</v>
      </c>
      <c r="HW16" s="349">
        <v>7</v>
      </c>
      <c r="HX16" s="535">
        <v>7</v>
      </c>
      <c r="HY16" s="535">
        <v>8</v>
      </c>
      <c r="HZ16" s="534">
        <v>8</v>
      </c>
      <c r="IA16" s="796">
        <v>4</v>
      </c>
      <c r="IB16" s="351">
        <v>4</v>
      </c>
      <c r="IC16" s="349">
        <v>3</v>
      </c>
      <c r="ID16" s="349">
        <v>3</v>
      </c>
      <c r="IE16" s="349">
        <v>3</v>
      </c>
      <c r="IF16" s="349">
        <v>3</v>
      </c>
      <c r="IG16" s="349">
        <v>3</v>
      </c>
      <c r="IH16" s="535">
        <v>7</v>
      </c>
      <c r="II16" s="535">
        <v>17</v>
      </c>
      <c r="IJ16" s="534">
        <v>22</v>
      </c>
      <c r="IK16" s="796">
        <v>301</v>
      </c>
      <c r="IL16" s="352">
        <v>303</v>
      </c>
      <c r="IM16" s="350">
        <v>295</v>
      </c>
      <c r="IN16" s="350">
        <v>301</v>
      </c>
      <c r="IO16" s="350">
        <v>305</v>
      </c>
      <c r="IP16" s="350">
        <v>297</v>
      </c>
      <c r="IQ16" s="350">
        <v>275</v>
      </c>
      <c r="IR16" s="535">
        <v>277</v>
      </c>
      <c r="IS16" s="535">
        <v>298</v>
      </c>
      <c r="IT16" s="534">
        <v>311</v>
      </c>
      <c r="IU16" s="796">
        <v>638</v>
      </c>
      <c r="IV16" s="796">
        <v>640</v>
      </c>
      <c r="IW16" s="353">
        <v>632</v>
      </c>
      <c r="IX16" s="794">
        <v>638</v>
      </c>
      <c r="IY16" s="794">
        <v>643</v>
      </c>
      <c r="IZ16" s="794">
        <v>635</v>
      </c>
      <c r="JA16" s="794">
        <v>614</v>
      </c>
      <c r="JB16" s="535">
        <v>618</v>
      </c>
      <c r="JC16" s="797">
        <v>641</v>
      </c>
      <c r="JD16" s="802">
        <v>654</v>
      </c>
    </row>
    <row r="17" spans="1:264" ht="15" customHeight="1">
      <c r="A17" s="788">
        <v>14</v>
      </c>
      <c r="B17" s="794" t="s">
        <v>144</v>
      </c>
      <c r="C17" s="796">
        <v>487</v>
      </c>
      <c r="D17" s="796">
        <v>486</v>
      </c>
      <c r="E17" s="349">
        <v>488</v>
      </c>
      <c r="F17" s="349">
        <v>489</v>
      </c>
      <c r="G17" s="349">
        <v>494</v>
      </c>
      <c r="H17" s="349">
        <v>508</v>
      </c>
      <c r="I17" s="349">
        <v>511</v>
      </c>
      <c r="J17" s="535">
        <v>512</v>
      </c>
      <c r="K17" s="535">
        <v>514</v>
      </c>
      <c r="L17" s="534">
        <v>514</v>
      </c>
      <c r="M17" s="534">
        <v>1</v>
      </c>
      <c r="N17" s="794">
        <v>53</v>
      </c>
      <c r="O17" s="794">
        <v>53</v>
      </c>
      <c r="P17" s="794">
        <v>43</v>
      </c>
      <c r="Q17" s="794">
        <v>43</v>
      </c>
      <c r="R17" s="794">
        <v>43</v>
      </c>
      <c r="S17" s="794">
        <v>40</v>
      </c>
      <c r="T17" s="794">
        <v>35</v>
      </c>
      <c r="U17" s="535">
        <v>33</v>
      </c>
      <c r="V17" s="535">
        <v>34</v>
      </c>
      <c r="W17" s="534">
        <v>36</v>
      </c>
      <c r="X17" s="796">
        <v>15</v>
      </c>
      <c r="Y17" s="351">
        <v>15</v>
      </c>
      <c r="Z17" s="349">
        <v>16</v>
      </c>
      <c r="AA17" s="349">
        <v>16</v>
      </c>
      <c r="AB17" s="349">
        <v>16</v>
      </c>
      <c r="AC17" s="349">
        <v>16</v>
      </c>
      <c r="AD17" s="349">
        <v>5</v>
      </c>
      <c r="AE17" s="535">
        <v>2</v>
      </c>
      <c r="AF17" s="535">
        <v>2</v>
      </c>
      <c r="AG17" s="534">
        <v>2</v>
      </c>
      <c r="AH17" s="796">
        <v>10</v>
      </c>
      <c r="AI17" s="351">
        <v>11</v>
      </c>
      <c r="AJ17" s="349">
        <v>10</v>
      </c>
      <c r="AK17" s="349">
        <v>10</v>
      </c>
      <c r="AL17" s="349">
        <v>10</v>
      </c>
      <c r="AM17" s="349">
        <v>10</v>
      </c>
      <c r="AN17" s="349">
        <v>10</v>
      </c>
      <c r="AO17" s="535">
        <v>10</v>
      </c>
      <c r="AP17" s="535">
        <v>10</v>
      </c>
      <c r="AQ17" s="534">
        <v>10</v>
      </c>
      <c r="AR17" s="796">
        <v>13</v>
      </c>
      <c r="AS17" s="352">
        <v>13</v>
      </c>
      <c r="AT17" s="350">
        <v>13</v>
      </c>
      <c r="AU17" s="350">
        <v>13</v>
      </c>
      <c r="AV17" s="350">
        <v>12</v>
      </c>
      <c r="AW17" s="350">
        <v>12</v>
      </c>
      <c r="AX17" s="350">
        <v>11</v>
      </c>
      <c r="AY17" s="535">
        <v>11</v>
      </c>
      <c r="AZ17" s="535">
        <v>11</v>
      </c>
      <c r="BA17" s="534">
        <v>11</v>
      </c>
      <c r="BB17" s="796">
        <v>61</v>
      </c>
      <c r="BC17" s="351">
        <v>52</v>
      </c>
      <c r="BD17" s="349">
        <v>48</v>
      </c>
      <c r="BE17" s="349">
        <v>48</v>
      </c>
      <c r="BF17" s="349">
        <v>48</v>
      </c>
      <c r="BG17" s="349">
        <v>47</v>
      </c>
      <c r="BH17" s="349">
        <v>43</v>
      </c>
      <c r="BI17" s="535">
        <v>43</v>
      </c>
      <c r="BJ17" s="535">
        <v>43</v>
      </c>
      <c r="BK17" s="534">
        <v>49</v>
      </c>
      <c r="BL17" s="796">
        <v>18</v>
      </c>
      <c r="BM17" s="351">
        <v>18</v>
      </c>
      <c r="BN17" s="349">
        <v>16</v>
      </c>
      <c r="BO17" s="349">
        <v>24</v>
      </c>
      <c r="BP17" s="349">
        <v>29</v>
      </c>
      <c r="BQ17" s="349">
        <v>29</v>
      </c>
      <c r="BR17" s="349">
        <v>29</v>
      </c>
      <c r="BS17" s="535">
        <v>22</v>
      </c>
      <c r="BT17" s="535">
        <v>22</v>
      </c>
      <c r="BU17" s="534">
        <v>19</v>
      </c>
      <c r="BV17" s="534">
        <v>0</v>
      </c>
      <c r="BW17" s="796">
        <v>2</v>
      </c>
      <c r="BX17" s="351">
        <v>2</v>
      </c>
      <c r="BY17" s="349">
        <v>2</v>
      </c>
      <c r="BZ17" s="349">
        <v>3</v>
      </c>
      <c r="CA17" s="349">
        <v>3</v>
      </c>
      <c r="CB17" s="349">
        <v>4</v>
      </c>
      <c r="CC17" s="349">
        <v>4</v>
      </c>
      <c r="CD17" s="535">
        <v>4</v>
      </c>
      <c r="CE17" s="535">
        <v>8</v>
      </c>
      <c r="CF17" s="534">
        <v>8</v>
      </c>
      <c r="CG17" s="796">
        <v>15</v>
      </c>
      <c r="CH17" s="351">
        <v>15</v>
      </c>
      <c r="CI17" s="349">
        <v>22</v>
      </c>
      <c r="CJ17" s="349">
        <v>23</v>
      </c>
      <c r="CK17" s="349">
        <v>23</v>
      </c>
      <c r="CL17" s="349">
        <v>23</v>
      </c>
      <c r="CM17" s="349">
        <v>21</v>
      </c>
      <c r="CN17" s="535">
        <v>20</v>
      </c>
      <c r="CO17" s="535">
        <v>20</v>
      </c>
      <c r="CP17" s="534">
        <v>20</v>
      </c>
      <c r="CQ17" s="796">
        <v>13</v>
      </c>
      <c r="CR17" s="351">
        <v>13</v>
      </c>
      <c r="CS17" s="349">
        <v>13</v>
      </c>
      <c r="CT17" s="349">
        <v>14</v>
      </c>
      <c r="CU17" s="349">
        <v>14</v>
      </c>
      <c r="CV17" s="349">
        <v>17</v>
      </c>
      <c r="CW17" s="349">
        <v>16</v>
      </c>
      <c r="CX17" s="535">
        <v>16</v>
      </c>
      <c r="CY17" s="535" t="s">
        <v>103</v>
      </c>
      <c r="CZ17" s="796">
        <v>14</v>
      </c>
      <c r="DA17" s="351">
        <v>14</v>
      </c>
      <c r="DB17" s="349">
        <v>15</v>
      </c>
      <c r="DC17" s="349">
        <v>18</v>
      </c>
      <c r="DD17" s="349">
        <v>19</v>
      </c>
      <c r="DE17" s="349">
        <v>19</v>
      </c>
      <c r="DF17" s="349">
        <v>18</v>
      </c>
      <c r="DG17" s="535">
        <v>16</v>
      </c>
      <c r="DH17" s="535">
        <v>16</v>
      </c>
      <c r="DI17" s="534">
        <v>15</v>
      </c>
      <c r="DJ17" s="534">
        <v>2</v>
      </c>
      <c r="DK17" s="796">
        <v>45</v>
      </c>
      <c r="DL17" s="351">
        <v>44</v>
      </c>
      <c r="DM17" s="349">
        <v>48</v>
      </c>
      <c r="DN17" s="349">
        <v>48</v>
      </c>
      <c r="DO17" s="349">
        <v>47</v>
      </c>
      <c r="DP17" s="349">
        <v>49</v>
      </c>
      <c r="DQ17" s="349">
        <v>49</v>
      </c>
      <c r="DR17" s="535">
        <v>46</v>
      </c>
      <c r="DS17" s="535">
        <v>57</v>
      </c>
      <c r="DT17" s="534">
        <v>61</v>
      </c>
      <c r="DU17" s="796">
        <v>53</v>
      </c>
      <c r="DV17" s="351">
        <v>49</v>
      </c>
      <c r="DW17" s="349">
        <v>49</v>
      </c>
      <c r="DX17" s="349">
        <v>48</v>
      </c>
      <c r="DY17" s="349">
        <v>47</v>
      </c>
      <c r="DZ17" s="349">
        <v>47</v>
      </c>
      <c r="EA17" s="349">
        <v>47</v>
      </c>
      <c r="EB17" s="535">
        <v>45</v>
      </c>
      <c r="EC17" s="535">
        <v>45</v>
      </c>
      <c r="ED17" s="534">
        <v>45</v>
      </c>
      <c r="EE17" s="796">
        <v>6</v>
      </c>
      <c r="EF17" s="351">
        <v>5</v>
      </c>
      <c r="EG17" s="349">
        <v>3</v>
      </c>
      <c r="EH17" s="349">
        <v>3</v>
      </c>
      <c r="EI17" s="349">
        <v>3</v>
      </c>
      <c r="EJ17" s="349">
        <v>3</v>
      </c>
      <c r="EK17" s="349">
        <v>3</v>
      </c>
      <c r="EL17" s="535">
        <v>3</v>
      </c>
      <c r="EM17" s="535">
        <v>3</v>
      </c>
      <c r="EN17" s="534">
        <v>3</v>
      </c>
      <c r="EO17" s="796">
        <v>30</v>
      </c>
      <c r="EP17" s="351">
        <v>30</v>
      </c>
      <c r="EQ17" s="349">
        <v>27</v>
      </c>
      <c r="ER17" s="349">
        <v>29</v>
      </c>
      <c r="ES17" s="349">
        <v>31</v>
      </c>
      <c r="ET17" s="349">
        <v>31</v>
      </c>
      <c r="EU17" s="349">
        <v>30</v>
      </c>
      <c r="EV17" s="535">
        <v>32</v>
      </c>
      <c r="EW17" s="535">
        <v>40</v>
      </c>
      <c r="EX17" s="534">
        <v>41</v>
      </c>
      <c r="EY17" s="796">
        <v>36</v>
      </c>
      <c r="EZ17" s="351">
        <v>34</v>
      </c>
      <c r="FA17" s="349">
        <v>34</v>
      </c>
      <c r="FB17" s="349">
        <v>34</v>
      </c>
      <c r="FC17" s="349">
        <v>41</v>
      </c>
      <c r="FD17" s="349">
        <v>42</v>
      </c>
      <c r="FE17" s="349">
        <v>43</v>
      </c>
      <c r="FF17" s="535">
        <v>42</v>
      </c>
      <c r="FG17" s="535">
        <v>43</v>
      </c>
      <c r="FH17" s="534">
        <v>45</v>
      </c>
      <c r="FI17" s="796">
        <v>16</v>
      </c>
      <c r="FJ17" s="351">
        <v>17</v>
      </c>
      <c r="FK17" s="349">
        <v>7</v>
      </c>
      <c r="FL17" s="349">
        <v>7</v>
      </c>
      <c r="FM17" s="349">
        <v>7</v>
      </c>
      <c r="FN17" s="349">
        <v>10</v>
      </c>
      <c r="FO17" s="349">
        <v>10</v>
      </c>
      <c r="FP17" s="535">
        <v>13</v>
      </c>
      <c r="FQ17" s="535">
        <v>14</v>
      </c>
      <c r="FR17" s="534">
        <v>15</v>
      </c>
      <c r="FS17" s="796">
        <v>6</v>
      </c>
      <c r="FT17" s="351">
        <v>6</v>
      </c>
      <c r="FU17" s="349">
        <v>9</v>
      </c>
      <c r="FV17" s="349">
        <v>9</v>
      </c>
      <c r="FW17" s="349">
        <v>10</v>
      </c>
      <c r="FX17" s="349">
        <v>12</v>
      </c>
      <c r="FY17" s="349">
        <v>12</v>
      </c>
      <c r="FZ17" s="535">
        <v>12</v>
      </c>
      <c r="GA17" s="535">
        <v>12</v>
      </c>
      <c r="GB17" s="534">
        <v>11</v>
      </c>
      <c r="GC17" s="796">
        <v>73</v>
      </c>
      <c r="GD17" s="351">
        <v>63</v>
      </c>
      <c r="GE17" s="349">
        <v>56</v>
      </c>
      <c r="GF17" s="349">
        <v>56</v>
      </c>
      <c r="GG17" s="349">
        <v>55</v>
      </c>
      <c r="GH17" s="349">
        <v>54</v>
      </c>
      <c r="GI17" s="349">
        <v>52</v>
      </c>
      <c r="GJ17" s="535">
        <v>52</v>
      </c>
      <c r="GK17" s="535">
        <v>52</v>
      </c>
      <c r="GL17" s="534">
        <v>52</v>
      </c>
      <c r="GM17" s="796">
        <v>3</v>
      </c>
      <c r="GN17" s="351">
        <v>3</v>
      </c>
      <c r="GO17" s="349">
        <v>3</v>
      </c>
      <c r="GP17" s="349">
        <v>3</v>
      </c>
      <c r="GQ17" s="349">
        <v>3</v>
      </c>
      <c r="GR17" s="349">
        <v>3</v>
      </c>
      <c r="GS17" s="349">
        <v>3</v>
      </c>
      <c r="GT17" s="535">
        <v>3</v>
      </c>
      <c r="GU17" s="535">
        <v>3</v>
      </c>
      <c r="GV17" s="534">
        <v>3</v>
      </c>
      <c r="GW17" s="796">
        <v>77</v>
      </c>
      <c r="GX17" s="351">
        <v>77</v>
      </c>
      <c r="GY17" s="349">
        <v>76</v>
      </c>
      <c r="GZ17" s="349">
        <v>76</v>
      </c>
      <c r="HA17" s="349">
        <v>79</v>
      </c>
      <c r="HB17" s="349">
        <v>80</v>
      </c>
      <c r="HC17" s="349">
        <v>78</v>
      </c>
      <c r="HD17" s="535">
        <v>78</v>
      </c>
      <c r="HE17" s="535">
        <v>78</v>
      </c>
      <c r="HF17" s="534">
        <v>85</v>
      </c>
      <c r="HG17" s="796">
        <v>20</v>
      </c>
      <c r="HH17" s="351">
        <v>28</v>
      </c>
      <c r="HI17" s="349">
        <v>28</v>
      </c>
      <c r="HJ17" s="349">
        <v>27</v>
      </c>
      <c r="HK17" s="349">
        <v>26</v>
      </c>
      <c r="HL17" s="349">
        <v>24</v>
      </c>
      <c r="HM17" s="349">
        <v>15</v>
      </c>
      <c r="HN17" s="535">
        <v>11</v>
      </c>
      <c r="HO17" s="535">
        <v>11</v>
      </c>
      <c r="HP17" s="534">
        <v>10</v>
      </c>
      <c r="HQ17" s="796">
        <v>12</v>
      </c>
      <c r="HR17" s="351">
        <v>18</v>
      </c>
      <c r="HS17" s="349">
        <v>23</v>
      </c>
      <c r="HT17" s="349">
        <v>27</v>
      </c>
      <c r="HU17" s="349">
        <v>28</v>
      </c>
      <c r="HV17" s="349">
        <v>30</v>
      </c>
      <c r="HW17" s="349">
        <v>32</v>
      </c>
      <c r="HX17" s="535">
        <v>42</v>
      </c>
      <c r="HY17" s="535">
        <v>42</v>
      </c>
      <c r="HZ17" s="534">
        <v>41</v>
      </c>
      <c r="IA17" s="796">
        <v>18</v>
      </c>
      <c r="IB17" s="351">
        <v>20</v>
      </c>
      <c r="IC17" s="349">
        <v>20</v>
      </c>
      <c r="ID17" s="349">
        <v>21</v>
      </c>
      <c r="IE17" s="349">
        <v>25</v>
      </c>
      <c r="IF17" s="349">
        <v>25</v>
      </c>
      <c r="IG17" s="349">
        <v>25</v>
      </c>
      <c r="IH17" s="535">
        <v>39</v>
      </c>
      <c r="II17" s="535">
        <v>44</v>
      </c>
      <c r="IJ17" s="534">
        <v>55</v>
      </c>
      <c r="IK17" s="796">
        <v>609</v>
      </c>
      <c r="IL17" s="354">
        <v>600</v>
      </c>
      <c r="IM17" s="355">
        <v>581</v>
      </c>
      <c r="IN17" s="355">
        <v>600</v>
      </c>
      <c r="IO17" s="355">
        <v>619</v>
      </c>
      <c r="IP17" s="355">
        <v>627</v>
      </c>
      <c r="IQ17" s="355">
        <v>591</v>
      </c>
      <c r="IR17" s="535">
        <v>595</v>
      </c>
      <c r="IS17" s="535">
        <v>610</v>
      </c>
      <c r="IT17" s="534">
        <v>640</v>
      </c>
      <c r="IU17" s="796">
        <v>1096</v>
      </c>
      <c r="IV17" s="796">
        <v>1086</v>
      </c>
      <c r="IW17" s="353">
        <v>1069</v>
      </c>
      <c r="IX17" s="794">
        <v>1089</v>
      </c>
      <c r="IY17" s="794">
        <v>1113</v>
      </c>
      <c r="IZ17" s="794">
        <v>1135</v>
      </c>
      <c r="JA17" s="794">
        <v>1102</v>
      </c>
      <c r="JB17" s="535">
        <v>1107</v>
      </c>
      <c r="JC17" s="797">
        <v>1124</v>
      </c>
      <c r="JD17" s="802">
        <v>1154</v>
      </c>
    </row>
    <row r="18" spans="1:264" ht="15" customHeight="1">
      <c r="A18" s="788">
        <v>15</v>
      </c>
      <c r="B18" s="794" t="s">
        <v>145</v>
      </c>
      <c r="C18" s="795">
        <v>15</v>
      </c>
      <c r="D18" s="795">
        <v>15</v>
      </c>
      <c r="E18" s="349">
        <v>15</v>
      </c>
      <c r="F18" s="349">
        <v>15</v>
      </c>
      <c r="G18" s="349">
        <v>16</v>
      </c>
      <c r="H18" s="349">
        <v>15</v>
      </c>
      <c r="I18" s="349">
        <v>15</v>
      </c>
      <c r="J18" s="535">
        <v>15</v>
      </c>
      <c r="K18" s="535">
        <v>15</v>
      </c>
      <c r="L18" s="534">
        <v>15</v>
      </c>
      <c r="M18" s="534">
        <v>0</v>
      </c>
      <c r="N18" s="794">
        <v>1</v>
      </c>
      <c r="O18" s="794">
        <v>1</v>
      </c>
      <c r="P18" s="794">
        <v>1</v>
      </c>
      <c r="Q18" s="794">
        <v>1</v>
      </c>
      <c r="R18" s="794">
        <v>1</v>
      </c>
      <c r="S18" s="794">
        <v>1</v>
      </c>
      <c r="T18" s="794">
        <v>1</v>
      </c>
      <c r="U18" s="535">
        <v>1</v>
      </c>
      <c r="V18" s="535">
        <v>1</v>
      </c>
      <c r="W18" s="534">
        <v>1</v>
      </c>
      <c r="X18" s="795">
        <v>0</v>
      </c>
      <c r="Y18" s="351">
        <v>0</v>
      </c>
      <c r="Z18" s="349">
        <v>0</v>
      </c>
      <c r="AA18" s="349">
        <v>0</v>
      </c>
      <c r="AB18" s="349">
        <v>0</v>
      </c>
      <c r="AC18" s="349">
        <v>0</v>
      </c>
      <c r="AD18" s="349">
        <v>0</v>
      </c>
      <c r="AE18" s="535">
        <v>0</v>
      </c>
      <c r="AF18" s="535">
        <v>0</v>
      </c>
      <c r="AG18" s="534">
        <v>0</v>
      </c>
      <c r="AH18" s="795">
        <v>0</v>
      </c>
      <c r="AI18" s="351">
        <v>0</v>
      </c>
      <c r="AJ18" s="349">
        <v>0</v>
      </c>
      <c r="AK18" s="349">
        <v>0</v>
      </c>
      <c r="AL18" s="349">
        <v>0</v>
      </c>
      <c r="AM18" s="349">
        <v>0</v>
      </c>
      <c r="AN18" s="349">
        <v>0</v>
      </c>
      <c r="AO18" s="535">
        <v>0</v>
      </c>
      <c r="AP18" s="535">
        <v>0</v>
      </c>
      <c r="AQ18" s="534">
        <v>0</v>
      </c>
      <c r="AR18" s="795">
        <v>0</v>
      </c>
      <c r="AS18" s="352">
        <v>0</v>
      </c>
      <c r="AT18" s="350">
        <v>0</v>
      </c>
      <c r="AU18" s="350">
        <v>0</v>
      </c>
      <c r="AV18" s="350">
        <v>0</v>
      </c>
      <c r="AW18" s="350">
        <v>0</v>
      </c>
      <c r="AX18" s="350">
        <v>0</v>
      </c>
      <c r="AY18" s="535">
        <v>0</v>
      </c>
      <c r="AZ18" s="535">
        <v>0</v>
      </c>
      <c r="BA18" s="534">
        <v>0</v>
      </c>
      <c r="BB18" s="795">
        <v>1</v>
      </c>
      <c r="BC18" s="351">
        <v>1</v>
      </c>
      <c r="BD18" s="349">
        <v>1</v>
      </c>
      <c r="BE18" s="349">
        <v>1</v>
      </c>
      <c r="BF18" s="349">
        <v>1</v>
      </c>
      <c r="BG18" s="349">
        <v>1</v>
      </c>
      <c r="BH18" s="349">
        <v>1</v>
      </c>
      <c r="BI18" s="535">
        <v>1</v>
      </c>
      <c r="BJ18" s="535">
        <v>1</v>
      </c>
      <c r="BK18" s="534">
        <v>1</v>
      </c>
      <c r="BL18" s="795">
        <v>0</v>
      </c>
      <c r="BM18" s="351">
        <v>0</v>
      </c>
      <c r="BN18" s="349">
        <v>0</v>
      </c>
      <c r="BO18" s="349">
        <v>0</v>
      </c>
      <c r="BP18" s="349">
        <v>0</v>
      </c>
      <c r="BQ18" s="349">
        <v>0</v>
      </c>
      <c r="BR18" s="349">
        <v>0</v>
      </c>
      <c r="BS18" s="535">
        <v>0</v>
      </c>
      <c r="BT18" s="535">
        <v>0</v>
      </c>
      <c r="BU18" s="534">
        <v>0</v>
      </c>
      <c r="BV18" s="534">
        <v>0</v>
      </c>
      <c r="BW18" s="795">
        <v>0</v>
      </c>
      <c r="BX18" s="351">
        <v>0</v>
      </c>
      <c r="BY18" s="349">
        <v>0</v>
      </c>
      <c r="BZ18" s="349">
        <v>0</v>
      </c>
      <c r="CA18" s="349">
        <v>0</v>
      </c>
      <c r="CB18" s="349">
        <v>0</v>
      </c>
      <c r="CC18" s="349">
        <v>0</v>
      </c>
      <c r="CD18" s="535">
        <v>0</v>
      </c>
      <c r="CE18" s="535">
        <v>1</v>
      </c>
      <c r="CF18" s="534">
        <v>1</v>
      </c>
      <c r="CG18" s="795">
        <v>0</v>
      </c>
      <c r="CH18" s="351">
        <v>0</v>
      </c>
      <c r="CI18" s="349">
        <v>0</v>
      </c>
      <c r="CJ18" s="349">
        <v>0</v>
      </c>
      <c r="CK18" s="349">
        <v>0</v>
      </c>
      <c r="CL18" s="349">
        <v>0</v>
      </c>
      <c r="CM18" s="349">
        <v>0</v>
      </c>
      <c r="CN18" s="535">
        <v>0</v>
      </c>
      <c r="CO18" s="535">
        <v>0</v>
      </c>
      <c r="CP18" s="534">
        <v>0</v>
      </c>
      <c r="CQ18" s="795">
        <v>0</v>
      </c>
      <c r="CR18" s="351">
        <v>0</v>
      </c>
      <c r="CS18" s="349">
        <v>0</v>
      </c>
      <c r="CT18" s="349">
        <v>0</v>
      </c>
      <c r="CU18" s="349">
        <v>0</v>
      </c>
      <c r="CV18" s="349">
        <v>0</v>
      </c>
      <c r="CW18" s="349">
        <v>0</v>
      </c>
      <c r="CX18" s="535">
        <v>0</v>
      </c>
      <c r="CY18" s="535" t="s">
        <v>103</v>
      </c>
      <c r="CZ18" s="795">
        <v>0</v>
      </c>
      <c r="DA18" s="351">
        <v>0</v>
      </c>
      <c r="DB18" s="349">
        <v>0</v>
      </c>
      <c r="DC18" s="349">
        <v>0</v>
      </c>
      <c r="DD18" s="349">
        <v>0</v>
      </c>
      <c r="DE18" s="349">
        <v>0</v>
      </c>
      <c r="DF18" s="349">
        <v>0</v>
      </c>
      <c r="DG18" s="535">
        <v>0</v>
      </c>
      <c r="DH18" s="535">
        <v>0</v>
      </c>
      <c r="DI18" s="534">
        <v>0</v>
      </c>
      <c r="DJ18" s="534">
        <v>0</v>
      </c>
      <c r="DK18" s="795">
        <v>1</v>
      </c>
      <c r="DL18" s="351">
        <v>1</v>
      </c>
      <c r="DM18" s="349">
        <v>1</v>
      </c>
      <c r="DN18" s="349">
        <v>1</v>
      </c>
      <c r="DO18" s="349">
        <v>1</v>
      </c>
      <c r="DP18" s="349">
        <v>1</v>
      </c>
      <c r="DQ18" s="349">
        <v>1</v>
      </c>
      <c r="DR18" s="535">
        <v>1</v>
      </c>
      <c r="DS18" s="535">
        <v>1</v>
      </c>
      <c r="DT18" s="534">
        <v>1</v>
      </c>
      <c r="DU18" s="795">
        <v>3</v>
      </c>
      <c r="DV18" s="351">
        <v>3</v>
      </c>
      <c r="DW18" s="349">
        <v>3</v>
      </c>
      <c r="DX18" s="349">
        <v>3</v>
      </c>
      <c r="DY18" s="349">
        <v>3</v>
      </c>
      <c r="DZ18" s="349">
        <v>3</v>
      </c>
      <c r="EA18" s="349">
        <v>3</v>
      </c>
      <c r="EB18" s="535">
        <v>3</v>
      </c>
      <c r="EC18" s="535">
        <v>3</v>
      </c>
      <c r="ED18" s="534">
        <v>3</v>
      </c>
      <c r="EE18" s="795">
        <v>0</v>
      </c>
      <c r="EF18" s="351">
        <v>0</v>
      </c>
      <c r="EG18" s="349">
        <v>0</v>
      </c>
      <c r="EH18" s="349">
        <v>0</v>
      </c>
      <c r="EI18" s="349">
        <v>0</v>
      </c>
      <c r="EJ18" s="349">
        <v>0</v>
      </c>
      <c r="EK18" s="349">
        <v>0</v>
      </c>
      <c r="EL18" s="535">
        <v>0</v>
      </c>
      <c r="EM18" s="535">
        <v>0</v>
      </c>
      <c r="EN18" s="534">
        <v>0</v>
      </c>
      <c r="EO18" s="795">
        <v>0</v>
      </c>
      <c r="EP18" s="351">
        <v>0</v>
      </c>
      <c r="EQ18" s="349">
        <v>0</v>
      </c>
      <c r="ER18" s="349">
        <v>0</v>
      </c>
      <c r="ES18" s="349">
        <v>0</v>
      </c>
      <c r="ET18" s="349">
        <v>0</v>
      </c>
      <c r="EU18" s="349">
        <v>0</v>
      </c>
      <c r="EV18" s="535">
        <v>0</v>
      </c>
      <c r="EW18" s="535">
        <v>0</v>
      </c>
      <c r="EX18" s="534">
        <v>0</v>
      </c>
      <c r="EY18" s="795">
        <v>0</v>
      </c>
      <c r="EZ18" s="351">
        <v>0</v>
      </c>
      <c r="FA18" s="349">
        <v>0</v>
      </c>
      <c r="FB18" s="349">
        <v>0</v>
      </c>
      <c r="FC18" s="349">
        <v>0</v>
      </c>
      <c r="FD18" s="349">
        <v>0</v>
      </c>
      <c r="FE18" s="349">
        <v>0</v>
      </c>
      <c r="FF18" s="535">
        <v>0</v>
      </c>
      <c r="FG18" s="535">
        <v>0</v>
      </c>
      <c r="FH18" s="534">
        <v>0</v>
      </c>
      <c r="FI18" s="795">
        <v>0</v>
      </c>
      <c r="FJ18" s="351">
        <v>0</v>
      </c>
      <c r="FK18" s="349">
        <v>0</v>
      </c>
      <c r="FL18" s="349">
        <v>0</v>
      </c>
      <c r="FM18" s="349">
        <v>0</v>
      </c>
      <c r="FN18" s="349">
        <v>0</v>
      </c>
      <c r="FO18" s="349">
        <v>0</v>
      </c>
      <c r="FP18" s="535">
        <v>0</v>
      </c>
      <c r="FQ18" s="535">
        <v>0</v>
      </c>
      <c r="FR18" s="534">
        <v>0</v>
      </c>
      <c r="FS18" s="795">
        <v>0</v>
      </c>
      <c r="FT18" s="351">
        <v>0</v>
      </c>
      <c r="FU18" s="349">
        <v>1</v>
      </c>
      <c r="FV18" s="349">
        <v>1</v>
      </c>
      <c r="FW18" s="349">
        <v>1</v>
      </c>
      <c r="FX18" s="349">
        <v>1</v>
      </c>
      <c r="FY18" s="349">
        <v>1</v>
      </c>
      <c r="FZ18" s="535">
        <v>1</v>
      </c>
      <c r="GA18" s="535">
        <v>1</v>
      </c>
      <c r="GB18" s="534">
        <v>1</v>
      </c>
      <c r="GC18" s="795">
        <v>0</v>
      </c>
      <c r="GD18" s="351">
        <v>0</v>
      </c>
      <c r="GE18" s="349">
        <v>1</v>
      </c>
      <c r="GF18" s="349">
        <v>1</v>
      </c>
      <c r="GG18" s="349">
        <v>1</v>
      </c>
      <c r="GH18" s="349">
        <v>1</v>
      </c>
      <c r="GI18" s="349">
        <v>1</v>
      </c>
      <c r="GJ18" s="535">
        <v>1</v>
      </c>
      <c r="GK18" s="535">
        <v>1</v>
      </c>
      <c r="GL18" s="534">
        <v>1</v>
      </c>
      <c r="GM18" s="795">
        <v>0</v>
      </c>
      <c r="GN18" s="351">
        <v>0</v>
      </c>
      <c r="GO18" s="349">
        <v>0</v>
      </c>
      <c r="GP18" s="349">
        <v>0</v>
      </c>
      <c r="GQ18" s="349">
        <v>0</v>
      </c>
      <c r="GR18" s="349">
        <v>0</v>
      </c>
      <c r="GS18" s="349">
        <v>0</v>
      </c>
      <c r="GT18" s="535">
        <v>0</v>
      </c>
      <c r="GU18" s="535">
        <v>0</v>
      </c>
      <c r="GV18" s="534">
        <v>0</v>
      </c>
      <c r="GW18" s="795">
        <v>1</v>
      </c>
      <c r="GX18" s="351">
        <v>1</v>
      </c>
      <c r="GY18" s="349">
        <v>1</v>
      </c>
      <c r="GZ18" s="349">
        <v>1</v>
      </c>
      <c r="HA18" s="349">
        <v>1</v>
      </c>
      <c r="HB18" s="349">
        <v>1</v>
      </c>
      <c r="HC18" s="349">
        <v>1</v>
      </c>
      <c r="HD18" s="535">
        <v>1</v>
      </c>
      <c r="HE18" s="535">
        <v>1</v>
      </c>
      <c r="HF18" s="534">
        <v>2</v>
      </c>
      <c r="HG18" s="795">
        <v>0</v>
      </c>
      <c r="HH18" s="351">
        <v>0</v>
      </c>
      <c r="HI18" s="349">
        <v>0</v>
      </c>
      <c r="HJ18" s="349">
        <v>0</v>
      </c>
      <c r="HK18" s="349">
        <v>0</v>
      </c>
      <c r="HL18" s="349">
        <v>0</v>
      </c>
      <c r="HM18" s="349">
        <v>0</v>
      </c>
      <c r="HN18" s="535">
        <v>0</v>
      </c>
      <c r="HO18" s="535">
        <v>0</v>
      </c>
      <c r="HP18" s="534">
        <v>0</v>
      </c>
      <c r="HQ18" s="795">
        <v>0</v>
      </c>
      <c r="HR18" s="351">
        <v>0</v>
      </c>
      <c r="HS18" s="349">
        <v>0</v>
      </c>
      <c r="HT18" s="349">
        <v>0</v>
      </c>
      <c r="HU18" s="349">
        <v>0</v>
      </c>
      <c r="HV18" s="349">
        <v>0</v>
      </c>
      <c r="HW18" s="349">
        <v>0</v>
      </c>
      <c r="HX18" s="535">
        <v>0</v>
      </c>
      <c r="HY18" s="535">
        <v>0</v>
      </c>
      <c r="HZ18" s="534">
        <v>0</v>
      </c>
      <c r="IA18" s="795">
        <v>0</v>
      </c>
      <c r="IB18" s="351">
        <v>1</v>
      </c>
      <c r="IC18" s="349">
        <v>1</v>
      </c>
      <c r="ID18" s="349">
        <v>1</v>
      </c>
      <c r="IE18" s="349">
        <v>1</v>
      </c>
      <c r="IF18" s="349">
        <v>1</v>
      </c>
      <c r="IG18" s="349">
        <v>1</v>
      </c>
      <c r="IH18" s="535">
        <v>1</v>
      </c>
      <c r="II18" s="535">
        <v>1</v>
      </c>
      <c r="IJ18" s="534">
        <v>1</v>
      </c>
      <c r="IK18" s="796">
        <v>7</v>
      </c>
      <c r="IL18" s="352">
        <v>8</v>
      </c>
      <c r="IM18" s="350">
        <v>10</v>
      </c>
      <c r="IN18" s="350">
        <v>10</v>
      </c>
      <c r="IO18" s="350">
        <v>10</v>
      </c>
      <c r="IP18" s="350">
        <v>10</v>
      </c>
      <c r="IQ18" s="350">
        <v>10</v>
      </c>
      <c r="IR18" s="535">
        <v>10</v>
      </c>
      <c r="IS18" s="535">
        <v>11</v>
      </c>
      <c r="IT18" s="534">
        <v>12</v>
      </c>
      <c r="IU18" s="796">
        <v>22</v>
      </c>
      <c r="IV18" s="796">
        <v>23</v>
      </c>
      <c r="IW18" s="353">
        <v>25</v>
      </c>
      <c r="IX18" s="794">
        <v>25</v>
      </c>
      <c r="IY18" s="794">
        <v>26</v>
      </c>
      <c r="IZ18" s="794">
        <v>25</v>
      </c>
      <c r="JA18" s="794">
        <v>25</v>
      </c>
      <c r="JB18" s="535">
        <v>25</v>
      </c>
      <c r="JC18" s="797">
        <v>26</v>
      </c>
      <c r="JD18" s="802">
        <v>27</v>
      </c>
    </row>
    <row r="19" spans="1:264" ht="15" customHeight="1">
      <c r="A19" s="788">
        <v>16</v>
      </c>
      <c r="B19" s="794" t="s">
        <v>146</v>
      </c>
      <c r="C19" s="795">
        <v>9</v>
      </c>
      <c r="D19" s="795">
        <v>9</v>
      </c>
      <c r="E19" s="349">
        <v>9</v>
      </c>
      <c r="F19" s="349">
        <v>9</v>
      </c>
      <c r="G19" s="349">
        <v>9</v>
      </c>
      <c r="H19" s="349">
        <v>9</v>
      </c>
      <c r="I19" s="349">
        <v>9</v>
      </c>
      <c r="J19" s="535">
        <v>9</v>
      </c>
      <c r="K19" s="535">
        <v>9</v>
      </c>
      <c r="L19" s="534">
        <v>9</v>
      </c>
      <c r="M19" s="534">
        <v>0</v>
      </c>
      <c r="N19" s="794">
        <v>3</v>
      </c>
      <c r="O19" s="794">
        <v>3</v>
      </c>
      <c r="P19" s="794">
        <v>3</v>
      </c>
      <c r="Q19" s="794">
        <v>3</v>
      </c>
      <c r="R19" s="794">
        <v>3</v>
      </c>
      <c r="S19" s="794">
        <v>2</v>
      </c>
      <c r="T19" s="794">
        <v>2</v>
      </c>
      <c r="U19" s="535">
        <v>2</v>
      </c>
      <c r="V19" s="535">
        <v>2</v>
      </c>
      <c r="W19" s="534">
        <v>2</v>
      </c>
      <c r="X19" s="795">
        <v>0</v>
      </c>
      <c r="Y19" s="351">
        <v>0</v>
      </c>
      <c r="Z19" s="349">
        <v>0</v>
      </c>
      <c r="AA19" s="349">
        <v>0</v>
      </c>
      <c r="AB19" s="349">
        <v>0</v>
      </c>
      <c r="AC19" s="349">
        <v>0</v>
      </c>
      <c r="AD19" s="349">
        <v>0</v>
      </c>
      <c r="AE19" s="535">
        <v>0</v>
      </c>
      <c r="AF19" s="535">
        <v>0</v>
      </c>
      <c r="AG19" s="534">
        <v>0</v>
      </c>
      <c r="AH19" s="795">
        <v>0</v>
      </c>
      <c r="AI19" s="351">
        <v>0</v>
      </c>
      <c r="AJ19" s="349">
        <v>0</v>
      </c>
      <c r="AK19" s="349">
        <v>0</v>
      </c>
      <c r="AL19" s="349">
        <v>0</v>
      </c>
      <c r="AM19" s="349">
        <v>0</v>
      </c>
      <c r="AN19" s="349">
        <v>0</v>
      </c>
      <c r="AO19" s="535">
        <v>0</v>
      </c>
      <c r="AP19" s="535">
        <v>0</v>
      </c>
      <c r="AQ19" s="534">
        <v>0</v>
      </c>
      <c r="AR19" s="795">
        <v>1</v>
      </c>
      <c r="AS19" s="352">
        <v>1</v>
      </c>
      <c r="AT19" s="350">
        <v>0</v>
      </c>
      <c r="AU19" s="350">
        <v>0</v>
      </c>
      <c r="AV19" s="350">
        <v>0</v>
      </c>
      <c r="AW19" s="350">
        <v>0</v>
      </c>
      <c r="AX19" s="350">
        <v>0</v>
      </c>
      <c r="AY19" s="535">
        <v>0</v>
      </c>
      <c r="AZ19" s="535">
        <v>0</v>
      </c>
      <c r="BA19" s="534">
        <v>0</v>
      </c>
      <c r="BB19" s="795">
        <v>1</v>
      </c>
      <c r="BC19" s="351">
        <v>1</v>
      </c>
      <c r="BD19" s="349">
        <v>1</v>
      </c>
      <c r="BE19" s="349">
        <v>1</v>
      </c>
      <c r="BF19" s="349">
        <v>1</v>
      </c>
      <c r="BG19" s="349">
        <v>1</v>
      </c>
      <c r="BH19" s="349">
        <v>1</v>
      </c>
      <c r="BI19" s="535">
        <v>1</v>
      </c>
      <c r="BJ19" s="535">
        <v>1</v>
      </c>
      <c r="BK19" s="534">
        <v>1</v>
      </c>
      <c r="BL19" s="795">
        <v>0</v>
      </c>
      <c r="BM19" s="351">
        <v>0</v>
      </c>
      <c r="BN19" s="349">
        <v>0</v>
      </c>
      <c r="BO19" s="349">
        <v>1</v>
      </c>
      <c r="BP19" s="349">
        <v>1</v>
      </c>
      <c r="BQ19" s="349">
        <v>1</v>
      </c>
      <c r="BR19" s="349">
        <v>1</v>
      </c>
      <c r="BS19" s="535">
        <v>1</v>
      </c>
      <c r="BT19" s="535">
        <v>1</v>
      </c>
      <c r="BU19" s="534">
        <v>1</v>
      </c>
      <c r="BV19" s="534">
        <v>0</v>
      </c>
      <c r="BW19" s="795">
        <v>0</v>
      </c>
      <c r="BX19" s="351">
        <v>0</v>
      </c>
      <c r="BY19" s="349">
        <v>0</v>
      </c>
      <c r="BZ19" s="349">
        <v>0</v>
      </c>
      <c r="CA19" s="349">
        <v>0</v>
      </c>
      <c r="CB19" s="349">
        <v>0</v>
      </c>
      <c r="CC19" s="349">
        <v>0</v>
      </c>
      <c r="CD19" s="535">
        <v>0</v>
      </c>
      <c r="CE19" s="535">
        <v>0</v>
      </c>
      <c r="CF19" s="534">
        <v>0</v>
      </c>
      <c r="CG19" s="795">
        <v>0</v>
      </c>
      <c r="CH19" s="351">
        <v>0</v>
      </c>
      <c r="CI19" s="349">
        <v>0</v>
      </c>
      <c r="CJ19" s="349">
        <v>0</v>
      </c>
      <c r="CK19" s="349">
        <v>0</v>
      </c>
      <c r="CL19" s="349">
        <v>0</v>
      </c>
      <c r="CM19" s="349">
        <v>0</v>
      </c>
      <c r="CN19" s="535">
        <v>0</v>
      </c>
      <c r="CO19" s="535">
        <v>0</v>
      </c>
      <c r="CP19" s="534">
        <v>0</v>
      </c>
      <c r="CQ19" s="795">
        <v>0</v>
      </c>
      <c r="CR19" s="351">
        <v>0</v>
      </c>
      <c r="CS19" s="349">
        <v>0</v>
      </c>
      <c r="CT19" s="349">
        <v>0</v>
      </c>
      <c r="CU19" s="349">
        <v>0</v>
      </c>
      <c r="CV19" s="349">
        <v>0</v>
      </c>
      <c r="CW19" s="349">
        <v>0</v>
      </c>
      <c r="CX19" s="535">
        <v>0</v>
      </c>
      <c r="CY19" s="535" t="s">
        <v>103</v>
      </c>
      <c r="CZ19" s="795">
        <v>0</v>
      </c>
      <c r="DA19" s="351">
        <v>0</v>
      </c>
      <c r="DB19" s="349">
        <v>0</v>
      </c>
      <c r="DC19" s="349">
        <v>0</v>
      </c>
      <c r="DD19" s="349">
        <v>0</v>
      </c>
      <c r="DE19" s="349">
        <v>0</v>
      </c>
      <c r="DF19" s="349">
        <v>0</v>
      </c>
      <c r="DG19" s="535">
        <v>0</v>
      </c>
      <c r="DH19" s="535">
        <v>0</v>
      </c>
      <c r="DI19" s="534">
        <v>0</v>
      </c>
      <c r="DJ19" s="534">
        <v>0</v>
      </c>
      <c r="DK19" s="795">
        <v>3</v>
      </c>
      <c r="DL19" s="351">
        <v>2</v>
      </c>
      <c r="DM19" s="349">
        <v>2</v>
      </c>
      <c r="DN19" s="349">
        <v>2</v>
      </c>
      <c r="DO19" s="349">
        <v>2</v>
      </c>
      <c r="DP19" s="349">
        <v>2</v>
      </c>
      <c r="DQ19" s="349">
        <v>1</v>
      </c>
      <c r="DR19" s="535">
        <v>1</v>
      </c>
      <c r="DS19" s="535">
        <v>1</v>
      </c>
      <c r="DT19" s="534">
        <v>1</v>
      </c>
      <c r="DU19" s="795">
        <v>3</v>
      </c>
      <c r="DV19" s="351">
        <v>3</v>
      </c>
      <c r="DW19" s="349">
        <v>3</v>
      </c>
      <c r="DX19" s="349">
        <v>3</v>
      </c>
      <c r="DY19" s="349">
        <v>3</v>
      </c>
      <c r="DZ19" s="349">
        <v>3</v>
      </c>
      <c r="EA19" s="349">
        <v>3</v>
      </c>
      <c r="EB19" s="535">
        <v>1</v>
      </c>
      <c r="EC19" s="535">
        <v>1</v>
      </c>
      <c r="ED19" s="534">
        <v>1</v>
      </c>
      <c r="EE19" s="795">
        <v>0</v>
      </c>
      <c r="EF19" s="351">
        <v>0</v>
      </c>
      <c r="EG19" s="349">
        <v>0</v>
      </c>
      <c r="EH19" s="349">
        <v>0</v>
      </c>
      <c r="EI19" s="349">
        <v>0</v>
      </c>
      <c r="EJ19" s="349">
        <v>0</v>
      </c>
      <c r="EK19" s="349">
        <v>0</v>
      </c>
      <c r="EL19" s="535">
        <v>0</v>
      </c>
      <c r="EM19" s="535">
        <v>0</v>
      </c>
      <c r="EN19" s="534">
        <v>0</v>
      </c>
      <c r="EO19" s="795">
        <v>0</v>
      </c>
      <c r="EP19" s="351">
        <v>0</v>
      </c>
      <c r="EQ19" s="349">
        <v>1</v>
      </c>
      <c r="ER19" s="349">
        <v>1</v>
      </c>
      <c r="ES19" s="349">
        <v>1</v>
      </c>
      <c r="ET19" s="349">
        <v>1</v>
      </c>
      <c r="EU19" s="349">
        <v>1</v>
      </c>
      <c r="EV19" s="535">
        <v>1</v>
      </c>
      <c r="EW19" s="535">
        <v>1</v>
      </c>
      <c r="EX19" s="534">
        <v>1</v>
      </c>
      <c r="EY19" s="795">
        <v>0</v>
      </c>
      <c r="EZ19" s="351">
        <v>0</v>
      </c>
      <c r="FA19" s="349">
        <v>0</v>
      </c>
      <c r="FB19" s="349">
        <v>0</v>
      </c>
      <c r="FC19" s="349">
        <v>0</v>
      </c>
      <c r="FD19" s="349">
        <v>0</v>
      </c>
      <c r="FE19" s="349">
        <v>0</v>
      </c>
      <c r="FF19" s="535">
        <v>0</v>
      </c>
      <c r="FG19" s="535">
        <v>0</v>
      </c>
      <c r="FH19" s="534">
        <v>0</v>
      </c>
      <c r="FI19" s="795">
        <v>0</v>
      </c>
      <c r="FJ19" s="351">
        <v>0</v>
      </c>
      <c r="FK19" s="349">
        <v>0</v>
      </c>
      <c r="FL19" s="349">
        <v>0</v>
      </c>
      <c r="FM19" s="349">
        <v>0</v>
      </c>
      <c r="FN19" s="349">
        <v>0</v>
      </c>
      <c r="FO19" s="349">
        <v>0</v>
      </c>
      <c r="FP19" s="535">
        <v>0</v>
      </c>
      <c r="FQ19" s="535">
        <v>0</v>
      </c>
      <c r="FR19" s="534">
        <v>0</v>
      </c>
      <c r="FS19" s="795">
        <v>0</v>
      </c>
      <c r="FT19" s="351">
        <v>0</v>
      </c>
      <c r="FU19" s="349">
        <v>0</v>
      </c>
      <c r="FV19" s="349">
        <v>0</v>
      </c>
      <c r="FW19" s="349">
        <v>0</v>
      </c>
      <c r="FX19" s="349">
        <v>0</v>
      </c>
      <c r="FY19" s="349">
        <v>0</v>
      </c>
      <c r="FZ19" s="535">
        <v>0</v>
      </c>
      <c r="GA19" s="535">
        <v>0</v>
      </c>
      <c r="GB19" s="534">
        <v>1</v>
      </c>
      <c r="GC19" s="795">
        <v>2</v>
      </c>
      <c r="GD19" s="351">
        <v>2</v>
      </c>
      <c r="GE19" s="349">
        <v>2</v>
      </c>
      <c r="GF19" s="349">
        <v>2</v>
      </c>
      <c r="GG19" s="349">
        <v>2</v>
      </c>
      <c r="GH19" s="349">
        <v>2</v>
      </c>
      <c r="GI19" s="349">
        <v>2</v>
      </c>
      <c r="GJ19" s="535">
        <v>2</v>
      </c>
      <c r="GK19" s="535">
        <v>2</v>
      </c>
      <c r="GL19" s="534">
        <v>2</v>
      </c>
      <c r="GM19" s="795">
        <v>0</v>
      </c>
      <c r="GN19" s="351">
        <v>0</v>
      </c>
      <c r="GO19" s="349">
        <v>0</v>
      </c>
      <c r="GP19" s="349">
        <v>0</v>
      </c>
      <c r="GQ19" s="349">
        <v>0</v>
      </c>
      <c r="GR19" s="349">
        <v>0</v>
      </c>
      <c r="GS19" s="349">
        <v>0</v>
      </c>
      <c r="GT19" s="535">
        <v>0</v>
      </c>
      <c r="GU19" s="535">
        <v>0</v>
      </c>
      <c r="GV19" s="534">
        <v>0</v>
      </c>
      <c r="GW19" s="795">
        <v>3</v>
      </c>
      <c r="GX19" s="351">
        <v>3</v>
      </c>
      <c r="GY19" s="349">
        <v>3</v>
      </c>
      <c r="GZ19" s="349">
        <v>3</v>
      </c>
      <c r="HA19" s="349">
        <v>3</v>
      </c>
      <c r="HB19" s="349">
        <v>3</v>
      </c>
      <c r="HC19" s="349">
        <v>3</v>
      </c>
      <c r="HD19" s="535">
        <v>3</v>
      </c>
      <c r="HE19" s="535">
        <v>3</v>
      </c>
      <c r="HF19" s="534">
        <v>3</v>
      </c>
      <c r="HG19" s="795">
        <v>0</v>
      </c>
      <c r="HH19" s="351">
        <v>0</v>
      </c>
      <c r="HI19" s="349">
        <v>0</v>
      </c>
      <c r="HJ19" s="349">
        <v>0</v>
      </c>
      <c r="HK19" s="349">
        <v>0</v>
      </c>
      <c r="HL19" s="349">
        <v>0</v>
      </c>
      <c r="HM19" s="349">
        <v>0</v>
      </c>
      <c r="HN19" s="535">
        <v>0</v>
      </c>
      <c r="HO19" s="535">
        <v>0</v>
      </c>
      <c r="HP19" s="534">
        <v>0</v>
      </c>
      <c r="HQ19" s="795">
        <v>1</v>
      </c>
      <c r="HR19" s="351">
        <v>1</v>
      </c>
      <c r="HS19" s="349">
        <v>1</v>
      </c>
      <c r="HT19" s="349">
        <v>1</v>
      </c>
      <c r="HU19" s="349">
        <v>1</v>
      </c>
      <c r="HV19" s="349">
        <v>1</v>
      </c>
      <c r="HW19" s="349">
        <v>1</v>
      </c>
      <c r="HX19" s="535">
        <v>1</v>
      </c>
      <c r="HY19" s="535">
        <v>1</v>
      </c>
      <c r="HZ19" s="534">
        <v>1</v>
      </c>
      <c r="IA19" s="795">
        <v>0</v>
      </c>
      <c r="IB19" s="351">
        <v>0</v>
      </c>
      <c r="IC19" s="349">
        <v>0</v>
      </c>
      <c r="ID19" s="349">
        <v>0</v>
      </c>
      <c r="IE19" s="349">
        <v>0</v>
      </c>
      <c r="IF19" s="349">
        <v>0</v>
      </c>
      <c r="IG19" s="349">
        <v>0</v>
      </c>
      <c r="IH19" s="535">
        <v>1</v>
      </c>
      <c r="II19" s="535">
        <v>1</v>
      </c>
      <c r="IJ19" s="534">
        <v>1</v>
      </c>
      <c r="IK19" s="796">
        <v>17</v>
      </c>
      <c r="IL19" s="354">
        <v>16</v>
      </c>
      <c r="IM19" s="355">
        <v>16</v>
      </c>
      <c r="IN19" s="355">
        <v>17</v>
      </c>
      <c r="IO19" s="355">
        <v>17</v>
      </c>
      <c r="IP19" s="355">
        <v>16</v>
      </c>
      <c r="IQ19" s="355">
        <v>15</v>
      </c>
      <c r="IR19" s="535">
        <v>14</v>
      </c>
      <c r="IS19" s="535">
        <v>14</v>
      </c>
      <c r="IT19" s="534">
        <v>15</v>
      </c>
      <c r="IU19" s="796">
        <v>26</v>
      </c>
      <c r="IV19" s="796">
        <v>25</v>
      </c>
      <c r="IW19" s="353">
        <v>25</v>
      </c>
      <c r="IX19" s="794">
        <v>26</v>
      </c>
      <c r="IY19" s="794">
        <v>26</v>
      </c>
      <c r="IZ19" s="794">
        <v>25</v>
      </c>
      <c r="JA19" s="794">
        <v>24</v>
      </c>
      <c r="JB19" s="535">
        <v>23</v>
      </c>
      <c r="JC19" s="797">
        <v>23</v>
      </c>
      <c r="JD19" s="802">
        <v>24</v>
      </c>
    </row>
    <row r="20" spans="1:264" ht="15" customHeight="1">
      <c r="A20" s="788">
        <v>17</v>
      </c>
      <c r="B20" s="794" t="s">
        <v>147</v>
      </c>
      <c r="C20" s="795">
        <v>7</v>
      </c>
      <c r="D20" s="795">
        <v>7</v>
      </c>
      <c r="E20" s="349">
        <v>7</v>
      </c>
      <c r="F20" s="349">
        <v>7</v>
      </c>
      <c r="G20" s="349">
        <v>7</v>
      </c>
      <c r="H20" s="349">
        <v>7</v>
      </c>
      <c r="I20" s="349">
        <v>7</v>
      </c>
      <c r="J20" s="535">
        <v>7</v>
      </c>
      <c r="K20" s="535">
        <v>7</v>
      </c>
      <c r="L20" s="534">
        <v>7</v>
      </c>
      <c r="M20" s="534">
        <v>0</v>
      </c>
      <c r="N20" s="794">
        <v>1</v>
      </c>
      <c r="O20" s="794">
        <v>1</v>
      </c>
      <c r="P20" s="794">
        <v>0</v>
      </c>
      <c r="Q20" s="794">
        <v>0</v>
      </c>
      <c r="R20" s="794">
        <v>0</v>
      </c>
      <c r="S20" s="794">
        <v>0</v>
      </c>
      <c r="T20" s="794">
        <v>0</v>
      </c>
      <c r="U20" s="535">
        <v>0</v>
      </c>
      <c r="V20" s="535">
        <v>0</v>
      </c>
      <c r="W20" s="534">
        <v>0</v>
      </c>
      <c r="X20" s="795">
        <v>0</v>
      </c>
      <c r="Y20" s="351">
        <v>0</v>
      </c>
      <c r="Z20" s="349">
        <v>0</v>
      </c>
      <c r="AA20" s="349">
        <v>0</v>
      </c>
      <c r="AB20" s="349">
        <v>0</v>
      </c>
      <c r="AC20" s="349">
        <v>0</v>
      </c>
      <c r="AD20" s="349">
        <v>0</v>
      </c>
      <c r="AE20" s="535">
        <v>0</v>
      </c>
      <c r="AF20" s="535">
        <v>0</v>
      </c>
      <c r="AG20" s="534">
        <v>0</v>
      </c>
      <c r="AH20" s="795">
        <v>0</v>
      </c>
      <c r="AI20" s="351">
        <v>0</v>
      </c>
      <c r="AJ20" s="349">
        <v>0</v>
      </c>
      <c r="AK20" s="349">
        <v>0</v>
      </c>
      <c r="AL20" s="349">
        <v>0</v>
      </c>
      <c r="AM20" s="349">
        <v>0</v>
      </c>
      <c r="AN20" s="349">
        <v>0</v>
      </c>
      <c r="AO20" s="535">
        <v>0</v>
      </c>
      <c r="AP20" s="535">
        <v>0</v>
      </c>
      <c r="AQ20" s="534">
        <v>0</v>
      </c>
      <c r="AR20" s="795">
        <v>0</v>
      </c>
      <c r="AS20" s="352">
        <v>0</v>
      </c>
      <c r="AT20" s="350">
        <v>0</v>
      </c>
      <c r="AU20" s="350">
        <v>0</v>
      </c>
      <c r="AV20" s="350">
        <v>0</v>
      </c>
      <c r="AW20" s="350">
        <v>0</v>
      </c>
      <c r="AX20" s="350">
        <v>0</v>
      </c>
      <c r="AY20" s="535">
        <v>0</v>
      </c>
      <c r="AZ20" s="535">
        <v>0</v>
      </c>
      <c r="BA20" s="534">
        <v>0</v>
      </c>
      <c r="BB20" s="795">
        <v>1</v>
      </c>
      <c r="BC20" s="351">
        <v>1</v>
      </c>
      <c r="BD20" s="349">
        <v>1</v>
      </c>
      <c r="BE20" s="349">
        <v>1</v>
      </c>
      <c r="BF20" s="349">
        <v>1</v>
      </c>
      <c r="BG20" s="349">
        <v>1</v>
      </c>
      <c r="BH20" s="349">
        <v>0</v>
      </c>
      <c r="BI20" s="535">
        <v>0</v>
      </c>
      <c r="BJ20" s="535">
        <v>0</v>
      </c>
      <c r="BK20" s="534">
        <v>0</v>
      </c>
      <c r="BL20" s="795">
        <v>0</v>
      </c>
      <c r="BM20" s="351">
        <v>0</v>
      </c>
      <c r="BN20" s="349">
        <v>0</v>
      </c>
      <c r="BO20" s="349">
        <v>0</v>
      </c>
      <c r="BP20" s="349">
        <v>0</v>
      </c>
      <c r="BQ20" s="349">
        <v>1</v>
      </c>
      <c r="BR20" s="349">
        <v>1</v>
      </c>
      <c r="BS20" s="535">
        <v>1</v>
      </c>
      <c r="BT20" s="535">
        <v>1</v>
      </c>
      <c r="BU20" s="534">
        <v>1</v>
      </c>
      <c r="BV20" s="534">
        <v>0</v>
      </c>
      <c r="BW20" s="795">
        <v>0</v>
      </c>
      <c r="BX20" s="351">
        <v>0</v>
      </c>
      <c r="BY20" s="349">
        <v>0</v>
      </c>
      <c r="BZ20" s="349">
        <v>0</v>
      </c>
      <c r="CA20" s="349">
        <v>0</v>
      </c>
      <c r="CB20" s="349">
        <v>0</v>
      </c>
      <c r="CC20" s="349">
        <v>0</v>
      </c>
      <c r="CD20" s="535">
        <v>0</v>
      </c>
      <c r="CE20" s="535">
        <v>1</v>
      </c>
      <c r="CF20" s="534">
        <v>1</v>
      </c>
      <c r="CG20" s="795">
        <v>0</v>
      </c>
      <c r="CH20" s="351">
        <v>0</v>
      </c>
      <c r="CI20" s="349">
        <v>0</v>
      </c>
      <c r="CJ20" s="349">
        <v>0</v>
      </c>
      <c r="CK20" s="349">
        <v>0</v>
      </c>
      <c r="CL20" s="349">
        <v>0</v>
      </c>
      <c r="CM20" s="349">
        <v>0</v>
      </c>
      <c r="CN20" s="535">
        <v>0</v>
      </c>
      <c r="CO20" s="535">
        <v>0</v>
      </c>
      <c r="CP20" s="534">
        <v>0</v>
      </c>
      <c r="CQ20" s="795">
        <v>0</v>
      </c>
      <c r="CR20" s="351">
        <v>0</v>
      </c>
      <c r="CS20" s="349">
        <v>0</v>
      </c>
      <c r="CT20" s="349">
        <v>0</v>
      </c>
      <c r="CU20" s="349">
        <v>0</v>
      </c>
      <c r="CV20" s="349">
        <v>0</v>
      </c>
      <c r="CW20" s="349">
        <v>0</v>
      </c>
      <c r="CX20" s="535">
        <v>0</v>
      </c>
      <c r="CY20" s="665" t="s">
        <v>342</v>
      </c>
      <c r="CZ20" s="795">
        <v>0</v>
      </c>
      <c r="DA20" s="351">
        <v>0</v>
      </c>
      <c r="DB20" s="349">
        <v>0</v>
      </c>
      <c r="DC20" s="349">
        <v>0</v>
      </c>
      <c r="DD20" s="349">
        <v>0</v>
      </c>
      <c r="DE20" s="349">
        <v>0</v>
      </c>
      <c r="DF20" s="349">
        <v>0</v>
      </c>
      <c r="DG20" s="535">
        <v>0</v>
      </c>
      <c r="DH20" s="535">
        <v>0</v>
      </c>
      <c r="DI20" s="534">
        <v>0</v>
      </c>
      <c r="DJ20" s="534">
        <v>0</v>
      </c>
      <c r="DK20" s="795">
        <v>1</v>
      </c>
      <c r="DL20" s="351">
        <v>1</v>
      </c>
      <c r="DM20" s="349">
        <v>1</v>
      </c>
      <c r="DN20" s="349">
        <v>1</v>
      </c>
      <c r="DO20" s="349">
        <v>1</v>
      </c>
      <c r="DP20" s="349">
        <v>1</v>
      </c>
      <c r="DQ20" s="349">
        <v>1</v>
      </c>
      <c r="DR20" s="535">
        <v>1</v>
      </c>
      <c r="DS20" s="535">
        <v>1</v>
      </c>
      <c r="DT20" s="534">
        <v>1</v>
      </c>
      <c r="DU20" s="795">
        <v>1</v>
      </c>
      <c r="DV20" s="351">
        <v>1</v>
      </c>
      <c r="DW20" s="349">
        <v>1</v>
      </c>
      <c r="DX20" s="349">
        <v>1</v>
      </c>
      <c r="DY20" s="349">
        <v>1</v>
      </c>
      <c r="DZ20" s="349">
        <v>1</v>
      </c>
      <c r="EA20" s="349">
        <v>1</v>
      </c>
      <c r="EB20" s="535">
        <v>1</v>
      </c>
      <c r="EC20" s="535">
        <v>1</v>
      </c>
      <c r="ED20" s="534">
        <v>1</v>
      </c>
      <c r="EE20" s="795">
        <v>0</v>
      </c>
      <c r="EF20" s="351">
        <v>0</v>
      </c>
      <c r="EG20" s="349">
        <v>0</v>
      </c>
      <c r="EH20" s="349">
        <v>0</v>
      </c>
      <c r="EI20" s="349">
        <v>0</v>
      </c>
      <c r="EJ20" s="349">
        <v>0</v>
      </c>
      <c r="EK20" s="349">
        <v>0</v>
      </c>
      <c r="EL20" s="535">
        <v>0</v>
      </c>
      <c r="EM20" s="535">
        <v>0</v>
      </c>
      <c r="EN20" s="534">
        <v>0</v>
      </c>
      <c r="EO20" s="795">
        <v>0</v>
      </c>
      <c r="EP20" s="351">
        <v>0</v>
      </c>
      <c r="EQ20" s="349">
        <v>0</v>
      </c>
      <c r="ER20" s="349">
        <v>0</v>
      </c>
      <c r="ES20" s="349">
        <v>0</v>
      </c>
      <c r="ET20" s="349">
        <v>0</v>
      </c>
      <c r="EU20" s="349">
        <v>0</v>
      </c>
      <c r="EV20" s="535">
        <v>0</v>
      </c>
      <c r="EW20" s="535">
        <v>0</v>
      </c>
      <c r="EX20" s="534">
        <v>0</v>
      </c>
      <c r="EY20" s="795">
        <v>0</v>
      </c>
      <c r="EZ20" s="351">
        <v>0</v>
      </c>
      <c r="FA20" s="349">
        <v>0</v>
      </c>
      <c r="FB20" s="349">
        <v>0</v>
      </c>
      <c r="FC20" s="349">
        <v>0</v>
      </c>
      <c r="FD20" s="349">
        <v>0</v>
      </c>
      <c r="FE20" s="349">
        <v>0</v>
      </c>
      <c r="FF20" s="535">
        <v>0</v>
      </c>
      <c r="FG20" s="535">
        <v>0</v>
      </c>
      <c r="FH20" s="534">
        <v>0</v>
      </c>
      <c r="FI20" s="795">
        <v>0</v>
      </c>
      <c r="FJ20" s="351">
        <v>0</v>
      </c>
      <c r="FK20" s="349">
        <v>0</v>
      </c>
      <c r="FL20" s="349">
        <v>0</v>
      </c>
      <c r="FM20" s="349">
        <v>0</v>
      </c>
      <c r="FN20" s="349">
        <v>0</v>
      </c>
      <c r="FO20" s="349">
        <v>0</v>
      </c>
      <c r="FP20" s="535">
        <v>0</v>
      </c>
      <c r="FQ20" s="535">
        <v>0</v>
      </c>
      <c r="FR20" s="534">
        <v>0</v>
      </c>
      <c r="FS20" s="795">
        <v>0</v>
      </c>
      <c r="FT20" s="351">
        <v>0</v>
      </c>
      <c r="FU20" s="349">
        <v>0</v>
      </c>
      <c r="FV20" s="349">
        <v>0</v>
      </c>
      <c r="FW20" s="349">
        <v>0</v>
      </c>
      <c r="FX20" s="349">
        <v>0</v>
      </c>
      <c r="FY20" s="349">
        <v>0</v>
      </c>
      <c r="FZ20" s="535">
        <v>0</v>
      </c>
      <c r="GA20" s="535">
        <v>0</v>
      </c>
      <c r="GB20" s="534">
        <v>1</v>
      </c>
      <c r="GC20" s="795">
        <v>1</v>
      </c>
      <c r="GD20" s="351">
        <v>1</v>
      </c>
      <c r="GE20" s="349">
        <v>1</v>
      </c>
      <c r="GF20" s="349">
        <v>1</v>
      </c>
      <c r="GG20" s="349">
        <v>1</v>
      </c>
      <c r="GH20" s="349">
        <v>1</v>
      </c>
      <c r="GI20" s="349">
        <v>1</v>
      </c>
      <c r="GJ20" s="535">
        <v>1</v>
      </c>
      <c r="GK20" s="535">
        <v>1</v>
      </c>
      <c r="GL20" s="534">
        <v>1</v>
      </c>
      <c r="GM20" s="795">
        <v>0</v>
      </c>
      <c r="GN20" s="351">
        <v>0</v>
      </c>
      <c r="GO20" s="349">
        <v>0</v>
      </c>
      <c r="GP20" s="349">
        <v>0</v>
      </c>
      <c r="GQ20" s="349">
        <v>0</v>
      </c>
      <c r="GR20" s="349">
        <v>0</v>
      </c>
      <c r="GS20" s="349">
        <v>0</v>
      </c>
      <c r="GT20" s="535">
        <v>0</v>
      </c>
      <c r="GU20" s="535">
        <v>0</v>
      </c>
      <c r="GV20" s="534">
        <v>0</v>
      </c>
      <c r="GW20" s="795">
        <v>1</v>
      </c>
      <c r="GX20" s="351">
        <v>1</v>
      </c>
      <c r="GY20" s="349">
        <v>1</v>
      </c>
      <c r="GZ20" s="349">
        <v>1</v>
      </c>
      <c r="HA20" s="349">
        <v>1</v>
      </c>
      <c r="HB20" s="349">
        <v>1</v>
      </c>
      <c r="HC20" s="349">
        <v>1</v>
      </c>
      <c r="HD20" s="535">
        <v>1</v>
      </c>
      <c r="HE20" s="535">
        <v>1</v>
      </c>
      <c r="HF20" s="534">
        <v>1</v>
      </c>
      <c r="HG20" s="795">
        <v>0</v>
      </c>
      <c r="HH20" s="351">
        <v>0</v>
      </c>
      <c r="HI20" s="349">
        <v>0</v>
      </c>
      <c r="HJ20" s="349">
        <v>0</v>
      </c>
      <c r="HK20" s="349">
        <v>0</v>
      </c>
      <c r="HL20" s="349">
        <v>0</v>
      </c>
      <c r="HM20" s="349">
        <v>0</v>
      </c>
      <c r="HN20" s="535">
        <v>0</v>
      </c>
      <c r="HO20" s="535">
        <v>0</v>
      </c>
      <c r="HP20" s="534">
        <v>0</v>
      </c>
      <c r="HQ20" s="795">
        <v>0</v>
      </c>
      <c r="HR20" s="351">
        <v>0</v>
      </c>
      <c r="HS20" s="349">
        <v>0</v>
      </c>
      <c r="HT20" s="349">
        <v>0</v>
      </c>
      <c r="HU20" s="349">
        <v>0</v>
      </c>
      <c r="HV20" s="349">
        <v>0</v>
      </c>
      <c r="HW20" s="349">
        <v>0</v>
      </c>
      <c r="HX20" s="535">
        <v>0</v>
      </c>
      <c r="HY20" s="535">
        <v>0</v>
      </c>
      <c r="HZ20" s="534">
        <v>0</v>
      </c>
      <c r="IA20" s="795">
        <v>0</v>
      </c>
      <c r="IB20" s="351">
        <v>0</v>
      </c>
      <c r="IC20" s="349">
        <v>0</v>
      </c>
      <c r="ID20" s="349">
        <v>0</v>
      </c>
      <c r="IE20" s="349">
        <v>0</v>
      </c>
      <c r="IF20" s="349">
        <v>0</v>
      </c>
      <c r="IG20" s="349">
        <v>0</v>
      </c>
      <c r="IH20" s="535">
        <v>0</v>
      </c>
      <c r="II20" s="535">
        <v>1</v>
      </c>
      <c r="IJ20" s="534">
        <v>1</v>
      </c>
      <c r="IK20" s="796">
        <v>6</v>
      </c>
      <c r="IL20" s="352">
        <v>6</v>
      </c>
      <c r="IM20" s="350">
        <v>5</v>
      </c>
      <c r="IN20" s="350">
        <v>5</v>
      </c>
      <c r="IO20" s="350">
        <v>5</v>
      </c>
      <c r="IP20" s="350">
        <v>6</v>
      </c>
      <c r="IQ20" s="350">
        <v>5</v>
      </c>
      <c r="IR20" s="535">
        <v>5</v>
      </c>
      <c r="IS20" s="535">
        <v>7</v>
      </c>
      <c r="IT20" s="534">
        <v>8</v>
      </c>
      <c r="IU20" s="796">
        <v>13</v>
      </c>
      <c r="IV20" s="796">
        <v>13</v>
      </c>
      <c r="IW20" s="353">
        <v>12</v>
      </c>
      <c r="IX20" s="794">
        <v>12</v>
      </c>
      <c r="IY20" s="794">
        <v>12</v>
      </c>
      <c r="IZ20" s="794">
        <v>13</v>
      </c>
      <c r="JA20" s="794">
        <v>12</v>
      </c>
      <c r="JB20" s="535">
        <v>12</v>
      </c>
      <c r="JC20" s="797">
        <v>14</v>
      </c>
      <c r="JD20" s="802">
        <v>15</v>
      </c>
    </row>
    <row r="21" spans="1:264" ht="15" customHeight="1">
      <c r="A21" s="788">
        <v>18</v>
      </c>
      <c r="B21" s="794" t="s">
        <v>148</v>
      </c>
      <c r="C21" s="795">
        <v>8</v>
      </c>
      <c r="D21" s="795">
        <v>8</v>
      </c>
      <c r="E21" s="349">
        <v>8</v>
      </c>
      <c r="F21" s="349">
        <v>8</v>
      </c>
      <c r="G21" s="349">
        <v>8</v>
      </c>
      <c r="H21" s="349">
        <v>8</v>
      </c>
      <c r="I21" s="349">
        <v>8</v>
      </c>
      <c r="J21" s="535">
        <v>8</v>
      </c>
      <c r="K21" s="535">
        <v>8</v>
      </c>
      <c r="L21" s="534">
        <v>8</v>
      </c>
      <c r="M21" s="534">
        <v>0</v>
      </c>
      <c r="N21" s="794">
        <v>2</v>
      </c>
      <c r="O21" s="794">
        <v>2</v>
      </c>
      <c r="P21" s="794">
        <v>2</v>
      </c>
      <c r="Q21" s="794">
        <v>2</v>
      </c>
      <c r="R21" s="794">
        <v>2</v>
      </c>
      <c r="S21" s="794">
        <v>2</v>
      </c>
      <c r="T21" s="794">
        <v>1</v>
      </c>
      <c r="U21" s="535">
        <v>1</v>
      </c>
      <c r="V21" s="535">
        <v>1</v>
      </c>
      <c r="W21" s="534">
        <v>1</v>
      </c>
      <c r="X21" s="795">
        <v>0</v>
      </c>
      <c r="Y21" s="351">
        <v>0</v>
      </c>
      <c r="Z21" s="349">
        <v>0</v>
      </c>
      <c r="AA21" s="349">
        <v>0</v>
      </c>
      <c r="AB21" s="349">
        <v>0</v>
      </c>
      <c r="AC21" s="349">
        <v>0</v>
      </c>
      <c r="AD21" s="349">
        <v>0</v>
      </c>
      <c r="AE21" s="535">
        <v>0</v>
      </c>
      <c r="AF21" s="535">
        <v>0</v>
      </c>
      <c r="AG21" s="534">
        <v>0</v>
      </c>
      <c r="AH21" s="795">
        <v>0</v>
      </c>
      <c r="AI21" s="351">
        <v>0</v>
      </c>
      <c r="AJ21" s="349">
        <v>0</v>
      </c>
      <c r="AK21" s="349">
        <v>0</v>
      </c>
      <c r="AL21" s="349">
        <v>0</v>
      </c>
      <c r="AM21" s="349">
        <v>0</v>
      </c>
      <c r="AN21" s="349">
        <v>0</v>
      </c>
      <c r="AO21" s="535">
        <v>0</v>
      </c>
      <c r="AP21" s="535">
        <v>0</v>
      </c>
      <c r="AQ21" s="534">
        <v>0</v>
      </c>
      <c r="AR21" s="795">
        <v>0</v>
      </c>
      <c r="AS21" s="352">
        <v>0</v>
      </c>
      <c r="AT21" s="350">
        <v>0</v>
      </c>
      <c r="AU21" s="350">
        <v>0</v>
      </c>
      <c r="AV21" s="350">
        <v>0</v>
      </c>
      <c r="AW21" s="350">
        <v>0</v>
      </c>
      <c r="AX21" s="350">
        <v>0</v>
      </c>
      <c r="AY21" s="535">
        <v>0</v>
      </c>
      <c r="AZ21" s="535">
        <v>0</v>
      </c>
      <c r="BA21" s="534">
        <v>0</v>
      </c>
      <c r="BB21" s="795">
        <v>0</v>
      </c>
      <c r="BC21" s="351">
        <v>0</v>
      </c>
      <c r="BD21" s="349">
        <v>0</v>
      </c>
      <c r="BE21" s="349">
        <v>0</v>
      </c>
      <c r="BF21" s="349">
        <v>0</v>
      </c>
      <c r="BG21" s="349">
        <v>0</v>
      </c>
      <c r="BH21" s="349">
        <v>0</v>
      </c>
      <c r="BI21" s="535">
        <v>0</v>
      </c>
      <c r="BJ21" s="535">
        <v>0</v>
      </c>
      <c r="BK21" s="534">
        <v>0</v>
      </c>
      <c r="BL21" s="795">
        <v>0</v>
      </c>
      <c r="BM21" s="351">
        <v>0</v>
      </c>
      <c r="BN21" s="349">
        <v>0</v>
      </c>
      <c r="BO21" s="349">
        <v>0</v>
      </c>
      <c r="BP21" s="349">
        <v>0</v>
      </c>
      <c r="BQ21" s="349">
        <v>0</v>
      </c>
      <c r="BR21" s="349">
        <v>0</v>
      </c>
      <c r="BS21" s="535">
        <v>0</v>
      </c>
      <c r="BT21" s="535">
        <v>0</v>
      </c>
      <c r="BU21" s="534">
        <v>0</v>
      </c>
      <c r="BV21" s="534">
        <v>0</v>
      </c>
      <c r="BW21" s="795">
        <v>0</v>
      </c>
      <c r="BX21" s="351">
        <v>0</v>
      </c>
      <c r="BY21" s="349">
        <v>0</v>
      </c>
      <c r="BZ21" s="349">
        <v>0</v>
      </c>
      <c r="CA21" s="349">
        <v>0</v>
      </c>
      <c r="CB21" s="349">
        <v>0</v>
      </c>
      <c r="CC21" s="349">
        <v>0</v>
      </c>
      <c r="CD21" s="535">
        <v>0</v>
      </c>
      <c r="CE21" s="535">
        <v>1</v>
      </c>
      <c r="CF21" s="534">
        <v>1</v>
      </c>
      <c r="CG21" s="795">
        <v>0</v>
      </c>
      <c r="CH21" s="351">
        <v>0</v>
      </c>
      <c r="CI21" s="349">
        <v>0</v>
      </c>
      <c r="CJ21" s="349">
        <v>0</v>
      </c>
      <c r="CK21" s="349">
        <v>0</v>
      </c>
      <c r="CL21" s="349">
        <v>0</v>
      </c>
      <c r="CM21" s="349">
        <v>0</v>
      </c>
      <c r="CN21" s="535">
        <v>0</v>
      </c>
      <c r="CO21" s="535">
        <v>0</v>
      </c>
      <c r="CP21" s="534">
        <v>0</v>
      </c>
      <c r="CQ21" s="795">
        <v>0</v>
      </c>
      <c r="CR21" s="351">
        <v>0</v>
      </c>
      <c r="CS21" s="349">
        <v>0</v>
      </c>
      <c r="CT21" s="349">
        <v>0</v>
      </c>
      <c r="CU21" s="349">
        <v>0</v>
      </c>
      <c r="CV21" s="349">
        <v>0</v>
      </c>
      <c r="CW21" s="349">
        <v>0</v>
      </c>
      <c r="CX21" s="535">
        <v>0</v>
      </c>
      <c r="CY21" s="535" t="s">
        <v>103</v>
      </c>
      <c r="CZ21" s="795">
        <v>0</v>
      </c>
      <c r="DA21" s="351">
        <v>0</v>
      </c>
      <c r="DB21" s="349">
        <v>0</v>
      </c>
      <c r="DC21" s="349">
        <v>0</v>
      </c>
      <c r="DD21" s="349">
        <v>0</v>
      </c>
      <c r="DE21" s="349">
        <v>1</v>
      </c>
      <c r="DF21" s="349">
        <v>1</v>
      </c>
      <c r="DG21" s="535">
        <v>1</v>
      </c>
      <c r="DH21" s="535">
        <v>1</v>
      </c>
      <c r="DI21" s="534">
        <v>0</v>
      </c>
      <c r="DJ21" s="534">
        <v>0</v>
      </c>
      <c r="DK21" s="795">
        <v>1</v>
      </c>
      <c r="DL21" s="351">
        <v>1</v>
      </c>
      <c r="DM21" s="349">
        <v>1</v>
      </c>
      <c r="DN21" s="349">
        <v>1</v>
      </c>
      <c r="DO21" s="349">
        <v>1</v>
      </c>
      <c r="DP21" s="349">
        <v>1</v>
      </c>
      <c r="DQ21" s="349">
        <v>1</v>
      </c>
      <c r="DR21" s="535">
        <v>1</v>
      </c>
      <c r="DS21" s="535">
        <v>1</v>
      </c>
      <c r="DT21" s="534">
        <v>1</v>
      </c>
      <c r="DU21" s="795">
        <v>2</v>
      </c>
      <c r="DV21" s="351">
        <v>2</v>
      </c>
      <c r="DW21" s="349">
        <v>2</v>
      </c>
      <c r="DX21" s="349">
        <v>2</v>
      </c>
      <c r="DY21" s="349">
        <v>2</v>
      </c>
      <c r="DZ21" s="349">
        <v>2</v>
      </c>
      <c r="EA21" s="349">
        <v>2</v>
      </c>
      <c r="EB21" s="535">
        <v>2</v>
      </c>
      <c r="EC21" s="535">
        <v>2</v>
      </c>
      <c r="ED21" s="534">
        <v>2</v>
      </c>
      <c r="EE21" s="795">
        <v>0</v>
      </c>
      <c r="EF21" s="351">
        <v>0</v>
      </c>
      <c r="EG21" s="349">
        <v>0</v>
      </c>
      <c r="EH21" s="349">
        <v>0</v>
      </c>
      <c r="EI21" s="349">
        <v>0</v>
      </c>
      <c r="EJ21" s="349">
        <v>0</v>
      </c>
      <c r="EK21" s="349">
        <v>0</v>
      </c>
      <c r="EL21" s="535">
        <v>0</v>
      </c>
      <c r="EM21" s="535">
        <v>0</v>
      </c>
      <c r="EN21" s="534">
        <v>0</v>
      </c>
      <c r="EO21" s="795">
        <v>0</v>
      </c>
      <c r="EP21" s="351">
        <v>0</v>
      </c>
      <c r="EQ21" s="349">
        <v>0</v>
      </c>
      <c r="ER21" s="349">
        <v>0</v>
      </c>
      <c r="ES21" s="349">
        <v>0</v>
      </c>
      <c r="ET21" s="349">
        <v>0</v>
      </c>
      <c r="EU21" s="349">
        <v>0</v>
      </c>
      <c r="EV21" s="535">
        <v>0</v>
      </c>
      <c r="EW21" s="535">
        <v>0</v>
      </c>
      <c r="EX21" s="534">
        <v>0</v>
      </c>
      <c r="EY21" s="795">
        <v>0</v>
      </c>
      <c r="EZ21" s="351">
        <v>0</v>
      </c>
      <c r="FA21" s="349">
        <v>0</v>
      </c>
      <c r="FB21" s="349">
        <v>0</v>
      </c>
      <c r="FC21" s="349">
        <v>0</v>
      </c>
      <c r="FD21" s="349">
        <v>1</v>
      </c>
      <c r="FE21" s="349">
        <v>1</v>
      </c>
      <c r="FF21" s="535">
        <v>1</v>
      </c>
      <c r="FG21" s="535">
        <v>1</v>
      </c>
      <c r="FH21" s="534">
        <v>1</v>
      </c>
      <c r="FI21" s="795">
        <v>0</v>
      </c>
      <c r="FJ21" s="351">
        <v>0</v>
      </c>
      <c r="FK21" s="349">
        <v>0</v>
      </c>
      <c r="FL21" s="349">
        <v>0</v>
      </c>
      <c r="FM21" s="349">
        <v>0</v>
      </c>
      <c r="FN21" s="349">
        <v>0</v>
      </c>
      <c r="FO21" s="349">
        <v>0</v>
      </c>
      <c r="FP21" s="535">
        <v>0</v>
      </c>
      <c r="FQ21" s="535">
        <v>0</v>
      </c>
      <c r="FR21" s="534">
        <v>0</v>
      </c>
      <c r="FS21" s="795">
        <v>0</v>
      </c>
      <c r="FT21" s="351">
        <v>1</v>
      </c>
      <c r="FU21" s="349">
        <v>1</v>
      </c>
      <c r="FV21" s="349">
        <v>1</v>
      </c>
      <c r="FW21" s="349">
        <v>1</v>
      </c>
      <c r="FX21" s="349">
        <v>1</v>
      </c>
      <c r="FY21" s="349">
        <v>1</v>
      </c>
      <c r="FZ21" s="535">
        <v>1</v>
      </c>
      <c r="GA21" s="535">
        <v>1</v>
      </c>
      <c r="GB21" s="534">
        <v>1</v>
      </c>
      <c r="GC21" s="795">
        <v>0</v>
      </c>
      <c r="GD21" s="351">
        <v>0</v>
      </c>
      <c r="GE21" s="349">
        <v>0</v>
      </c>
      <c r="GF21" s="349">
        <v>0</v>
      </c>
      <c r="GG21" s="349">
        <v>0</v>
      </c>
      <c r="GH21" s="349">
        <v>0</v>
      </c>
      <c r="GI21" s="349">
        <v>0</v>
      </c>
      <c r="GJ21" s="535">
        <v>0</v>
      </c>
      <c r="GK21" s="535">
        <v>0</v>
      </c>
      <c r="GL21" s="534">
        <v>0</v>
      </c>
      <c r="GM21" s="795">
        <v>0</v>
      </c>
      <c r="GN21" s="351">
        <v>0</v>
      </c>
      <c r="GO21" s="349">
        <v>0</v>
      </c>
      <c r="GP21" s="349">
        <v>0</v>
      </c>
      <c r="GQ21" s="349">
        <v>0</v>
      </c>
      <c r="GR21" s="349">
        <v>0</v>
      </c>
      <c r="GS21" s="349">
        <v>0</v>
      </c>
      <c r="GT21" s="535">
        <v>0</v>
      </c>
      <c r="GU21" s="535">
        <v>0</v>
      </c>
      <c r="GV21" s="534">
        <v>0</v>
      </c>
      <c r="GW21" s="795">
        <v>3</v>
      </c>
      <c r="GX21" s="351">
        <v>3</v>
      </c>
      <c r="GY21" s="349">
        <v>3</v>
      </c>
      <c r="GZ21" s="349">
        <v>3</v>
      </c>
      <c r="HA21" s="349">
        <v>3</v>
      </c>
      <c r="HB21" s="349">
        <v>3</v>
      </c>
      <c r="HC21" s="349">
        <v>3</v>
      </c>
      <c r="HD21" s="535">
        <v>3</v>
      </c>
      <c r="HE21" s="535">
        <v>3</v>
      </c>
      <c r="HF21" s="534">
        <v>3</v>
      </c>
      <c r="HG21" s="795">
        <v>0</v>
      </c>
      <c r="HH21" s="351">
        <v>0</v>
      </c>
      <c r="HI21" s="349">
        <v>0</v>
      </c>
      <c r="HJ21" s="349">
        <v>0</v>
      </c>
      <c r="HK21" s="349">
        <v>0</v>
      </c>
      <c r="HL21" s="349">
        <v>0</v>
      </c>
      <c r="HM21" s="349">
        <v>0</v>
      </c>
      <c r="HN21" s="535">
        <v>0</v>
      </c>
      <c r="HO21" s="535">
        <v>0</v>
      </c>
      <c r="HP21" s="534">
        <v>0</v>
      </c>
      <c r="HQ21" s="795">
        <v>0</v>
      </c>
      <c r="HR21" s="351">
        <v>0</v>
      </c>
      <c r="HS21" s="349">
        <v>0</v>
      </c>
      <c r="HT21" s="349">
        <v>0</v>
      </c>
      <c r="HU21" s="349">
        <v>0</v>
      </c>
      <c r="HV21" s="349">
        <v>0</v>
      </c>
      <c r="HW21" s="349">
        <v>0</v>
      </c>
      <c r="HX21" s="535">
        <v>0</v>
      </c>
      <c r="HY21" s="535">
        <v>0</v>
      </c>
      <c r="HZ21" s="534">
        <v>0</v>
      </c>
      <c r="IA21" s="795">
        <v>0</v>
      </c>
      <c r="IB21" s="351">
        <v>0</v>
      </c>
      <c r="IC21" s="349">
        <v>0</v>
      </c>
      <c r="ID21" s="349">
        <v>0</v>
      </c>
      <c r="IE21" s="349">
        <v>0</v>
      </c>
      <c r="IF21" s="349">
        <v>0</v>
      </c>
      <c r="IG21" s="349">
        <v>0</v>
      </c>
      <c r="IH21" s="535">
        <v>0</v>
      </c>
      <c r="II21" s="535">
        <v>0</v>
      </c>
      <c r="IJ21" s="534">
        <v>1</v>
      </c>
      <c r="IK21" s="796">
        <v>8</v>
      </c>
      <c r="IL21" s="354">
        <v>9</v>
      </c>
      <c r="IM21" s="355">
        <v>9</v>
      </c>
      <c r="IN21" s="355">
        <v>9</v>
      </c>
      <c r="IO21" s="355">
        <v>9</v>
      </c>
      <c r="IP21" s="355">
        <v>11</v>
      </c>
      <c r="IQ21" s="355">
        <v>10</v>
      </c>
      <c r="IR21" s="535">
        <v>10</v>
      </c>
      <c r="IS21" s="535">
        <v>11</v>
      </c>
      <c r="IT21" s="534">
        <v>11</v>
      </c>
      <c r="IU21" s="796">
        <v>16</v>
      </c>
      <c r="IV21" s="796">
        <v>17</v>
      </c>
      <c r="IW21" s="353">
        <v>17</v>
      </c>
      <c r="IX21" s="794">
        <v>17</v>
      </c>
      <c r="IY21" s="794">
        <v>17</v>
      </c>
      <c r="IZ21" s="794">
        <v>19</v>
      </c>
      <c r="JA21" s="794">
        <v>18</v>
      </c>
      <c r="JB21" s="535">
        <v>18</v>
      </c>
      <c r="JC21" s="797">
        <v>19</v>
      </c>
      <c r="JD21" s="802">
        <v>19</v>
      </c>
    </row>
    <row r="22" spans="1:264" ht="15" customHeight="1">
      <c r="A22" s="788">
        <v>19</v>
      </c>
      <c r="B22" s="794" t="s">
        <v>149</v>
      </c>
      <c r="C22" s="796">
        <v>145</v>
      </c>
      <c r="D22" s="796">
        <v>145</v>
      </c>
      <c r="E22" s="349">
        <v>145</v>
      </c>
      <c r="F22" s="349">
        <v>146</v>
      </c>
      <c r="G22" s="349">
        <v>147</v>
      </c>
      <c r="H22" s="349">
        <v>147</v>
      </c>
      <c r="I22" s="349">
        <v>147</v>
      </c>
      <c r="J22" s="535">
        <v>148</v>
      </c>
      <c r="K22" s="535">
        <v>148</v>
      </c>
      <c r="L22" s="534">
        <v>148</v>
      </c>
      <c r="M22" s="534">
        <v>0</v>
      </c>
      <c r="N22" s="794">
        <v>22</v>
      </c>
      <c r="O22" s="794">
        <v>22</v>
      </c>
      <c r="P22" s="794">
        <v>23</v>
      </c>
      <c r="Q22" s="794">
        <v>23</v>
      </c>
      <c r="R22" s="794">
        <v>21</v>
      </c>
      <c r="S22" s="794">
        <v>19</v>
      </c>
      <c r="T22" s="794">
        <v>19</v>
      </c>
      <c r="U22" s="535">
        <v>18</v>
      </c>
      <c r="V22" s="535">
        <v>19</v>
      </c>
      <c r="W22" s="534">
        <v>19</v>
      </c>
      <c r="X22" s="796">
        <v>3</v>
      </c>
      <c r="Y22" s="351">
        <v>3</v>
      </c>
      <c r="Z22" s="349">
        <v>3</v>
      </c>
      <c r="AA22" s="349">
        <v>3</v>
      </c>
      <c r="AB22" s="349">
        <v>2</v>
      </c>
      <c r="AC22" s="349">
        <v>2</v>
      </c>
      <c r="AD22" s="349">
        <v>1</v>
      </c>
      <c r="AE22" s="535">
        <v>0</v>
      </c>
      <c r="AF22" s="535">
        <v>0</v>
      </c>
      <c r="AG22" s="534">
        <v>0</v>
      </c>
      <c r="AH22" s="796">
        <v>1</v>
      </c>
      <c r="AI22" s="351">
        <v>1</v>
      </c>
      <c r="AJ22" s="349">
        <v>1</v>
      </c>
      <c r="AK22" s="349">
        <v>1</v>
      </c>
      <c r="AL22" s="349">
        <v>1</v>
      </c>
      <c r="AM22" s="349">
        <v>1</v>
      </c>
      <c r="AN22" s="349">
        <v>1</v>
      </c>
      <c r="AO22" s="535">
        <v>1</v>
      </c>
      <c r="AP22" s="535">
        <v>1</v>
      </c>
      <c r="AQ22" s="534">
        <v>1</v>
      </c>
      <c r="AR22" s="796">
        <v>6</v>
      </c>
      <c r="AS22" s="352">
        <v>6</v>
      </c>
      <c r="AT22" s="350">
        <v>6</v>
      </c>
      <c r="AU22" s="350">
        <v>4</v>
      </c>
      <c r="AV22" s="350">
        <v>1</v>
      </c>
      <c r="AW22" s="350">
        <v>1</v>
      </c>
      <c r="AX22" s="350">
        <v>1</v>
      </c>
      <c r="AY22" s="535">
        <v>1</v>
      </c>
      <c r="AZ22" s="535">
        <v>1</v>
      </c>
      <c r="BA22" s="534">
        <v>1</v>
      </c>
      <c r="BB22" s="796">
        <v>45</v>
      </c>
      <c r="BC22" s="351">
        <v>41</v>
      </c>
      <c r="BD22" s="349">
        <v>40</v>
      </c>
      <c r="BE22" s="349">
        <v>40</v>
      </c>
      <c r="BF22" s="349">
        <v>39</v>
      </c>
      <c r="BG22" s="349">
        <v>39</v>
      </c>
      <c r="BH22" s="349">
        <v>39</v>
      </c>
      <c r="BI22" s="535">
        <v>39</v>
      </c>
      <c r="BJ22" s="535">
        <v>39</v>
      </c>
      <c r="BK22" s="534">
        <v>38</v>
      </c>
      <c r="BL22" s="796">
        <v>4</v>
      </c>
      <c r="BM22" s="351">
        <v>4</v>
      </c>
      <c r="BN22" s="349">
        <v>5</v>
      </c>
      <c r="BO22" s="349">
        <v>6</v>
      </c>
      <c r="BP22" s="349">
        <v>7</v>
      </c>
      <c r="BQ22" s="349">
        <v>9</v>
      </c>
      <c r="BR22" s="349">
        <v>9</v>
      </c>
      <c r="BS22" s="535">
        <v>9</v>
      </c>
      <c r="BT22" s="535">
        <v>9</v>
      </c>
      <c r="BU22" s="534">
        <v>9</v>
      </c>
      <c r="BV22" s="534">
        <v>0</v>
      </c>
      <c r="BW22" s="796">
        <v>1</v>
      </c>
      <c r="BX22" s="351">
        <v>1</v>
      </c>
      <c r="BY22" s="349">
        <v>1</v>
      </c>
      <c r="BZ22" s="349">
        <v>1</v>
      </c>
      <c r="CA22" s="349">
        <v>1</v>
      </c>
      <c r="CB22" s="349">
        <v>1</v>
      </c>
      <c r="CC22" s="349">
        <v>1</v>
      </c>
      <c r="CD22" s="535">
        <v>1</v>
      </c>
      <c r="CE22" s="535">
        <v>1</v>
      </c>
      <c r="CF22" s="534">
        <v>1</v>
      </c>
      <c r="CG22" s="796">
        <v>1</v>
      </c>
      <c r="CH22" s="351">
        <v>2</v>
      </c>
      <c r="CI22" s="349">
        <v>3</v>
      </c>
      <c r="CJ22" s="349">
        <v>3</v>
      </c>
      <c r="CK22" s="349">
        <v>3</v>
      </c>
      <c r="CL22" s="349">
        <v>3</v>
      </c>
      <c r="CM22" s="349">
        <v>3</v>
      </c>
      <c r="CN22" s="535">
        <v>3</v>
      </c>
      <c r="CO22" s="535">
        <v>3</v>
      </c>
      <c r="CP22" s="534">
        <v>3</v>
      </c>
      <c r="CQ22" s="796">
        <v>5</v>
      </c>
      <c r="CR22" s="351">
        <v>6</v>
      </c>
      <c r="CS22" s="349">
        <v>6</v>
      </c>
      <c r="CT22" s="349">
        <v>6</v>
      </c>
      <c r="CU22" s="349">
        <v>6</v>
      </c>
      <c r="CV22" s="349">
        <v>6</v>
      </c>
      <c r="CW22" s="349">
        <v>5</v>
      </c>
      <c r="CX22" s="535">
        <v>5</v>
      </c>
      <c r="CY22" s="535" t="s">
        <v>103</v>
      </c>
      <c r="CZ22" s="796">
        <v>2</v>
      </c>
      <c r="DA22" s="351">
        <v>2</v>
      </c>
      <c r="DB22" s="349">
        <v>2</v>
      </c>
      <c r="DC22" s="349">
        <v>3</v>
      </c>
      <c r="DD22" s="349">
        <v>5</v>
      </c>
      <c r="DE22" s="349">
        <v>6</v>
      </c>
      <c r="DF22" s="349">
        <v>5</v>
      </c>
      <c r="DG22" s="535">
        <v>5</v>
      </c>
      <c r="DH22" s="535">
        <v>5</v>
      </c>
      <c r="DI22" s="534">
        <v>4</v>
      </c>
      <c r="DJ22" s="534">
        <v>0</v>
      </c>
      <c r="DK22" s="796">
        <v>10</v>
      </c>
      <c r="DL22" s="351">
        <v>10</v>
      </c>
      <c r="DM22" s="349">
        <v>11</v>
      </c>
      <c r="DN22" s="349">
        <v>11</v>
      </c>
      <c r="DO22" s="349">
        <v>11</v>
      </c>
      <c r="DP22" s="349">
        <v>11</v>
      </c>
      <c r="DQ22" s="349">
        <v>10</v>
      </c>
      <c r="DR22" s="535">
        <v>8</v>
      </c>
      <c r="DS22" s="535">
        <v>11</v>
      </c>
      <c r="DT22" s="534">
        <v>16</v>
      </c>
      <c r="DU22" s="796">
        <v>20</v>
      </c>
      <c r="DV22" s="351">
        <v>19</v>
      </c>
      <c r="DW22" s="349">
        <v>19</v>
      </c>
      <c r="DX22" s="349">
        <v>19</v>
      </c>
      <c r="DY22" s="349">
        <v>19</v>
      </c>
      <c r="DZ22" s="349">
        <v>20</v>
      </c>
      <c r="EA22" s="349">
        <v>20</v>
      </c>
      <c r="EB22" s="535">
        <v>19</v>
      </c>
      <c r="EC22" s="535">
        <v>19</v>
      </c>
      <c r="ED22" s="534">
        <v>19</v>
      </c>
      <c r="EE22" s="796">
        <v>2</v>
      </c>
      <c r="EF22" s="351">
        <v>2</v>
      </c>
      <c r="EG22" s="349">
        <v>1</v>
      </c>
      <c r="EH22" s="349">
        <v>1</v>
      </c>
      <c r="EI22" s="349">
        <v>1</v>
      </c>
      <c r="EJ22" s="349">
        <v>1</v>
      </c>
      <c r="EK22" s="349">
        <v>1</v>
      </c>
      <c r="EL22" s="535">
        <v>1</v>
      </c>
      <c r="EM22" s="535">
        <v>1</v>
      </c>
      <c r="EN22" s="534">
        <v>1</v>
      </c>
      <c r="EO22" s="796">
        <v>2</v>
      </c>
      <c r="EP22" s="351">
        <v>3</v>
      </c>
      <c r="EQ22" s="349">
        <v>4</v>
      </c>
      <c r="ER22" s="349">
        <v>5</v>
      </c>
      <c r="ES22" s="349">
        <v>4</v>
      </c>
      <c r="ET22" s="349">
        <v>5</v>
      </c>
      <c r="EU22" s="349">
        <v>5</v>
      </c>
      <c r="EV22" s="535">
        <v>5</v>
      </c>
      <c r="EW22" s="535">
        <v>7</v>
      </c>
      <c r="EX22" s="534">
        <v>7</v>
      </c>
      <c r="EY22" s="796">
        <v>5</v>
      </c>
      <c r="EZ22" s="351">
        <v>5</v>
      </c>
      <c r="FA22" s="349">
        <v>5</v>
      </c>
      <c r="FB22" s="349">
        <v>5</v>
      </c>
      <c r="FC22" s="349">
        <v>5</v>
      </c>
      <c r="FD22" s="349">
        <v>5</v>
      </c>
      <c r="FE22" s="349">
        <v>6</v>
      </c>
      <c r="FF22" s="535">
        <v>6</v>
      </c>
      <c r="FG22" s="535">
        <v>6</v>
      </c>
      <c r="FH22" s="534">
        <v>8</v>
      </c>
      <c r="FI22" s="796">
        <v>5</v>
      </c>
      <c r="FJ22" s="351">
        <v>5</v>
      </c>
      <c r="FK22" s="349">
        <v>5</v>
      </c>
      <c r="FL22" s="349">
        <v>4</v>
      </c>
      <c r="FM22" s="349">
        <v>4</v>
      </c>
      <c r="FN22" s="349">
        <v>4</v>
      </c>
      <c r="FO22" s="349">
        <v>4</v>
      </c>
      <c r="FP22" s="535">
        <v>4</v>
      </c>
      <c r="FQ22" s="535">
        <v>5</v>
      </c>
      <c r="FR22" s="534">
        <v>7</v>
      </c>
      <c r="FS22" s="796">
        <v>1</v>
      </c>
      <c r="FT22" s="351">
        <v>1</v>
      </c>
      <c r="FU22" s="349">
        <v>1</v>
      </c>
      <c r="FV22" s="349">
        <v>1</v>
      </c>
      <c r="FW22" s="349">
        <v>1</v>
      </c>
      <c r="FX22" s="349">
        <v>1</v>
      </c>
      <c r="FY22" s="349">
        <v>1</v>
      </c>
      <c r="FZ22" s="535">
        <v>1</v>
      </c>
      <c r="GA22" s="535">
        <v>1</v>
      </c>
      <c r="GB22" s="534">
        <v>2</v>
      </c>
      <c r="GC22" s="796">
        <v>29</v>
      </c>
      <c r="GD22" s="351">
        <v>28</v>
      </c>
      <c r="GE22" s="349">
        <v>25</v>
      </c>
      <c r="GF22" s="349">
        <v>25</v>
      </c>
      <c r="GG22" s="349">
        <v>25</v>
      </c>
      <c r="GH22" s="349">
        <v>25</v>
      </c>
      <c r="GI22" s="349">
        <v>25</v>
      </c>
      <c r="GJ22" s="535">
        <v>25</v>
      </c>
      <c r="GK22" s="535">
        <v>25</v>
      </c>
      <c r="GL22" s="534">
        <v>25</v>
      </c>
      <c r="GM22" s="796">
        <v>5</v>
      </c>
      <c r="GN22" s="351">
        <v>5</v>
      </c>
      <c r="GO22" s="349">
        <v>5</v>
      </c>
      <c r="GP22" s="349">
        <v>5</v>
      </c>
      <c r="GQ22" s="349">
        <v>5</v>
      </c>
      <c r="GR22" s="349">
        <v>5</v>
      </c>
      <c r="GS22" s="349">
        <v>5</v>
      </c>
      <c r="GT22" s="535">
        <v>5</v>
      </c>
      <c r="GU22" s="535">
        <v>5</v>
      </c>
      <c r="GV22" s="534">
        <v>5</v>
      </c>
      <c r="GW22" s="796">
        <v>29</v>
      </c>
      <c r="GX22" s="351">
        <v>30</v>
      </c>
      <c r="GY22" s="349">
        <v>35</v>
      </c>
      <c r="GZ22" s="349">
        <v>37</v>
      </c>
      <c r="HA22" s="349">
        <v>40</v>
      </c>
      <c r="HB22" s="349">
        <v>40</v>
      </c>
      <c r="HC22" s="349">
        <v>43</v>
      </c>
      <c r="HD22" s="535">
        <v>43</v>
      </c>
      <c r="HE22" s="535">
        <v>46</v>
      </c>
      <c r="HF22" s="534">
        <v>50</v>
      </c>
      <c r="HG22" s="796">
        <v>27</v>
      </c>
      <c r="HH22" s="351">
        <v>41</v>
      </c>
      <c r="HI22" s="349">
        <v>42</v>
      </c>
      <c r="HJ22" s="349">
        <v>40</v>
      </c>
      <c r="HK22" s="349">
        <v>41</v>
      </c>
      <c r="HL22" s="349">
        <v>38</v>
      </c>
      <c r="HM22" s="349">
        <v>38</v>
      </c>
      <c r="HN22" s="535">
        <v>36</v>
      </c>
      <c r="HO22" s="535">
        <v>36</v>
      </c>
      <c r="HP22" s="534">
        <v>35</v>
      </c>
      <c r="HQ22" s="796">
        <v>1</v>
      </c>
      <c r="HR22" s="351">
        <v>2</v>
      </c>
      <c r="HS22" s="349">
        <v>2</v>
      </c>
      <c r="HT22" s="349">
        <v>2</v>
      </c>
      <c r="HU22" s="349">
        <v>2</v>
      </c>
      <c r="HV22" s="349">
        <v>2</v>
      </c>
      <c r="HW22" s="349">
        <v>2</v>
      </c>
      <c r="HX22" s="535">
        <v>3</v>
      </c>
      <c r="HY22" s="535">
        <v>7</v>
      </c>
      <c r="HZ22" s="534">
        <v>7</v>
      </c>
      <c r="IA22" s="796">
        <v>5</v>
      </c>
      <c r="IB22" s="351">
        <v>6</v>
      </c>
      <c r="IC22" s="349">
        <v>6</v>
      </c>
      <c r="ID22" s="349">
        <v>8</v>
      </c>
      <c r="IE22" s="349">
        <v>11</v>
      </c>
      <c r="IF22" s="349">
        <v>11</v>
      </c>
      <c r="IG22" s="349">
        <v>11</v>
      </c>
      <c r="IH22" s="535">
        <v>15</v>
      </c>
      <c r="II22" s="535">
        <v>20</v>
      </c>
      <c r="IJ22" s="534">
        <v>21</v>
      </c>
      <c r="IK22" s="796">
        <v>231</v>
      </c>
      <c r="IL22" s="352">
        <v>245</v>
      </c>
      <c r="IM22" s="350">
        <v>251</v>
      </c>
      <c r="IN22" s="350">
        <v>253</v>
      </c>
      <c r="IO22" s="350">
        <v>255</v>
      </c>
      <c r="IP22" s="350">
        <v>255</v>
      </c>
      <c r="IQ22" s="350">
        <v>255</v>
      </c>
      <c r="IR22" s="535">
        <v>253</v>
      </c>
      <c r="IS22" s="535">
        <v>267</v>
      </c>
      <c r="IT22" s="534">
        <v>279</v>
      </c>
      <c r="IU22" s="796">
        <v>376</v>
      </c>
      <c r="IV22" s="796">
        <v>390</v>
      </c>
      <c r="IW22" s="353">
        <v>396</v>
      </c>
      <c r="IX22" s="794">
        <v>399</v>
      </c>
      <c r="IY22" s="794">
        <v>402</v>
      </c>
      <c r="IZ22" s="794">
        <v>402</v>
      </c>
      <c r="JA22" s="794">
        <v>402</v>
      </c>
      <c r="JB22" s="535">
        <v>401</v>
      </c>
      <c r="JC22" s="797">
        <v>415</v>
      </c>
      <c r="JD22" s="802">
        <v>427</v>
      </c>
    </row>
    <row r="23" spans="1:264" ht="15" customHeight="1">
      <c r="A23" s="788">
        <v>20</v>
      </c>
      <c r="B23" s="794" t="s">
        <v>150</v>
      </c>
      <c r="C23" s="796">
        <v>150</v>
      </c>
      <c r="D23" s="796">
        <v>150</v>
      </c>
      <c r="E23" s="349">
        <v>150</v>
      </c>
      <c r="F23" s="349">
        <v>150</v>
      </c>
      <c r="G23" s="349">
        <v>150</v>
      </c>
      <c r="H23" s="349">
        <v>150</v>
      </c>
      <c r="I23" s="349">
        <v>150</v>
      </c>
      <c r="J23" s="535">
        <v>150</v>
      </c>
      <c r="K23" s="535">
        <v>150</v>
      </c>
      <c r="L23" s="534">
        <v>150</v>
      </c>
      <c r="M23" s="534">
        <v>0</v>
      </c>
      <c r="N23" s="794">
        <v>17</v>
      </c>
      <c r="O23" s="794">
        <v>17</v>
      </c>
      <c r="P23" s="794">
        <v>9</v>
      </c>
      <c r="Q23" s="794">
        <v>9</v>
      </c>
      <c r="R23" s="794">
        <v>9</v>
      </c>
      <c r="S23" s="794">
        <v>8</v>
      </c>
      <c r="T23" s="794">
        <v>5</v>
      </c>
      <c r="U23" s="535">
        <v>5</v>
      </c>
      <c r="V23" s="535">
        <v>7</v>
      </c>
      <c r="W23" s="534">
        <v>7</v>
      </c>
      <c r="X23" s="796">
        <v>5</v>
      </c>
      <c r="Y23" s="351">
        <v>5</v>
      </c>
      <c r="Z23" s="349">
        <v>5</v>
      </c>
      <c r="AA23" s="349">
        <v>5</v>
      </c>
      <c r="AB23" s="349">
        <v>5</v>
      </c>
      <c r="AC23" s="349">
        <v>5</v>
      </c>
      <c r="AD23" s="349">
        <v>4</v>
      </c>
      <c r="AE23" s="535">
        <v>0</v>
      </c>
      <c r="AF23" s="535">
        <v>0</v>
      </c>
      <c r="AG23" s="534">
        <v>0</v>
      </c>
      <c r="AH23" s="796">
        <v>2</v>
      </c>
      <c r="AI23" s="351">
        <v>2</v>
      </c>
      <c r="AJ23" s="349">
        <v>2</v>
      </c>
      <c r="AK23" s="349">
        <v>2</v>
      </c>
      <c r="AL23" s="349">
        <v>2</v>
      </c>
      <c r="AM23" s="349">
        <v>2</v>
      </c>
      <c r="AN23" s="349">
        <v>2</v>
      </c>
      <c r="AO23" s="535">
        <v>2</v>
      </c>
      <c r="AP23" s="535">
        <v>2</v>
      </c>
      <c r="AQ23" s="534">
        <v>2</v>
      </c>
      <c r="AR23" s="796">
        <v>9</v>
      </c>
      <c r="AS23" s="352">
        <v>9</v>
      </c>
      <c r="AT23" s="350">
        <v>7</v>
      </c>
      <c r="AU23" s="350">
        <v>4</v>
      </c>
      <c r="AV23" s="350">
        <v>3</v>
      </c>
      <c r="AW23" s="350">
        <v>3</v>
      </c>
      <c r="AX23" s="350">
        <v>3</v>
      </c>
      <c r="AY23" s="535">
        <v>3</v>
      </c>
      <c r="AZ23" s="535">
        <v>3</v>
      </c>
      <c r="BA23" s="534">
        <v>3</v>
      </c>
      <c r="BB23" s="796">
        <v>24</v>
      </c>
      <c r="BC23" s="351">
        <v>24</v>
      </c>
      <c r="BD23" s="349">
        <v>23</v>
      </c>
      <c r="BE23" s="349">
        <v>22</v>
      </c>
      <c r="BF23" s="349">
        <v>19</v>
      </c>
      <c r="BG23" s="349">
        <v>13</v>
      </c>
      <c r="BH23" s="349">
        <v>12</v>
      </c>
      <c r="BI23" s="535">
        <v>12</v>
      </c>
      <c r="BJ23" s="535">
        <v>12</v>
      </c>
      <c r="BK23" s="534">
        <v>12</v>
      </c>
      <c r="BL23" s="796">
        <v>6</v>
      </c>
      <c r="BM23" s="351">
        <v>6</v>
      </c>
      <c r="BN23" s="349">
        <v>7</v>
      </c>
      <c r="BO23" s="349">
        <v>8</v>
      </c>
      <c r="BP23" s="349">
        <v>10</v>
      </c>
      <c r="BQ23" s="349">
        <v>12</v>
      </c>
      <c r="BR23" s="349">
        <v>12</v>
      </c>
      <c r="BS23" s="535">
        <v>12</v>
      </c>
      <c r="BT23" s="535">
        <v>12</v>
      </c>
      <c r="BU23" s="534">
        <v>10</v>
      </c>
      <c r="BV23" s="534">
        <v>0</v>
      </c>
      <c r="BW23" s="796">
        <v>2</v>
      </c>
      <c r="BX23" s="351">
        <v>2</v>
      </c>
      <c r="BY23" s="349">
        <v>3</v>
      </c>
      <c r="BZ23" s="349">
        <v>3</v>
      </c>
      <c r="CA23" s="349">
        <v>3</v>
      </c>
      <c r="CB23" s="349">
        <v>3</v>
      </c>
      <c r="CC23" s="349">
        <v>4</v>
      </c>
      <c r="CD23" s="535">
        <v>4</v>
      </c>
      <c r="CE23" s="535">
        <v>6</v>
      </c>
      <c r="CF23" s="534">
        <v>6</v>
      </c>
      <c r="CG23" s="796">
        <v>3</v>
      </c>
      <c r="CH23" s="351">
        <v>3</v>
      </c>
      <c r="CI23" s="349">
        <v>3</v>
      </c>
      <c r="CJ23" s="349">
        <v>6</v>
      </c>
      <c r="CK23" s="349">
        <v>6</v>
      </c>
      <c r="CL23" s="349">
        <v>6</v>
      </c>
      <c r="CM23" s="349">
        <v>6</v>
      </c>
      <c r="CN23" s="535">
        <v>6</v>
      </c>
      <c r="CO23" s="535">
        <v>6</v>
      </c>
      <c r="CP23" s="534">
        <v>6</v>
      </c>
      <c r="CQ23" s="796">
        <v>9</v>
      </c>
      <c r="CR23" s="351">
        <v>9</v>
      </c>
      <c r="CS23" s="349">
        <v>9</v>
      </c>
      <c r="CT23" s="349">
        <v>9</v>
      </c>
      <c r="CU23" s="349">
        <v>9</v>
      </c>
      <c r="CV23" s="349">
        <v>9</v>
      </c>
      <c r="CW23" s="349">
        <v>9</v>
      </c>
      <c r="CX23" s="535">
        <v>9</v>
      </c>
      <c r="CY23" s="535" t="s">
        <v>103</v>
      </c>
      <c r="CZ23" s="796">
        <v>3</v>
      </c>
      <c r="DA23" s="351">
        <v>1</v>
      </c>
      <c r="DB23" s="349">
        <v>1</v>
      </c>
      <c r="DC23" s="349">
        <v>3</v>
      </c>
      <c r="DD23" s="349">
        <v>6</v>
      </c>
      <c r="DE23" s="349">
        <v>9</v>
      </c>
      <c r="DF23" s="349">
        <v>9</v>
      </c>
      <c r="DG23" s="535">
        <v>8</v>
      </c>
      <c r="DH23" s="535">
        <v>6</v>
      </c>
      <c r="DI23" s="534">
        <v>4</v>
      </c>
      <c r="DJ23" s="534">
        <v>0</v>
      </c>
      <c r="DK23" s="796">
        <v>16</v>
      </c>
      <c r="DL23" s="351">
        <v>17</v>
      </c>
      <c r="DM23" s="349">
        <v>18</v>
      </c>
      <c r="DN23" s="349">
        <v>18</v>
      </c>
      <c r="DO23" s="349">
        <v>18</v>
      </c>
      <c r="DP23" s="349">
        <v>19</v>
      </c>
      <c r="DQ23" s="349">
        <v>18</v>
      </c>
      <c r="DR23" s="535">
        <v>18</v>
      </c>
      <c r="DS23" s="535">
        <v>22</v>
      </c>
      <c r="DT23" s="534">
        <v>21</v>
      </c>
      <c r="DU23" s="796">
        <v>31</v>
      </c>
      <c r="DV23" s="351">
        <v>28</v>
      </c>
      <c r="DW23" s="349">
        <v>25</v>
      </c>
      <c r="DX23" s="349">
        <v>23</v>
      </c>
      <c r="DY23" s="349">
        <v>23</v>
      </c>
      <c r="DZ23" s="349">
        <v>23</v>
      </c>
      <c r="EA23" s="349">
        <v>23</v>
      </c>
      <c r="EB23" s="535">
        <v>19</v>
      </c>
      <c r="EC23" s="535">
        <v>19</v>
      </c>
      <c r="ED23" s="534">
        <v>19</v>
      </c>
      <c r="EE23" s="796">
        <v>2</v>
      </c>
      <c r="EF23" s="351">
        <v>1</v>
      </c>
      <c r="EG23" s="349">
        <v>1</v>
      </c>
      <c r="EH23" s="349">
        <v>1</v>
      </c>
      <c r="EI23" s="349">
        <v>1</v>
      </c>
      <c r="EJ23" s="349">
        <v>1</v>
      </c>
      <c r="EK23" s="349">
        <v>1</v>
      </c>
      <c r="EL23" s="535">
        <v>1</v>
      </c>
      <c r="EM23" s="535">
        <v>1</v>
      </c>
      <c r="EN23" s="534">
        <v>1</v>
      </c>
      <c r="EO23" s="796">
        <v>13</v>
      </c>
      <c r="EP23" s="351">
        <v>13</v>
      </c>
      <c r="EQ23" s="349">
        <v>13</v>
      </c>
      <c r="ER23" s="349">
        <v>9</v>
      </c>
      <c r="ES23" s="349">
        <v>7</v>
      </c>
      <c r="ET23" s="349">
        <v>7</v>
      </c>
      <c r="EU23" s="349">
        <v>7</v>
      </c>
      <c r="EV23" s="535">
        <v>7</v>
      </c>
      <c r="EW23" s="535">
        <v>7</v>
      </c>
      <c r="EX23" s="534">
        <v>7</v>
      </c>
      <c r="EY23" s="796">
        <v>6</v>
      </c>
      <c r="EZ23" s="351">
        <v>6</v>
      </c>
      <c r="FA23" s="349">
        <v>6</v>
      </c>
      <c r="FB23" s="349">
        <v>6</v>
      </c>
      <c r="FC23" s="349">
        <v>7</v>
      </c>
      <c r="FD23" s="349">
        <v>9</v>
      </c>
      <c r="FE23" s="349">
        <v>10</v>
      </c>
      <c r="FF23" s="535">
        <v>10</v>
      </c>
      <c r="FG23" s="535">
        <v>10</v>
      </c>
      <c r="FH23" s="534">
        <v>12</v>
      </c>
      <c r="FI23" s="796">
        <v>8</v>
      </c>
      <c r="FJ23" s="351">
        <v>8</v>
      </c>
      <c r="FK23" s="349">
        <v>5</v>
      </c>
      <c r="FL23" s="349">
        <v>5</v>
      </c>
      <c r="FM23" s="349">
        <v>5</v>
      </c>
      <c r="FN23" s="349">
        <v>5</v>
      </c>
      <c r="FO23" s="349">
        <v>5</v>
      </c>
      <c r="FP23" s="535">
        <v>5</v>
      </c>
      <c r="FQ23" s="535">
        <v>5</v>
      </c>
      <c r="FR23" s="534">
        <v>5</v>
      </c>
      <c r="FS23" s="796">
        <v>9</v>
      </c>
      <c r="FT23" s="351">
        <v>9</v>
      </c>
      <c r="FU23" s="349">
        <v>10</v>
      </c>
      <c r="FV23" s="349">
        <v>10</v>
      </c>
      <c r="FW23" s="349">
        <v>10</v>
      </c>
      <c r="FX23" s="349">
        <v>10</v>
      </c>
      <c r="FY23" s="349">
        <v>9</v>
      </c>
      <c r="FZ23" s="535">
        <v>9</v>
      </c>
      <c r="GA23" s="535">
        <v>9</v>
      </c>
      <c r="GB23" s="534">
        <v>9</v>
      </c>
      <c r="GC23" s="796">
        <v>34</v>
      </c>
      <c r="GD23" s="351">
        <v>33</v>
      </c>
      <c r="GE23" s="349">
        <v>26</v>
      </c>
      <c r="GF23" s="349">
        <v>26</v>
      </c>
      <c r="GG23" s="349">
        <v>25</v>
      </c>
      <c r="GH23" s="349">
        <v>25</v>
      </c>
      <c r="GI23" s="349">
        <v>25</v>
      </c>
      <c r="GJ23" s="535">
        <v>25</v>
      </c>
      <c r="GK23" s="535">
        <v>25</v>
      </c>
      <c r="GL23" s="534">
        <v>25</v>
      </c>
      <c r="GM23" s="796">
        <v>1</v>
      </c>
      <c r="GN23" s="351">
        <v>1</v>
      </c>
      <c r="GO23" s="349">
        <v>1</v>
      </c>
      <c r="GP23" s="349">
        <v>2</v>
      </c>
      <c r="GQ23" s="349">
        <v>2</v>
      </c>
      <c r="GR23" s="349">
        <v>1</v>
      </c>
      <c r="GS23" s="349">
        <v>1</v>
      </c>
      <c r="GT23" s="535">
        <v>1</v>
      </c>
      <c r="GU23" s="535">
        <v>1</v>
      </c>
      <c r="GV23" s="534">
        <v>1</v>
      </c>
      <c r="GW23" s="796">
        <v>24</v>
      </c>
      <c r="GX23" s="351">
        <v>24</v>
      </c>
      <c r="GY23" s="349">
        <v>24</v>
      </c>
      <c r="GZ23" s="349">
        <v>24</v>
      </c>
      <c r="HA23" s="349">
        <v>24</v>
      </c>
      <c r="HB23" s="349">
        <v>25</v>
      </c>
      <c r="HC23" s="349">
        <v>27</v>
      </c>
      <c r="HD23" s="535">
        <v>27</v>
      </c>
      <c r="HE23" s="535">
        <v>29</v>
      </c>
      <c r="HF23" s="534">
        <v>29</v>
      </c>
      <c r="HG23" s="796">
        <v>7</v>
      </c>
      <c r="HH23" s="351">
        <v>8</v>
      </c>
      <c r="HI23" s="349">
        <v>9</v>
      </c>
      <c r="HJ23" s="349">
        <v>10</v>
      </c>
      <c r="HK23" s="349">
        <v>10</v>
      </c>
      <c r="HL23" s="349">
        <v>10</v>
      </c>
      <c r="HM23" s="349">
        <v>7</v>
      </c>
      <c r="HN23" s="535">
        <v>6</v>
      </c>
      <c r="HO23" s="535">
        <v>6</v>
      </c>
      <c r="HP23" s="534">
        <v>6</v>
      </c>
      <c r="HQ23" s="796">
        <v>2</v>
      </c>
      <c r="HR23" s="351">
        <v>3</v>
      </c>
      <c r="HS23" s="349">
        <v>3</v>
      </c>
      <c r="HT23" s="349">
        <v>3</v>
      </c>
      <c r="HU23" s="349">
        <v>3</v>
      </c>
      <c r="HV23" s="349">
        <v>3</v>
      </c>
      <c r="HW23" s="349">
        <v>3</v>
      </c>
      <c r="HX23" s="535">
        <v>3</v>
      </c>
      <c r="HY23" s="535">
        <v>3</v>
      </c>
      <c r="HZ23" s="534">
        <v>3</v>
      </c>
      <c r="IA23" s="796">
        <v>3</v>
      </c>
      <c r="IB23" s="351">
        <v>4</v>
      </c>
      <c r="IC23" s="349">
        <v>3</v>
      </c>
      <c r="ID23" s="349">
        <v>5</v>
      </c>
      <c r="IE23" s="349">
        <v>6</v>
      </c>
      <c r="IF23" s="349">
        <v>6</v>
      </c>
      <c r="IG23" s="349">
        <v>5</v>
      </c>
      <c r="IH23" s="535">
        <v>11</v>
      </c>
      <c r="II23" s="535">
        <v>16</v>
      </c>
      <c r="IJ23" s="534">
        <v>17</v>
      </c>
      <c r="IK23" s="796">
        <v>236</v>
      </c>
      <c r="IL23" s="354">
        <v>233</v>
      </c>
      <c r="IM23" s="355">
        <v>213</v>
      </c>
      <c r="IN23" s="355">
        <v>213</v>
      </c>
      <c r="IO23" s="355">
        <v>213</v>
      </c>
      <c r="IP23" s="355">
        <v>214</v>
      </c>
      <c r="IQ23" s="355">
        <v>207</v>
      </c>
      <c r="IR23" s="535">
        <v>203</v>
      </c>
      <c r="IS23" s="535">
        <v>207</v>
      </c>
      <c r="IT23" s="534">
        <v>205</v>
      </c>
      <c r="IU23" s="796">
        <v>386</v>
      </c>
      <c r="IV23" s="796">
        <v>383</v>
      </c>
      <c r="IW23" s="353">
        <v>363</v>
      </c>
      <c r="IX23" s="794">
        <v>363</v>
      </c>
      <c r="IY23" s="794">
        <v>363</v>
      </c>
      <c r="IZ23" s="794">
        <v>364</v>
      </c>
      <c r="JA23" s="794">
        <v>357</v>
      </c>
      <c r="JB23" s="535">
        <v>353</v>
      </c>
      <c r="JC23" s="797">
        <v>357</v>
      </c>
      <c r="JD23" s="802">
        <v>355</v>
      </c>
    </row>
    <row r="24" spans="1:264" ht="15" customHeight="1">
      <c r="A24" s="788">
        <v>21</v>
      </c>
      <c r="B24" s="794" t="s">
        <v>268</v>
      </c>
      <c r="C24" s="796">
        <v>263</v>
      </c>
      <c r="D24" s="796">
        <v>265</v>
      </c>
      <c r="E24" s="349">
        <v>265</v>
      </c>
      <c r="F24" s="349">
        <v>265</v>
      </c>
      <c r="G24" s="349">
        <v>266</v>
      </c>
      <c r="H24" s="349">
        <v>266</v>
      </c>
      <c r="I24" s="349">
        <v>267</v>
      </c>
      <c r="J24" s="535">
        <v>267</v>
      </c>
      <c r="K24" s="535">
        <v>268</v>
      </c>
      <c r="L24" s="534">
        <v>268</v>
      </c>
      <c r="M24" s="534">
        <v>0</v>
      </c>
      <c r="N24" s="794">
        <v>21</v>
      </c>
      <c r="O24" s="794">
        <v>21</v>
      </c>
      <c r="P24" s="794">
        <v>18</v>
      </c>
      <c r="Q24" s="794">
        <v>18</v>
      </c>
      <c r="R24" s="794">
        <v>18</v>
      </c>
      <c r="S24" s="794">
        <v>17</v>
      </c>
      <c r="T24" s="794">
        <v>17</v>
      </c>
      <c r="U24" s="535">
        <v>15</v>
      </c>
      <c r="V24" s="535">
        <v>17</v>
      </c>
      <c r="W24" s="534">
        <v>17</v>
      </c>
      <c r="X24" s="796">
        <v>2</v>
      </c>
      <c r="Y24" s="351">
        <v>2</v>
      </c>
      <c r="Z24" s="349">
        <v>2</v>
      </c>
      <c r="AA24" s="349">
        <v>2</v>
      </c>
      <c r="AB24" s="349">
        <v>2</v>
      </c>
      <c r="AC24" s="349">
        <v>2</v>
      </c>
      <c r="AD24" s="349">
        <v>0</v>
      </c>
      <c r="AE24" s="535">
        <v>0</v>
      </c>
      <c r="AF24" s="535">
        <v>0</v>
      </c>
      <c r="AG24" s="534">
        <v>0</v>
      </c>
      <c r="AH24" s="796">
        <v>3</v>
      </c>
      <c r="AI24" s="351">
        <v>3</v>
      </c>
      <c r="AJ24" s="349">
        <v>3</v>
      </c>
      <c r="AK24" s="349">
        <v>3</v>
      </c>
      <c r="AL24" s="349">
        <v>3</v>
      </c>
      <c r="AM24" s="349">
        <v>3</v>
      </c>
      <c r="AN24" s="349">
        <v>3</v>
      </c>
      <c r="AO24" s="535">
        <v>3</v>
      </c>
      <c r="AP24" s="535">
        <v>3</v>
      </c>
      <c r="AQ24" s="534">
        <v>3</v>
      </c>
      <c r="AR24" s="796">
        <v>6</v>
      </c>
      <c r="AS24" s="352">
        <v>6</v>
      </c>
      <c r="AT24" s="350">
        <v>4</v>
      </c>
      <c r="AU24" s="350">
        <v>3</v>
      </c>
      <c r="AV24" s="350">
        <v>1</v>
      </c>
      <c r="AW24" s="350">
        <v>1</v>
      </c>
      <c r="AX24" s="350">
        <v>1</v>
      </c>
      <c r="AY24" s="535">
        <v>1</v>
      </c>
      <c r="AZ24" s="535">
        <v>1</v>
      </c>
      <c r="BA24" s="534">
        <v>1</v>
      </c>
      <c r="BB24" s="796">
        <v>33</v>
      </c>
      <c r="BC24" s="351">
        <v>31</v>
      </c>
      <c r="BD24" s="349">
        <v>21</v>
      </c>
      <c r="BE24" s="349">
        <v>21</v>
      </c>
      <c r="BF24" s="349">
        <v>21</v>
      </c>
      <c r="BG24" s="349">
        <v>18</v>
      </c>
      <c r="BH24" s="349">
        <v>16</v>
      </c>
      <c r="BI24" s="535">
        <v>16</v>
      </c>
      <c r="BJ24" s="535">
        <v>17</v>
      </c>
      <c r="BK24" s="534">
        <v>22</v>
      </c>
      <c r="BL24" s="796">
        <v>4</v>
      </c>
      <c r="BM24" s="351">
        <v>4</v>
      </c>
      <c r="BN24" s="349">
        <v>6</v>
      </c>
      <c r="BO24" s="349">
        <v>8</v>
      </c>
      <c r="BP24" s="349">
        <v>11</v>
      </c>
      <c r="BQ24" s="349">
        <v>12</v>
      </c>
      <c r="BR24" s="349">
        <v>12</v>
      </c>
      <c r="BS24" s="535">
        <v>12</v>
      </c>
      <c r="BT24" s="535">
        <v>12</v>
      </c>
      <c r="BU24" s="534">
        <v>10</v>
      </c>
      <c r="BV24" s="534">
        <v>0</v>
      </c>
      <c r="BW24" s="796">
        <v>1</v>
      </c>
      <c r="BX24" s="351">
        <v>1</v>
      </c>
      <c r="BY24" s="349">
        <v>1</v>
      </c>
      <c r="BZ24" s="349">
        <v>1</v>
      </c>
      <c r="CA24" s="349">
        <v>1</v>
      </c>
      <c r="CB24" s="349">
        <v>2</v>
      </c>
      <c r="CC24" s="349">
        <v>2</v>
      </c>
      <c r="CD24" s="535">
        <v>2</v>
      </c>
      <c r="CE24" s="535">
        <v>6</v>
      </c>
      <c r="CF24" s="534">
        <v>6</v>
      </c>
      <c r="CG24" s="796">
        <v>2</v>
      </c>
      <c r="CH24" s="351">
        <v>3</v>
      </c>
      <c r="CI24" s="349">
        <v>3</v>
      </c>
      <c r="CJ24" s="349">
        <v>3</v>
      </c>
      <c r="CK24" s="349">
        <v>3</v>
      </c>
      <c r="CL24" s="349">
        <v>3</v>
      </c>
      <c r="CM24" s="349">
        <v>3</v>
      </c>
      <c r="CN24" s="535">
        <v>3</v>
      </c>
      <c r="CO24" s="535">
        <v>3</v>
      </c>
      <c r="CP24" s="534">
        <v>3</v>
      </c>
      <c r="CQ24" s="796">
        <v>13</v>
      </c>
      <c r="CR24" s="351">
        <v>13</v>
      </c>
      <c r="CS24" s="349">
        <v>13</v>
      </c>
      <c r="CT24" s="349">
        <v>13</v>
      </c>
      <c r="CU24" s="349">
        <v>12</v>
      </c>
      <c r="CV24" s="349">
        <v>12</v>
      </c>
      <c r="CW24" s="349">
        <v>10</v>
      </c>
      <c r="CX24" s="535">
        <v>10</v>
      </c>
      <c r="CY24" s="535" t="s">
        <v>103</v>
      </c>
      <c r="CZ24" s="796">
        <v>5</v>
      </c>
      <c r="DA24" s="351">
        <v>2</v>
      </c>
      <c r="DB24" s="349">
        <v>1</v>
      </c>
      <c r="DC24" s="349">
        <v>2</v>
      </c>
      <c r="DD24" s="349">
        <v>1</v>
      </c>
      <c r="DE24" s="349">
        <v>2</v>
      </c>
      <c r="DF24" s="349">
        <v>1</v>
      </c>
      <c r="DG24" s="535">
        <v>1</v>
      </c>
      <c r="DH24" s="535">
        <v>1</v>
      </c>
      <c r="DI24" s="534">
        <v>1</v>
      </c>
      <c r="DJ24" s="534">
        <v>1</v>
      </c>
      <c r="DK24" s="796">
        <v>17</v>
      </c>
      <c r="DL24" s="351">
        <v>16</v>
      </c>
      <c r="DM24" s="349">
        <v>17</v>
      </c>
      <c r="DN24" s="349">
        <v>17</v>
      </c>
      <c r="DO24" s="349">
        <v>17</v>
      </c>
      <c r="DP24" s="349">
        <v>17</v>
      </c>
      <c r="DQ24" s="349">
        <v>16</v>
      </c>
      <c r="DR24" s="535">
        <v>15</v>
      </c>
      <c r="DS24" s="535">
        <v>20</v>
      </c>
      <c r="DT24" s="534">
        <v>22</v>
      </c>
      <c r="DU24" s="796">
        <v>24</v>
      </c>
      <c r="DV24" s="351">
        <v>24</v>
      </c>
      <c r="DW24" s="349">
        <v>24</v>
      </c>
      <c r="DX24" s="349">
        <v>23</v>
      </c>
      <c r="DY24" s="349">
        <v>23</v>
      </c>
      <c r="DZ24" s="349">
        <v>23</v>
      </c>
      <c r="EA24" s="349">
        <v>23</v>
      </c>
      <c r="EB24" s="535">
        <v>23</v>
      </c>
      <c r="EC24" s="535">
        <v>23</v>
      </c>
      <c r="ED24" s="534">
        <v>23</v>
      </c>
      <c r="EE24" s="796">
        <v>2</v>
      </c>
      <c r="EF24" s="351">
        <v>2</v>
      </c>
      <c r="EG24" s="349">
        <v>2</v>
      </c>
      <c r="EH24" s="349">
        <v>2</v>
      </c>
      <c r="EI24" s="349">
        <v>2</v>
      </c>
      <c r="EJ24" s="349">
        <v>2</v>
      </c>
      <c r="EK24" s="349">
        <v>2</v>
      </c>
      <c r="EL24" s="535">
        <v>2</v>
      </c>
      <c r="EM24" s="535">
        <v>2</v>
      </c>
      <c r="EN24" s="534">
        <v>2</v>
      </c>
      <c r="EO24" s="796">
        <v>8</v>
      </c>
      <c r="EP24" s="351">
        <v>8</v>
      </c>
      <c r="EQ24" s="349">
        <v>8</v>
      </c>
      <c r="ER24" s="349">
        <v>8</v>
      </c>
      <c r="ES24" s="349">
        <v>8</v>
      </c>
      <c r="ET24" s="349">
        <v>8</v>
      </c>
      <c r="EU24" s="349">
        <v>7</v>
      </c>
      <c r="EV24" s="535">
        <v>11</v>
      </c>
      <c r="EW24" s="535">
        <v>11</v>
      </c>
      <c r="EX24" s="534">
        <v>10</v>
      </c>
      <c r="EY24" s="796">
        <v>9</v>
      </c>
      <c r="EZ24" s="351">
        <v>9</v>
      </c>
      <c r="FA24" s="349">
        <v>9</v>
      </c>
      <c r="FB24" s="349">
        <v>9</v>
      </c>
      <c r="FC24" s="349">
        <v>10</v>
      </c>
      <c r="FD24" s="349">
        <v>11</v>
      </c>
      <c r="FE24" s="349">
        <v>10</v>
      </c>
      <c r="FF24" s="535">
        <v>10</v>
      </c>
      <c r="FG24" s="535">
        <v>10</v>
      </c>
      <c r="FH24" s="534">
        <v>12</v>
      </c>
      <c r="FI24" s="796">
        <v>3</v>
      </c>
      <c r="FJ24" s="351">
        <v>3</v>
      </c>
      <c r="FK24" s="349">
        <v>2</v>
      </c>
      <c r="FL24" s="349">
        <v>2</v>
      </c>
      <c r="FM24" s="349">
        <v>2</v>
      </c>
      <c r="FN24" s="349">
        <v>2</v>
      </c>
      <c r="FO24" s="349">
        <v>2</v>
      </c>
      <c r="FP24" s="535">
        <v>2</v>
      </c>
      <c r="FQ24" s="535">
        <v>2</v>
      </c>
      <c r="FR24" s="534">
        <v>3</v>
      </c>
      <c r="FS24" s="796">
        <v>9</v>
      </c>
      <c r="FT24" s="351">
        <v>9</v>
      </c>
      <c r="FU24" s="349">
        <v>11</v>
      </c>
      <c r="FV24" s="349">
        <v>11</v>
      </c>
      <c r="FW24" s="349">
        <v>13</v>
      </c>
      <c r="FX24" s="349">
        <v>15</v>
      </c>
      <c r="FY24" s="349">
        <v>15</v>
      </c>
      <c r="FZ24" s="535">
        <v>13</v>
      </c>
      <c r="GA24" s="535">
        <v>11</v>
      </c>
      <c r="GB24" s="534">
        <v>12</v>
      </c>
      <c r="GC24" s="796">
        <v>40</v>
      </c>
      <c r="GD24" s="351">
        <v>35</v>
      </c>
      <c r="GE24" s="349">
        <v>30</v>
      </c>
      <c r="GF24" s="349">
        <v>30</v>
      </c>
      <c r="GG24" s="349">
        <v>30</v>
      </c>
      <c r="GH24" s="349">
        <v>29</v>
      </c>
      <c r="GI24" s="349">
        <v>29</v>
      </c>
      <c r="GJ24" s="535">
        <v>29</v>
      </c>
      <c r="GK24" s="535">
        <v>29</v>
      </c>
      <c r="GL24" s="534">
        <v>29</v>
      </c>
      <c r="GM24" s="796">
        <v>15</v>
      </c>
      <c r="GN24" s="351">
        <v>15</v>
      </c>
      <c r="GO24" s="349">
        <v>15</v>
      </c>
      <c r="GP24" s="349">
        <v>15</v>
      </c>
      <c r="GQ24" s="349">
        <v>15</v>
      </c>
      <c r="GR24" s="349">
        <v>15</v>
      </c>
      <c r="GS24" s="349">
        <v>15</v>
      </c>
      <c r="GT24" s="535">
        <v>15</v>
      </c>
      <c r="GU24" s="535">
        <v>15</v>
      </c>
      <c r="GV24" s="534">
        <v>15</v>
      </c>
      <c r="GW24" s="796">
        <v>27</v>
      </c>
      <c r="GX24" s="351">
        <v>27</v>
      </c>
      <c r="GY24" s="349">
        <v>27</v>
      </c>
      <c r="GZ24" s="349">
        <v>28</v>
      </c>
      <c r="HA24" s="349">
        <v>30</v>
      </c>
      <c r="HB24" s="349">
        <v>32</v>
      </c>
      <c r="HC24" s="349">
        <v>32</v>
      </c>
      <c r="HD24" s="535">
        <v>32</v>
      </c>
      <c r="HE24" s="535">
        <v>41</v>
      </c>
      <c r="HF24" s="534">
        <v>42</v>
      </c>
      <c r="HG24" s="796">
        <v>16</v>
      </c>
      <c r="HH24" s="351">
        <v>26</v>
      </c>
      <c r="HI24" s="349">
        <v>26</v>
      </c>
      <c r="HJ24" s="349">
        <v>27</v>
      </c>
      <c r="HK24" s="349">
        <v>22</v>
      </c>
      <c r="HL24" s="349">
        <v>19</v>
      </c>
      <c r="HM24" s="349">
        <v>14</v>
      </c>
      <c r="HN24" s="535">
        <v>9</v>
      </c>
      <c r="HO24" s="535">
        <v>9</v>
      </c>
      <c r="HP24" s="534">
        <v>8</v>
      </c>
      <c r="HQ24" s="796">
        <v>3</v>
      </c>
      <c r="HR24" s="351">
        <v>3</v>
      </c>
      <c r="HS24" s="349">
        <v>4</v>
      </c>
      <c r="HT24" s="349">
        <v>4</v>
      </c>
      <c r="HU24" s="349">
        <v>5</v>
      </c>
      <c r="HV24" s="349">
        <v>5</v>
      </c>
      <c r="HW24" s="349">
        <v>5</v>
      </c>
      <c r="HX24" s="535">
        <v>5</v>
      </c>
      <c r="HY24" s="535">
        <v>5</v>
      </c>
      <c r="HZ24" s="534">
        <v>5</v>
      </c>
      <c r="IA24" s="796">
        <v>4</v>
      </c>
      <c r="IB24" s="351">
        <v>5</v>
      </c>
      <c r="IC24" s="349">
        <v>5</v>
      </c>
      <c r="ID24" s="349">
        <v>5</v>
      </c>
      <c r="IE24" s="349">
        <v>5</v>
      </c>
      <c r="IF24" s="349">
        <v>5</v>
      </c>
      <c r="IG24" s="349">
        <v>5</v>
      </c>
      <c r="IH24" s="535">
        <v>14</v>
      </c>
      <c r="II24" s="535">
        <v>20</v>
      </c>
      <c r="IJ24" s="534">
        <v>27</v>
      </c>
      <c r="IK24" s="796">
        <v>267</v>
      </c>
      <c r="IL24" s="352">
        <v>268</v>
      </c>
      <c r="IM24" s="350">
        <v>252</v>
      </c>
      <c r="IN24" s="350">
        <v>255</v>
      </c>
      <c r="IO24" s="350">
        <v>255</v>
      </c>
      <c r="IP24" s="350">
        <v>255</v>
      </c>
      <c r="IQ24" s="350">
        <v>240</v>
      </c>
      <c r="IR24" s="535">
        <v>243</v>
      </c>
      <c r="IS24" s="535">
        <v>258</v>
      </c>
      <c r="IT24" s="534">
        <v>274</v>
      </c>
      <c r="IU24" s="796">
        <v>530</v>
      </c>
      <c r="IV24" s="796">
        <v>533</v>
      </c>
      <c r="IW24" s="353">
        <v>517</v>
      </c>
      <c r="IX24" s="794">
        <v>520</v>
      </c>
      <c r="IY24" s="794">
        <v>521</v>
      </c>
      <c r="IZ24" s="794">
        <v>521</v>
      </c>
      <c r="JA24" s="794">
        <v>507</v>
      </c>
      <c r="JB24" s="535">
        <v>510</v>
      </c>
      <c r="JC24" s="797">
        <v>526</v>
      </c>
      <c r="JD24" s="802">
        <v>542</v>
      </c>
    </row>
    <row r="25" spans="1:264" ht="15" customHeight="1">
      <c r="A25" s="788">
        <v>22</v>
      </c>
      <c r="B25" s="794" t="s">
        <v>152</v>
      </c>
      <c r="C25" s="795">
        <v>2</v>
      </c>
      <c r="D25" s="795">
        <v>2</v>
      </c>
      <c r="E25" s="349">
        <v>2</v>
      </c>
      <c r="F25" s="349">
        <v>2</v>
      </c>
      <c r="G25" s="349">
        <v>2</v>
      </c>
      <c r="H25" s="349">
        <v>2</v>
      </c>
      <c r="I25" s="349">
        <v>2</v>
      </c>
      <c r="J25" s="535">
        <v>2</v>
      </c>
      <c r="K25" s="535">
        <v>2</v>
      </c>
      <c r="L25" s="534">
        <v>2</v>
      </c>
      <c r="M25" s="534">
        <v>0</v>
      </c>
      <c r="N25" s="794">
        <v>1</v>
      </c>
      <c r="O25" s="794">
        <v>1</v>
      </c>
      <c r="P25" s="794">
        <v>1</v>
      </c>
      <c r="Q25" s="794">
        <v>1</v>
      </c>
      <c r="R25" s="794">
        <v>1</v>
      </c>
      <c r="S25" s="794">
        <v>1</v>
      </c>
      <c r="T25" s="794">
        <v>1</v>
      </c>
      <c r="U25" s="535">
        <v>1</v>
      </c>
      <c r="V25" s="535">
        <v>1</v>
      </c>
      <c r="W25" s="534">
        <v>1</v>
      </c>
      <c r="X25" s="795">
        <v>1</v>
      </c>
      <c r="Y25" s="351">
        <v>0</v>
      </c>
      <c r="Z25" s="349">
        <v>0</v>
      </c>
      <c r="AA25" s="349">
        <v>0</v>
      </c>
      <c r="AB25" s="349">
        <v>0</v>
      </c>
      <c r="AC25" s="349">
        <v>0</v>
      </c>
      <c r="AD25" s="349">
        <v>0</v>
      </c>
      <c r="AE25" s="535">
        <v>0</v>
      </c>
      <c r="AF25" s="535">
        <v>0</v>
      </c>
      <c r="AG25" s="534">
        <v>0</v>
      </c>
      <c r="AH25" s="795">
        <v>0</v>
      </c>
      <c r="AI25" s="351">
        <v>0</v>
      </c>
      <c r="AJ25" s="349">
        <v>0</v>
      </c>
      <c r="AK25" s="349">
        <v>0</v>
      </c>
      <c r="AL25" s="349">
        <v>0</v>
      </c>
      <c r="AM25" s="349">
        <v>0</v>
      </c>
      <c r="AN25" s="349">
        <v>0</v>
      </c>
      <c r="AO25" s="535">
        <v>0</v>
      </c>
      <c r="AP25" s="535">
        <v>0</v>
      </c>
      <c r="AQ25" s="534">
        <v>0</v>
      </c>
      <c r="AR25" s="795">
        <v>0</v>
      </c>
      <c r="AS25" s="352">
        <v>0</v>
      </c>
      <c r="AT25" s="350">
        <v>0</v>
      </c>
      <c r="AU25" s="350">
        <v>0</v>
      </c>
      <c r="AV25" s="350">
        <v>0</v>
      </c>
      <c r="AW25" s="350">
        <v>0</v>
      </c>
      <c r="AX25" s="350">
        <v>0</v>
      </c>
      <c r="AY25" s="535">
        <v>0</v>
      </c>
      <c r="AZ25" s="535">
        <v>0</v>
      </c>
      <c r="BA25" s="534">
        <v>0</v>
      </c>
      <c r="BB25" s="795">
        <v>2</v>
      </c>
      <c r="BC25" s="351">
        <v>2</v>
      </c>
      <c r="BD25" s="349">
        <v>2</v>
      </c>
      <c r="BE25" s="349">
        <v>2</v>
      </c>
      <c r="BF25" s="349">
        <v>1</v>
      </c>
      <c r="BG25" s="349">
        <v>1</v>
      </c>
      <c r="BH25" s="349">
        <v>1</v>
      </c>
      <c r="BI25" s="535">
        <v>1</v>
      </c>
      <c r="BJ25" s="535">
        <v>1</v>
      </c>
      <c r="BK25" s="534">
        <v>1</v>
      </c>
      <c r="BL25" s="795">
        <v>0</v>
      </c>
      <c r="BM25" s="351">
        <v>0</v>
      </c>
      <c r="BN25" s="349">
        <v>0</v>
      </c>
      <c r="BO25" s="349">
        <v>0</v>
      </c>
      <c r="BP25" s="349">
        <v>0</v>
      </c>
      <c r="BQ25" s="349">
        <v>0</v>
      </c>
      <c r="BR25" s="349">
        <v>0</v>
      </c>
      <c r="BS25" s="535">
        <v>0</v>
      </c>
      <c r="BT25" s="535">
        <v>0</v>
      </c>
      <c r="BU25" s="534">
        <v>0</v>
      </c>
      <c r="BV25" s="534">
        <v>0</v>
      </c>
      <c r="BW25" s="795">
        <v>0</v>
      </c>
      <c r="BX25" s="351">
        <v>0</v>
      </c>
      <c r="BY25" s="349">
        <v>0</v>
      </c>
      <c r="BZ25" s="349">
        <v>0</v>
      </c>
      <c r="CA25" s="349">
        <v>0</v>
      </c>
      <c r="CB25" s="349">
        <v>0</v>
      </c>
      <c r="CC25" s="349">
        <v>0</v>
      </c>
      <c r="CD25" s="535">
        <v>0</v>
      </c>
      <c r="CE25" s="535">
        <v>1</v>
      </c>
      <c r="CF25" s="534">
        <v>1</v>
      </c>
      <c r="CG25" s="795">
        <v>0</v>
      </c>
      <c r="CH25" s="351">
        <v>0</v>
      </c>
      <c r="CI25" s="349">
        <v>0</v>
      </c>
      <c r="CJ25" s="349">
        <v>0</v>
      </c>
      <c r="CK25" s="349">
        <v>0</v>
      </c>
      <c r="CL25" s="349">
        <v>0</v>
      </c>
      <c r="CM25" s="349">
        <v>0</v>
      </c>
      <c r="CN25" s="535">
        <v>0</v>
      </c>
      <c r="CO25" s="535">
        <v>0</v>
      </c>
      <c r="CP25" s="534">
        <v>0</v>
      </c>
      <c r="CQ25" s="795">
        <v>0</v>
      </c>
      <c r="CR25" s="351">
        <v>0</v>
      </c>
      <c r="CS25" s="349">
        <v>0</v>
      </c>
      <c r="CT25" s="349">
        <v>0</v>
      </c>
      <c r="CU25" s="349">
        <v>0</v>
      </c>
      <c r="CV25" s="349">
        <v>0</v>
      </c>
      <c r="CW25" s="349">
        <v>0</v>
      </c>
      <c r="CX25" s="535">
        <v>0</v>
      </c>
      <c r="CY25" s="535" t="s">
        <v>103</v>
      </c>
      <c r="CZ25" s="795">
        <v>0</v>
      </c>
      <c r="DA25" s="351">
        <v>0</v>
      </c>
      <c r="DB25" s="349">
        <v>0</v>
      </c>
      <c r="DC25" s="349">
        <v>0</v>
      </c>
      <c r="DD25" s="349">
        <v>0</v>
      </c>
      <c r="DE25" s="349">
        <v>0</v>
      </c>
      <c r="DF25" s="349">
        <v>0</v>
      </c>
      <c r="DG25" s="535">
        <v>0</v>
      </c>
      <c r="DH25" s="535">
        <v>1</v>
      </c>
      <c r="DI25" s="534">
        <v>1</v>
      </c>
      <c r="DJ25" s="534">
        <v>0</v>
      </c>
      <c r="DK25" s="795">
        <v>1</v>
      </c>
      <c r="DL25" s="351">
        <v>1</v>
      </c>
      <c r="DM25" s="349">
        <v>1</v>
      </c>
      <c r="DN25" s="349">
        <v>1</v>
      </c>
      <c r="DO25" s="349">
        <v>1</v>
      </c>
      <c r="DP25" s="349">
        <v>1</v>
      </c>
      <c r="DQ25" s="349">
        <v>1</v>
      </c>
      <c r="DR25" s="535">
        <v>1</v>
      </c>
      <c r="DS25" s="535">
        <v>1</v>
      </c>
      <c r="DT25" s="534">
        <v>1</v>
      </c>
      <c r="DU25" s="795">
        <v>1</v>
      </c>
      <c r="DV25" s="351">
        <v>1</v>
      </c>
      <c r="DW25" s="349">
        <v>1</v>
      </c>
      <c r="DX25" s="349">
        <v>1</v>
      </c>
      <c r="DY25" s="349">
        <v>1</v>
      </c>
      <c r="DZ25" s="349">
        <v>1</v>
      </c>
      <c r="EA25" s="349">
        <v>1</v>
      </c>
      <c r="EB25" s="535">
        <v>1</v>
      </c>
      <c r="EC25" s="535">
        <v>1</v>
      </c>
      <c r="ED25" s="534">
        <v>1</v>
      </c>
      <c r="EE25" s="795">
        <v>0</v>
      </c>
      <c r="EF25" s="351">
        <v>0</v>
      </c>
      <c r="EG25" s="349">
        <v>0</v>
      </c>
      <c r="EH25" s="349">
        <v>0</v>
      </c>
      <c r="EI25" s="349">
        <v>0</v>
      </c>
      <c r="EJ25" s="349">
        <v>0</v>
      </c>
      <c r="EK25" s="349">
        <v>0</v>
      </c>
      <c r="EL25" s="535">
        <v>0</v>
      </c>
      <c r="EM25" s="535">
        <v>0</v>
      </c>
      <c r="EN25" s="534">
        <v>0</v>
      </c>
      <c r="EO25" s="795">
        <v>0</v>
      </c>
      <c r="EP25" s="351">
        <v>0</v>
      </c>
      <c r="EQ25" s="349">
        <v>0</v>
      </c>
      <c r="ER25" s="349">
        <v>0</v>
      </c>
      <c r="ES25" s="349">
        <v>0</v>
      </c>
      <c r="ET25" s="349">
        <v>0</v>
      </c>
      <c r="EU25" s="349">
        <v>0</v>
      </c>
      <c r="EV25" s="535">
        <v>0</v>
      </c>
      <c r="EW25" s="535">
        <v>0</v>
      </c>
      <c r="EX25" s="534">
        <v>0</v>
      </c>
      <c r="EY25" s="795">
        <v>0</v>
      </c>
      <c r="EZ25" s="351">
        <v>0</v>
      </c>
      <c r="FA25" s="349">
        <v>0</v>
      </c>
      <c r="FB25" s="349">
        <v>0</v>
      </c>
      <c r="FC25" s="349">
        <v>0</v>
      </c>
      <c r="FD25" s="349">
        <v>1</v>
      </c>
      <c r="FE25" s="349">
        <v>1</v>
      </c>
      <c r="FF25" s="535">
        <v>1</v>
      </c>
      <c r="FG25" s="535">
        <v>1</v>
      </c>
      <c r="FH25" s="534">
        <v>1</v>
      </c>
      <c r="FI25" s="795">
        <v>0</v>
      </c>
      <c r="FJ25" s="351">
        <v>0</v>
      </c>
      <c r="FK25" s="349">
        <v>0</v>
      </c>
      <c r="FL25" s="349">
        <v>0</v>
      </c>
      <c r="FM25" s="349">
        <v>0</v>
      </c>
      <c r="FN25" s="349">
        <v>0</v>
      </c>
      <c r="FO25" s="349">
        <v>0</v>
      </c>
      <c r="FP25" s="535">
        <v>0</v>
      </c>
      <c r="FQ25" s="535">
        <v>0</v>
      </c>
      <c r="FR25" s="534">
        <v>0</v>
      </c>
      <c r="FS25" s="795">
        <v>0</v>
      </c>
      <c r="FT25" s="351">
        <v>0</v>
      </c>
      <c r="FU25" s="349">
        <v>1</v>
      </c>
      <c r="FV25" s="349">
        <v>1</v>
      </c>
      <c r="FW25" s="349">
        <v>1</v>
      </c>
      <c r="FX25" s="349">
        <v>1</v>
      </c>
      <c r="FY25" s="349">
        <v>1</v>
      </c>
      <c r="FZ25" s="535">
        <v>1</v>
      </c>
      <c r="GA25" s="535">
        <v>1</v>
      </c>
      <c r="GB25" s="534">
        <v>1</v>
      </c>
      <c r="GC25" s="795">
        <v>1</v>
      </c>
      <c r="GD25" s="351">
        <v>1</v>
      </c>
      <c r="GE25" s="349">
        <v>1</v>
      </c>
      <c r="GF25" s="349">
        <v>1</v>
      </c>
      <c r="GG25" s="349">
        <v>1</v>
      </c>
      <c r="GH25" s="349">
        <v>1</v>
      </c>
      <c r="GI25" s="349">
        <v>1</v>
      </c>
      <c r="GJ25" s="535">
        <v>1</v>
      </c>
      <c r="GK25" s="535">
        <v>1</v>
      </c>
      <c r="GL25" s="534">
        <v>1</v>
      </c>
      <c r="GM25" s="795">
        <v>0</v>
      </c>
      <c r="GN25" s="351">
        <v>0</v>
      </c>
      <c r="GO25" s="349">
        <v>0</v>
      </c>
      <c r="GP25" s="349">
        <v>0</v>
      </c>
      <c r="GQ25" s="349">
        <v>0</v>
      </c>
      <c r="GR25" s="349">
        <v>0</v>
      </c>
      <c r="GS25" s="349">
        <v>0</v>
      </c>
      <c r="GT25" s="535">
        <v>0</v>
      </c>
      <c r="GU25" s="535">
        <v>0</v>
      </c>
      <c r="GV25" s="534">
        <v>0</v>
      </c>
      <c r="GW25" s="795">
        <v>1</v>
      </c>
      <c r="GX25" s="351">
        <v>1</v>
      </c>
      <c r="GY25" s="349">
        <v>1</v>
      </c>
      <c r="GZ25" s="349">
        <v>1</v>
      </c>
      <c r="HA25" s="349">
        <v>1</v>
      </c>
      <c r="HB25" s="349">
        <v>1</v>
      </c>
      <c r="HC25" s="349">
        <v>1</v>
      </c>
      <c r="HD25" s="535">
        <v>1</v>
      </c>
      <c r="HE25" s="535">
        <v>1</v>
      </c>
      <c r="HF25" s="534">
        <v>1</v>
      </c>
      <c r="HG25" s="795">
        <v>0</v>
      </c>
      <c r="HH25" s="351">
        <v>0</v>
      </c>
      <c r="HI25" s="349">
        <v>0</v>
      </c>
      <c r="HJ25" s="349">
        <v>0</v>
      </c>
      <c r="HK25" s="349">
        <v>0</v>
      </c>
      <c r="HL25" s="349">
        <v>0</v>
      </c>
      <c r="HM25" s="349">
        <v>0</v>
      </c>
      <c r="HN25" s="535">
        <v>0</v>
      </c>
      <c r="HO25" s="535">
        <v>0</v>
      </c>
      <c r="HP25" s="534">
        <v>0</v>
      </c>
      <c r="HQ25" s="795">
        <v>0</v>
      </c>
      <c r="HR25" s="351">
        <v>0</v>
      </c>
      <c r="HS25" s="349">
        <v>0</v>
      </c>
      <c r="HT25" s="349">
        <v>0</v>
      </c>
      <c r="HU25" s="349">
        <v>0</v>
      </c>
      <c r="HV25" s="349">
        <v>0</v>
      </c>
      <c r="HW25" s="349">
        <v>0</v>
      </c>
      <c r="HX25" s="535">
        <v>0</v>
      </c>
      <c r="HY25" s="535">
        <v>0</v>
      </c>
      <c r="HZ25" s="534">
        <v>0</v>
      </c>
      <c r="IA25" s="795">
        <v>0</v>
      </c>
      <c r="IB25" s="351">
        <v>0</v>
      </c>
      <c r="IC25" s="349">
        <v>0</v>
      </c>
      <c r="ID25" s="349">
        <v>0</v>
      </c>
      <c r="IE25" s="349">
        <v>0</v>
      </c>
      <c r="IF25" s="349">
        <v>0</v>
      </c>
      <c r="IG25" s="349">
        <v>0</v>
      </c>
      <c r="IH25" s="535">
        <v>1</v>
      </c>
      <c r="II25" s="535">
        <v>1</v>
      </c>
      <c r="IJ25" s="534">
        <v>1</v>
      </c>
      <c r="IK25" s="796">
        <v>8</v>
      </c>
      <c r="IL25" s="354">
        <v>7</v>
      </c>
      <c r="IM25" s="355">
        <v>8</v>
      </c>
      <c r="IN25" s="355">
        <v>8</v>
      </c>
      <c r="IO25" s="355">
        <v>7</v>
      </c>
      <c r="IP25" s="355">
        <v>8</v>
      </c>
      <c r="IQ25" s="355">
        <v>8</v>
      </c>
      <c r="IR25" s="535">
        <v>9</v>
      </c>
      <c r="IS25" s="535">
        <v>11</v>
      </c>
      <c r="IT25" s="534">
        <v>11</v>
      </c>
      <c r="IU25" s="796">
        <v>10</v>
      </c>
      <c r="IV25" s="796">
        <v>9</v>
      </c>
      <c r="IW25" s="353">
        <v>10</v>
      </c>
      <c r="IX25" s="794">
        <v>10</v>
      </c>
      <c r="IY25" s="794">
        <v>9</v>
      </c>
      <c r="IZ25" s="794">
        <v>10</v>
      </c>
      <c r="JA25" s="794">
        <v>10</v>
      </c>
      <c r="JB25" s="535">
        <v>11</v>
      </c>
      <c r="JC25" s="797">
        <v>13</v>
      </c>
      <c r="JD25" s="802">
        <v>13</v>
      </c>
    </row>
    <row r="26" spans="1:264" ht="15" customHeight="1">
      <c r="A26" s="788">
        <v>23</v>
      </c>
      <c r="B26" s="794" t="s">
        <v>269</v>
      </c>
      <c r="C26" s="796">
        <v>496</v>
      </c>
      <c r="D26" s="796">
        <v>496</v>
      </c>
      <c r="E26" s="349">
        <v>496</v>
      </c>
      <c r="F26" s="349">
        <v>496</v>
      </c>
      <c r="G26" s="349">
        <v>496</v>
      </c>
      <c r="H26" s="349">
        <v>497</v>
      </c>
      <c r="I26" s="349">
        <v>497</v>
      </c>
      <c r="J26" s="535">
        <v>497</v>
      </c>
      <c r="K26" s="535">
        <v>497</v>
      </c>
      <c r="L26" s="534">
        <v>497</v>
      </c>
      <c r="M26" s="534">
        <v>0</v>
      </c>
      <c r="N26" s="794">
        <v>27</v>
      </c>
      <c r="O26" s="794">
        <v>27</v>
      </c>
      <c r="P26" s="794">
        <v>21</v>
      </c>
      <c r="Q26" s="794">
        <v>21</v>
      </c>
      <c r="R26" s="794">
        <v>21</v>
      </c>
      <c r="S26" s="794">
        <v>21</v>
      </c>
      <c r="T26" s="794">
        <v>17</v>
      </c>
      <c r="U26" s="535">
        <v>15</v>
      </c>
      <c r="V26" s="535">
        <v>15</v>
      </c>
      <c r="W26" s="534">
        <v>17</v>
      </c>
      <c r="X26" s="796">
        <v>8</v>
      </c>
      <c r="Y26" s="351">
        <v>8</v>
      </c>
      <c r="Z26" s="349">
        <v>8</v>
      </c>
      <c r="AA26" s="349">
        <v>8</v>
      </c>
      <c r="AB26" s="349">
        <v>8</v>
      </c>
      <c r="AC26" s="349">
        <v>8</v>
      </c>
      <c r="AD26" s="349">
        <v>2</v>
      </c>
      <c r="AE26" s="535">
        <v>0</v>
      </c>
      <c r="AF26" s="535">
        <v>0</v>
      </c>
      <c r="AG26" s="534">
        <v>0</v>
      </c>
      <c r="AH26" s="796">
        <v>3</v>
      </c>
      <c r="AI26" s="351">
        <v>3</v>
      </c>
      <c r="AJ26" s="349">
        <v>3</v>
      </c>
      <c r="AK26" s="349">
        <v>3</v>
      </c>
      <c r="AL26" s="349">
        <v>5</v>
      </c>
      <c r="AM26" s="349">
        <v>7</v>
      </c>
      <c r="AN26" s="349">
        <v>7</v>
      </c>
      <c r="AO26" s="535">
        <v>7</v>
      </c>
      <c r="AP26" s="535">
        <v>7</v>
      </c>
      <c r="AQ26" s="534">
        <v>7</v>
      </c>
      <c r="AR26" s="796">
        <v>5</v>
      </c>
      <c r="AS26" s="352">
        <v>5</v>
      </c>
      <c r="AT26" s="350">
        <v>4</v>
      </c>
      <c r="AU26" s="350">
        <v>3</v>
      </c>
      <c r="AV26" s="350">
        <v>2</v>
      </c>
      <c r="AW26" s="350">
        <v>2</v>
      </c>
      <c r="AX26" s="350">
        <v>2</v>
      </c>
      <c r="AY26" s="535">
        <v>2</v>
      </c>
      <c r="AZ26" s="535">
        <v>2</v>
      </c>
      <c r="BA26" s="534">
        <v>2</v>
      </c>
      <c r="BB26" s="796">
        <v>33</v>
      </c>
      <c r="BC26" s="351">
        <v>31</v>
      </c>
      <c r="BD26" s="349">
        <v>28</v>
      </c>
      <c r="BE26" s="349">
        <v>28</v>
      </c>
      <c r="BF26" s="349">
        <v>25</v>
      </c>
      <c r="BG26" s="349">
        <v>19</v>
      </c>
      <c r="BH26" s="349">
        <v>17</v>
      </c>
      <c r="BI26" s="535">
        <v>17</v>
      </c>
      <c r="BJ26" s="535">
        <v>17</v>
      </c>
      <c r="BK26" s="534">
        <v>20</v>
      </c>
      <c r="BL26" s="796">
        <v>8</v>
      </c>
      <c r="BM26" s="351">
        <v>8</v>
      </c>
      <c r="BN26" s="349">
        <v>9</v>
      </c>
      <c r="BO26" s="349">
        <v>14</v>
      </c>
      <c r="BP26" s="349">
        <v>18</v>
      </c>
      <c r="BQ26" s="349">
        <v>20</v>
      </c>
      <c r="BR26" s="349">
        <v>20</v>
      </c>
      <c r="BS26" s="535">
        <v>20</v>
      </c>
      <c r="BT26" s="535">
        <v>20</v>
      </c>
      <c r="BU26" s="534">
        <v>18</v>
      </c>
      <c r="BV26" s="534">
        <v>0</v>
      </c>
      <c r="BW26" s="796">
        <v>3</v>
      </c>
      <c r="BX26" s="351">
        <v>3</v>
      </c>
      <c r="BY26" s="349">
        <v>4</v>
      </c>
      <c r="BZ26" s="349">
        <v>4</v>
      </c>
      <c r="CA26" s="349">
        <v>5</v>
      </c>
      <c r="CB26" s="349">
        <v>5</v>
      </c>
      <c r="CC26" s="349">
        <v>6</v>
      </c>
      <c r="CD26" s="535">
        <v>6</v>
      </c>
      <c r="CE26" s="535">
        <v>7</v>
      </c>
      <c r="CF26" s="534">
        <v>7</v>
      </c>
      <c r="CG26" s="796">
        <v>1</v>
      </c>
      <c r="CH26" s="351">
        <v>3</v>
      </c>
      <c r="CI26" s="349">
        <v>4</v>
      </c>
      <c r="CJ26" s="349">
        <v>7</v>
      </c>
      <c r="CK26" s="349">
        <v>7</v>
      </c>
      <c r="CL26" s="349">
        <v>7</v>
      </c>
      <c r="CM26" s="349">
        <v>7</v>
      </c>
      <c r="CN26" s="535">
        <v>6</v>
      </c>
      <c r="CO26" s="535">
        <v>6</v>
      </c>
      <c r="CP26" s="534">
        <v>6</v>
      </c>
      <c r="CQ26" s="796">
        <v>37</v>
      </c>
      <c r="CR26" s="351">
        <v>37</v>
      </c>
      <c r="CS26" s="349">
        <v>37</v>
      </c>
      <c r="CT26" s="349">
        <v>37</v>
      </c>
      <c r="CU26" s="349">
        <v>35</v>
      </c>
      <c r="CV26" s="349">
        <v>34</v>
      </c>
      <c r="CW26" s="349">
        <v>33</v>
      </c>
      <c r="CX26" s="535">
        <v>33</v>
      </c>
      <c r="CY26" s="535" t="s">
        <v>103</v>
      </c>
      <c r="CZ26" s="796">
        <v>5</v>
      </c>
      <c r="DA26" s="351">
        <v>2</v>
      </c>
      <c r="DB26" s="349">
        <v>2</v>
      </c>
      <c r="DC26" s="349">
        <v>5</v>
      </c>
      <c r="DD26" s="349">
        <v>5</v>
      </c>
      <c r="DE26" s="349">
        <v>6</v>
      </c>
      <c r="DF26" s="349">
        <v>5</v>
      </c>
      <c r="DG26" s="535">
        <v>4</v>
      </c>
      <c r="DH26" s="535">
        <v>4</v>
      </c>
      <c r="DI26" s="534">
        <v>4</v>
      </c>
      <c r="DJ26" s="534">
        <v>2</v>
      </c>
      <c r="DK26" s="796">
        <v>35</v>
      </c>
      <c r="DL26" s="351">
        <v>26</v>
      </c>
      <c r="DM26" s="349">
        <v>27</v>
      </c>
      <c r="DN26" s="349">
        <v>27</v>
      </c>
      <c r="DO26" s="349">
        <v>27</v>
      </c>
      <c r="DP26" s="349">
        <v>27</v>
      </c>
      <c r="DQ26" s="349">
        <v>21</v>
      </c>
      <c r="DR26" s="535">
        <v>21</v>
      </c>
      <c r="DS26" s="535">
        <v>44</v>
      </c>
      <c r="DT26" s="534">
        <v>42</v>
      </c>
      <c r="DU26" s="796">
        <v>33</v>
      </c>
      <c r="DV26" s="351">
        <v>29</v>
      </c>
      <c r="DW26" s="349">
        <v>29</v>
      </c>
      <c r="DX26" s="349">
        <v>29</v>
      </c>
      <c r="DY26" s="349">
        <v>29</v>
      </c>
      <c r="DZ26" s="349">
        <v>30</v>
      </c>
      <c r="EA26" s="349">
        <v>30</v>
      </c>
      <c r="EB26" s="535">
        <v>28</v>
      </c>
      <c r="EC26" s="535">
        <v>28</v>
      </c>
      <c r="ED26" s="534">
        <v>28</v>
      </c>
      <c r="EE26" s="796">
        <v>3</v>
      </c>
      <c r="EF26" s="351">
        <v>2</v>
      </c>
      <c r="EG26" s="349">
        <v>1</v>
      </c>
      <c r="EH26" s="349">
        <v>1</v>
      </c>
      <c r="EI26" s="349">
        <v>1</v>
      </c>
      <c r="EJ26" s="349">
        <v>1</v>
      </c>
      <c r="EK26" s="349">
        <v>1</v>
      </c>
      <c r="EL26" s="535">
        <v>1</v>
      </c>
      <c r="EM26" s="535">
        <v>1</v>
      </c>
      <c r="EN26" s="534">
        <v>1</v>
      </c>
      <c r="EO26" s="796">
        <v>16</v>
      </c>
      <c r="EP26" s="351">
        <v>18</v>
      </c>
      <c r="EQ26" s="349">
        <v>20</v>
      </c>
      <c r="ER26" s="349">
        <v>21</v>
      </c>
      <c r="ES26" s="349">
        <v>26</v>
      </c>
      <c r="ET26" s="349">
        <v>26</v>
      </c>
      <c r="EU26" s="349">
        <v>25</v>
      </c>
      <c r="EV26" s="535">
        <v>30</v>
      </c>
      <c r="EW26" s="535">
        <v>35</v>
      </c>
      <c r="EX26" s="534">
        <v>35</v>
      </c>
      <c r="EY26" s="796">
        <v>14</v>
      </c>
      <c r="EZ26" s="351">
        <v>14</v>
      </c>
      <c r="FA26" s="349">
        <v>14</v>
      </c>
      <c r="FB26" s="349">
        <v>14</v>
      </c>
      <c r="FC26" s="349">
        <v>17</v>
      </c>
      <c r="FD26" s="349">
        <v>19</v>
      </c>
      <c r="FE26" s="349">
        <v>19</v>
      </c>
      <c r="FF26" s="535">
        <v>18</v>
      </c>
      <c r="FG26" s="535">
        <v>18</v>
      </c>
      <c r="FH26" s="534">
        <v>18</v>
      </c>
      <c r="FI26" s="796">
        <v>10</v>
      </c>
      <c r="FJ26" s="351">
        <v>8</v>
      </c>
      <c r="FK26" s="349">
        <v>8</v>
      </c>
      <c r="FL26" s="349">
        <v>8</v>
      </c>
      <c r="FM26" s="349">
        <v>8</v>
      </c>
      <c r="FN26" s="349">
        <v>7</v>
      </c>
      <c r="FO26" s="349">
        <v>7</v>
      </c>
      <c r="FP26" s="535">
        <v>8</v>
      </c>
      <c r="FQ26" s="535">
        <v>9</v>
      </c>
      <c r="FR26" s="534">
        <v>9</v>
      </c>
      <c r="FS26" s="796">
        <v>1</v>
      </c>
      <c r="FT26" s="351">
        <v>1</v>
      </c>
      <c r="FU26" s="349">
        <v>4</v>
      </c>
      <c r="FV26" s="349">
        <v>6</v>
      </c>
      <c r="FW26" s="349">
        <v>7</v>
      </c>
      <c r="FX26" s="349">
        <v>9</v>
      </c>
      <c r="FY26" s="349">
        <v>9</v>
      </c>
      <c r="FZ26" s="535">
        <v>8</v>
      </c>
      <c r="GA26" s="535">
        <v>8</v>
      </c>
      <c r="GB26" s="534">
        <v>8</v>
      </c>
      <c r="GC26" s="796">
        <v>63</v>
      </c>
      <c r="GD26" s="351">
        <v>51</v>
      </c>
      <c r="GE26" s="349">
        <v>34</v>
      </c>
      <c r="GF26" s="349">
        <v>34</v>
      </c>
      <c r="GG26" s="349">
        <v>33</v>
      </c>
      <c r="GH26" s="349">
        <v>32</v>
      </c>
      <c r="GI26" s="349">
        <v>32</v>
      </c>
      <c r="GJ26" s="535">
        <v>32</v>
      </c>
      <c r="GK26" s="535">
        <v>32</v>
      </c>
      <c r="GL26" s="534">
        <v>32</v>
      </c>
      <c r="GM26" s="796">
        <v>1</v>
      </c>
      <c r="GN26" s="351">
        <v>1</v>
      </c>
      <c r="GO26" s="349">
        <v>1</v>
      </c>
      <c r="GP26" s="349">
        <v>1</v>
      </c>
      <c r="GQ26" s="349">
        <v>1</v>
      </c>
      <c r="GR26" s="349">
        <v>1</v>
      </c>
      <c r="GS26" s="349">
        <v>1</v>
      </c>
      <c r="GT26" s="535">
        <v>1</v>
      </c>
      <c r="GU26" s="535">
        <v>1</v>
      </c>
      <c r="GV26" s="534">
        <v>1</v>
      </c>
      <c r="GW26" s="796">
        <v>63</v>
      </c>
      <c r="GX26" s="351">
        <v>64</v>
      </c>
      <c r="GY26" s="349">
        <v>67</v>
      </c>
      <c r="GZ26" s="349">
        <v>68</v>
      </c>
      <c r="HA26" s="349">
        <v>77</v>
      </c>
      <c r="HB26" s="349">
        <v>77</v>
      </c>
      <c r="HC26" s="349">
        <v>77</v>
      </c>
      <c r="HD26" s="535">
        <v>75</v>
      </c>
      <c r="HE26" s="535">
        <v>76</v>
      </c>
      <c r="HF26" s="534">
        <v>80</v>
      </c>
      <c r="HG26" s="796">
        <v>72</v>
      </c>
      <c r="HH26" s="351">
        <v>84</v>
      </c>
      <c r="HI26" s="349">
        <v>87</v>
      </c>
      <c r="HJ26" s="349">
        <v>86</v>
      </c>
      <c r="HK26" s="349">
        <v>84</v>
      </c>
      <c r="HL26" s="349">
        <v>79</v>
      </c>
      <c r="HM26" s="349">
        <v>60</v>
      </c>
      <c r="HN26" s="535">
        <v>60</v>
      </c>
      <c r="HO26" s="535">
        <v>60</v>
      </c>
      <c r="HP26" s="534">
        <v>56</v>
      </c>
      <c r="HQ26" s="796">
        <v>4</v>
      </c>
      <c r="HR26" s="351">
        <v>4</v>
      </c>
      <c r="HS26" s="349">
        <v>4</v>
      </c>
      <c r="HT26" s="349">
        <v>5</v>
      </c>
      <c r="HU26" s="349">
        <v>5</v>
      </c>
      <c r="HV26" s="349">
        <v>5</v>
      </c>
      <c r="HW26" s="349">
        <v>5</v>
      </c>
      <c r="HX26" s="535">
        <v>6</v>
      </c>
      <c r="HY26" s="535">
        <v>8</v>
      </c>
      <c r="HZ26" s="534">
        <v>9</v>
      </c>
      <c r="IA26" s="796">
        <v>18</v>
      </c>
      <c r="IB26" s="351">
        <v>17</v>
      </c>
      <c r="IC26" s="349">
        <v>16</v>
      </c>
      <c r="ID26" s="349">
        <v>17</v>
      </c>
      <c r="IE26" s="349">
        <v>18</v>
      </c>
      <c r="IF26" s="349">
        <v>18</v>
      </c>
      <c r="IG26" s="349">
        <v>18</v>
      </c>
      <c r="IH26" s="535">
        <v>24</v>
      </c>
      <c r="II26" s="535">
        <v>29</v>
      </c>
      <c r="IJ26" s="534">
        <v>35</v>
      </c>
      <c r="IK26" s="796">
        <v>463</v>
      </c>
      <c r="IL26" s="352">
        <v>446</v>
      </c>
      <c r="IM26" s="350">
        <v>432</v>
      </c>
      <c r="IN26" s="350">
        <v>447</v>
      </c>
      <c r="IO26" s="350">
        <v>464</v>
      </c>
      <c r="IP26" s="350">
        <v>460</v>
      </c>
      <c r="IQ26" s="350">
        <v>421</v>
      </c>
      <c r="IR26" s="535">
        <v>422</v>
      </c>
      <c r="IS26" s="535">
        <v>427</v>
      </c>
      <c r="IT26" s="534">
        <v>437</v>
      </c>
      <c r="IU26" s="796">
        <v>959</v>
      </c>
      <c r="IV26" s="796">
        <v>942</v>
      </c>
      <c r="IW26" s="353">
        <v>928</v>
      </c>
      <c r="IX26" s="794">
        <v>943</v>
      </c>
      <c r="IY26" s="794">
        <v>960</v>
      </c>
      <c r="IZ26" s="794">
        <v>957</v>
      </c>
      <c r="JA26" s="794">
        <v>918</v>
      </c>
      <c r="JB26" s="535">
        <v>919</v>
      </c>
      <c r="JC26" s="797">
        <v>924</v>
      </c>
      <c r="JD26" s="802">
        <v>934</v>
      </c>
    </row>
    <row r="27" spans="1:264" ht="15" customHeight="1">
      <c r="A27" s="788">
        <v>24</v>
      </c>
      <c r="B27" s="798" t="s">
        <v>154</v>
      </c>
      <c r="C27" s="799">
        <v>143</v>
      </c>
      <c r="D27" s="799">
        <v>145</v>
      </c>
      <c r="E27" s="349">
        <v>145</v>
      </c>
      <c r="F27" s="349">
        <v>145</v>
      </c>
      <c r="G27" s="349">
        <v>145</v>
      </c>
      <c r="H27" s="349">
        <v>145</v>
      </c>
      <c r="I27" s="349">
        <v>146</v>
      </c>
      <c r="J27" s="535">
        <v>146</v>
      </c>
      <c r="K27" s="535">
        <v>146</v>
      </c>
      <c r="L27" s="534">
        <v>146</v>
      </c>
      <c r="M27" s="534">
        <v>0</v>
      </c>
      <c r="N27" s="798">
        <v>14</v>
      </c>
      <c r="O27" s="798">
        <v>14</v>
      </c>
      <c r="P27" s="798">
        <v>14</v>
      </c>
      <c r="Q27" s="798">
        <v>14</v>
      </c>
      <c r="R27" s="798">
        <v>14</v>
      </c>
      <c r="S27" s="798">
        <v>14</v>
      </c>
      <c r="T27" s="798">
        <v>13</v>
      </c>
      <c r="U27" s="535">
        <v>12</v>
      </c>
      <c r="V27" s="535">
        <v>12</v>
      </c>
      <c r="W27" s="534">
        <v>12</v>
      </c>
      <c r="X27" s="799">
        <v>2</v>
      </c>
      <c r="Y27" s="351">
        <v>2</v>
      </c>
      <c r="Z27" s="349">
        <v>2</v>
      </c>
      <c r="AA27" s="349">
        <v>2</v>
      </c>
      <c r="AB27" s="349">
        <v>2</v>
      </c>
      <c r="AC27" s="349">
        <v>2</v>
      </c>
      <c r="AD27" s="349">
        <v>0</v>
      </c>
      <c r="AE27" s="535">
        <v>0</v>
      </c>
      <c r="AF27" s="535">
        <v>0</v>
      </c>
      <c r="AG27" s="534">
        <v>0</v>
      </c>
      <c r="AH27" s="799">
        <v>1</v>
      </c>
      <c r="AI27" s="351">
        <v>1</v>
      </c>
      <c r="AJ27" s="349">
        <v>1</v>
      </c>
      <c r="AK27" s="349">
        <v>1</v>
      </c>
      <c r="AL27" s="349">
        <v>1</v>
      </c>
      <c r="AM27" s="349">
        <v>1</v>
      </c>
      <c r="AN27" s="349">
        <v>1</v>
      </c>
      <c r="AO27" s="535">
        <v>1</v>
      </c>
      <c r="AP27" s="535">
        <v>1</v>
      </c>
      <c r="AQ27" s="534">
        <v>1</v>
      </c>
      <c r="AR27" s="799">
        <v>1</v>
      </c>
      <c r="AS27" s="351">
        <v>1</v>
      </c>
      <c r="AT27" s="349">
        <v>1</v>
      </c>
      <c r="AU27" s="349">
        <v>1</v>
      </c>
      <c r="AV27" s="349">
        <v>1</v>
      </c>
      <c r="AW27" s="349">
        <v>1</v>
      </c>
      <c r="AX27" s="349">
        <v>1</v>
      </c>
      <c r="AY27" s="535">
        <v>1</v>
      </c>
      <c r="AZ27" s="535">
        <v>1</v>
      </c>
      <c r="BA27" s="534">
        <v>1</v>
      </c>
      <c r="BB27" s="799">
        <v>22</v>
      </c>
      <c r="BC27" s="351">
        <v>20</v>
      </c>
      <c r="BD27" s="349">
        <v>16</v>
      </c>
      <c r="BE27" s="349">
        <v>16</v>
      </c>
      <c r="BF27" s="349">
        <v>15</v>
      </c>
      <c r="BG27" s="349">
        <v>13</v>
      </c>
      <c r="BH27" s="349">
        <v>10</v>
      </c>
      <c r="BI27" s="535">
        <v>10</v>
      </c>
      <c r="BJ27" s="535">
        <v>10</v>
      </c>
      <c r="BK27" s="534">
        <v>10</v>
      </c>
      <c r="BL27" s="799">
        <v>3</v>
      </c>
      <c r="BM27" s="351">
        <v>3</v>
      </c>
      <c r="BN27" s="349">
        <v>3</v>
      </c>
      <c r="BO27" s="349">
        <v>5</v>
      </c>
      <c r="BP27" s="349">
        <v>8</v>
      </c>
      <c r="BQ27" s="349">
        <v>9</v>
      </c>
      <c r="BR27" s="349">
        <v>9</v>
      </c>
      <c r="BS27" s="535">
        <v>8</v>
      </c>
      <c r="BT27" s="535">
        <v>8</v>
      </c>
      <c r="BU27" s="534">
        <v>6</v>
      </c>
      <c r="BV27" s="534">
        <v>0</v>
      </c>
      <c r="BW27" s="799">
        <v>2</v>
      </c>
      <c r="BX27" s="351">
        <v>2</v>
      </c>
      <c r="BY27" s="349">
        <v>1</v>
      </c>
      <c r="BZ27" s="349">
        <v>1</v>
      </c>
      <c r="CA27" s="349">
        <v>1</v>
      </c>
      <c r="CB27" s="349">
        <v>1</v>
      </c>
      <c r="CC27" s="349">
        <v>1</v>
      </c>
      <c r="CD27" s="535">
        <v>1</v>
      </c>
      <c r="CE27" s="535">
        <v>3</v>
      </c>
      <c r="CF27" s="534">
        <v>3</v>
      </c>
      <c r="CG27" s="799">
        <v>1</v>
      </c>
      <c r="CH27" s="351">
        <v>1</v>
      </c>
      <c r="CI27" s="349">
        <v>1</v>
      </c>
      <c r="CJ27" s="349">
        <v>3</v>
      </c>
      <c r="CK27" s="349">
        <v>3</v>
      </c>
      <c r="CL27" s="349">
        <v>3</v>
      </c>
      <c r="CM27" s="349">
        <v>3</v>
      </c>
      <c r="CN27" s="535">
        <v>3</v>
      </c>
      <c r="CO27" s="535">
        <v>3</v>
      </c>
      <c r="CP27" s="534">
        <v>3</v>
      </c>
      <c r="CQ27" s="799">
        <v>10</v>
      </c>
      <c r="CR27" s="351">
        <v>10</v>
      </c>
      <c r="CS27" s="349">
        <v>10</v>
      </c>
      <c r="CT27" s="349">
        <v>10</v>
      </c>
      <c r="CU27" s="349">
        <v>10</v>
      </c>
      <c r="CV27" s="349">
        <v>10</v>
      </c>
      <c r="CW27" s="349">
        <v>9</v>
      </c>
      <c r="CX27" s="535">
        <v>9</v>
      </c>
      <c r="CY27" s="535" t="s">
        <v>103</v>
      </c>
      <c r="CZ27" s="799">
        <v>1</v>
      </c>
      <c r="DA27" s="351">
        <v>1</v>
      </c>
      <c r="DB27" s="349">
        <v>1</v>
      </c>
      <c r="DC27" s="349">
        <v>1</v>
      </c>
      <c r="DD27" s="349">
        <v>1</v>
      </c>
      <c r="DE27" s="349">
        <v>2</v>
      </c>
      <c r="DF27" s="349">
        <v>2</v>
      </c>
      <c r="DG27" s="535">
        <v>1</v>
      </c>
      <c r="DH27" s="535">
        <v>1</v>
      </c>
      <c r="DI27" s="534">
        <v>1</v>
      </c>
      <c r="DJ27" s="534">
        <v>1</v>
      </c>
      <c r="DK27" s="799">
        <v>9</v>
      </c>
      <c r="DL27" s="351">
        <v>9</v>
      </c>
      <c r="DM27" s="349">
        <v>11</v>
      </c>
      <c r="DN27" s="349">
        <v>11</v>
      </c>
      <c r="DO27" s="349">
        <v>11</v>
      </c>
      <c r="DP27" s="349">
        <v>12</v>
      </c>
      <c r="DQ27" s="349">
        <v>12</v>
      </c>
      <c r="DR27" s="535">
        <v>12</v>
      </c>
      <c r="DS27" s="535">
        <v>20</v>
      </c>
      <c r="DT27" s="534">
        <v>18</v>
      </c>
      <c r="DU27" s="799">
        <v>18</v>
      </c>
      <c r="DV27" s="351">
        <v>16</v>
      </c>
      <c r="DW27" s="349">
        <v>13</v>
      </c>
      <c r="DX27" s="349">
        <v>12</v>
      </c>
      <c r="DY27" s="349">
        <v>14</v>
      </c>
      <c r="DZ27" s="349">
        <v>14</v>
      </c>
      <c r="EA27" s="349">
        <v>14</v>
      </c>
      <c r="EB27" s="535">
        <v>11</v>
      </c>
      <c r="EC27" s="535">
        <v>11</v>
      </c>
      <c r="ED27" s="534">
        <v>11</v>
      </c>
      <c r="EE27" s="799">
        <v>1</v>
      </c>
      <c r="EF27" s="351">
        <v>1</v>
      </c>
      <c r="EG27" s="349">
        <v>1</v>
      </c>
      <c r="EH27" s="349">
        <v>2</v>
      </c>
      <c r="EI27" s="349">
        <v>2</v>
      </c>
      <c r="EJ27" s="349">
        <v>2</v>
      </c>
      <c r="EK27" s="349">
        <v>2</v>
      </c>
      <c r="EL27" s="535">
        <v>2</v>
      </c>
      <c r="EM27" s="535">
        <v>2</v>
      </c>
      <c r="EN27" s="534">
        <v>2</v>
      </c>
      <c r="EO27" s="799">
        <v>4</v>
      </c>
      <c r="EP27" s="351">
        <v>6</v>
      </c>
      <c r="EQ27" s="349">
        <v>6</v>
      </c>
      <c r="ER27" s="349">
        <v>5</v>
      </c>
      <c r="ES27" s="349">
        <v>7</v>
      </c>
      <c r="ET27" s="349">
        <v>7</v>
      </c>
      <c r="EU27" s="349">
        <v>5</v>
      </c>
      <c r="EV27" s="535">
        <v>5</v>
      </c>
      <c r="EW27" s="535">
        <v>6</v>
      </c>
      <c r="EX27" s="534">
        <v>6</v>
      </c>
      <c r="EY27" s="799">
        <v>7</v>
      </c>
      <c r="EZ27" s="351">
        <v>7</v>
      </c>
      <c r="FA27" s="349">
        <v>7</v>
      </c>
      <c r="FB27" s="349">
        <v>7</v>
      </c>
      <c r="FC27" s="349">
        <v>7</v>
      </c>
      <c r="FD27" s="349">
        <v>7</v>
      </c>
      <c r="FE27" s="349">
        <v>8</v>
      </c>
      <c r="FF27" s="535">
        <v>8</v>
      </c>
      <c r="FG27" s="535">
        <v>8</v>
      </c>
      <c r="FH27" s="534">
        <v>9</v>
      </c>
      <c r="FI27" s="799">
        <v>3</v>
      </c>
      <c r="FJ27" s="351">
        <v>3</v>
      </c>
      <c r="FK27" s="349">
        <v>3</v>
      </c>
      <c r="FL27" s="349">
        <v>3</v>
      </c>
      <c r="FM27" s="349">
        <v>3</v>
      </c>
      <c r="FN27" s="349">
        <v>3</v>
      </c>
      <c r="FO27" s="349">
        <v>3</v>
      </c>
      <c r="FP27" s="535">
        <v>4</v>
      </c>
      <c r="FQ27" s="535">
        <v>5</v>
      </c>
      <c r="FR27" s="534">
        <v>5</v>
      </c>
      <c r="FS27" s="799">
        <v>1</v>
      </c>
      <c r="FT27" s="351">
        <v>1</v>
      </c>
      <c r="FU27" s="349">
        <v>2</v>
      </c>
      <c r="FV27" s="349">
        <v>2</v>
      </c>
      <c r="FW27" s="349">
        <v>4</v>
      </c>
      <c r="FX27" s="349">
        <v>4</v>
      </c>
      <c r="FY27" s="349">
        <v>4</v>
      </c>
      <c r="FZ27" s="535">
        <v>3</v>
      </c>
      <c r="GA27" s="535">
        <v>3</v>
      </c>
      <c r="GB27" s="534">
        <v>3</v>
      </c>
      <c r="GC27" s="799">
        <v>32</v>
      </c>
      <c r="GD27" s="351">
        <v>30</v>
      </c>
      <c r="GE27" s="349">
        <v>29</v>
      </c>
      <c r="GF27" s="349">
        <v>29</v>
      </c>
      <c r="GG27" s="349">
        <v>29</v>
      </c>
      <c r="GH27" s="349">
        <v>29</v>
      </c>
      <c r="GI27" s="349">
        <v>29</v>
      </c>
      <c r="GJ27" s="535">
        <v>29</v>
      </c>
      <c r="GK27" s="535">
        <v>29</v>
      </c>
      <c r="GL27" s="534">
        <v>29</v>
      </c>
      <c r="GM27" s="799">
        <v>3</v>
      </c>
      <c r="GN27" s="351">
        <v>3</v>
      </c>
      <c r="GO27" s="349">
        <v>3</v>
      </c>
      <c r="GP27" s="349">
        <v>3</v>
      </c>
      <c r="GQ27" s="349">
        <v>3</v>
      </c>
      <c r="GR27" s="349">
        <v>3</v>
      </c>
      <c r="GS27" s="349">
        <v>3</v>
      </c>
      <c r="GT27" s="535">
        <v>3</v>
      </c>
      <c r="GU27" s="535">
        <v>3</v>
      </c>
      <c r="GV27" s="534">
        <v>3</v>
      </c>
      <c r="GW27" s="799">
        <v>31</v>
      </c>
      <c r="GX27" s="351">
        <v>32</v>
      </c>
      <c r="GY27" s="349">
        <v>33</v>
      </c>
      <c r="GZ27" s="349">
        <v>34</v>
      </c>
      <c r="HA27" s="349">
        <v>43</v>
      </c>
      <c r="HB27" s="349">
        <v>49</v>
      </c>
      <c r="HC27" s="349">
        <v>49</v>
      </c>
      <c r="HD27" s="535">
        <v>49</v>
      </c>
      <c r="HE27" s="535">
        <v>47</v>
      </c>
      <c r="HF27" s="534">
        <v>53</v>
      </c>
      <c r="HG27" s="799">
        <v>30</v>
      </c>
      <c r="HH27" s="351">
        <v>30</v>
      </c>
      <c r="HI27" s="349">
        <v>32</v>
      </c>
      <c r="HJ27" s="349">
        <v>32</v>
      </c>
      <c r="HK27" s="349">
        <v>32</v>
      </c>
      <c r="HL27" s="349">
        <v>32</v>
      </c>
      <c r="HM27" s="349">
        <v>32</v>
      </c>
      <c r="HN27" s="535">
        <v>32</v>
      </c>
      <c r="HO27" s="535">
        <v>32</v>
      </c>
      <c r="HP27" s="534">
        <v>32</v>
      </c>
      <c r="HQ27" s="799">
        <v>1</v>
      </c>
      <c r="HR27" s="351">
        <v>1</v>
      </c>
      <c r="HS27" s="349">
        <v>1</v>
      </c>
      <c r="HT27" s="349">
        <v>1</v>
      </c>
      <c r="HU27" s="349">
        <v>2</v>
      </c>
      <c r="HV27" s="349">
        <v>2</v>
      </c>
      <c r="HW27" s="349">
        <v>2</v>
      </c>
      <c r="HX27" s="535">
        <v>4</v>
      </c>
      <c r="HY27" s="535">
        <v>5</v>
      </c>
      <c r="HZ27" s="534">
        <v>6</v>
      </c>
      <c r="IA27" s="799">
        <v>3</v>
      </c>
      <c r="IB27" s="351">
        <v>6</v>
      </c>
      <c r="IC27" s="349">
        <v>6</v>
      </c>
      <c r="ID27" s="349">
        <v>7</v>
      </c>
      <c r="IE27" s="349">
        <v>8</v>
      </c>
      <c r="IF27" s="349">
        <v>8</v>
      </c>
      <c r="IG27" s="349">
        <v>8</v>
      </c>
      <c r="IH27" s="535">
        <v>11</v>
      </c>
      <c r="II27" s="535">
        <v>13</v>
      </c>
      <c r="IJ27" s="534">
        <v>15</v>
      </c>
      <c r="IK27" s="796">
        <v>200</v>
      </c>
      <c r="IL27" s="352">
        <v>200</v>
      </c>
      <c r="IM27" s="350">
        <v>197</v>
      </c>
      <c r="IN27" s="350">
        <v>202</v>
      </c>
      <c r="IO27" s="350">
        <v>221</v>
      </c>
      <c r="IP27" s="350">
        <v>228</v>
      </c>
      <c r="IQ27" s="350">
        <v>220</v>
      </c>
      <c r="IR27" s="535">
        <v>219</v>
      </c>
      <c r="IS27" s="535">
        <v>223</v>
      </c>
      <c r="IT27" s="534">
        <v>230</v>
      </c>
      <c r="IU27" s="796">
        <v>343</v>
      </c>
      <c r="IV27" s="796">
        <v>345</v>
      </c>
      <c r="IW27" s="353">
        <v>342</v>
      </c>
      <c r="IX27" s="794">
        <v>347</v>
      </c>
      <c r="IY27" s="794">
        <v>366</v>
      </c>
      <c r="IZ27" s="794">
        <v>373</v>
      </c>
      <c r="JA27" s="794">
        <v>366</v>
      </c>
      <c r="JB27" s="535">
        <v>365</v>
      </c>
      <c r="JC27" s="797">
        <v>369</v>
      </c>
      <c r="JD27" s="802">
        <v>376</v>
      </c>
    </row>
    <row r="28" spans="1:264" ht="15" customHeight="1">
      <c r="A28" s="788">
        <v>25</v>
      </c>
      <c r="B28" s="794" t="s">
        <v>155</v>
      </c>
      <c r="C28" s="795">
        <v>18</v>
      </c>
      <c r="D28" s="795">
        <v>18</v>
      </c>
      <c r="E28" s="349">
        <v>18</v>
      </c>
      <c r="F28" s="349">
        <v>18</v>
      </c>
      <c r="G28" s="349">
        <v>18</v>
      </c>
      <c r="H28" s="349">
        <v>18</v>
      </c>
      <c r="I28" s="349">
        <v>18</v>
      </c>
      <c r="J28" s="535">
        <v>18</v>
      </c>
      <c r="K28" s="535">
        <v>18</v>
      </c>
      <c r="L28" s="534">
        <v>18</v>
      </c>
      <c r="M28" s="534">
        <v>0</v>
      </c>
      <c r="N28" s="794">
        <v>1</v>
      </c>
      <c r="O28" s="794">
        <v>1</v>
      </c>
      <c r="P28" s="794">
        <v>1</v>
      </c>
      <c r="Q28" s="794">
        <v>1</v>
      </c>
      <c r="R28" s="794">
        <v>1</v>
      </c>
      <c r="S28" s="794">
        <v>1</v>
      </c>
      <c r="T28" s="794">
        <v>1</v>
      </c>
      <c r="U28" s="535">
        <v>1</v>
      </c>
      <c r="V28" s="535">
        <v>1</v>
      </c>
      <c r="W28" s="534">
        <v>1</v>
      </c>
      <c r="X28" s="795">
        <v>0</v>
      </c>
      <c r="Y28" s="351">
        <v>0</v>
      </c>
      <c r="Z28" s="349">
        <v>0</v>
      </c>
      <c r="AA28" s="349">
        <v>0</v>
      </c>
      <c r="AB28" s="349">
        <v>0</v>
      </c>
      <c r="AC28" s="349">
        <v>0</v>
      </c>
      <c r="AD28" s="349">
        <v>0</v>
      </c>
      <c r="AE28" s="535">
        <v>0</v>
      </c>
      <c r="AF28" s="535">
        <v>0</v>
      </c>
      <c r="AG28" s="534">
        <v>0</v>
      </c>
      <c r="AH28" s="795">
        <v>0</v>
      </c>
      <c r="AI28" s="351">
        <v>0</v>
      </c>
      <c r="AJ28" s="349">
        <v>0</v>
      </c>
      <c r="AK28" s="349">
        <v>0</v>
      </c>
      <c r="AL28" s="349">
        <v>0</v>
      </c>
      <c r="AM28" s="349">
        <v>0</v>
      </c>
      <c r="AN28" s="349">
        <v>0</v>
      </c>
      <c r="AO28" s="535">
        <v>0</v>
      </c>
      <c r="AP28" s="535">
        <v>0</v>
      </c>
      <c r="AQ28" s="534">
        <v>0</v>
      </c>
      <c r="AR28" s="795">
        <v>1</v>
      </c>
      <c r="AS28" s="352">
        <v>1</v>
      </c>
      <c r="AT28" s="350">
        <v>1</v>
      </c>
      <c r="AU28" s="350">
        <v>1</v>
      </c>
      <c r="AV28" s="350">
        <v>1</v>
      </c>
      <c r="AW28" s="350">
        <v>1</v>
      </c>
      <c r="AX28" s="350">
        <v>1</v>
      </c>
      <c r="AY28" s="535">
        <v>1</v>
      </c>
      <c r="AZ28" s="535">
        <v>1</v>
      </c>
      <c r="BA28" s="534">
        <v>1</v>
      </c>
      <c r="BB28" s="795">
        <v>2</v>
      </c>
      <c r="BC28" s="351">
        <v>2</v>
      </c>
      <c r="BD28" s="349">
        <v>2</v>
      </c>
      <c r="BE28" s="349">
        <v>2</v>
      </c>
      <c r="BF28" s="349">
        <v>2</v>
      </c>
      <c r="BG28" s="349">
        <v>2</v>
      </c>
      <c r="BH28" s="349">
        <v>2</v>
      </c>
      <c r="BI28" s="535">
        <v>2</v>
      </c>
      <c r="BJ28" s="535">
        <v>2</v>
      </c>
      <c r="BK28" s="534">
        <v>2</v>
      </c>
      <c r="BL28" s="795">
        <v>0</v>
      </c>
      <c r="BM28" s="351">
        <v>0</v>
      </c>
      <c r="BN28" s="349">
        <v>0</v>
      </c>
      <c r="BO28" s="349">
        <v>0</v>
      </c>
      <c r="BP28" s="349">
        <v>1</v>
      </c>
      <c r="BQ28" s="349">
        <v>1</v>
      </c>
      <c r="BR28" s="349">
        <v>1</v>
      </c>
      <c r="BS28" s="535">
        <v>1</v>
      </c>
      <c r="BT28" s="535">
        <v>1</v>
      </c>
      <c r="BU28" s="534">
        <v>1</v>
      </c>
      <c r="BV28" s="534">
        <v>0</v>
      </c>
      <c r="BW28" s="795">
        <v>0</v>
      </c>
      <c r="BX28" s="351">
        <v>0</v>
      </c>
      <c r="BY28" s="349">
        <v>0</v>
      </c>
      <c r="BZ28" s="349">
        <v>0</v>
      </c>
      <c r="CA28" s="349">
        <v>0</v>
      </c>
      <c r="CB28" s="349">
        <v>0</v>
      </c>
      <c r="CC28" s="349">
        <v>0</v>
      </c>
      <c r="CD28" s="535">
        <v>0</v>
      </c>
      <c r="CE28" s="535">
        <v>1</v>
      </c>
      <c r="CF28" s="534">
        <v>1</v>
      </c>
      <c r="CG28" s="795">
        <v>0</v>
      </c>
      <c r="CH28" s="351">
        <v>0</v>
      </c>
      <c r="CI28" s="349">
        <v>0</v>
      </c>
      <c r="CJ28" s="349">
        <v>0</v>
      </c>
      <c r="CK28" s="349">
        <v>0</v>
      </c>
      <c r="CL28" s="349">
        <v>0</v>
      </c>
      <c r="CM28" s="349">
        <v>0</v>
      </c>
      <c r="CN28" s="535">
        <v>0</v>
      </c>
      <c r="CO28" s="535">
        <v>0</v>
      </c>
      <c r="CP28" s="534">
        <v>0</v>
      </c>
      <c r="CQ28" s="795">
        <v>0</v>
      </c>
      <c r="CR28" s="351">
        <v>0</v>
      </c>
      <c r="CS28" s="349">
        <v>0</v>
      </c>
      <c r="CT28" s="349">
        <v>0</v>
      </c>
      <c r="CU28" s="349">
        <v>0</v>
      </c>
      <c r="CV28" s="349">
        <v>0</v>
      </c>
      <c r="CW28" s="349">
        <v>0</v>
      </c>
      <c r="CX28" s="535">
        <v>0</v>
      </c>
      <c r="CY28" s="535" t="s">
        <v>103</v>
      </c>
      <c r="CZ28" s="795">
        <v>0</v>
      </c>
      <c r="DA28" s="351">
        <v>0</v>
      </c>
      <c r="DB28" s="349">
        <v>0</v>
      </c>
      <c r="DC28" s="349">
        <v>1</v>
      </c>
      <c r="DD28" s="349">
        <v>1</v>
      </c>
      <c r="DE28" s="349">
        <v>1</v>
      </c>
      <c r="DF28" s="349">
        <v>0</v>
      </c>
      <c r="DG28" s="535">
        <v>0</v>
      </c>
      <c r="DH28" s="535">
        <v>0</v>
      </c>
      <c r="DI28" s="534">
        <v>0</v>
      </c>
      <c r="DJ28" s="534">
        <v>0</v>
      </c>
      <c r="DK28" s="795">
        <v>1</v>
      </c>
      <c r="DL28" s="351">
        <v>1</v>
      </c>
      <c r="DM28" s="349">
        <v>1</v>
      </c>
      <c r="DN28" s="349">
        <v>1</v>
      </c>
      <c r="DO28" s="349">
        <v>1</v>
      </c>
      <c r="DP28" s="349">
        <v>1</v>
      </c>
      <c r="DQ28" s="349">
        <v>1</v>
      </c>
      <c r="DR28" s="535">
        <v>1</v>
      </c>
      <c r="DS28" s="535">
        <v>1</v>
      </c>
      <c r="DT28" s="534">
        <v>1</v>
      </c>
      <c r="DU28" s="795">
        <v>3</v>
      </c>
      <c r="DV28" s="351">
        <v>3</v>
      </c>
      <c r="DW28" s="349">
        <v>3</v>
      </c>
      <c r="DX28" s="349">
        <v>3</v>
      </c>
      <c r="DY28" s="349">
        <v>3</v>
      </c>
      <c r="DZ28" s="349">
        <v>3</v>
      </c>
      <c r="EA28" s="349">
        <v>3</v>
      </c>
      <c r="EB28" s="535">
        <v>3</v>
      </c>
      <c r="EC28" s="535">
        <v>3</v>
      </c>
      <c r="ED28" s="534">
        <v>3</v>
      </c>
      <c r="EE28" s="795">
        <v>0</v>
      </c>
      <c r="EF28" s="351">
        <v>0</v>
      </c>
      <c r="EG28" s="349">
        <v>0</v>
      </c>
      <c r="EH28" s="349">
        <v>0</v>
      </c>
      <c r="EI28" s="349">
        <v>0</v>
      </c>
      <c r="EJ28" s="349">
        <v>0</v>
      </c>
      <c r="EK28" s="349">
        <v>0</v>
      </c>
      <c r="EL28" s="535">
        <v>0</v>
      </c>
      <c r="EM28" s="535">
        <v>0</v>
      </c>
      <c r="EN28" s="534">
        <v>0</v>
      </c>
      <c r="EO28" s="795">
        <v>1</v>
      </c>
      <c r="EP28" s="351">
        <v>1</v>
      </c>
      <c r="EQ28" s="349">
        <v>1</v>
      </c>
      <c r="ER28" s="349">
        <v>1</v>
      </c>
      <c r="ES28" s="349">
        <v>1</v>
      </c>
      <c r="ET28" s="349">
        <v>1</v>
      </c>
      <c r="EU28" s="349">
        <v>1</v>
      </c>
      <c r="EV28" s="535">
        <v>1</v>
      </c>
      <c r="EW28" s="535">
        <v>1</v>
      </c>
      <c r="EX28" s="534">
        <v>1</v>
      </c>
      <c r="EY28" s="795">
        <v>0</v>
      </c>
      <c r="EZ28" s="351">
        <v>0</v>
      </c>
      <c r="FA28" s="349">
        <v>0</v>
      </c>
      <c r="FB28" s="349">
        <v>0</v>
      </c>
      <c r="FC28" s="349">
        <v>1</v>
      </c>
      <c r="FD28" s="349">
        <v>1</v>
      </c>
      <c r="FE28" s="349">
        <v>1</v>
      </c>
      <c r="FF28" s="535">
        <v>1</v>
      </c>
      <c r="FG28" s="535">
        <v>1</v>
      </c>
      <c r="FH28" s="534">
        <v>1</v>
      </c>
      <c r="FI28" s="795">
        <v>0</v>
      </c>
      <c r="FJ28" s="351">
        <v>0</v>
      </c>
      <c r="FK28" s="349">
        <v>0</v>
      </c>
      <c r="FL28" s="349">
        <v>0</v>
      </c>
      <c r="FM28" s="349">
        <v>0</v>
      </c>
      <c r="FN28" s="349">
        <v>0</v>
      </c>
      <c r="FO28" s="349">
        <v>0</v>
      </c>
      <c r="FP28" s="535">
        <v>0</v>
      </c>
      <c r="FQ28" s="535">
        <v>0</v>
      </c>
      <c r="FR28" s="534">
        <v>0</v>
      </c>
      <c r="FS28" s="795">
        <v>0</v>
      </c>
      <c r="FT28" s="351">
        <v>0</v>
      </c>
      <c r="FU28" s="349">
        <v>1</v>
      </c>
      <c r="FV28" s="349">
        <v>1</v>
      </c>
      <c r="FW28" s="349">
        <v>1</v>
      </c>
      <c r="FX28" s="349">
        <v>1</v>
      </c>
      <c r="FY28" s="349">
        <v>1</v>
      </c>
      <c r="FZ28" s="535">
        <v>1</v>
      </c>
      <c r="GA28" s="535">
        <v>1</v>
      </c>
      <c r="GB28" s="534">
        <v>1</v>
      </c>
      <c r="GC28" s="795">
        <v>3</v>
      </c>
      <c r="GD28" s="351">
        <v>3</v>
      </c>
      <c r="GE28" s="349">
        <v>3</v>
      </c>
      <c r="GF28" s="349">
        <v>3</v>
      </c>
      <c r="GG28" s="349">
        <v>3</v>
      </c>
      <c r="GH28" s="349">
        <v>3</v>
      </c>
      <c r="GI28" s="349">
        <v>3</v>
      </c>
      <c r="GJ28" s="535">
        <v>3</v>
      </c>
      <c r="GK28" s="535">
        <v>3</v>
      </c>
      <c r="GL28" s="534">
        <v>3</v>
      </c>
      <c r="GM28" s="795">
        <v>0</v>
      </c>
      <c r="GN28" s="351">
        <v>0</v>
      </c>
      <c r="GO28" s="349">
        <v>0</v>
      </c>
      <c r="GP28" s="349">
        <v>0</v>
      </c>
      <c r="GQ28" s="349">
        <v>0</v>
      </c>
      <c r="GR28" s="349">
        <v>0</v>
      </c>
      <c r="GS28" s="349">
        <v>0</v>
      </c>
      <c r="GT28" s="535">
        <v>0</v>
      </c>
      <c r="GU28" s="535">
        <v>0</v>
      </c>
      <c r="GV28" s="534">
        <v>0</v>
      </c>
      <c r="GW28" s="795">
        <v>3</v>
      </c>
      <c r="GX28" s="351">
        <v>3</v>
      </c>
      <c r="GY28" s="349">
        <v>3</v>
      </c>
      <c r="GZ28" s="349">
        <v>3</v>
      </c>
      <c r="HA28" s="349">
        <v>3</v>
      </c>
      <c r="HB28" s="349">
        <v>3</v>
      </c>
      <c r="HC28" s="349">
        <v>3</v>
      </c>
      <c r="HD28" s="535">
        <v>3</v>
      </c>
      <c r="HE28" s="535">
        <v>4</v>
      </c>
      <c r="HF28" s="534">
        <v>4</v>
      </c>
      <c r="HG28" s="795">
        <v>0</v>
      </c>
      <c r="HH28" s="351">
        <v>0</v>
      </c>
      <c r="HI28" s="349">
        <v>0</v>
      </c>
      <c r="HJ28" s="349">
        <v>0</v>
      </c>
      <c r="HK28" s="349">
        <v>0</v>
      </c>
      <c r="HL28" s="349">
        <v>0</v>
      </c>
      <c r="HM28" s="349">
        <v>0</v>
      </c>
      <c r="HN28" s="535">
        <v>0</v>
      </c>
      <c r="HO28" s="535">
        <v>0</v>
      </c>
      <c r="HP28" s="534">
        <v>0</v>
      </c>
      <c r="HQ28" s="795">
        <v>0</v>
      </c>
      <c r="HR28" s="351">
        <v>0</v>
      </c>
      <c r="HS28" s="349">
        <v>0</v>
      </c>
      <c r="HT28" s="349">
        <v>0</v>
      </c>
      <c r="HU28" s="349">
        <v>0</v>
      </c>
      <c r="HV28" s="349">
        <v>0</v>
      </c>
      <c r="HW28" s="349">
        <v>0</v>
      </c>
      <c r="HX28" s="535">
        <v>0</v>
      </c>
      <c r="HY28" s="535">
        <v>0</v>
      </c>
      <c r="HZ28" s="534">
        <v>0</v>
      </c>
      <c r="IA28" s="795">
        <v>1</v>
      </c>
      <c r="IB28" s="351">
        <v>1</v>
      </c>
      <c r="IC28" s="349">
        <v>1</v>
      </c>
      <c r="ID28" s="349">
        <v>1</v>
      </c>
      <c r="IE28" s="349">
        <v>1</v>
      </c>
      <c r="IF28" s="349">
        <v>1</v>
      </c>
      <c r="IG28" s="349">
        <v>1</v>
      </c>
      <c r="IH28" s="535">
        <v>1</v>
      </c>
      <c r="II28" s="535">
        <v>1</v>
      </c>
      <c r="IJ28" s="534">
        <v>1</v>
      </c>
      <c r="IK28" s="796">
        <v>16</v>
      </c>
      <c r="IL28" s="354">
        <v>16</v>
      </c>
      <c r="IM28" s="355">
        <v>17</v>
      </c>
      <c r="IN28" s="355">
        <v>18</v>
      </c>
      <c r="IO28" s="355">
        <v>20</v>
      </c>
      <c r="IP28" s="355">
        <v>20</v>
      </c>
      <c r="IQ28" s="355">
        <v>19</v>
      </c>
      <c r="IR28" s="535">
        <v>19</v>
      </c>
      <c r="IS28" s="535">
        <v>21</v>
      </c>
      <c r="IT28" s="534">
        <v>21</v>
      </c>
      <c r="IU28" s="796">
        <v>34</v>
      </c>
      <c r="IV28" s="796">
        <v>34</v>
      </c>
      <c r="IW28" s="353">
        <v>35</v>
      </c>
      <c r="IX28" s="794">
        <v>36</v>
      </c>
      <c r="IY28" s="794">
        <v>38</v>
      </c>
      <c r="IZ28" s="794">
        <v>38</v>
      </c>
      <c r="JA28" s="794">
        <v>37</v>
      </c>
      <c r="JB28" s="535">
        <v>37</v>
      </c>
      <c r="JC28" s="797">
        <v>39</v>
      </c>
      <c r="JD28" s="802">
        <v>39</v>
      </c>
    </row>
    <row r="29" spans="1:264" ht="15" customHeight="1">
      <c r="A29" s="788">
        <v>26</v>
      </c>
      <c r="B29" s="794" t="s">
        <v>270</v>
      </c>
      <c r="C29" s="796">
        <v>55</v>
      </c>
      <c r="D29" s="796">
        <v>55</v>
      </c>
      <c r="E29" s="349">
        <v>55</v>
      </c>
      <c r="F29" s="349">
        <v>55</v>
      </c>
      <c r="G29" s="349">
        <v>55</v>
      </c>
      <c r="H29" s="349">
        <v>56</v>
      </c>
      <c r="I29" s="349">
        <v>56</v>
      </c>
      <c r="J29" s="535">
        <v>56</v>
      </c>
      <c r="K29" s="535">
        <v>56</v>
      </c>
      <c r="L29" s="534">
        <v>56</v>
      </c>
      <c r="M29" s="534">
        <v>0</v>
      </c>
      <c r="N29" s="794">
        <v>5</v>
      </c>
      <c r="O29" s="794">
        <v>5</v>
      </c>
      <c r="P29" s="794">
        <v>4</v>
      </c>
      <c r="Q29" s="794">
        <v>4</v>
      </c>
      <c r="R29" s="794">
        <v>4</v>
      </c>
      <c r="S29" s="794">
        <v>4</v>
      </c>
      <c r="T29" s="794">
        <v>4</v>
      </c>
      <c r="U29" s="535">
        <v>4</v>
      </c>
      <c r="V29" s="535">
        <v>4</v>
      </c>
      <c r="W29" s="534">
        <v>4</v>
      </c>
      <c r="X29" s="796">
        <v>0</v>
      </c>
      <c r="Y29" s="351">
        <v>0</v>
      </c>
      <c r="Z29" s="349">
        <v>0</v>
      </c>
      <c r="AA29" s="349">
        <v>0</v>
      </c>
      <c r="AB29" s="349">
        <v>0</v>
      </c>
      <c r="AC29" s="349">
        <v>0</v>
      </c>
      <c r="AD29" s="349">
        <v>0</v>
      </c>
      <c r="AE29" s="535">
        <v>0</v>
      </c>
      <c r="AF29" s="535">
        <v>0</v>
      </c>
      <c r="AG29" s="534">
        <v>0</v>
      </c>
      <c r="AH29" s="796">
        <v>1</v>
      </c>
      <c r="AI29" s="351">
        <v>1</v>
      </c>
      <c r="AJ29" s="349">
        <v>1</v>
      </c>
      <c r="AK29" s="349">
        <v>1</v>
      </c>
      <c r="AL29" s="349">
        <v>1</v>
      </c>
      <c r="AM29" s="349">
        <v>1</v>
      </c>
      <c r="AN29" s="349">
        <v>1</v>
      </c>
      <c r="AO29" s="535">
        <v>1</v>
      </c>
      <c r="AP29" s="535">
        <v>1</v>
      </c>
      <c r="AQ29" s="534">
        <v>1</v>
      </c>
      <c r="AR29" s="796">
        <v>1</v>
      </c>
      <c r="AS29" s="352">
        <v>1</v>
      </c>
      <c r="AT29" s="350">
        <v>1</v>
      </c>
      <c r="AU29" s="350">
        <v>0</v>
      </c>
      <c r="AV29" s="350">
        <v>0</v>
      </c>
      <c r="AW29" s="350">
        <v>0</v>
      </c>
      <c r="AX29" s="350">
        <v>0</v>
      </c>
      <c r="AY29" s="535">
        <v>0</v>
      </c>
      <c r="AZ29" s="535">
        <v>0</v>
      </c>
      <c r="BA29" s="534">
        <v>1</v>
      </c>
      <c r="BB29" s="796">
        <v>13</v>
      </c>
      <c r="BC29" s="351">
        <v>13</v>
      </c>
      <c r="BD29" s="349">
        <v>12</v>
      </c>
      <c r="BE29" s="349">
        <v>12</v>
      </c>
      <c r="BF29" s="349">
        <v>12</v>
      </c>
      <c r="BG29" s="349">
        <v>11</v>
      </c>
      <c r="BH29" s="349">
        <v>10</v>
      </c>
      <c r="BI29" s="535">
        <v>10</v>
      </c>
      <c r="BJ29" s="535">
        <v>10</v>
      </c>
      <c r="BK29" s="534">
        <v>11</v>
      </c>
      <c r="BL29" s="796">
        <v>3</v>
      </c>
      <c r="BM29" s="351">
        <v>3</v>
      </c>
      <c r="BN29" s="349">
        <v>4</v>
      </c>
      <c r="BO29" s="349">
        <v>4</v>
      </c>
      <c r="BP29" s="349">
        <v>4</v>
      </c>
      <c r="BQ29" s="349">
        <v>4</v>
      </c>
      <c r="BR29" s="349">
        <v>4</v>
      </c>
      <c r="BS29" s="535">
        <v>4</v>
      </c>
      <c r="BT29" s="535">
        <v>4</v>
      </c>
      <c r="BU29" s="534">
        <v>4</v>
      </c>
      <c r="BV29" s="534">
        <v>0</v>
      </c>
      <c r="BW29" s="796">
        <v>1</v>
      </c>
      <c r="BX29" s="351">
        <v>1</v>
      </c>
      <c r="BY29" s="349">
        <v>1</v>
      </c>
      <c r="BZ29" s="349">
        <v>1</v>
      </c>
      <c r="CA29" s="349">
        <v>1</v>
      </c>
      <c r="CB29" s="349">
        <v>1</v>
      </c>
      <c r="CC29" s="349">
        <v>1</v>
      </c>
      <c r="CD29" s="535">
        <v>1</v>
      </c>
      <c r="CE29" s="535">
        <v>1</v>
      </c>
      <c r="CF29" s="534">
        <v>1</v>
      </c>
      <c r="CG29" s="796">
        <v>0</v>
      </c>
      <c r="CH29" s="351">
        <v>1</v>
      </c>
      <c r="CI29" s="349">
        <v>1</v>
      </c>
      <c r="CJ29" s="349">
        <v>1</v>
      </c>
      <c r="CK29" s="349">
        <v>1</v>
      </c>
      <c r="CL29" s="349">
        <v>1</v>
      </c>
      <c r="CM29" s="349">
        <v>1</v>
      </c>
      <c r="CN29" s="535">
        <v>1</v>
      </c>
      <c r="CO29" s="535">
        <v>1</v>
      </c>
      <c r="CP29" s="534">
        <v>1</v>
      </c>
      <c r="CQ29" s="796">
        <v>2</v>
      </c>
      <c r="CR29" s="351">
        <v>2</v>
      </c>
      <c r="CS29" s="349">
        <v>2</v>
      </c>
      <c r="CT29" s="349">
        <v>2</v>
      </c>
      <c r="CU29" s="349">
        <v>2</v>
      </c>
      <c r="CV29" s="349">
        <v>2</v>
      </c>
      <c r="CW29" s="349">
        <v>2</v>
      </c>
      <c r="CX29" s="535">
        <v>2</v>
      </c>
      <c r="CY29" s="535" t="s">
        <v>103</v>
      </c>
      <c r="CZ29" s="796">
        <v>0</v>
      </c>
      <c r="DA29" s="351">
        <v>0</v>
      </c>
      <c r="DB29" s="349">
        <v>0</v>
      </c>
      <c r="DC29" s="349">
        <v>1</v>
      </c>
      <c r="DD29" s="349">
        <v>2</v>
      </c>
      <c r="DE29" s="349">
        <v>3</v>
      </c>
      <c r="DF29" s="349">
        <v>3</v>
      </c>
      <c r="DG29" s="535">
        <v>3</v>
      </c>
      <c r="DH29" s="535">
        <v>3</v>
      </c>
      <c r="DI29" s="534">
        <v>3</v>
      </c>
      <c r="DJ29" s="534">
        <v>0</v>
      </c>
      <c r="DK29" s="796">
        <v>3</v>
      </c>
      <c r="DL29" s="351">
        <v>5</v>
      </c>
      <c r="DM29" s="349">
        <v>5</v>
      </c>
      <c r="DN29" s="349">
        <v>5</v>
      </c>
      <c r="DO29" s="349">
        <v>5</v>
      </c>
      <c r="DP29" s="349">
        <v>5</v>
      </c>
      <c r="DQ29" s="349">
        <v>4</v>
      </c>
      <c r="DR29" s="535">
        <v>4</v>
      </c>
      <c r="DS29" s="535">
        <v>6</v>
      </c>
      <c r="DT29" s="534">
        <v>7</v>
      </c>
      <c r="DU29" s="796">
        <v>6</v>
      </c>
      <c r="DV29" s="351">
        <v>6</v>
      </c>
      <c r="DW29" s="349">
        <v>6</v>
      </c>
      <c r="DX29" s="349">
        <v>6</v>
      </c>
      <c r="DY29" s="349">
        <v>6</v>
      </c>
      <c r="DZ29" s="349">
        <v>6</v>
      </c>
      <c r="EA29" s="349">
        <v>6</v>
      </c>
      <c r="EB29" s="535">
        <v>6</v>
      </c>
      <c r="EC29" s="535">
        <v>6</v>
      </c>
      <c r="ED29" s="534">
        <v>6</v>
      </c>
      <c r="EE29" s="796">
        <v>1</v>
      </c>
      <c r="EF29" s="351">
        <v>1</v>
      </c>
      <c r="EG29" s="349">
        <v>0</v>
      </c>
      <c r="EH29" s="349">
        <v>0</v>
      </c>
      <c r="EI29" s="349">
        <v>0</v>
      </c>
      <c r="EJ29" s="349">
        <v>0</v>
      </c>
      <c r="EK29" s="349">
        <v>0</v>
      </c>
      <c r="EL29" s="535">
        <v>0</v>
      </c>
      <c r="EM29" s="535">
        <v>0</v>
      </c>
      <c r="EN29" s="534">
        <v>0</v>
      </c>
      <c r="EO29" s="796">
        <v>2</v>
      </c>
      <c r="EP29" s="351">
        <v>2</v>
      </c>
      <c r="EQ29" s="349">
        <v>1</v>
      </c>
      <c r="ER29" s="349">
        <v>1</v>
      </c>
      <c r="ES29" s="349">
        <v>1</v>
      </c>
      <c r="ET29" s="349">
        <v>1</v>
      </c>
      <c r="EU29" s="349">
        <v>1</v>
      </c>
      <c r="EV29" s="535">
        <v>1</v>
      </c>
      <c r="EW29" s="535">
        <v>1</v>
      </c>
      <c r="EX29" s="534">
        <v>1</v>
      </c>
      <c r="EY29" s="796">
        <v>3</v>
      </c>
      <c r="EZ29" s="351">
        <v>3</v>
      </c>
      <c r="FA29" s="349">
        <v>3</v>
      </c>
      <c r="FB29" s="349">
        <v>3</v>
      </c>
      <c r="FC29" s="349">
        <v>3</v>
      </c>
      <c r="FD29" s="349">
        <v>4</v>
      </c>
      <c r="FE29" s="349">
        <v>4</v>
      </c>
      <c r="FF29" s="535">
        <v>4</v>
      </c>
      <c r="FG29" s="535">
        <v>4</v>
      </c>
      <c r="FH29" s="534">
        <v>6</v>
      </c>
      <c r="FI29" s="796">
        <v>1</v>
      </c>
      <c r="FJ29" s="351">
        <v>1</v>
      </c>
      <c r="FK29" s="349">
        <v>1</v>
      </c>
      <c r="FL29" s="349">
        <v>1</v>
      </c>
      <c r="FM29" s="349">
        <v>1</v>
      </c>
      <c r="FN29" s="349">
        <v>1</v>
      </c>
      <c r="FO29" s="349">
        <v>1</v>
      </c>
      <c r="FP29" s="535">
        <v>1</v>
      </c>
      <c r="FQ29" s="535">
        <v>1</v>
      </c>
      <c r="FR29" s="534">
        <v>1</v>
      </c>
      <c r="FS29" s="796">
        <v>2</v>
      </c>
      <c r="FT29" s="351">
        <v>2</v>
      </c>
      <c r="FU29" s="349">
        <v>3</v>
      </c>
      <c r="FV29" s="349">
        <v>3</v>
      </c>
      <c r="FW29" s="349">
        <v>3</v>
      </c>
      <c r="FX29" s="349">
        <v>3</v>
      </c>
      <c r="FY29" s="349">
        <v>3</v>
      </c>
      <c r="FZ29" s="535">
        <v>3</v>
      </c>
      <c r="GA29" s="535">
        <v>3</v>
      </c>
      <c r="GB29" s="534">
        <v>4</v>
      </c>
      <c r="GC29" s="796">
        <v>20</v>
      </c>
      <c r="GD29" s="351">
        <v>19</v>
      </c>
      <c r="GE29" s="349">
        <v>19</v>
      </c>
      <c r="GF29" s="349">
        <v>19</v>
      </c>
      <c r="GG29" s="349">
        <v>19</v>
      </c>
      <c r="GH29" s="349">
        <v>19</v>
      </c>
      <c r="GI29" s="349">
        <v>19</v>
      </c>
      <c r="GJ29" s="535">
        <v>19</v>
      </c>
      <c r="GK29" s="535">
        <v>19</v>
      </c>
      <c r="GL29" s="534">
        <v>19</v>
      </c>
      <c r="GM29" s="796">
        <v>2</v>
      </c>
      <c r="GN29" s="351">
        <v>2</v>
      </c>
      <c r="GO29" s="349">
        <v>2</v>
      </c>
      <c r="GP29" s="349">
        <v>2</v>
      </c>
      <c r="GQ29" s="349">
        <v>2</v>
      </c>
      <c r="GR29" s="349">
        <v>2</v>
      </c>
      <c r="GS29" s="349">
        <v>2</v>
      </c>
      <c r="GT29" s="535">
        <v>2</v>
      </c>
      <c r="GU29" s="535">
        <v>2</v>
      </c>
      <c r="GV29" s="534">
        <v>2</v>
      </c>
      <c r="GW29" s="796">
        <v>10</v>
      </c>
      <c r="GX29" s="351">
        <v>10</v>
      </c>
      <c r="GY29" s="349">
        <v>12</v>
      </c>
      <c r="GZ29" s="349">
        <v>13</v>
      </c>
      <c r="HA29" s="349">
        <v>16</v>
      </c>
      <c r="HB29" s="349">
        <v>17</v>
      </c>
      <c r="HC29" s="349">
        <v>17</v>
      </c>
      <c r="HD29" s="535">
        <v>17</v>
      </c>
      <c r="HE29" s="535">
        <v>18</v>
      </c>
      <c r="HF29" s="534">
        <v>19</v>
      </c>
      <c r="HG29" s="796">
        <v>4</v>
      </c>
      <c r="HH29" s="351">
        <v>9</v>
      </c>
      <c r="HI29" s="349">
        <v>9</v>
      </c>
      <c r="HJ29" s="349">
        <v>9</v>
      </c>
      <c r="HK29" s="349">
        <v>6</v>
      </c>
      <c r="HL29" s="349">
        <v>5</v>
      </c>
      <c r="HM29" s="349">
        <v>5</v>
      </c>
      <c r="HN29" s="535">
        <v>5</v>
      </c>
      <c r="HO29" s="535">
        <v>5</v>
      </c>
      <c r="HP29" s="534">
        <v>5</v>
      </c>
      <c r="HQ29" s="796">
        <v>0</v>
      </c>
      <c r="HR29" s="351">
        <v>1</v>
      </c>
      <c r="HS29" s="349">
        <v>1</v>
      </c>
      <c r="HT29" s="349">
        <v>1</v>
      </c>
      <c r="HU29" s="349">
        <v>1</v>
      </c>
      <c r="HV29" s="349">
        <v>2</v>
      </c>
      <c r="HW29" s="349">
        <v>2</v>
      </c>
      <c r="HX29" s="535">
        <v>2</v>
      </c>
      <c r="HY29" s="535">
        <v>2</v>
      </c>
      <c r="HZ29" s="534">
        <v>2</v>
      </c>
      <c r="IA29" s="796">
        <v>1</v>
      </c>
      <c r="IB29" s="351">
        <v>1</v>
      </c>
      <c r="IC29" s="349">
        <v>1</v>
      </c>
      <c r="ID29" s="349">
        <v>2</v>
      </c>
      <c r="IE29" s="349">
        <v>2</v>
      </c>
      <c r="IF29" s="349">
        <v>2</v>
      </c>
      <c r="IG29" s="349">
        <v>2</v>
      </c>
      <c r="IH29" s="535">
        <v>4</v>
      </c>
      <c r="II29" s="535">
        <v>5</v>
      </c>
      <c r="IJ29" s="534">
        <v>6</v>
      </c>
      <c r="IK29" s="796">
        <v>81</v>
      </c>
      <c r="IL29" s="352">
        <v>89</v>
      </c>
      <c r="IM29" s="350">
        <v>89</v>
      </c>
      <c r="IN29" s="350">
        <v>91</v>
      </c>
      <c r="IO29" s="350">
        <v>92</v>
      </c>
      <c r="IP29" s="350">
        <v>94</v>
      </c>
      <c r="IQ29" s="350">
        <v>92</v>
      </c>
      <c r="IR29" s="535">
        <v>94</v>
      </c>
      <c r="IS29" s="535">
        <v>96</v>
      </c>
      <c r="IT29" s="534">
        <v>104</v>
      </c>
      <c r="IU29" s="796">
        <v>136</v>
      </c>
      <c r="IV29" s="796">
        <v>144</v>
      </c>
      <c r="IW29" s="353">
        <v>144</v>
      </c>
      <c r="IX29" s="794">
        <v>146</v>
      </c>
      <c r="IY29" s="794">
        <v>147</v>
      </c>
      <c r="IZ29" s="794">
        <v>150</v>
      </c>
      <c r="JA29" s="794">
        <v>148</v>
      </c>
      <c r="JB29" s="535">
        <v>150</v>
      </c>
      <c r="JC29" s="797">
        <v>152</v>
      </c>
      <c r="JD29" s="802">
        <v>160</v>
      </c>
    </row>
    <row r="30" spans="1:264" ht="15" customHeight="1">
      <c r="A30" s="788">
        <v>27</v>
      </c>
      <c r="B30" s="794" t="s">
        <v>157</v>
      </c>
      <c r="C30" s="796">
        <v>665</v>
      </c>
      <c r="D30" s="796">
        <v>669</v>
      </c>
      <c r="E30" s="349">
        <v>669</v>
      </c>
      <c r="F30" s="349">
        <v>669</v>
      </c>
      <c r="G30" s="349">
        <v>670</v>
      </c>
      <c r="H30" s="349">
        <v>672</v>
      </c>
      <c r="I30" s="349">
        <v>671</v>
      </c>
      <c r="J30" s="535">
        <v>671</v>
      </c>
      <c r="K30" s="535">
        <v>673</v>
      </c>
      <c r="L30" s="534">
        <v>673</v>
      </c>
      <c r="M30" s="534">
        <v>0</v>
      </c>
      <c r="N30" s="794">
        <v>57</v>
      </c>
      <c r="O30" s="794">
        <v>57</v>
      </c>
      <c r="P30" s="794">
        <v>53</v>
      </c>
      <c r="Q30" s="794">
        <v>53</v>
      </c>
      <c r="R30" s="794">
        <v>53</v>
      </c>
      <c r="S30" s="794">
        <v>44</v>
      </c>
      <c r="T30" s="794">
        <v>40</v>
      </c>
      <c r="U30" s="535">
        <v>39</v>
      </c>
      <c r="V30" s="535">
        <v>41</v>
      </c>
      <c r="W30" s="534">
        <v>41</v>
      </c>
      <c r="X30" s="796">
        <v>7</v>
      </c>
      <c r="Y30" s="351">
        <v>7</v>
      </c>
      <c r="Z30" s="349">
        <v>7</v>
      </c>
      <c r="AA30" s="349">
        <v>7</v>
      </c>
      <c r="AB30" s="349">
        <v>6</v>
      </c>
      <c r="AC30" s="349">
        <v>6</v>
      </c>
      <c r="AD30" s="349">
        <v>4</v>
      </c>
      <c r="AE30" s="535">
        <v>0</v>
      </c>
      <c r="AF30" s="535">
        <v>0</v>
      </c>
      <c r="AG30" s="534">
        <v>0</v>
      </c>
      <c r="AH30" s="796">
        <v>6</v>
      </c>
      <c r="AI30" s="351">
        <v>6</v>
      </c>
      <c r="AJ30" s="349">
        <v>6</v>
      </c>
      <c r="AK30" s="349">
        <v>6</v>
      </c>
      <c r="AL30" s="349">
        <v>6</v>
      </c>
      <c r="AM30" s="349">
        <v>8</v>
      </c>
      <c r="AN30" s="349">
        <v>8</v>
      </c>
      <c r="AO30" s="535">
        <v>8</v>
      </c>
      <c r="AP30" s="535">
        <v>8</v>
      </c>
      <c r="AQ30" s="534">
        <v>8</v>
      </c>
      <c r="AR30" s="796">
        <v>8</v>
      </c>
      <c r="AS30" s="352">
        <v>8</v>
      </c>
      <c r="AT30" s="350">
        <v>7</v>
      </c>
      <c r="AU30" s="350">
        <v>4</v>
      </c>
      <c r="AV30" s="350">
        <v>3</v>
      </c>
      <c r="AW30" s="350">
        <v>3</v>
      </c>
      <c r="AX30" s="350">
        <v>3</v>
      </c>
      <c r="AY30" s="535">
        <v>3</v>
      </c>
      <c r="AZ30" s="535">
        <v>3</v>
      </c>
      <c r="BA30" s="534">
        <v>3</v>
      </c>
      <c r="BB30" s="796">
        <v>78</v>
      </c>
      <c r="BC30" s="351">
        <v>73</v>
      </c>
      <c r="BD30" s="349">
        <v>69</v>
      </c>
      <c r="BE30" s="349">
        <v>72</v>
      </c>
      <c r="BF30" s="349">
        <v>66</v>
      </c>
      <c r="BG30" s="349">
        <v>62</v>
      </c>
      <c r="BH30" s="349">
        <v>57</v>
      </c>
      <c r="BI30" s="535">
        <v>57</v>
      </c>
      <c r="BJ30" s="535">
        <v>57</v>
      </c>
      <c r="BK30" s="534">
        <v>58</v>
      </c>
      <c r="BL30" s="796">
        <v>13</v>
      </c>
      <c r="BM30" s="351">
        <v>13</v>
      </c>
      <c r="BN30" s="349">
        <v>14</v>
      </c>
      <c r="BO30" s="349">
        <v>25</v>
      </c>
      <c r="BP30" s="349">
        <v>29</v>
      </c>
      <c r="BQ30" s="349">
        <v>33</v>
      </c>
      <c r="BR30" s="349">
        <v>33</v>
      </c>
      <c r="BS30" s="535">
        <v>33</v>
      </c>
      <c r="BT30" s="535">
        <v>32</v>
      </c>
      <c r="BU30" s="534">
        <v>30</v>
      </c>
      <c r="BV30" s="534">
        <v>0</v>
      </c>
      <c r="BW30" s="796">
        <v>2</v>
      </c>
      <c r="BX30" s="351">
        <v>2</v>
      </c>
      <c r="BY30" s="349">
        <v>3</v>
      </c>
      <c r="BZ30" s="349">
        <v>3</v>
      </c>
      <c r="CA30" s="349">
        <v>3</v>
      </c>
      <c r="CB30" s="349">
        <v>4</v>
      </c>
      <c r="CC30" s="349">
        <v>6</v>
      </c>
      <c r="CD30" s="535">
        <v>6</v>
      </c>
      <c r="CE30" s="535">
        <v>11</v>
      </c>
      <c r="CF30" s="534">
        <v>11</v>
      </c>
      <c r="CG30" s="796">
        <v>8</v>
      </c>
      <c r="CH30" s="351">
        <v>8</v>
      </c>
      <c r="CI30" s="349">
        <v>9</v>
      </c>
      <c r="CJ30" s="349">
        <v>11</v>
      </c>
      <c r="CK30" s="349">
        <v>11</v>
      </c>
      <c r="CL30" s="349">
        <v>11</v>
      </c>
      <c r="CM30" s="349">
        <v>11</v>
      </c>
      <c r="CN30" s="535">
        <v>10</v>
      </c>
      <c r="CO30" s="535">
        <v>10</v>
      </c>
      <c r="CP30" s="534">
        <v>10</v>
      </c>
      <c r="CQ30" s="796">
        <v>15</v>
      </c>
      <c r="CR30" s="351">
        <v>15</v>
      </c>
      <c r="CS30" s="349">
        <v>15</v>
      </c>
      <c r="CT30" s="349">
        <v>15</v>
      </c>
      <c r="CU30" s="349">
        <v>15</v>
      </c>
      <c r="CV30" s="349">
        <v>16</v>
      </c>
      <c r="CW30" s="349">
        <v>16</v>
      </c>
      <c r="CX30" s="535">
        <v>16</v>
      </c>
      <c r="CY30" s="535" t="s">
        <v>103</v>
      </c>
      <c r="CZ30" s="796">
        <v>21</v>
      </c>
      <c r="DA30" s="351">
        <v>17</v>
      </c>
      <c r="DB30" s="349">
        <v>14</v>
      </c>
      <c r="DC30" s="349">
        <v>14</v>
      </c>
      <c r="DD30" s="349">
        <v>15</v>
      </c>
      <c r="DE30" s="349">
        <v>16</v>
      </c>
      <c r="DF30" s="349">
        <v>15</v>
      </c>
      <c r="DG30" s="535">
        <v>12</v>
      </c>
      <c r="DH30" s="535">
        <v>11</v>
      </c>
      <c r="DI30" s="534">
        <v>10</v>
      </c>
      <c r="DJ30" s="534">
        <v>0</v>
      </c>
      <c r="DK30" s="796">
        <v>34</v>
      </c>
      <c r="DL30" s="351">
        <v>33</v>
      </c>
      <c r="DM30" s="349">
        <v>32</v>
      </c>
      <c r="DN30" s="349">
        <v>32</v>
      </c>
      <c r="DO30" s="349">
        <v>32</v>
      </c>
      <c r="DP30" s="349">
        <v>33</v>
      </c>
      <c r="DQ30" s="349">
        <v>31</v>
      </c>
      <c r="DR30" s="535">
        <v>28</v>
      </c>
      <c r="DS30" s="535">
        <v>42</v>
      </c>
      <c r="DT30" s="534">
        <v>51</v>
      </c>
      <c r="DU30" s="796">
        <v>44</v>
      </c>
      <c r="DV30" s="351">
        <v>41</v>
      </c>
      <c r="DW30" s="349">
        <v>39</v>
      </c>
      <c r="DX30" s="349">
        <v>39</v>
      </c>
      <c r="DY30" s="349">
        <v>39</v>
      </c>
      <c r="DZ30" s="349">
        <v>39</v>
      </c>
      <c r="EA30" s="349">
        <v>39</v>
      </c>
      <c r="EB30" s="535">
        <v>39</v>
      </c>
      <c r="EC30" s="535">
        <v>39</v>
      </c>
      <c r="ED30" s="534">
        <v>39</v>
      </c>
      <c r="EE30" s="796">
        <v>4</v>
      </c>
      <c r="EF30" s="351">
        <v>1</v>
      </c>
      <c r="EG30" s="349">
        <v>1</v>
      </c>
      <c r="EH30" s="349">
        <v>4</v>
      </c>
      <c r="EI30" s="349">
        <v>4</v>
      </c>
      <c r="EJ30" s="349">
        <v>4</v>
      </c>
      <c r="EK30" s="349">
        <v>4</v>
      </c>
      <c r="EL30" s="535">
        <v>4</v>
      </c>
      <c r="EM30" s="535">
        <v>4</v>
      </c>
      <c r="EN30" s="534">
        <v>4</v>
      </c>
      <c r="EO30" s="796">
        <v>18</v>
      </c>
      <c r="EP30" s="351">
        <v>19</v>
      </c>
      <c r="EQ30" s="349">
        <v>19</v>
      </c>
      <c r="ER30" s="349">
        <v>17</v>
      </c>
      <c r="ES30" s="349">
        <v>16</v>
      </c>
      <c r="ET30" s="349">
        <v>16</v>
      </c>
      <c r="EU30" s="349">
        <v>14</v>
      </c>
      <c r="EV30" s="535">
        <v>14</v>
      </c>
      <c r="EW30" s="535">
        <v>15</v>
      </c>
      <c r="EX30" s="534">
        <v>16</v>
      </c>
      <c r="EY30" s="796">
        <v>23</v>
      </c>
      <c r="EZ30" s="351">
        <v>22</v>
      </c>
      <c r="FA30" s="349">
        <v>22</v>
      </c>
      <c r="FB30" s="349">
        <v>22</v>
      </c>
      <c r="FC30" s="349">
        <v>22</v>
      </c>
      <c r="FD30" s="349">
        <v>28</v>
      </c>
      <c r="FE30" s="349">
        <v>28</v>
      </c>
      <c r="FF30" s="535">
        <v>28</v>
      </c>
      <c r="FG30" s="535">
        <v>28</v>
      </c>
      <c r="FH30" s="534">
        <v>35</v>
      </c>
      <c r="FI30" s="796">
        <v>13</v>
      </c>
      <c r="FJ30" s="351">
        <v>13</v>
      </c>
      <c r="FK30" s="349">
        <v>10</v>
      </c>
      <c r="FL30" s="349">
        <v>9</v>
      </c>
      <c r="FM30" s="349">
        <v>9</v>
      </c>
      <c r="FN30" s="349">
        <v>9</v>
      </c>
      <c r="FO30" s="349">
        <v>9</v>
      </c>
      <c r="FP30" s="535">
        <v>10</v>
      </c>
      <c r="FQ30" s="535">
        <v>13</v>
      </c>
      <c r="FR30" s="534">
        <v>15</v>
      </c>
      <c r="FS30" s="796">
        <v>10</v>
      </c>
      <c r="FT30" s="351">
        <v>10</v>
      </c>
      <c r="FU30" s="349">
        <v>13</v>
      </c>
      <c r="FV30" s="349">
        <v>14</v>
      </c>
      <c r="FW30" s="349">
        <v>15</v>
      </c>
      <c r="FX30" s="349">
        <v>15</v>
      </c>
      <c r="FY30" s="349">
        <v>14</v>
      </c>
      <c r="FZ30" s="535">
        <v>14</v>
      </c>
      <c r="GA30" s="535">
        <v>14</v>
      </c>
      <c r="GB30" s="534">
        <v>15</v>
      </c>
      <c r="GC30" s="796">
        <v>125</v>
      </c>
      <c r="GD30" s="351">
        <v>117</v>
      </c>
      <c r="GE30" s="349">
        <v>115</v>
      </c>
      <c r="GF30" s="349">
        <v>115</v>
      </c>
      <c r="GG30" s="349">
        <v>112</v>
      </c>
      <c r="GH30" s="349">
        <v>109</v>
      </c>
      <c r="GI30" s="349">
        <v>108</v>
      </c>
      <c r="GJ30" s="535">
        <v>109</v>
      </c>
      <c r="GK30" s="535">
        <v>109</v>
      </c>
      <c r="GL30" s="534">
        <v>109</v>
      </c>
      <c r="GM30" s="796">
        <v>39</v>
      </c>
      <c r="GN30" s="351">
        <v>39</v>
      </c>
      <c r="GO30" s="349">
        <v>39</v>
      </c>
      <c r="GP30" s="349">
        <v>39</v>
      </c>
      <c r="GQ30" s="349">
        <v>39</v>
      </c>
      <c r="GR30" s="349">
        <v>39</v>
      </c>
      <c r="GS30" s="349">
        <v>39</v>
      </c>
      <c r="GT30" s="535">
        <v>39</v>
      </c>
      <c r="GU30" s="535">
        <v>36</v>
      </c>
      <c r="GV30" s="534">
        <v>36</v>
      </c>
      <c r="GW30" s="796">
        <v>59</v>
      </c>
      <c r="GX30" s="351">
        <v>67</v>
      </c>
      <c r="GY30" s="349">
        <v>67</v>
      </c>
      <c r="GZ30" s="349">
        <v>68</v>
      </c>
      <c r="HA30" s="349">
        <v>74</v>
      </c>
      <c r="HB30" s="349">
        <v>75</v>
      </c>
      <c r="HC30" s="349">
        <v>77</v>
      </c>
      <c r="HD30" s="535">
        <v>79</v>
      </c>
      <c r="HE30" s="535">
        <v>79</v>
      </c>
      <c r="HF30" s="534">
        <v>86</v>
      </c>
      <c r="HG30" s="796">
        <v>32</v>
      </c>
      <c r="HH30" s="351">
        <v>53</v>
      </c>
      <c r="HI30" s="349">
        <v>68</v>
      </c>
      <c r="HJ30" s="349">
        <v>71</v>
      </c>
      <c r="HK30" s="349">
        <v>72</v>
      </c>
      <c r="HL30" s="349">
        <v>69</v>
      </c>
      <c r="HM30" s="349">
        <v>64</v>
      </c>
      <c r="HN30" s="535">
        <v>61</v>
      </c>
      <c r="HO30" s="535">
        <v>61</v>
      </c>
      <c r="HP30" s="534">
        <v>55</v>
      </c>
      <c r="HQ30" s="796">
        <v>9</v>
      </c>
      <c r="HR30" s="351">
        <v>10</v>
      </c>
      <c r="HS30" s="349">
        <v>11</v>
      </c>
      <c r="HT30" s="349">
        <v>11</v>
      </c>
      <c r="HU30" s="349">
        <v>12</v>
      </c>
      <c r="HV30" s="349">
        <v>13</v>
      </c>
      <c r="HW30" s="349">
        <v>13</v>
      </c>
      <c r="HX30" s="535">
        <v>16</v>
      </c>
      <c r="HY30" s="535">
        <v>16</v>
      </c>
      <c r="HZ30" s="534">
        <v>18</v>
      </c>
      <c r="IA30" s="796">
        <v>12</v>
      </c>
      <c r="IB30" s="351">
        <v>12</v>
      </c>
      <c r="IC30" s="349">
        <v>11</v>
      </c>
      <c r="ID30" s="349">
        <v>14</v>
      </c>
      <c r="IE30" s="349">
        <v>19</v>
      </c>
      <c r="IF30" s="349">
        <v>19</v>
      </c>
      <c r="IG30" s="349">
        <v>19</v>
      </c>
      <c r="IH30" s="535">
        <v>26</v>
      </c>
      <c r="II30" s="535">
        <v>37</v>
      </c>
      <c r="IJ30" s="534">
        <v>54</v>
      </c>
      <c r="IK30" s="796">
        <v>637</v>
      </c>
      <c r="IL30" s="352">
        <v>643</v>
      </c>
      <c r="IM30" s="350">
        <v>644</v>
      </c>
      <c r="IN30" s="350">
        <v>665</v>
      </c>
      <c r="IO30" s="350">
        <v>672</v>
      </c>
      <c r="IP30" s="350">
        <v>671</v>
      </c>
      <c r="IQ30" s="350">
        <v>652</v>
      </c>
      <c r="IR30" s="535">
        <v>651</v>
      </c>
      <c r="IS30" s="535">
        <v>666</v>
      </c>
      <c r="IT30" s="534">
        <v>704</v>
      </c>
      <c r="IU30" s="796">
        <v>1302</v>
      </c>
      <c r="IV30" s="796">
        <v>1312</v>
      </c>
      <c r="IW30" s="353">
        <v>1313</v>
      </c>
      <c r="IX30" s="794">
        <v>1334</v>
      </c>
      <c r="IY30" s="794">
        <v>1342</v>
      </c>
      <c r="IZ30" s="794">
        <v>1343</v>
      </c>
      <c r="JA30" s="794">
        <v>1323</v>
      </c>
      <c r="JB30" s="535">
        <v>1322</v>
      </c>
      <c r="JC30" s="797">
        <v>1339</v>
      </c>
      <c r="JD30" s="802">
        <v>1377</v>
      </c>
    </row>
    <row r="31" spans="1:264" ht="15" customHeight="1">
      <c r="A31" s="788">
        <v>28</v>
      </c>
      <c r="B31" s="794" t="s">
        <v>158</v>
      </c>
      <c r="C31" s="796">
        <v>317</v>
      </c>
      <c r="D31" s="796">
        <v>321</v>
      </c>
      <c r="E31" s="349">
        <v>321</v>
      </c>
      <c r="F31" s="349">
        <v>323</v>
      </c>
      <c r="G31" s="349">
        <v>323</v>
      </c>
      <c r="H31" s="349">
        <v>326</v>
      </c>
      <c r="I31" s="349">
        <v>327</v>
      </c>
      <c r="J31" s="535">
        <v>328</v>
      </c>
      <c r="K31" s="535">
        <v>330</v>
      </c>
      <c r="L31" s="534">
        <v>331</v>
      </c>
      <c r="M31" s="534">
        <v>0</v>
      </c>
      <c r="N31" s="794">
        <v>38</v>
      </c>
      <c r="O31" s="794">
        <v>38</v>
      </c>
      <c r="P31" s="794">
        <v>37</v>
      </c>
      <c r="Q31" s="794">
        <v>37</v>
      </c>
      <c r="R31" s="794">
        <v>35</v>
      </c>
      <c r="S31" s="794">
        <v>32</v>
      </c>
      <c r="T31" s="794">
        <v>30</v>
      </c>
      <c r="U31" s="535">
        <v>25</v>
      </c>
      <c r="V31" s="535">
        <v>24</v>
      </c>
      <c r="W31" s="534">
        <v>26</v>
      </c>
      <c r="X31" s="796">
        <v>5</v>
      </c>
      <c r="Y31" s="351">
        <v>5</v>
      </c>
      <c r="Z31" s="349">
        <v>5</v>
      </c>
      <c r="AA31" s="349">
        <v>5</v>
      </c>
      <c r="AB31" s="349">
        <v>5</v>
      </c>
      <c r="AC31" s="349">
        <v>5</v>
      </c>
      <c r="AD31" s="349">
        <v>1</v>
      </c>
      <c r="AE31" s="535">
        <v>0</v>
      </c>
      <c r="AF31" s="535">
        <v>0</v>
      </c>
      <c r="AG31" s="534">
        <v>0</v>
      </c>
      <c r="AH31" s="796">
        <v>5</v>
      </c>
      <c r="AI31" s="351">
        <v>5</v>
      </c>
      <c r="AJ31" s="349">
        <v>5</v>
      </c>
      <c r="AK31" s="349">
        <v>4</v>
      </c>
      <c r="AL31" s="349">
        <v>4</v>
      </c>
      <c r="AM31" s="349">
        <v>5</v>
      </c>
      <c r="AN31" s="349">
        <v>5</v>
      </c>
      <c r="AO31" s="535">
        <v>5</v>
      </c>
      <c r="AP31" s="535">
        <v>5</v>
      </c>
      <c r="AQ31" s="534">
        <v>5</v>
      </c>
      <c r="AR31" s="796">
        <v>11</v>
      </c>
      <c r="AS31" s="352">
        <v>11</v>
      </c>
      <c r="AT31" s="350">
        <v>11</v>
      </c>
      <c r="AU31" s="350">
        <v>11</v>
      </c>
      <c r="AV31" s="350">
        <v>5</v>
      </c>
      <c r="AW31" s="350">
        <v>4</v>
      </c>
      <c r="AX31" s="350">
        <v>4</v>
      </c>
      <c r="AY31" s="535">
        <v>4</v>
      </c>
      <c r="AZ31" s="535">
        <v>4</v>
      </c>
      <c r="BA31" s="534">
        <v>4</v>
      </c>
      <c r="BB31" s="796">
        <v>63</v>
      </c>
      <c r="BC31" s="351">
        <v>58</v>
      </c>
      <c r="BD31" s="349">
        <v>55</v>
      </c>
      <c r="BE31" s="349">
        <v>54</v>
      </c>
      <c r="BF31" s="349">
        <v>53</v>
      </c>
      <c r="BG31" s="349">
        <v>51</v>
      </c>
      <c r="BH31" s="349">
        <v>47</v>
      </c>
      <c r="BI31" s="535">
        <v>47</v>
      </c>
      <c r="BJ31" s="535">
        <v>48</v>
      </c>
      <c r="BK31" s="534">
        <v>47</v>
      </c>
      <c r="BL31" s="796">
        <v>6</v>
      </c>
      <c r="BM31" s="351">
        <v>6</v>
      </c>
      <c r="BN31" s="349">
        <v>7</v>
      </c>
      <c r="BO31" s="349">
        <v>8</v>
      </c>
      <c r="BP31" s="349">
        <v>12</v>
      </c>
      <c r="BQ31" s="349">
        <v>14</v>
      </c>
      <c r="BR31" s="349">
        <v>14</v>
      </c>
      <c r="BS31" s="535">
        <v>14</v>
      </c>
      <c r="BT31" s="535">
        <v>14</v>
      </c>
      <c r="BU31" s="534">
        <v>14</v>
      </c>
      <c r="BV31" s="534">
        <v>0</v>
      </c>
      <c r="BW31" s="796">
        <v>1</v>
      </c>
      <c r="BX31" s="351">
        <v>1</v>
      </c>
      <c r="BY31" s="349">
        <v>1</v>
      </c>
      <c r="BZ31" s="349">
        <v>2</v>
      </c>
      <c r="CA31" s="349">
        <v>2</v>
      </c>
      <c r="CB31" s="349">
        <v>2</v>
      </c>
      <c r="CC31" s="349">
        <v>2</v>
      </c>
      <c r="CD31" s="535">
        <v>2</v>
      </c>
      <c r="CE31" s="535">
        <v>5</v>
      </c>
      <c r="CF31" s="534">
        <v>5</v>
      </c>
      <c r="CG31" s="796">
        <v>1</v>
      </c>
      <c r="CH31" s="351">
        <v>3</v>
      </c>
      <c r="CI31" s="349">
        <v>3</v>
      </c>
      <c r="CJ31" s="349">
        <v>6</v>
      </c>
      <c r="CK31" s="349">
        <v>6</v>
      </c>
      <c r="CL31" s="349">
        <v>6</v>
      </c>
      <c r="CM31" s="349">
        <v>6</v>
      </c>
      <c r="CN31" s="535">
        <v>5</v>
      </c>
      <c r="CO31" s="535">
        <v>5</v>
      </c>
      <c r="CP31" s="534">
        <v>5</v>
      </c>
      <c r="CQ31" s="796">
        <v>4</v>
      </c>
      <c r="CR31" s="351">
        <v>7</v>
      </c>
      <c r="CS31" s="349">
        <v>7</v>
      </c>
      <c r="CT31" s="349">
        <v>7</v>
      </c>
      <c r="CU31" s="349">
        <v>7</v>
      </c>
      <c r="CV31" s="349">
        <v>7</v>
      </c>
      <c r="CW31" s="349">
        <v>7</v>
      </c>
      <c r="CX31" s="535">
        <v>7</v>
      </c>
      <c r="CY31" s="535" t="s">
        <v>103</v>
      </c>
      <c r="CZ31" s="796">
        <v>3</v>
      </c>
      <c r="DA31" s="351">
        <v>3</v>
      </c>
      <c r="DB31" s="349">
        <v>4</v>
      </c>
      <c r="DC31" s="349">
        <v>7</v>
      </c>
      <c r="DD31" s="349">
        <v>9</v>
      </c>
      <c r="DE31" s="349">
        <v>14</v>
      </c>
      <c r="DF31" s="349">
        <v>13</v>
      </c>
      <c r="DG31" s="535">
        <v>13</v>
      </c>
      <c r="DH31" s="535">
        <v>12</v>
      </c>
      <c r="DI31" s="534">
        <v>11</v>
      </c>
      <c r="DJ31" s="534">
        <v>1</v>
      </c>
      <c r="DK31" s="796">
        <v>24</v>
      </c>
      <c r="DL31" s="351">
        <v>24</v>
      </c>
      <c r="DM31" s="349">
        <v>26</v>
      </c>
      <c r="DN31" s="349">
        <v>26</v>
      </c>
      <c r="DO31" s="349">
        <v>26</v>
      </c>
      <c r="DP31" s="349">
        <v>26</v>
      </c>
      <c r="DQ31" s="349">
        <v>23</v>
      </c>
      <c r="DR31" s="535">
        <v>23</v>
      </c>
      <c r="DS31" s="535">
        <v>27</v>
      </c>
      <c r="DT31" s="534">
        <v>29</v>
      </c>
      <c r="DU31" s="796">
        <v>35</v>
      </c>
      <c r="DV31" s="351">
        <v>34</v>
      </c>
      <c r="DW31" s="349">
        <v>35</v>
      </c>
      <c r="DX31" s="349">
        <v>35</v>
      </c>
      <c r="DY31" s="349">
        <v>39</v>
      </c>
      <c r="DZ31" s="349">
        <v>42</v>
      </c>
      <c r="EA31" s="349">
        <v>42</v>
      </c>
      <c r="EB31" s="535">
        <v>39</v>
      </c>
      <c r="EC31" s="535">
        <v>39</v>
      </c>
      <c r="ED31" s="534">
        <v>39</v>
      </c>
      <c r="EE31" s="796">
        <v>3</v>
      </c>
      <c r="EF31" s="351">
        <v>1</v>
      </c>
      <c r="EG31" s="349">
        <v>1</v>
      </c>
      <c r="EH31" s="349">
        <v>1</v>
      </c>
      <c r="EI31" s="349">
        <v>1</v>
      </c>
      <c r="EJ31" s="349">
        <v>1</v>
      </c>
      <c r="EK31" s="349">
        <v>1</v>
      </c>
      <c r="EL31" s="535">
        <v>1</v>
      </c>
      <c r="EM31" s="535">
        <v>1</v>
      </c>
      <c r="EN31" s="534">
        <v>1</v>
      </c>
      <c r="EO31" s="796">
        <v>9</v>
      </c>
      <c r="EP31" s="351">
        <v>10</v>
      </c>
      <c r="EQ31" s="349">
        <v>13</v>
      </c>
      <c r="ER31" s="349">
        <v>14</v>
      </c>
      <c r="ES31" s="349">
        <v>14</v>
      </c>
      <c r="ET31" s="349">
        <v>15</v>
      </c>
      <c r="EU31" s="349">
        <v>15</v>
      </c>
      <c r="EV31" s="535">
        <v>18</v>
      </c>
      <c r="EW31" s="535">
        <v>22</v>
      </c>
      <c r="EX31" s="534">
        <v>25</v>
      </c>
      <c r="EY31" s="796">
        <v>8</v>
      </c>
      <c r="EZ31" s="351">
        <v>7</v>
      </c>
      <c r="FA31" s="349">
        <v>7</v>
      </c>
      <c r="FB31" s="349">
        <v>7</v>
      </c>
      <c r="FC31" s="349">
        <v>12</v>
      </c>
      <c r="FD31" s="349">
        <v>12</v>
      </c>
      <c r="FE31" s="349">
        <v>12</v>
      </c>
      <c r="FF31" s="535">
        <v>12</v>
      </c>
      <c r="FG31" s="535">
        <v>12</v>
      </c>
      <c r="FH31" s="534">
        <v>12</v>
      </c>
      <c r="FI31" s="796">
        <v>13</v>
      </c>
      <c r="FJ31" s="351">
        <v>13</v>
      </c>
      <c r="FK31" s="349">
        <v>8</v>
      </c>
      <c r="FL31" s="349">
        <v>8</v>
      </c>
      <c r="FM31" s="349">
        <v>8</v>
      </c>
      <c r="FN31" s="349">
        <v>8</v>
      </c>
      <c r="FO31" s="349">
        <v>8</v>
      </c>
      <c r="FP31" s="535">
        <v>8</v>
      </c>
      <c r="FQ31" s="535">
        <v>9</v>
      </c>
      <c r="FR31" s="534">
        <v>9</v>
      </c>
      <c r="FS31" s="796">
        <v>1</v>
      </c>
      <c r="FT31" s="351">
        <v>3</v>
      </c>
      <c r="FU31" s="349">
        <v>3</v>
      </c>
      <c r="FV31" s="349">
        <v>4</v>
      </c>
      <c r="FW31" s="349">
        <v>5</v>
      </c>
      <c r="FX31" s="349">
        <v>5</v>
      </c>
      <c r="FY31" s="349">
        <v>5</v>
      </c>
      <c r="FZ31" s="535">
        <v>5</v>
      </c>
      <c r="GA31" s="535">
        <v>5</v>
      </c>
      <c r="GB31" s="534">
        <v>5</v>
      </c>
      <c r="GC31" s="796">
        <v>56</v>
      </c>
      <c r="GD31" s="351">
        <v>54</v>
      </c>
      <c r="GE31" s="349">
        <v>54</v>
      </c>
      <c r="GF31" s="349">
        <v>54</v>
      </c>
      <c r="GG31" s="349">
        <v>54</v>
      </c>
      <c r="GH31" s="349">
        <v>54</v>
      </c>
      <c r="GI31" s="349">
        <v>54</v>
      </c>
      <c r="GJ31" s="535">
        <v>54</v>
      </c>
      <c r="GK31" s="535">
        <v>54</v>
      </c>
      <c r="GL31" s="534">
        <v>54</v>
      </c>
      <c r="GM31" s="796">
        <v>7</v>
      </c>
      <c r="GN31" s="351">
        <v>7</v>
      </c>
      <c r="GO31" s="349">
        <v>7</v>
      </c>
      <c r="GP31" s="349">
        <v>7</v>
      </c>
      <c r="GQ31" s="349">
        <v>7</v>
      </c>
      <c r="GR31" s="349">
        <v>7</v>
      </c>
      <c r="GS31" s="349">
        <v>7</v>
      </c>
      <c r="GT31" s="535">
        <v>7</v>
      </c>
      <c r="GU31" s="535">
        <v>6</v>
      </c>
      <c r="GV31" s="534">
        <v>6</v>
      </c>
      <c r="GW31" s="796">
        <v>50</v>
      </c>
      <c r="GX31" s="351">
        <v>50</v>
      </c>
      <c r="GY31" s="349">
        <v>53</v>
      </c>
      <c r="GZ31" s="349">
        <v>55</v>
      </c>
      <c r="HA31" s="349">
        <v>61</v>
      </c>
      <c r="HB31" s="349">
        <v>61</v>
      </c>
      <c r="HC31" s="349">
        <v>61</v>
      </c>
      <c r="HD31" s="535">
        <v>61</v>
      </c>
      <c r="HE31" s="535">
        <v>62</v>
      </c>
      <c r="HF31" s="534">
        <v>63</v>
      </c>
      <c r="HG31" s="796">
        <v>8</v>
      </c>
      <c r="HH31" s="351">
        <v>14</v>
      </c>
      <c r="HI31" s="349">
        <v>20</v>
      </c>
      <c r="HJ31" s="349">
        <v>26</v>
      </c>
      <c r="HK31" s="349">
        <v>29</v>
      </c>
      <c r="HL31" s="349">
        <v>26</v>
      </c>
      <c r="HM31" s="349">
        <v>23</v>
      </c>
      <c r="HN31" s="535">
        <v>21</v>
      </c>
      <c r="HO31" s="535">
        <v>21</v>
      </c>
      <c r="HP31" s="534">
        <v>21</v>
      </c>
      <c r="HQ31" s="796">
        <v>4</v>
      </c>
      <c r="HR31" s="351">
        <v>4</v>
      </c>
      <c r="HS31" s="349">
        <v>4</v>
      </c>
      <c r="HT31" s="349">
        <v>4</v>
      </c>
      <c r="HU31" s="349">
        <v>4</v>
      </c>
      <c r="HV31" s="349">
        <v>4</v>
      </c>
      <c r="HW31" s="349">
        <v>4</v>
      </c>
      <c r="HX31" s="535">
        <v>10</v>
      </c>
      <c r="HY31" s="535">
        <v>10</v>
      </c>
      <c r="HZ31" s="534">
        <v>10</v>
      </c>
      <c r="IA31" s="796">
        <v>21</v>
      </c>
      <c r="IB31" s="351">
        <v>21</v>
      </c>
      <c r="IC31" s="349">
        <v>20</v>
      </c>
      <c r="ID31" s="349">
        <v>20</v>
      </c>
      <c r="IE31" s="349">
        <v>22</v>
      </c>
      <c r="IF31" s="349">
        <v>23</v>
      </c>
      <c r="IG31" s="349">
        <v>23</v>
      </c>
      <c r="IH31" s="535">
        <v>31</v>
      </c>
      <c r="II31" s="535">
        <v>37</v>
      </c>
      <c r="IJ31" s="534">
        <v>46</v>
      </c>
      <c r="IK31" s="796">
        <v>376</v>
      </c>
      <c r="IL31" s="354">
        <v>379</v>
      </c>
      <c r="IM31" s="355">
        <v>386</v>
      </c>
      <c r="IN31" s="355">
        <v>402</v>
      </c>
      <c r="IO31" s="355">
        <v>420</v>
      </c>
      <c r="IP31" s="355">
        <v>424</v>
      </c>
      <c r="IQ31" s="355">
        <v>407</v>
      </c>
      <c r="IR31" s="535">
        <v>412</v>
      </c>
      <c r="IS31" s="535">
        <v>422</v>
      </c>
      <c r="IT31" s="534">
        <v>438</v>
      </c>
      <c r="IU31" s="796">
        <v>693</v>
      </c>
      <c r="IV31" s="796">
        <v>700</v>
      </c>
      <c r="IW31" s="353">
        <v>707</v>
      </c>
      <c r="IX31" s="794">
        <v>725</v>
      </c>
      <c r="IY31" s="794">
        <v>743</v>
      </c>
      <c r="IZ31" s="794">
        <v>750</v>
      </c>
      <c r="JA31" s="794">
        <v>734</v>
      </c>
      <c r="JB31" s="535">
        <v>740</v>
      </c>
      <c r="JC31" s="797">
        <v>752</v>
      </c>
      <c r="JD31" s="802">
        <v>769</v>
      </c>
    </row>
    <row r="32" spans="1:264" ht="15" customHeight="1">
      <c r="A32" s="788">
        <v>29</v>
      </c>
      <c r="B32" s="794" t="s">
        <v>159</v>
      </c>
      <c r="C32" s="795">
        <v>2</v>
      </c>
      <c r="D32" s="795">
        <v>2</v>
      </c>
      <c r="E32" s="349">
        <v>2</v>
      </c>
      <c r="F32" s="349">
        <v>2</v>
      </c>
      <c r="G32" s="349">
        <v>2</v>
      </c>
      <c r="H32" s="349">
        <v>2</v>
      </c>
      <c r="I32" s="349">
        <v>2</v>
      </c>
      <c r="J32" s="535">
        <v>2</v>
      </c>
      <c r="K32" s="535">
        <v>2</v>
      </c>
      <c r="L32" s="534">
        <v>2</v>
      </c>
      <c r="M32" s="534">
        <v>0</v>
      </c>
      <c r="N32" s="794">
        <v>0</v>
      </c>
      <c r="O32" s="794">
        <v>0</v>
      </c>
      <c r="P32" s="794">
        <v>0</v>
      </c>
      <c r="Q32" s="794">
        <v>0</v>
      </c>
      <c r="R32" s="794">
        <v>0</v>
      </c>
      <c r="S32" s="794">
        <v>0</v>
      </c>
      <c r="T32" s="794">
        <v>0</v>
      </c>
      <c r="U32" s="535">
        <v>0</v>
      </c>
      <c r="V32" s="535">
        <v>0</v>
      </c>
      <c r="W32" s="534">
        <v>0</v>
      </c>
      <c r="X32" s="795">
        <v>0</v>
      </c>
      <c r="Y32" s="351">
        <v>0</v>
      </c>
      <c r="Z32" s="349">
        <v>0</v>
      </c>
      <c r="AA32" s="349">
        <v>0</v>
      </c>
      <c r="AB32" s="349">
        <v>0</v>
      </c>
      <c r="AC32" s="349">
        <v>0</v>
      </c>
      <c r="AD32" s="349">
        <v>0</v>
      </c>
      <c r="AE32" s="535">
        <v>0</v>
      </c>
      <c r="AF32" s="535">
        <v>0</v>
      </c>
      <c r="AG32" s="534">
        <v>0</v>
      </c>
      <c r="AH32" s="795">
        <v>0</v>
      </c>
      <c r="AI32" s="351">
        <v>0</v>
      </c>
      <c r="AJ32" s="349">
        <v>0</v>
      </c>
      <c r="AK32" s="349">
        <v>0</v>
      </c>
      <c r="AL32" s="349">
        <v>0</v>
      </c>
      <c r="AM32" s="349">
        <v>0</v>
      </c>
      <c r="AN32" s="349">
        <v>0</v>
      </c>
      <c r="AO32" s="535">
        <v>0</v>
      </c>
      <c r="AP32" s="535">
        <v>0</v>
      </c>
      <c r="AQ32" s="534">
        <v>0</v>
      </c>
      <c r="AR32" s="795">
        <v>0</v>
      </c>
      <c r="AS32" s="352">
        <v>0</v>
      </c>
      <c r="AT32" s="350">
        <v>0</v>
      </c>
      <c r="AU32" s="350">
        <v>0</v>
      </c>
      <c r="AV32" s="350">
        <v>0</v>
      </c>
      <c r="AW32" s="350">
        <v>0</v>
      </c>
      <c r="AX32" s="350">
        <v>0</v>
      </c>
      <c r="AY32" s="535">
        <v>0</v>
      </c>
      <c r="AZ32" s="535">
        <v>0</v>
      </c>
      <c r="BA32" s="534">
        <v>0</v>
      </c>
      <c r="BB32" s="795">
        <v>0</v>
      </c>
      <c r="BC32" s="351">
        <v>0</v>
      </c>
      <c r="BD32" s="349">
        <v>0</v>
      </c>
      <c r="BE32" s="349">
        <v>0</v>
      </c>
      <c r="BF32" s="349">
        <v>0</v>
      </c>
      <c r="BG32" s="349">
        <v>0</v>
      </c>
      <c r="BH32" s="349">
        <v>0</v>
      </c>
      <c r="BI32" s="535">
        <v>0</v>
      </c>
      <c r="BJ32" s="535">
        <v>0</v>
      </c>
      <c r="BK32" s="534">
        <v>0</v>
      </c>
      <c r="BL32" s="795">
        <v>0</v>
      </c>
      <c r="BM32" s="351">
        <v>0</v>
      </c>
      <c r="BN32" s="349">
        <v>0</v>
      </c>
      <c r="BO32" s="349">
        <v>0</v>
      </c>
      <c r="BP32" s="349">
        <v>0</v>
      </c>
      <c r="BQ32" s="349">
        <v>0</v>
      </c>
      <c r="BR32" s="349">
        <v>0</v>
      </c>
      <c r="BS32" s="535">
        <v>0</v>
      </c>
      <c r="BT32" s="535">
        <v>0</v>
      </c>
      <c r="BU32" s="534">
        <v>0</v>
      </c>
      <c r="BV32" s="534">
        <v>0</v>
      </c>
      <c r="BW32" s="795">
        <v>0</v>
      </c>
      <c r="BX32" s="351">
        <v>0</v>
      </c>
      <c r="BY32" s="349">
        <v>0</v>
      </c>
      <c r="BZ32" s="349">
        <v>0</v>
      </c>
      <c r="CA32" s="349">
        <v>0</v>
      </c>
      <c r="CB32" s="349">
        <v>0</v>
      </c>
      <c r="CC32" s="349">
        <v>0</v>
      </c>
      <c r="CD32" s="535">
        <v>0</v>
      </c>
      <c r="CE32" s="535">
        <v>0</v>
      </c>
      <c r="CF32" s="534">
        <v>0</v>
      </c>
      <c r="CG32" s="795">
        <v>0</v>
      </c>
      <c r="CH32" s="351">
        <v>0</v>
      </c>
      <c r="CI32" s="349">
        <v>0</v>
      </c>
      <c r="CJ32" s="349">
        <v>0</v>
      </c>
      <c r="CK32" s="349">
        <v>0</v>
      </c>
      <c r="CL32" s="349">
        <v>0</v>
      </c>
      <c r="CM32" s="349">
        <v>0</v>
      </c>
      <c r="CN32" s="535">
        <v>0</v>
      </c>
      <c r="CO32" s="535">
        <v>0</v>
      </c>
      <c r="CP32" s="534">
        <v>0</v>
      </c>
      <c r="CQ32" s="795">
        <v>0</v>
      </c>
      <c r="CR32" s="351">
        <v>0</v>
      </c>
      <c r="CS32" s="349">
        <v>0</v>
      </c>
      <c r="CT32" s="349">
        <v>0</v>
      </c>
      <c r="CU32" s="349">
        <v>0</v>
      </c>
      <c r="CV32" s="349">
        <v>0</v>
      </c>
      <c r="CW32" s="349">
        <v>0</v>
      </c>
      <c r="CX32" s="535">
        <v>0</v>
      </c>
      <c r="CY32" s="535" t="s">
        <v>103</v>
      </c>
      <c r="CZ32" s="795">
        <v>0</v>
      </c>
      <c r="DA32" s="351">
        <v>0</v>
      </c>
      <c r="DB32" s="349">
        <v>0</v>
      </c>
      <c r="DC32" s="349">
        <v>0</v>
      </c>
      <c r="DD32" s="349">
        <v>0</v>
      </c>
      <c r="DE32" s="349">
        <v>0</v>
      </c>
      <c r="DF32" s="349">
        <v>0</v>
      </c>
      <c r="DG32" s="535">
        <v>0</v>
      </c>
      <c r="DH32" s="535">
        <v>0</v>
      </c>
      <c r="DI32" s="534">
        <v>0</v>
      </c>
      <c r="DJ32" s="534">
        <v>0</v>
      </c>
      <c r="DK32" s="795">
        <v>0</v>
      </c>
      <c r="DL32" s="351">
        <v>0</v>
      </c>
      <c r="DM32" s="349">
        <v>0</v>
      </c>
      <c r="DN32" s="349">
        <v>0</v>
      </c>
      <c r="DO32" s="349">
        <v>0</v>
      </c>
      <c r="DP32" s="349">
        <v>0</v>
      </c>
      <c r="DQ32" s="349">
        <v>0</v>
      </c>
      <c r="DR32" s="535">
        <v>0</v>
      </c>
      <c r="DS32" s="535">
        <v>0</v>
      </c>
      <c r="DT32" s="534">
        <v>0</v>
      </c>
      <c r="DU32" s="795">
        <v>0</v>
      </c>
      <c r="DV32" s="351">
        <v>0</v>
      </c>
      <c r="DW32" s="349">
        <v>0</v>
      </c>
      <c r="DX32" s="349">
        <v>0</v>
      </c>
      <c r="DY32" s="349">
        <v>0</v>
      </c>
      <c r="DZ32" s="349">
        <v>0</v>
      </c>
      <c r="EA32" s="349">
        <v>0</v>
      </c>
      <c r="EB32" s="535">
        <v>0</v>
      </c>
      <c r="EC32" s="535">
        <v>0</v>
      </c>
      <c r="ED32" s="534">
        <v>0</v>
      </c>
      <c r="EE32" s="795">
        <v>0</v>
      </c>
      <c r="EF32" s="351">
        <v>0</v>
      </c>
      <c r="EG32" s="349">
        <v>0</v>
      </c>
      <c r="EH32" s="349">
        <v>0</v>
      </c>
      <c r="EI32" s="349">
        <v>0</v>
      </c>
      <c r="EJ32" s="349">
        <v>0</v>
      </c>
      <c r="EK32" s="349">
        <v>0</v>
      </c>
      <c r="EL32" s="535">
        <v>0</v>
      </c>
      <c r="EM32" s="535">
        <v>0</v>
      </c>
      <c r="EN32" s="534">
        <v>0</v>
      </c>
      <c r="EO32" s="795">
        <v>0</v>
      </c>
      <c r="EP32" s="351">
        <v>0</v>
      </c>
      <c r="EQ32" s="349">
        <v>0</v>
      </c>
      <c r="ER32" s="349">
        <v>0</v>
      </c>
      <c r="ES32" s="349">
        <v>0</v>
      </c>
      <c r="ET32" s="349">
        <v>0</v>
      </c>
      <c r="EU32" s="349">
        <v>0</v>
      </c>
      <c r="EV32" s="535">
        <v>0</v>
      </c>
      <c r="EW32" s="535">
        <v>0</v>
      </c>
      <c r="EX32" s="534">
        <v>0</v>
      </c>
      <c r="EY32" s="795">
        <v>0</v>
      </c>
      <c r="EZ32" s="351">
        <v>0</v>
      </c>
      <c r="FA32" s="349">
        <v>0</v>
      </c>
      <c r="FB32" s="349">
        <v>0</v>
      </c>
      <c r="FC32" s="349">
        <v>0</v>
      </c>
      <c r="FD32" s="349">
        <v>0</v>
      </c>
      <c r="FE32" s="349">
        <v>0</v>
      </c>
      <c r="FF32" s="535">
        <v>0</v>
      </c>
      <c r="FG32" s="535">
        <v>0</v>
      </c>
      <c r="FH32" s="534">
        <v>0</v>
      </c>
      <c r="FI32" s="795">
        <v>0</v>
      </c>
      <c r="FJ32" s="351">
        <v>0</v>
      </c>
      <c r="FK32" s="349">
        <v>0</v>
      </c>
      <c r="FL32" s="349">
        <v>0</v>
      </c>
      <c r="FM32" s="349">
        <v>0</v>
      </c>
      <c r="FN32" s="349">
        <v>0</v>
      </c>
      <c r="FO32" s="349">
        <v>0</v>
      </c>
      <c r="FP32" s="535">
        <v>0</v>
      </c>
      <c r="FQ32" s="535">
        <v>0</v>
      </c>
      <c r="FR32" s="534">
        <v>0</v>
      </c>
      <c r="FS32" s="795">
        <v>0</v>
      </c>
      <c r="FT32" s="351">
        <v>0</v>
      </c>
      <c r="FU32" s="349">
        <v>0</v>
      </c>
      <c r="FV32" s="349">
        <v>0</v>
      </c>
      <c r="FW32" s="349">
        <v>0</v>
      </c>
      <c r="FX32" s="349">
        <v>0</v>
      </c>
      <c r="FY32" s="349">
        <v>0</v>
      </c>
      <c r="FZ32" s="535">
        <v>0</v>
      </c>
      <c r="GA32" s="535">
        <v>0</v>
      </c>
      <c r="GB32" s="534">
        <v>0</v>
      </c>
      <c r="GC32" s="795">
        <v>0</v>
      </c>
      <c r="GD32" s="351">
        <v>0</v>
      </c>
      <c r="GE32" s="349">
        <v>0</v>
      </c>
      <c r="GF32" s="349">
        <v>0</v>
      </c>
      <c r="GG32" s="349">
        <v>0</v>
      </c>
      <c r="GH32" s="349">
        <v>0</v>
      </c>
      <c r="GI32" s="349">
        <v>0</v>
      </c>
      <c r="GJ32" s="535">
        <v>0</v>
      </c>
      <c r="GK32" s="535">
        <v>0</v>
      </c>
      <c r="GL32" s="534">
        <v>0</v>
      </c>
      <c r="GM32" s="795">
        <v>0</v>
      </c>
      <c r="GN32" s="351">
        <v>0</v>
      </c>
      <c r="GO32" s="349">
        <v>0</v>
      </c>
      <c r="GP32" s="349">
        <v>0</v>
      </c>
      <c r="GQ32" s="349">
        <v>0</v>
      </c>
      <c r="GR32" s="349">
        <v>0</v>
      </c>
      <c r="GS32" s="349">
        <v>0</v>
      </c>
      <c r="GT32" s="535">
        <v>0</v>
      </c>
      <c r="GU32" s="535">
        <v>0</v>
      </c>
      <c r="GV32" s="534">
        <v>0</v>
      </c>
      <c r="GW32" s="795">
        <v>1</v>
      </c>
      <c r="GX32" s="351">
        <v>1</v>
      </c>
      <c r="GY32" s="349">
        <v>1</v>
      </c>
      <c r="GZ32" s="349">
        <v>1</v>
      </c>
      <c r="HA32" s="349">
        <v>1</v>
      </c>
      <c r="HB32" s="349">
        <v>1</v>
      </c>
      <c r="HC32" s="349">
        <v>1</v>
      </c>
      <c r="HD32" s="535">
        <v>1</v>
      </c>
      <c r="HE32" s="535">
        <v>1</v>
      </c>
      <c r="HF32" s="534">
        <v>1</v>
      </c>
      <c r="HG32" s="795">
        <v>0</v>
      </c>
      <c r="HH32" s="351">
        <v>0</v>
      </c>
      <c r="HI32" s="349">
        <v>0</v>
      </c>
      <c r="HJ32" s="349">
        <v>0</v>
      </c>
      <c r="HK32" s="349">
        <v>0</v>
      </c>
      <c r="HL32" s="349">
        <v>0</v>
      </c>
      <c r="HM32" s="349">
        <v>0</v>
      </c>
      <c r="HN32" s="535">
        <v>0</v>
      </c>
      <c r="HO32" s="535">
        <v>0</v>
      </c>
      <c r="HP32" s="534">
        <v>0</v>
      </c>
      <c r="HQ32" s="795">
        <v>0</v>
      </c>
      <c r="HR32" s="351">
        <v>0</v>
      </c>
      <c r="HS32" s="349">
        <v>0</v>
      </c>
      <c r="HT32" s="349">
        <v>0</v>
      </c>
      <c r="HU32" s="349">
        <v>0</v>
      </c>
      <c r="HV32" s="349">
        <v>0</v>
      </c>
      <c r="HW32" s="349">
        <v>0</v>
      </c>
      <c r="HX32" s="535">
        <v>0</v>
      </c>
      <c r="HY32" s="535">
        <v>0</v>
      </c>
      <c r="HZ32" s="534">
        <v>0</v>
      </c>
      <c r="IA32" s="795">
        <v>0</v>
      </c>
      <c r="IB32" s="351">
        <v>0</v>
      </c>
      <c r="IC32" s="349">
        <v>0</v>
      </c>
      <c r="ID32" s="349">
        <v>0</v>
      </c>
      <c r="IE32" s="349">
        <v>0</v>
      </c>
      <c r="IF32" s="349">
        <v>0</v>
      </c>
      <c r="IG32" s="349">
        <v>0</v>
      </c>
      <c r="IH32" s="535">
        <v>0</v>
      </c>
      <c r="II32" s="535">
        <v>0</v>
      </c>
      <c r="IJ32" s="534">
        <v>0</v>
      </c>
      <c r="IK32" s="796">
        <v>1</v>
      </c>
      <c r="IL32" s="354">
        <v>1</v>
      </c>
      <c r="IM32" s="355">
        <v>1</v>
      </c>
      <c r="IN32" s="355">
        <v>1</v>
      </c>
      <c r="IO32" s="355">
        <v>1</v>
      </c>
      <c r="IP32" s="355">
        <v>1</v>
      </c>
      <c r="IQ32" s="355">
        <v>1</v>
      </c>
      <c r="IR32" s="535">
        <v>1</v>
      </c>
      <c r="IS32" s="535">
        <v>1</v>
      </c>
      <c r="IT32" s="534">
        <v>1</v>
      </c>
      <c r="IU32" s="796">
        <v>3</v>
      </c>
      <c r="IV32" s="796">
        <v>3</v>
      </c>
      <c r="IW32" s="353">
        <v>3</v>
      </c>
      <c r="IX32" s="794">
        <v>3</v>
      </c>
      <c r="IY32" s="794">
        <v>3</v>
      </c>
      <c r="IZ32" s="794">
        <v>3</v>
      </c>
      <c r="JA32" s="794">
        <v>3</v>
      </c>
      <c r="JB32" s="535">
        <v>3</v>
      </c>
      <c r="JC32" s="797">
        <v>3</v>
      </c>
      <c r="JD32" s="802">
        <v>3</v>
      </c>
    </row>
    <row r="33" spans="1:264" ht="15" customHeight="1">
      <c r="A33" s="788">
        <v>30</v>
      </c>
      <c r="B33" s="794" t="s">
        <v>160</v>
      </c>
      <c r="C33" s="795">
        <v>10</v>
      </c>
      <c r="D33" s="795">
        <v>10</v>
      </c>
      <c r="E33" s="349">
        <v>10</v>
      </c>
      <c r="F33" s="349">
        <v>10</v>
      </c>
      <c r="G33" s="349">
        <v>10</v>
      </c>
      <c r="H33" s="349">
        <v>10</v>
      </c>
      <c r="I33" s="349">
        <v>10</v>
      </c>
      <c r="J33" s="535">
        <v>10</v>
      </c>
      <c r="K33" s="535">
        <v>10</v>
      </c>
      <c r="L33" s="534">
        <v>10</v>
      </c>
      <c r="M33" s="534">
        <v>0</v>
      </c>
      <c r="N33" s="794">
        <v>1</v>
      </c>
      <c r="O33" s="794">
        <v>1</v>
      </c>
      <c r="P33" s="794">
        <v>1</v>
      </c>
      <c r="Q33" s="794">
        <v>1</v>
      </c>
      <c r="R33" s="794">
        <v>1</v>
      </c>
      <c r="S33" s="794">
        <v>1</v>
      </c>
      <c r="T33" s="794">
        <v>1</v>
      </c>
      <c r="U33" s="535">
        <v>1</v>
      </c>
      <c r="V33" s="535">
        <v>1</v>
      </c>
      <c r="W33" s="534">
        <v>1</v>
      </c>
      <c r="X33" s="795">
        <v>3</v>
      </c>
      <c r="Y33" s="351">
        <v>3</v>
      </c>
      <c r="Z33" s="349">
        <v>3</v>
      </c>
      <c r="AA33" s="349">
        <v>3</v>
      </c>
      <c r="AB33" s="349">
        <v>3</v>
      </c>
      <c r="AC33" s="349">
        <v>3</v>
      </c>
      <c r="AD33" s="349">
        <v>0</v>
      </c>
      <c r="AE33" s="535">
        <v>0</v>
      </c>
      <c r="AF33" s="535">
        <v>0</v>
      </c>
      <c r="AG33" s="534">
        <v>0</v>
      </c>
      <c r="AH33" s="795">
        <v>1</v>
      </c>
      <c r="AI33" s="351">
        <v>1</v>
      </c>
      <c r="AJ33" s="349">
        <v>1</v>
      </c>
      <c r="AK33" s="349">
        <v>1</v>
      </c>
      <c r="AL33" s="349">
        <v>1</v>
      </c>
      <c r="AM33" s="349">
        <v>1</v>
      </c>
      <c r="AN33" s="349">
        <v>1</v>
      </c>
      <c r="AO33" s="535">
        <v>1</v>
      </c>
      <c r="AP33" s="535">
        <v>1</v>
      </c>
      <c r="AQ33" s="534">
        <v>1</v>
      </c>
      <c r="AR33" s="795">
        <v>1</v>
      </c>
      <c r="AS33" s="351">
        <v>1</v>
      </c>
      <c r="AT33" s="349">
        <v>1</v>
      </c>
      <c r="AU33" s="349">
        <v>1</v>
      </c>
      <c r="AV33" s="349">
        <v>1</v>
      </c>
      <c r="AW33" s="349">
        <v>1</v>
      </c>
      <c r="AX33" s="349">
        <v>1</v>
      </c>
      <c r="AY33" s="535">
        <v>1</v>
      </c>
      <c r="AZ33" s="535">
        <v>1</v>
      </c>
      <c r="BA33" s="534">
        <v>1</v>
      </c>
      <c r="BB33" s="795">
        <v>2</v>
      </c>
      <c r="BC33" s="351">
        <v>2</v>
      </c>
      <c r="BD33" s="349">
        <v>2</v>
      </c>
      <c r="BE33" s="349">
        <v>2</v>
      </c>
      <c r="BF33" s="349">
        <v>1</v>
      </c>
      <c r="BG33" s="349">
        <v>1</v>
      </c>
      <c r="BH33" s="349">
        <v>1</v>
      </c>
      <c r="BI33" s="535">
        <v>1</v>
      </c>
      <c r="BJ33" s="535">
        <v>1</v>
      </c>
      <c r="BK33" s="534">
        <v>1</v>
      </c>
      <c r="BL33" s="795">
        <v>1</v>
      </c>
      <c r="BM33" s="351">
        <v>1</v>
      </c>
      <c r="BN33" s="349">
        <v>1</v>
      </c>
      <c r="BO33" s="349">
        <v>1</v>
      </c>
      <c r="BP33" s="349">
        <v>1</v>
      </c>
      <c r="BQ33" s="349">
        <v>1</v>
      </c>
      <c r="BR33" s="349">
        <v>1</v>
      </c>
      <c r="BS33" s="535">
        <v>1</v>
      </c>
      <c r="BT33" s="535">
        <v>1</v>
      </c>
      <c r="BU33" s="534">
        <v>1</v>
      </c>
      <c r="BV33" s="534">
        <v>0</v>
      </c>
      <c r="BW33" s="795">
        <v>1</v>
      </c>
      <c r="BX33" s="351">
        <v>1</v>
      </c>
      <c r="BY33" s="349">
        <v>1</v>
      </c>
      <c r="BZ33" s="349">
        <v>1</v>
      </c>
      <c r="CA33" s="349">
        <v>1</v>
      </c>
      <c r="CB33" s="349">
        <v>1</v>
      </c>
      <c r="CC33" s="349">
        <v>1</v>
      </c>
      <c r="CD33" s="535">
        <v>1</v>
      </c>
      <c r="CE33" s="535">
        <v>1</v>
      </c>
      <c r="CF33" s="534">
        <v>1</v>
      </c>
      <c r="CG33" s="795">
        <v>1</v>
      </c>
      <c r="CH33" s="351">
        <v>1</v>
      </c>
      <c r="CI33" s="349">
        <v>1</v>
      </c>
      <c r="CJ33" s="349">
        <v>1</v>
      </c>
      <c r="CK33" s="349">
        <v>1</v>
      </c>
      <c r="CL33" s="349">
        <v>1</v>
      </c>
      <c r="CM33" s="349">
        <v>1</v>
      </c>
      <c r="CN33" s="535">
        <v>1</v>
      </c>
      <c r="CO33" s="535">
        <v>1</v>
      </c>
      <c r="CP33" s="534">
        <v>1</v>
      </c>
      <c r="CQ33" s="795">
        <v>1</v>
      </c>
      <c r="CR33" s="351">
        <v>1</v>
      </c>
      <c r="CS33" s="349">
        <v>0</v>
      </c>
      <c r="CT33" s="349">
        <v>1</v>
      </c>
      <c r="CU33" s="349">
        <v>1</v>
      </c>
      <c r="CV33" s="349">
        <v>1</v>
      </c>
      <c r="CW33" s="349">
        <v>0</v>
      </c>
      <c r="CX33" s="535">
        <v>0</v>
      </c>
      <c r="CY33" s="535" t="s">
        <v>103</v>
      </c>
      <c r="CZ33" s="795">
        <v>1</v>
      </c>
      <c r="DA33" s="351">
        <v>0</v>
      </c>
      <c r="DB33" s="349">
        <v>1</v>
      </c>
      <c r="DC33" s="349">
        <v>1</v>
      </c>
      <c r="DD33" s="349">
        <v>1</v>
      </c>
      <c r="DE33" s="349">
        <v>1</v>
      </c>
      <c r="DF33" s="349">
        <v>1</v>
      </c>
      <c r="DG33" s="535">
        <v>1</v>
      </c>
      <c r="DH33" s="535">
        <v>1</v>
      </c>
      <c r="DI33" s="534">
        <v>1</v>
      </c>
      <c r="DJ33" s="534">
        <v>0</v>
      </c>
      <c r="DK33" s="795">
        <v>2</v>
      </c>
      <c r="DL33" s="351">
        <v>1</v>
      </c>
      <c r="DM33" s="349">
        <v>1</v>
      </c>
      <c r="DN33" s="349">
        <v>1</v>
      </c>
      <c r="DO33" s="349">
        <v>1</v>
      </c>
      <c r="DP33" s="349">
        <v>1</v>
      </c>
      <c r="DQ33" s="349">
        <v>1</v>
      </c>
      <c r="DR33" s="535">
        <v>1</v>
      </c>
      <c r="DS33" s="535">
        <v>2</v>
      </c>
      <c r="DT33" s="534">
        <v>2</v>
      </c>
      <c r="DU33" s="795">
        <v>1</v>
      </c>
      <c r="DV33" s="351">
        <v>1</v>
      </c>
      <c r="DW33" s="349">
        <v>1</v>
      </c>
      <c r="DX33" s="349">
        <v>1</v>
      </c>
      <c r="DY33" s="349">
        <v>1</v>
      </c>
      <c r="DZ33" s="349">
        <v>1</v>
      </c>
      <c r="EA33" s="349">
        <v>1</v>
      </c>
      <c r="EB33" s="535">
        <v>1</v>
      </c>
      <c r="EC33" s="535">
        <v>1</v>
      </c>
      <c r="ED33" s="534">
        <v>1</v>
      </c>
      <c r="EE33" s="795">
        <v>1</v>
      </c>
      <c r="EF33" s="351">
        <v>1</v>
      </c>
      <c r="EG33" s="349">
        <v>1</v>
      </c>
      <c r="EH33" s="349">
        <v>1</v>
      </c>
      <c r="EI33" s="349">
        <v>1</v>
      </c>
      <c r="EJ33" s="349">
        <v>1</v>
      </c>
      <c r="EK33" s="349">
        <v>1</v>
      </c>
      <c r="EL33" s="535">
        <v>1</v>
      </c>
      <c r="EM33" s="535">
        <v>1</v>
      </c>
      <c r="EN33" s="534">
        <v>1</v>
      </c>
      <c r="EO33" s="795">
        <v>1</v>
      </c>
      <c r="EP33" s="351">
        <v>1</v>
      </c>
      <c r="EQ33" s="349">
        <v>1</v>
      </c>
      <c r="ER33" s="349">
        <v>1</v>
      </c>
      <c r="ES33" s="349">
        <v>2</v>
      </c>
      <c r="ET33" s="349">
        <v>2</v>
      </c>
      <c r="EU33" s="349">
        <v>2</v>
      </c>
      <c r="EV33" s="535">
        <v>2</v>
      </c>
      <c r="EW33" s="535">
        <v>2</v>
      </c>
      <c r="EX33" s="534">
        <v>2</v>
      </c>
      <c r="EY33" s="795">
        <v>1</v>
      </c>
      <c r="EZ33" s="351">
        <v>1</v>
      </c>
      <c r="FA33" s="349">
        <v>1</v>
      </c>
      <c r="FB33" s="349">
        <v>1</v>
      </c>
      <c r="FC33" s="349">
        <v>1</v>
      </c>
      <c r="FD33" s="349">
        <v>2</v>
      </c>
      <c r="FE33" s="349">
        <v>2</v>
      </c>
      <c r="FF33" s="535">
        <v>2</v>
      </c>
      <c r="FG33" s="535">
        <v>2</v>
      </c>
      <c r="FH33" s="534">
        <v>2</v>
      </c>
      <c r="FI33" s="795">
        <v>1</v>
      </c>
      <c r="FJ33" s="351">
        <v>1</v>
      </c>
      <c r="FK33" s="349">
        <v>1</v>
      </c>
      <c r="FL33" s="349">
        <v>1</v>
      </c>
      <c r="FM33" s="349">
        <v>1</v>
      </c>
      <c r="FN33" s="349">
        <v>1</v>
      </c>
      <c r="FO33" s="349">
        <v>1</v>
      </c>
      <c r="FP33" s="535">
        <v>1</v>
      </c>
      <c r="FQ33" s="535">
        <v>1</v>
      </c>
      <c r="FR33" s="534">
        <v>1</v>
      </c>
      <c r="FS33" s="795">
        <v>1</v>
      </c>
      <c r="FT33" s="351">
        <v>1</v>
      </c>
      <c r="FU33" s="349">
        <v>1</v>
      </c>
      <c r="FV33" s="349">
        <v>1</v>
      </c>
      <c r="FW33" s="349">
        <v>1</v>
      </c>
      <c r="FX33" s="349">
        <v>1</v>
      </c>
      <c r="FY33" s="349">
        <v>1</v>
      </c>
      <c r="FZ33" s="535">
        <v>1</v>
      </c>
      <c r="GA33" s="535">
        <v>1</v>
      </c>
      <c r="GB33" s="534">
        <v>1</v>
      </c>
      <c r="GC33" s="795">
        <v>1</v>
      </c>
      <c r="GD33" s="351">
        <v>1</v>
      </c>
      <c r="GE33" s="349">
        <v>1</v>
      </c>
      <c r="GF33" s="349">
        <v>1</v>
      </c>
      <c r="GG33" s="349">
        <v>1</v>
      </c>
      <c r="GH33" s="349">
        <v>1</v>
      </c>
      <c r="GI33" s="349">
        <v>1</v>
      </c>
      <c r="GJ33" s="535">
        <v>1</v>
      </c>
      <c r="GK33" s="535">
        <v>1</v>
      </c>
      <c r="GL33" s="534">
        <v>1</v>
      </c>
      <c r="GM33" s="795">
        <v>1</v>
      </c>
      <c r="GN33" s="351">
        <v>1</v>
      </c>
      <c r="GO33" s="349">
        <v>1</v>
      </c>
      <c r="GP33" s="349">
        <v>0</v>
      </c>
      <c r="GQ33" s="349">
        <v>0</v>
      </c>
      <c r="GR33" s="349">
        <v>1</v>
      </c>
      <c r="GS33" s="349">
        <v>1</v>
      </c>
      <c r="GT33" s="535">
        <v>1</v>
      </c>
      <c r="GU33" s="535">
        <v>1</v>
      </c>
      <c r="GV33" s="534">
        <v>1</v>
      </c>
      <c r="GW33" s="795">
        <v>4</v>
      </c>
      <c r="GX33" s="351">
        <v>4</v>
      </c>
      <c r="GY33" s="349">
        <v>4</v>
      </c>
      <c r="GZ33" s="349">
        <v>4</v>
      </c>
      <c r="HA33" s="349">
        <v>4</v>
      </c>
      <c r="HB33" s="349">
        <v>4</v>
      </c>
      <c r="HC33" s="349">
        <v>3</v>
      </c>
      <c r="HD33" s="535">
        <v>3</v>
      </c>
      <c r="HE33" s="535">
        <v>2</v>
      </c>
      <c r="HF33" s="534">
        <v>3</v>
      </c>
      <c r="HG33" s="795">
        <v>1</v>
      </c>
      <c r="HH33" s="351">
        <v>1</v>
      </c>
      <c r="HI33" s="349">
        <v>1</v>
      </c>
      <c r="HJ33" s="349">
        <v>1</v>
      </c>
      <c r="HK33" s="349">
        <v>1</v>
      </c>
      <c r="HL33" s="349">
        <v>0</v>
      </c>
      <c r="HM33" s="349">
        <v>0</v>
      </c>
      <c r="HN33" s="535">
        <v>0</v>
      </c>
      <c r="HO33" s="535">
        <v>0</v>
      </c>
      <c r="HP33" s="534">
        <v>0</v>
      </c>
      <c r="HQ33" s="795">
        <v>1</v>
      </c>
      <c r="HR33" s="351">
        <v>1</v>
      </c>
      <c r="HS33" s="349">
        <v>1</v>
      </c>
      <c r="HT33" s="349">
        <v>1</v>
      </c>
      <c r="HU33" s="349">
        <v>1</v>
      </c>
      <c r="HV33" s="349">
        <v>1</v>
      </c>
      <c r="HW33" s="349">
        <v>1</v>
      </c>
      <c r="HX33" s="535">
        <v>1</v>
      </c>
      <c r="HY33" s="535">
        <v>1</v>
      </c>
      <c r="HZ33" s="534">
        <v>1</v>
      </c>
      <c r="IA33" s="795">
        <v>1</v>
      </c>
      <c r="IB33" s="351">
        <v>1</v>
      </c>
      <c r="IC33" s="349">
        <v>2</v>
      </c>
      <c r="ID33" s="349">
        <v>1</v>
      </c>
      <c r="IE33" s="349">
        <v>1</v>
      </c>
      <c r="IF33" s="349">
        <v>1</v>
      </c>
      <c r="IG33" s="349">
        <v>2</v>
      </c>
      <c r="IH33" s="535">
        <v>1</v>
      </c>
      <c r="II33" s="535">
        <v>1</v>
      </c>
      <c r="IJ33" s="534">
        <v>1</v>
      </c>
      <c r="IK33" s="796">
        <v>30</v>
      </c>
      <c r="IL33" s="352">
        <v>28</v>
      </c>
      <c r="IM33" s="350">
        <v>29</v>
      </c>
      <c r="IN33" s="350">
        <v>28</v>
      </c>
      <c r="IO33" s="350">
        <v>28</v>
      </c>
      <c r="IP33" s="350">
        <v>29</v>
      </c>
      <c r="IQ33" s="350">
        <v>25</v>
      </c>
      <c r="IR33" s="535">
        <v>24</v>
      </c>
      <c r="IS33" s="535">
        <v>24</v>
      </c>
      <c r="IT33" s="534">
        <v>25</v>
      </c>
      <c r="IU33" s="796">
        <v>40</v>
      </c>
      <c r="IV33" s="796">
        <v>38</v>
      </c>
      <c r="IW33" s="353">
        <v>39</v>
      </c>
      <c r="IX33" s="794">
        <v>38</v>
      </c>
      <c r="IY33" s="794">
        <v>38</v>
      </c>
      <c r="IZ33" s="794">
        <v>39</v>
      </c>
      <c r="JA33" s="794">
        <v>35</v>
      </c>
      <c r="JB33" s="535">
        <v>34</v>
      </c>
      <c r="JC33" s="797">
        <v>34</v>
      </c>
      <c r="JD33" s="802">
        <v>35</v>
      </c>
    </row>
    <row r="34" spans="1:264" ht="15" customHeight="1">
      <c r="A34" s="788">
        <v>31</v>
      </c>
      <c r="B34" s="794" t="s">
        <v>271</v>
      </c>
      <c r="C34" s="795">
        <v>2</v>
      </c>
      <c r="D34" s="795">
        <v>2</v>
      </c>
      <c r="E34" s="349">
        <v>2</v>
      </c>
      <c r="F34" s="349">
        <v>2</v>
      </c>
      <c r="G34" s="349">
        <v>2</v>
      </c>
      <c r="H34" s="349">
        <v>2</v>
      </c>
      <c r="I34" s="349">
        <v>2</v>
      </c>
      <c r="J34" s="535">
        <v>2</v>
      </c>
      <c r="K34" s="535">
        <v>2</v>
      </c>
      <c r="L34" s="534">
        <v>2</v>
      </c>
      <c r="M34" s="534">
        <v>0</v>
      </c>
      <c r="N34" s="794">
        <v>0</v>
      </c>
      <c r="O34" s="794">
        <v>0</v>
      </c>
      <c r="P34" s="794">
        <v>0</v>
      </c>
      <c r="Q34" s="794">
        <v>0</v>
      </c>
      <c r="R34" s="794">
        <v>0</v>
      </c>
      <c r="S34" s="794">
        <v>0</v>
      </c>
      <c r="T34" s="794">
        <v>0</v>
      </c>
      <c r="U34" s="535">
        <v>0</v>
      </c>
      <c r="V34" s="535">
        <v>0</v>
      </c>
      <c r="W34" s="534">
        <v>0</v>
      </c>
      <c r="X34" s="795">
        <v>0</v>
      </c>
      <c r="Y34" s="351">
        <v>0</v>
      </c>
      <c r="Z34" s="349">
        <v>0</v>
      </c>
      <c r="AA34" s="349">
        <v>0</v>
      </c>
      <c r="AB34" s="349">
        <v>0</v>
      </c>
      <c r="AC34" s="349">
        <v>0</v>
      </c>
      <c r="AD34" s="349">
        <v>0</v>
      </c>
      <c r="AE34" s="535">
        <v>0</v>
      </c>
      <c r="AF34" s="535">
        <v>0</v>
      </c>
      <c r="AG34" s="534">
        <v>0</v>
      </c>
      <c r="AH34" s="795">
        <v>0</v>
      </c>
      <c r="AI34" s="351">
        <v>0</v>
      </c>
      <c r="AJ34" s="349">
        <v>0</v>
      </c>
      <c r="AK34" s="349">
        <v>0</v>
      </c>
      <c r="AL34" s="349">
        <v>0</v>
      </c>
      <c r="AM34" s="349">
        <v>0</v>
      </c>
      <c r="AN34" s="349">
        <v>0</v>
      </c>
      <c r="AO34" s="535">
        <v>0</v>
      </c>
      <c r="AP34" s="535">
        <v>0</v>
      </c>
      <c r="AQ34" s="534">
        <v>0</v>
      </c>
      <c r="AR34" s="795">
        <v>0</v>
      </c>
      <c r="AS34" s="352">
        <v>0</v>
      </c>
      <c r="AT34" s="350">
        <v>0</v>
      </c>
      <c r="AU34" s="350">
        <v>0</v>
      </c>
      <c r="AV34" s="350">
        <v>0</v>
      </c>
      <c r="AW34" s="350">
        <v>0</v>
      </c>
      <c r="AX34" s="350">
        <v>0</v>
      </c>
      <c r="AY34" s="535">
        <v>0</v>
      </c>
      <c r="AZ34" s="535">
        <v>0</v>
      </c>
      <c r="BA34" s="534">
        <v>0</v>
      </c>
      <c r="BB34" s="795">
        <v>0</v>
      </c>
      <c r="BC34" s="351">
        <v>0</v>
      </c>
      <c r="BD34" s="349">
        <v>0</v>
      </c>
      <c r="BE34" s="349">
        <v>0</v>
      </c>
      <c r="BF34" s="349">
        <v>0</v>
      </c>
      <c r="BG34" s="349">
        <v>0</v>
      </c>
      <c r="BH34" s="349">
        <v>0</v>
      </c>
      <c r="BI34" s="535">
        <v>0</v>
      </c>
      <c r="BJ34" s="535">
        <v>0</v>
      </c>
      <c r="BK34" s="534">
        <v>0</v>
      </c>
      <c r="BL34" s="795">
        <v>0</v>
      </c>
      <c r="BM34" s="351">
        <v>0</v>
      </c>
      <c r="BN34" s="349">
        <v>0</v>
      </c>
      <c r="BO34" s="349">
        <v>0</v>
      </c>
      <c r="BP34" s="349">
        <v>0</v>
      </c>
      <c r="BQ34" s="349">
        <v>0</v>
      </c>
      <c r="BR34" s="349">
        <v>0</v>
      </c>
      <c r="BS34" s="535">
        <v>0</v>
      </c>
      <c r="BT34" s="535">
        <v>0</v>
      </c>
      <c r="BU34" s="534">
        <v>0</v>
      </c>
      <c r="BV34" s="534">
        <v>0</v>
      </c>
      <c r="BW34" s="795">
        <v>0</v>
      </c>
      <c r="BX34" s="351">
        <v>0</v>
      </c>
      <c r="BY34" s="349">
        <v>0</v>
      </c>
      <c r="BZ34" s="349">
        <v>0</v>
      </c>
      <c r="CA34" s="349">
        <v>0</v>
      </c>
      <c r="CB34" s="349">
        <v>0</v>
      </c>
      <c r="CC34" s="349">
        <v>0</v>
      </c>
      <c r="CD34" s="535">
        <v>0</v>
      </c>
      <c r="CE34" s="535">
        <v>0</v>
      </c>
      <c r="CF34" s="534">
        <v>0</v>
      </c>
      <c r="CG34" s="795">
        <v>0</v>
      </c>
      <c r="CH34" s="351">
        <v>0</v>
      </c>
      <c r="CI34" s="349">
        <v>0</v>
      </c>
      <c r="CJ34" s="349">
        <v>0</v>
      </c>
      <c r="CK34" s="349">
        <v>0</v>
      </c>
      <c r="CL34" s="349">
        <v>0</v>
      </c>
      <c r="CM34" s="349">
        <v>0</v>
      </c>
      <c r="CN34" s="535">
        <v>0</v>
      </c>
      <c r="CO34" s="535">
        <v>0</v>
      </c>
      <c r="CP34" s="534">
        <v>0</v>
      </c>
      <c r="CQ34" s="795">
        <v>0</v>
      </c>
      <c r="CR34" s="351">
        <v>0</v>
      </c>
      <c r="CS34" s="349">
        <v>0</v>
      </c>
      <c r="CT34" s="349">
        <v>0</v>
      </c>
      <c r="CU34" s="349">
        <v>0</v>
      </c>
      <c r="CV34" s="349">
        <v>0</v>
      </c>
      <c r="CW34" s="349">
        <v>0</v>
      </c>
      <c r="CX34" s="535">
        <v>0</v>
      </c>
      <c r="CY34" s="535" t="s">
        <v>103</v>
      </c>
      <c r="CZ34" s="795">
        <v>0</v>
      </c>
      <c r="DA34" s="351">
        <v>0</v>
      </c>
      <c r="DB34" s="349">
        <v>0</v>
      </c>
      <c r="DC34" s="349">
        <v>0</v>
      </c>
      <c r="DD34" s="349">
        <v>0</v>
      </c>
      <c r="DE34" s="349">
        <v>0</v>
      </c>
      <c r="DF34" s="349">
        <v>0</v>
      </c>
      <c r="DG34" s="535">
        <v>0</v>
      </c>
      <c r="DH34" s="535">
        <v>0</v>
      </c>
      <c r="DI34" s="534">
        <v>0</v>
      </c>
      <c r="DJ34" s="534">
        <v>0</v>
      </c>
      <c r="DK34" s="795">
        <v>0</v>
      </c>
      <c r="DL34" s="351">
        <v>0</v>
      </c>
      <c r="DM34" s="349">
        <v>0</v>
      </c>
      <c r="DN34" s="349">
        <v>0</v>
      </c>
      <c r="DO34" s="349">
        <v>0</v>
      </c>
      <c r="DP34" s="349">
        <v>0</v>
      </c>
      <c r="DQ34" s="349">
        <v>0</v>
      </c>
      <c r="DR34" s="535">
        <v>0</v>
      </c>
      <c r="DS34" s="535">
        <v>0</v>
      </c>
      <c r="DT34" s="534">
        <v>0</v>
      </c>
      <c r="DU34" s="795">
        <v>0</v>
      </c>
      <c r="DV34" s="351">
        <v>0</v>
      </c>
      <c r="DW34" s="349">
        <v>0</v>
      </c>
      <c r="DX34" s="349">
        <v>0</v>
      </c>
      <c r="DY34" s="349">
        <v>0</v>
      </c>
      <c r="DZ34" s="349">
        <v>0</v>
      </c>
      <c r="EA34" s="349">
        <v>0</v>
      </c>
      <c r="EB34" s="535">
        <v>0</v>
      </c>
      <c r="EC34" s="535">
        <v>0</v>
      </c>
      <c r="ED34" s="534">
        <v>0</v>
      </c>
      <c r="EE34" s="795">
        <v>0</v>
      </c>
      <c r="EF34" s="351">
        <v>0</v>
      </c>
      <c r="EG34" s="349">
        <v>0</v>
      </c>
      <c r="EH34" s="349">
        <v>0</v>
      </c>
      <c r="EI34" s="349">
        <v>0</v>
      </c>
      <c r="EJ34" s="349">
        <v>0</v>
      </c>
      <c r="EK34" s="349">
        <v>0</v>
      </c>
      <c r="EL34" s="535">
        <v>0</v>
      </c>
      <c r="EM34" s="535">
        <v>0</v>
      </c>
      <c r="EN34" s="534">
        <v>0</v>
      </c>
      <c r="EO34" s="795">
        <v>1</v>
      </c>
      <c r="EP34" s="351">
        <v>1</v>
      </c>
      <c r="EQ34" s="349">
        <v>1</v>
      </c>
      <c r="ER34" s="349">
        <v>0</v>
      </c>
      <c r="ES34" s="349">
        <v>0</v>
      </c>
      <c r="ET34" s="349">
        <v>0</v>
      </c>
      <c r="EU34" s="349">
        <v>0</v>
      </c>
      <c r="EV34" s="535">
        <v>0</v>
      </c>
      <c r="EW34" s="535">
        <v>0</v>
      </c>
      <c r="EX34" s="534">
        <v>0</v>
      </c>
      <c r="EY34" s="795">
        <v>0</v>
      </c>
      <c r="EZ34" s="351">
        <v>0</v>
      </c>
      <c r="FA34" s="349">
        <v>0</v>
      </c>
      <c r="FB34" s="349">
        <v>0</v>
      </c>
      <c r="FC34" s="349">
        <v>0</v>
      </c>
      <c r="FD34" s="349">
        <v>0</v>
      </c>
      <c r="FE34" s="349">
        <v>0</v>
      </c>
      <c r="FF34" s="535">
        <v>0</v>
      </c>
      <c r="FG34" s="535">
        <v>0</v>
      </c>
      <c r="FH34" s="534">
        <v>0</v>
      </c>
      <c r="FI34" s="795">
        <v>0</v>
      </c>
      <c r="FJ34" s="351">
        <v>0</v>
      </c>
      <c r="FK34" s="349">
        <v>0</v>
      </c>
      <c r="FL34" s="349">
        <v>0</v>
      </c>
      <c r="FM34" s="349">
        <v>0</v>
      </c>
      <c r="FN34" s="349">
        <v>0</v>
      </c>
      <c r="FO34" s="349">
        <v>0</v>
      </c>
      <c r="FP34" s="535">
        <v>0</v>
      </c>
      <c r="FQ34" s="535">
        <v>0</v>
      </c>
      <c r="FR34" s="534">
        <v>0</v>
      </c>
      <c r="FS34" s="795">
        <v>0</v>
      </c>
      <c r="FT34" s="351">
        <v>0</v>
      </c>
      <c r="FU34" s="349">
        <v>0</v>
      </c>
      <c r="FV34" s="349">
        <v>0</v>
      </c>
      <c r="FW34" s="349">
        <v>0</v>
      </c>
      <c r="FX34" s="349">
        <v>0</v>
      </c>
      <c r="FY34" s="349">
        <v>0</v>
      </c>
      <c r="FZ34" s="535">
        <v>0</v>
      </c>
      <c r="GA34" s="535">
        <v>0</v>
      </c>
      <c r="GB34" s="534">
        <v>0</v>
      </c>
      <c r="GC34" s="795">
        <v>0</v>
      </c>
      <c r="GD34" s="351">
        <v>0</v>
      </c>
      <c r="GE34" s="349">
        <v>0</v>
      </c>
      <c r="GF34" s="349">
        <v>0</v>
      </c>
      <c r="GG34" s="349">
        <v>0</v>
      </c>
      <c r="GH34" s="349">
        <v>0</v>
      </c>
      <c r="GI34" s="349">
        <v>0</v>
      </c>
      <c r="GJ34" s="535">
        <v>0</v>
      </c>
      <c r="GK34" s="535">
        <v>0</v>
      </c>
      <c r="GL34" s="534">
        <v>0</v>
      </c>
      <c r="GM34" s="795">
        <v>0</v>
      </c>
      <c r="GN34" s="351">
        <v>0</v>
      </c>
      <c r="GO34" s="349">
        <v>0</v>
      </c>
      <c r="GP34" s="349">
        <v>0</v>
      </c>
      <c r="GQ34" s="349">
        <v>0</v>
      </c>
      <c r="GR34" s="349">
        <v>0</v>
      </c>
      <c r="GS34" s="349">
        <v>0</v>
      </c>
      <c r="GT34" s="535">
        <v>0</v>
      </c>
      <c r="GU34" s="535">
        <v>0</v>
      </c>
      <c r="GV34" s="534">
        <v>0</v>
      </c>
      <c r="GW34" s="795">
        <v>0</v>
      </c>
      <c r="GX34" s="351">
        <v>0</v>
      </c>
      <c r="GY34" s="349">
        <v>0</v>
      </c>
      <c r="GZ34" s="349">
        <v>0</v>
      </c>
      <c r="HA34" s="349">
        <v>1</v>
      </c>
      <c r="HB34" s="349">
        <v>1</v>
      </c>
      <c r="HC34" s="349">
        <v>1</v>
      </c>
      <c r="HD34" s="535">
        <v>1</v>
      </c>
      <c r="HE34" s="535">
        <v>1</v>
      </c>
      <c r="HF34" s="534">
        <v>1</v>
      </c>
      <c r="HG34" s="795">
        <v>0</v>
      </c>
      <c r="HH34" s="351">
        <v>0</v>
      </c>
      <c r="HI34" s="349">
        <v>0</v>
      </c>
      <c r="HJ34" s="349">
        <v>0</v>
      </c>
      <c r="HK34" s="349">
        <v>0</v>
      </c>
      <c r="HL34" s="349">
        <v>0</v>
      </c>
      <c r="HM34" s="349">
        <v>0</v>
      </c>
      <c r="HN34" s="535">
        <v>0</v>
      </c>
      <c r="HO34" s="535">
        <v>0</v>
      </c>
      <c r="HP34" s="534">
        <v>0</v>
      </c>
      <c r="HQ34" s="795">
        <v>0</v>
      </c>
      <c r="HR34" s="351">
        <v>0</v>
      </c>
      <c r="HS34" s="349">
        <v>0</v>
      </c>
      <c r="HT34" s="349">
        <v>0</v>
      </c>
      <c r="HU34" s="349">
        <v>0</v>
      </c>
      <c r="HV34" s="349">
        <v>0</v>
      </c>
      <c r="HW34" s="349">
        <v>0</v>
      </c>
      <c r="HX34" s="535">
        <v>0</v>
      </c>
      <c r="HY34" s="535">
        <v>0</v>
      </c>
      <c r="HZ34" s="534">
        <v>0</v>
      </c>
      <c r="IA34" s="795">
        <v>0</v>
      </c>
      <c r="IB34" s="351">
        <v>0</v>
      </c>
      <c r="IC34" s="349">
        <v>0</v>
      </c>
      <c r="ID34" s="349">
        <v>0</v>
      </c>
      <c r="IE34" s="349">
        <v>0</v>
      </c>
      <c r="IF34" s="349">
        <v>0</v>
      </c>
      <c r="IG34" s="349">
        <v>0</v>
      </c>
      <c r="IH34" s="535">
        <v>0</v>
      </c>
      <c r="II34" s="535">
        <v>0</v>
      </c>
      <c r="IJ34" s="534">
        <v>0</v>
      </c>
      <c r="IK34" s="796">
        <v>1</v>
      </c>
      <c r="IL34" s="352">
        <v>1</v>
      </c>
      <c r="IM34" s="350">
        <v>1</v>
      </c>
      <c r="IN34" s="350">
        <v>0</v>
      </c>
      <c r="IO34" s="350">
        <v>1</v>
      </c>
      <c r="IP34" s="350">
        <v>1</v>
      </c>
      <c r="IQ34" s="350">
        <v>1</v>
      </c>
      <c r="IR34" s="535">
        <v>1</v>
      </c>
      <c r="IS34" s="535">
        <v>1</v>
      </c>
      <c r="IT34" s="534">
        <v>1</v>
      </c>
      <c r="IU34" s="796">
        <v>3</v>
      </c>
      <c r="IV34" s="796">
        <v>3</v>
      </c>
      <c r="IW34" s="353">
        <v>3</v>
      </c>
      <c r="IX34" s="794">
        <v>2</v>
      </c>
      <c r="IY34" s="794">
        <v>3</v>
      </c>
      <c r="IZ34" s="794">
        <v>3</v>
      </c>
      <c r="JA34" s="794">
        <v>3</v>
      </c>
      <c r="JB34" s="535">
        <v>3</v>
      </c>
      <c r="JC34" s="797">
        <v>3</v>
      </c>
      <c r="JD34" s="802">
        <v>3</v>
      </c>
    </row>
    <row r="35" spans="1:264" ht="15" customHeight="1">
      <c r="A35" s="788">
        <v>32</v>
      </c>
      <c r="B35" s="794" t="s">
        <v>272</v>
      </c>
      <c r="C35" s="796">
        <v>85</v>
      </c>
      <c r="D35" s="796">
        <v>85</v>
      </c>
      <c r="E35" s="349">
        <v>85</v>
      </c>
      <c r="F35" s="349">
        <v>85</v>
      </c>
      <c r="G35" s="349">
        <v>85</v>
      </c>
      <c r="H35" s="349">
        <v>85</v>
      </c>
      <c r="I35" s="349">
        <v>85</v>
      </c>
      <c r="J35" s="535">
        <v>85</v>
      </c>
      <c r="K35" s="535">
        <v>85</v>
      </c>
      <c r="L35" s="534">
        <v>85</v>
      </c>
      <c r="M35" s="534">
        <v>0</v>
      </c>
      <c r="N35" s="794">
        <v>12</v>
      </c>
      <c r="O35" s="794">
        <v>12</v>
      </c>
      <c r="P35" s="794">
        <v>12</v>
      </c>
      <c r="Q35" s="794">
        <v>12</v>
      </c>
      <c r="R35" s="794">
        <v>12</v>
      </c>
      <c r="S35" s="794">
        <v>12</v>
      </c>
      <c r="T35" s="794">
        <v>11</v>
      </c>
      <c r="U35" s="535">
        <v>9</v>
      </c>
      <c r="V35" s="535">
        <v>6</v>
      </c>
      <c r="W35" s="534">
        <v>6</v>
      </c>
      <c r="X35" s="796">
        <v>6</v>
      </c>
      <c r="Y35" s="351">
        <v>6</v>
      </c>
      <c r="Z35" s="349">
        <v>6</v>
      </c>
      <c r="AA35" s="349">
        <v>6</v>
      </c>
      <c r="AB35" s="349">
        <v>6</v>
      </c>
      <c r="AC35" s="349">
        <v>6</v>
      </c>
      <c r="AD35" s="349">
        <v>0</v>
      </c>
      <c r="AE35" s="535">
        <v>0</v>
      </c>
      <c r="AF35" s="535">
        <v>0</v>
      </c>
      <c r="AG35" s="534">
        <v>0</v>
      </c>
      <c r="AH35" s="796">
        <v>2</v>
      </c>
      <c r="AI35" s="351">
        <v>2</v>
      </c>
      <c r="AJ35" s="349">
        <v>2</v>
      </c>
      <c r="AK35" s="349">
        <v>2</v>
      </c>
      <c r="AL35" s="349">
        <v>2</v>
      </c>
      <c r="AM35" s="349">
        <v>2</v>
      </c>
      <c r="AN35" s="349">
        <v>2</v>
      </c>
      <c r="AO35" s="535">
        <v>2</v>
      </c>
      <c r="AP35" s="535">
        <v>2</v>
      </c>
      <c r="AQ35" s="534">
        <v>2</v>
      </c>
      <c r="AR35" s="796">
        <v>7</v>
      </c>
      <c r="AS35" s="352">
        <v>7</v>
      </c>
      <c r="AT35" s="350">
        <v>6</v>
      </c>
      <c r="AU35" s="350">
        <v>6</v>
      </c>
      <c r="AV35" s="350">
        <v>6</v>
      </c>
      <c r="AW35" s="350">
        <v>6</v>
      </c>
      <c r="AX35" s="350">
        <v>6</v>
      </c>
      <c r="AY35" s="535">
        <v>6</v>
      </c>
      <c r="AZ35" s="535">
        <v>6</v>
      </c>
      <c r="BA35" s="534">
        <v>6</v>
      </c>
      <c r="BB35" s="796">
        <v>16</v>
      </c>
      <c r="BC35" s="351">
        <v>9</v>
      </c>
      <c r="BD35" s="349">
        <v>8</v>
      </c>
      <c r="BE35" s="349">
        <v>8</v>
      </c>
      <c r="BF35" s="349">
        <v>9</v>
      </c>
      <c r="BG35" s="349">
        <v>10</v>
      </c>
      <c r="BH35" s="349">
        <v>9</v>
      </c>
      <c r="BI35" s="535">
        <v>9</v>
      </c>
      <c r="BJ35" s="535">
        <v>9</v>
      </c>
      <c r="BK35" s="534">
        <v>9</v>
      </c>
      <c r="BL35" s="796">
        <v>3</v>
      </c>
      <c r="BM35" s="351">
        <v>3</v>
      </c>
      <c r="BN35" s="349">
        <v>3</v>
      </c>
      <c r="BO35" s="349">
        <v>4</v>
      </c>
      <c r="BP35" s="349">
        <v>4</v>
      </c>
      <c r="BQ35" s="349">
        <v>5</v>
      </c>
      <c r="BR35" s="349">
        <v>5</v>
      </c>
      <c r="BS35" s="535">
        <v>5</v>
      </c>
      <c r="BT35" s="535">
        <v>5</v>
      </c>
      <c r="BU35" s="534">
        <v>5</v>
      </c>
      <c r="BV35" s="534">
        <v>0</v>
      </c>
      <c r="BW35" s="796">
        <v>2</v>
      </c>
      <c r="BX35" s="351">
        <v>2</v>
      </c>
      <c r="BY35" s="349">
        <v>1</v>
      </c>
      <c r="BZ35" s="349">
        <v>1</v>
      </c>
      <c r="CA35" s="349">
        <v>1</v>
      </c>
      <c r="CB35" s="349">
        <v>1</v>
      </c>
      <c r="CC35" s="349">
        <v>1</v>
      </c>
      <c r="CD35" s="535">
        <v>1</v>
      </c>
      <c r="CE35" s="535">
        <v>2</v>
      </c>
      <c r="CF35" s="534">
        <v>3</v>
      </c>
      <c r="CG35" s="796">
        <v>4</v>
      </c>
      <c r="CH35" s="351">
        <v>4</v>
      </c>
      <c r="CI35" s="349">
        <v>9</v>
      </c>
      <c r="CJ35" s="349">
        <v>9</v>
      </c>
      <c r="CK35" s="349">
        <v>9</v>
      </c>
      <c r="CL35" s="349">
        <v>9</v>
      </c>
      <c r="CM35" s="349">
        <v>7</v>
      </c>
      <c r="CN35" s="535">
        <v>6</v>
      </c>
      <c r="CO35" s="535">
        <v>6</v>
      </c>
      <c r="CP35" s="534">
        <v>6</v>
      </c>
      <c r="CQ35" s="796">
        <v>3</v>
      </c>
      <c r="CR35" s="351">
        <v>3</v>
      </c>
      <c r="CS35" s="349">
        <v>3</v>
      </c>
      <c r="CT35" s="349">
        <v>3</v>
      </c>
      <c r="CU35" s="349">
        <v>3</v>
      </c>
      <c r="CV35" s="349">
        <v>3</v>
      </c>
      <c r="CW35" s="349">
        <v>3</v>
      </c>
      <c r="CX35" s="535">
        <v>4</v>
      </c>
      <c r="CY35" s="535" t="s">
        <v>103</v>
      </c>
      <c r="CZ35" s="796">
        <v>1</v>
      </c>
      <c r="DA35" s="351">
        <v>3</v>
      </c>
      <c r="DB35" s="349">
        <v>3</v>
      </c>
      <c r="DC35" s="349">
        <v>6</v>
      </c>
      <c r="DD35" s="349">
        <v>7</v>
      </c>
      <c r="DE35" s="349">
        <v>7</v>
      </c>
      <c r="DF35" s="349">
        <v>7</v>
      </c>
      <c r="DG35" s="535">
        <v>7</v>
      </c>
      <c r="DH35" s="535">
        <v>7</v>
      </c>
      <c r="DI35" s="534">
        <v>6</v>
      </c>
      <c r="DJ35" s="534">
        <v>1</v>
      </c>
      <c r="DK35" s="796">
        <v>12</v>
      </c>
      <c r="DL35" s="351">
        <v>12</v>
      </c>
      <c r="DM35" s="349">
        <v>13</v>
      </c>
      <c r="DN35" s="349">
        <v>13</v>
      </c>
      <c r="DO35" s="349">
        <v>13</v>
      </c>
      <c r="DP35" s="349">
        <v>13</v>
      </c>
      <c r="DQ35" s="349">
        <v>13</v>
      </c>
      <c r="DR35" s="535">
        <v>13</v>
      </c>
      <c r="DS35" s="535">
        <v>15</v>
      </c>
      <c r="DT35" s="534">
        <v>14</v>
      </c>
      <c r="DU35" s="796">
        <v>12</v>
      </c>
      <c r="DV35" s="351">
        <v>12</v>
      </c>
      <c r="DW35" s="349">
        <v>12</v>
      </c>
      <c r="DX35" s="349">
        <v>12</v>
      </c>
      <c r="DY35" s="349">
        <v>10</v>
      </c>
      <c r="DZ35" s="349">
        <v>10</v>
      </c>
      <c r="EA35" s="349">
        <v>10</v>
      </c>
      <c r="EB35" s="535">
        <v>9</v>
      </c>
      <c r="EC35" s="535">
        <v>9</v>
      </c>
      <c r="ED35" s="534">
        <v>9</v>
      </c>
      <c r="EE35" s="796">
        <v>1</v>
      </c>
      <c r="EF35" s="351">
        <v>1</v>
      </c>
      <c r="EG35" s="349">
        <v>1</v>
      </c>
      <c r="EH35" s="349">
        <v>1</v>
      </c>
      <c r="EI35" s="349">
        <v>1</v>
      </c>
      <c r="EJ35" s="349">
        <v>1</v>
      </c>
      <c r="EK35" s="349">
        <v>1</v>
      </c>
      <c r="EL35" s="535">
        <v>1</v>
      </c>
      <c r="EM35" s="535">
        <v>1</v>
      </c>
      <c r="EN35" s="534">
        <v>1</v>
      </c>
      <c r="EO35" s="796">
        <v>6</v>
      </c>
      <c r="EP35" s="351">
        <v>6</v>
      </c>
      <c r="EQ35" s="349">
        <v>6</v>
      </c>
      <c r="ER35" s="349">
        <v>6</v>
      </c>
      <c r="ES35" s="349">
        <v>10</v>
      </c>
      <c r="ET35" s="349">
        <v>10</v>
      </c>
      <c r="EU35" s="349">
        <v>10</v>
      </c>
      <c r="EV35" s="535">
        <v>10</v>
      </c>
      <c r="EW35" s="535">
        <v>12</v>
      </c>
      <c r="EX35" s="534">
        <v>13</v>
      </c>
      <c r="EY35" s="796">
        <v>16</v>
      </c>
      <c r="EZ35" s="351">
        <v>15</v>
      </c>
      <c r="FA35" s="349">
        <v>15</v>
      </c>
      <c r="FB35" s="349">
        <v>15</v>
      </c>
      <c r="FC35" s="349">
        <v>16</v>
      </c>
      <c r="FD35" s="349">
        <v>17</v>
      </c>
      <c r="FE35" s="349">
        <v>19</v>
      </c>
      <c r="FF35" s="535">
        <v>17</v>
      </c>
      <c r="FG35" s="535">
        <v>17</v>
      </c>
      <c r="FH35" s="534">
        <v>17</v>
      </c>
      <c r="FI35" s="796">
        <v>9</v>
      </c>
      <c r="FJ35" s="351">
        <v>9</v>
      </c>
      <c r="FK35" s="349">
        <v>5</v>
      </c>
      <c r="FL35" s="349">
        <v>5</v>
      </c>
      <c r="FM35" s="349">
        <v>5</v>
      </c>
      <c r="FN35" s="349">
        <v>5</v>
      </c>
      <c r="FO35" s="349">
        <v>5</v>
      </c>
      <c r="FP35" s="535">
        <v>6</v>
      </c>
      <c r="FQ35" s="535">
        <v>7</v>
      </c>
      <c r="FR35" s="534">
        <v>8</v>
      </c>
      <c r="FS35" s="796">
        <v>2</v>
      </c>
      <c r="FT35" s="351">
        <v>2</v>
      </c>
      <c r="FU35" s="349">
        <v>2</v>
      </c>
      <c r="FV35" s="349">
        <v>2</v>
      </c>
      <c r="FW35" s="349">
        <v>4</v>
      </c>
      <c r="FX35" s="349">
        <v>6</v>
      </c>
      <c r="FY35" s="349">
        <v>6</v>
      </c>
      <c r="FZ35" s="535">
        <v>5</v>
      </c>
      <c r="GA35" s="535">
        <v>5</v>
      </c>
      <c r="GB35" s="534">
        <v>5</v>
      </c>
      <c r="GC35" s="796">
        <v>17</v>
      </c>
      <c r="GD35" s="351">
        <v>15</v>
      </c>
      <c r="GE35" s="349">
        <v>12</v>
      </c>
      <c r="GF35" s="349">
        <v>12</v>
      </c>
      <c r="GG35" s="349">
        <v>11</v>
      </c>
      <c r="GH35" s="349">
        <v>11</v>
      </c>
      <c r="GI35" s="349">
        <v>11</v>
      </c>
      <c r="GJ35" s="535">
        <v>11</v>
      </c>
      <c r="GK35" s="535">
        <v>11</v>
      </c>
      <c r="GL35" s="534">
        <v>11</v>
      </c>
      <c r="GM35" s="796">
        <v>1</v>
      </c>
      <c r="GN35" s="351">
        <v>1</v>
      </c>
      <c r="GO35" s="349">
        <v>1</v>
      </c>
      <c r="GP35" s="349">
        <v>1</v>
      </c>
      <c r="GQ35" s="349">
        <v>1</v>
      </c>
      <c r="GR35" s="349">
        <v>1</v>
      </c>
      <c r="GS35" s="349">
        <v>1</v>
      </c>
      <c r="GT35" s="535">
        <v>1</v>
      </c>
      <c r="GU35" s="535">
        <v>2</v>
      </c>
      <c r="GV35" s="534">
        <v>2</v>
      </c>
      <c r="GW35" s="796">
        <v>15</v>
      </c>
      <c r="GX35" s="351">
        <v>15</v>
      </c>
      <c r="GY35" s="349">
        <v>16</v>
      </c>
      <c r="GZ35" s="349">
        <v>17</v>
      </c>
      <c r="HA35" s="349">
        <v>18</v>
      </c>
      <c r="HB35" s="349">
        <v>20</v>
      </c>
      <c r="HC35" s="349">
        <v>20</v>
      </c>
      <c r="HD35" s="535">
        <v>20</v>
      </c>
      <c r="HE35" s="535">
        <v>20</v>
      </c>
      <c r="HF35" s="534">
        <v>21</v>
      </c>
      <c r="HG35" s="796">
        <v>6</v>
      </c>
      <c r="HH35" s="351">
        <v>6</v>
      </c>
      <c r="HI35" s="349">
        <v>7</v>
      </c>
      <c r="HJ35" s="349">
        <v>7</v>
      </c>
      <c r="HK35" s="349">
        <v>7</v>
      </c>
      <c r="HL35" s="349">
        <v>7</v>
      </c>
      <c r="HM35" s="349">
        <v>6</v>
      </c>
      <c r="HN35" s="535">
        <v>4</v>
      </c>
      <c r="HO35" s="535">
        <v>4</v>
      </c>
      <c r="HP35" s="534">
        <v>4</v>
      </c>
      <c r="HQ35" s="796">
        <v>1</v>
      </c>
      <c r="HR35" s="351">
        <v>1</v>
      </c>
      <c r="HS35" s="349">
        <v>1</v>
      </c>
      <c r="HT35" s="349">
        <v>1</v>
      </c>
      <c r="HU35" s="349">
        <v>1</v>
      </c>
      <c r="HV35" s="349">
        <v>1</v>
      </c>
      <c r="HW35" s="349">
        <v>1</v>
      </c>
      <c r="HX35" s="535">
        <v>2</v>
      </c>
      <c r="HY35" s="535">
        <v>2</v>
      </c>
      <c r="HZ35" s="534">
        <v>2</v>
      </c>
      <c r="IA35" s="796">
        <v>5</v>
      </c>
      <c r="IB35" s="351">
        <v>5</v>
      </c>
      <c r="IC35" s="349">
        <v>4</v>
      </c>
      <c r="ID35" s="349">
        <v>5</v>
      </c>
      <c r="IE35" s="349">
        <v>7</v>
      </c>
      <c r="IF35" s="349">
        <v>7</v>
      </c>
      <c r="IG35" s="349">
        <v>7</v>
      </c>
      <c r="IH35" s="535">
        <v>9</v>
      </c>
      <c r="II35" s="535">
        <v>9</v>
      </c>
      <c r="IJ35" s="534">
        <v>10</v>
      </c>
      <c r="IK35" s="796">
        <v>159</v>
      </c>
      <c r="IL35" s="352">
        <v>151</v>
      </c>
      <c r="IM35" s="350">
        <v>148</v>
      </c>
      <c r="IN35" s="350">
        <v>154</v>
      </c>
      <c r="IO35" s="350">
        <v>163</v>
      </c>
      <c r="IP35" s="350">
        <v>170</v>
      </c>
      <c r="IQ35" s="350">
        <v>161</v>
      </c>
      <c r="IR35" s="535">
        <v>157</v>
      </c>
      <c r="IS35" s="535">
        <v>157</v>
      </c>
      <c r="IT35" s="534">
        <v>161</v>
      </c>
      <c r="IU35" s="796">
        <v>244</v>
      </c>
      <c r="IV35" s="796">
        <v>236</v>
      </c>
      <c r="IW35" s="353">
        <v>233</v>
      </c>
      <c r="IX35" s="794">
        <v>239</v>
      </c>
      <c r="IY35" s="794">
        <v>248</v>
      </c>
      <c r="IZ35" s="794">
        <v>255</v>
      </c>
      <c r="JA35" s="794">
        <v>246</v>
      </c>
      <c r="JB35" s="535">
        <v>242</v>
      </c>
      <c r="JC35" s="797">
        <v>242</v>
      </c>
      <c r="JD35" s="802">
        <v>246</v>
      </c>
    </row>
    <row r="36" spans="1:264" ht="15" customHeight="1">
      <c r="A36" s="788">
        <v>33</v>
      </c>
      <c r="B36" s="794" t="s">
        <v>163</v>
      </c>
      <c r="C36" s="795">
        <v>48</v>
      </c>
      <c r="D36" s="795">
        <v>45</v>
      </c>
      <c r="E36" s="349">
        <v>45</v>
      </c>
      <c r="F36" s="349">
        <v>45</v>
      </c>
      <c r="G36" s="349">
        <v>45</v>
      </c>
      <c r="H36" s="349">
        <v>44</v>
      </c>
      <c r="I36" s="349">
        <v>44</v>
      </c>
      <c r="J36" s="535">
        <v>44</v>
      </c>
      <c r="K36" s="535">
        <v>44</v>
      </c>
      <c r="L36" s="534">
        <v>44</v>
      </c>
      <c r="M36" s="534">
        <v>0</v>
      </c>
      <c r="N36" s="794">
        <v>3</v>
      </c>
      <c r="O36" s="794">
        <v>3</v>
      </c>
      <c r="P36" s="794">
        <v>3</v>
      </c>
      <c r="Q36" s="794">
        <v>3</v>
      </c>
      <c r="R36" s="794">
        <v>3</v>
      </c>
      <c r="S36" s="794">
        <v>3</v>
      </c>
      <c r="T36" s="794">
        <v>3</v>
      </c>
      <c r="U36" s="535">
        <v>3</v>
      </c>
      <c r="V36" s="535">
        <v>3</v>
      </c>
      <c r="W36" s="534">
        <v>3</v>
      </c>
      <c r="X36" s="795">
        <v>1</v>
      </c>
      <c r="Y36" s="351">
        <v>1</v>
      </c>
      <c r="Z36" s="349">
        <v>1</v>
      </c>
      <c r="AA36" s="349">
        <v>1</v>
      </c>
      <c r="AB36" s="349">
        <v>1</v>
      </c>
      <c r="AC36" s="349">
        <v>1</v>
      </c>
      <c r="AD36" s="349">
        <v>1</v>
      </c>
      <c r="AE36" s="535">
        <v>0</v>
      </c>
      <c r="AF36" s="535">
        <v>0</v>
      </c>
      <c r="AG36" s="534">
        <v>0</v>
      </c>
      <c r="AH36" s="795">
        <v>0</v>
      </c>
      <c r="AI36" s="351">
        <v>0</v>
      </c>
      <c r="AJ36" s="349">
        <v>0</v>
      </c>
      <c r="AK36" s="349">
        <v>0</v>
      </c>
      <c r="AL36" s="349">
        <v>0</v>
      </c>
      <c r="AM36" s="349">
        <v>0</v>
      </c>
      <c r="AN36" s="349">
        <v>0</v>
      </c>
      <c r="AO36" s="535">
        <v>0</v>
      </c>
      <c r="AP36" s="535">
        <v>0</v>
      </c>
      <c r="AQ36" s="534">
        <v>0</v>
      </c>
      <c r="AR36" s="795">
        <v>1</v>
      </c>
      <c r="AS36" s="352">
        <v>1</v>
      </c>
      <c r="AT36" s="350">
        <v>1</v>
      </c>
      <c r="AU36" s="350">
        <v>1</v>
      </c>
      <c r="AV36" s="350">
        <v>1</v>
      </c>
      <c r="AW36" s="350">
        <v>1</v>
      </c>
      <c r="AX36" s="350">
        <v>1</v>
      </c>
      <c r="AY36" s="535">
        <v>1</v>
      </c>
      <c r="AZ36" s="535">
        <v>1</v>
      </c>
      <c r="BA36" s="534">
        <v>1</v>
      </c>
      <c r="BB36" s="795">
        <v>11</v>
      </c>
      <c r="BC36" s="351">
        <v>9</v>
      </c>
      <c r="BD36" s="349">
        <v>9</v>
      </c>
      <c r="BE36" s="349">
        <v>9</v>
      </c>
      <c r="BF36" s="349">
        <v>9</v>
      </c>
      <c r="BG36" s="349">
        <v>7</v>
      </c>
      <c r="BH36" s="349">
        <v>7</v>
      </c>
      <c r="BI36" s="535">
        <v>7</v>
      </c>
      <c r="BJ36" s="535">
        <v>7</v>
      </c>
      <c r="BK36" s="534">
        <v>9</v>
      </c>
      <c r="BL36" s="795">
        <v>1</v>
      </c>
      <c r="BM36" s="351">
        <v>1</v>
      </c>
      <c r="BN36" s="349">
        <v>1</v>
      </c>
      <c r="BO36" s="349">
        <v>1</v>
      </c>
      <c r="BP36" s="349">
        <v>1</v>
      </c>
      <c r="BQ36" s="349">
        <v>1</v>
      </c>
      <c r="BR36" s="349">
        <v>1</v>
      </c>
      <c r="BS36" s="535">
        <v>1</v>
      </c>
      <c r="BT36" s="535">
        <v>1</v>
      </c>
      <c r="BU36" s="534">
        <v>1</v>
      </c>
      <c r="BV36" s="534">
        <v>0</v>
      </c>
      <c r="BW36" s="795">
        <v>0</v>
      </c>
      <c r="BX36" s="351">
        <v>0</v>
      </c>
      <c r="BY36" s="349">
        <v>0</v>
      </c>
      <c r="BZ36" s="349">
        <v>0</v>
      </c>
      <c r="CA36" s="349">
        <v>0</v>
      </c>
      <c r="CB36" s="349">
        <v>0</v>
      </c>
      <c r="CC36" s="349">
        <v>0</v>
      </c>
      <c r="CD36" s="535">
        <v>0</v>
      </c>
      <c r="CE36" s="535">
        <v>1</v>
      </c>
      <c r="CF36" s="534">
        <v>1</v>
      </c>
      <c r="CG36" s="795">
        <v>0</v>
      </c>
      <c r="CH36" s="351">
        <v>0</v>
      </c>
      <c r="CI36" s="349">
        <v>1</v>
      </c>
      <c r="CJ36" s="349">
        <v>1</v>
      </c>
      <c r="CK36" s="349">
        <v>1</v>
      </c>
      <c r="CL36" s="349">
        <v>1</v>
      </c>
      <c r="CM36" s="349">
        <v>1</v>
      </c>
      <c r="CN36" s="535">
        <v>1</v>
      </c>
      <c r="CO36" s="535">
        <v>1</v>
      </c>
      <c r="CP36" s="534">
        <v>1</v>
      </c>
      <c r="CQ36" s="795">
        <v>2</v>
      </c>
      <c r="CR36" s="351">
        <v>2</v>
      </c>
      <c r="CS36" s="349">
        <v>2</v>
      </c>
      <c r="CT36" s="349">
        <v>2</v>
      </c>
      <c r="CU36" s="349">
        <v>2</v>
      </c>
      <c r="CV36" s="349">
        <v>2</v>
      </c>
      <c r="CW36" s="349">
        <v>2</v>
      </c>
      <c r="CX36" s="535">
        <v>2</v>
      </c>
      <c r="CY36" s="535" t="s">
        <v>103</v>
      </c>
      <c r="CZ36" s="795">
        <v>1</v>
      </c>
      <c r="DA36" s="351">
        <v>1</v>
      </c>
      <c r="DB36" s="349">
        <v>1</v>
      </c>
      <c r="DC36" s="349">
        <v>1</v>
      </c>
      <c r="DD36" s="349">
        <v>1</v>
      </c>
      <c r="DE36" s="349">
        <v>1</v>
      </c>
      <c r="DF36" s="349">
        <v>1</v>
      </c>
      <c r="DG36" s="535">
        <v>1</v>
      </c>
      <c r="DH36" s="535">
        <v>1</v>
      </c>
      <c r="DI36" s="534">
        <v>1</v>
      </c>
      <c r="DJ36" s="534">
        <v>0</v>
      </c>
      <c r="DK36" s="795">
        <v>5</v>
      </c>
      <c r="DL36" s="351">
        <v>4</v>
      </c>
      <c r="DM36" s="349">
        <v>3</v>
      </c>
      <c r="DN36" s="349">
        <v>3</v>
      </c>
      <c r="DO36" s="349">
        <v>3</v>
      </c>
      <c r="DP36" s="349">
        <v>3</v>
      </c>
      <c r="DQ36" s="349">
        <v>2</v>
      </c>
      <c r="DR36" s="535">
        <v>2</v>
      </c>
      <c r="DS36" s="535">
        <v>2</v>
      </c>
      <c r="DT36" s="534">
        <v>2</v>
      </c>
      <c r="DU36" s="795">
        <v>7</v>
      </c>
      <c r="DV36" s="351">
        <v>6</v>
      </c>
      <c r="DW36" s="349">
        <v>6</v>
      </c>
      <c r="DX36" s="349">
        <v>6</v>
      </c>
      <c r="DY36" s="349">
        <v>6</v>
      </c>
      <c r="DZ36" s="349">
        <v>6</v>
      </c>
      <c r="EA36" s="349">
        <v>6</v>
      </c>
      <c r="EB36" s="535">
        <v>3</v>
      </c>
      <c r="EC36" s="535">
        <v>3</v>
      </c>
      <c r="ED36" s="534">
        <v>3</v>
      </c>
      <c r="EE36" s="795">
        <v>1</v>
      </c>
      <c r="EF36" s="351">
        <v>0</v>
      </c>
      <c r="EG36" s="349">
        <v>0</v>
      </c>
      <c r="EH36" s="349">
        <v>0</v>
      </c>
      <c r="EI36" s="349">
        <v>0</v>
      </c>
      <c r="EJ36" s="349">
        <v>0</v>
      </c>
      <c r="EK36" s="349">
        <v>0</v>
      </c>
      <c r="EL36" s="535">
        <v>0</v>
      </c>
      <c r="EM36" s="535">
        <v>0</v>
      </c>
      <c r="EN36" s="534">
        <v>0</v>
      </c>
      <c r="EO36" s="795">
        <v>1</v>
      </c>
      <c r="EP36" s="351">
        <v>1</v>
      </c>
      <c r="EQ36" s="349">
        <v>1</v>
      </c>
      <c r="ER36" s="349">
        <v>1</v>
      </c>
      <c r="ES36" s="349">
        <v>1</v>
      </c>
      <c r="ET36" s="349">
        <v>1</v>
      </c>
      <c r="EU36" s="349">
        <v>1</v>
      </c>
      <c r="EV36" s="535">
        <v>1</v>
      </c>
      <c r="EW36" s="535">
        <v>1</v>
      </c>
      <c r="EX36" s="534">
        <v>1</v>
      </c>
      <c r="EY36" s="795">
        <v>2</v>
      </c>
      <c r="EZ36" s="351">
        <v>2</v>
      </c>
      <c r="FA36" s="349">
        <v>2</v>
      </c>
      <c r="FB36" s="349">
        <v>2</v>
      </c>
      <c r="FC36" s="349">
        <v>2</v>
      </c>
      <c r="FD36" s="349">
        <v>2</v>
      </c>
      <c r="FE36" s="349">
        <v>4</v>
      </c>
      <c r="FF36" s="535">
        <v>4</v>
      </c>
      <c r="FG36" s="535">
        <v>4</v>
      </c>
      <c r="FH36" s="534">
        <v>4</v>
      </c>
      <c r="FI36" s="795">
        <v>7</v>
      </c>
      <c r="FJ36" s="351">
        <v>7</v>
      </c>
      <c r="FK36" s="349">
        <v>6</v>
      </c>
      <c r="FL36" s="349">
        <v>4</v>
      </c>
      <c r="FM36" s="349">
        <v>4</v>
      </c>
      <c r="FN36" s="349">
        <v>4</v>
      </c>
      <c r="FO36" s="349">
        <v>4</v>
      </c>
      <c r="FP36" s="535">
        <v>4</v>
      </c>
      <c r="FQ36" s="535">
        <v>4</v>
      </c>
      <c r="FR36" s="534">
        <v>4</v>
      </c>
      <c r="FS36" s="795">
        <v>2</v>
      </c>
      <c r="FT36" s="351">
        <v>4</v>
      </c>
      <c r="FU36" s="349">
        <v>7</v>
      </c>
      <c r="FV36" s="349">
        <v>7</v>
      </c>
      <c r="FW36" s="349">
        <v>7</v>
      </c>
      <c r="FX36" s="349">
        <v>6</v>
      </c>
      <c r="FY36" s="349">
        <v>6</v>
      </c>
      <c r="FZ36" s="535">
        <v>6</v>
      </c>
      <c r="GA36" s="535">
        <v>6</v>
      </c>
      <c r="GB36" s="534">
        <v>6</v>
      </c>
      <c r="GC36" s="795">
        <v>8</v>
      </c>
      <c r="GD36" s="351">
        <v>8</v>
      </c>
      <c r="GE36" s="349">
        <v>7</v>
      </c>
      <c r="GF36" s="349">
        <v>7</v>
      </c>
      <c r="GG36" s="349">
        <v>7</v>
      </c>
      <c r="GH36" s="349">
        <v>7</v>
      </c>
      <c r="GI36" s="349">
        <v>7</v>
      </c>
      <c r="GJ36" s="535">
        <v>7</v>
      </c>
      <c r="GK36" s="535">
        <v>7</v>
      </c>
      <c r="GL36" s="534">
        <v>7</v>
      </c>
      <c r="GM36" s="795">
        <v>0</v>
      </c>
      <c r="GN36" s="351">
        <v>0</v>
      </c>
      <c r="GO36" s="349">
        <v>0</v>
      </c>
      <c r="GP36" s="349">
        <v>0</v>
      </c>
      <c r="GQ36" s="349">
        <v>0</v>
      </c>
      <c r="GR36" s="349">
        <v>0</v>
      </c>
      <c r="GS36" s="349">
        <v>0</v>
      </c>
      <c r="GT36" s="535">
        <v>0</v>
      </c>
      <c r="GU36" s="535">
        <v>0</v>
      </c>
      <c r="GV36" s="534">
        <v>0</v>
      </c>
      <c r="GW36" s="795">
        <v>5</v>
      </c>
      <c r="GX36" s="351">
        <v>5</v>
      </c>
      <c r="GY36" s="349">
        <v>5</v>
      </c>
      <c r="GZ36" s="349">
        <v>5</v>
      </c>
      <c r="HA36" s="349">
        <v>5</v>
      </c>
      <c r="HB36" s="349">
        <v>6</v>
      </c>
      <c r="HC36" s="349">
        <v>8</v>
      </c>
      <c r="HD36" s="535">
        <v>10</v>
      </c>
      <c r="HE36" s="535">
        <v>12</v>
      </c>
      <c r="HF36" s="534">
        <v>13</v>
      </c>
      <c r="HG36" s="795">
        <v>0</v>
      </c>
      <c r="HH36" s="351">
        <v>0</v>
      </c>
      <c r="HI36" s="349">
        <v>0</v>
      </c>
      <c r="HJ36" s="349">
        <v>0</v>
      </c>
      <c r="HK36" s="349">
        <v>0</v>
      </c>
      <c r="HL36" s="349">
        <v>0</v>
      </c>
      <c r="HM36" s="349">
        <v>0</v>
      </c>
      <c r="HN36" s="535">
        <v>0</v>
      </c>
      <c r="HO36" s="535">
        <v>0</v>
      </c>
      <c r="HP36" s="534">
        <v>0</v>
      </c>
      <c r="HQ36" s="795">
        <v>0</v>
      </c>
      <c r="HR36" s="351">
        <v>0</v>
      </c>
      <c r="HS36" s="349">
        <v>0</v>
      </c>
      <c r="HT36" s="349">
        <v>0</v>
      </c>
      <c r="HU36" s="349">
        <v>0</v>
      </c>
      <c r="HV36" s="349">
        <v>0</v>
      </c>
      <c r="HW36" s="349">
        <v>0</v>
      </c>
      <c r="HX36" s="535">
        <v>0</v>
      </c>
      <c r="HY36" s="535">
        <v>0</v>
      </c>
      <c r="HZ36" s="534">
        <v>0</v>
      </c>
      <c r="IA36" s="795">
        <v>0</v>
      </c>
      <c r="IB36" s="351">
        <v>0</v>
      </c>
      <c r="IC36" s="349">
        <v>0</v>
      </c>
      <c r="ID36" s="349">
        <v>0</v>
      </c>
      <c r="IE36" s="349">
        <v>0</v>
      </c>
      <c r="IF36" s="349">
        <v>0</v>
      </c>
      <c r="IG36" s="349">
        <v>0</v>
      </c>
      <c r="IH36" s="535">
        <v>1</v>
      </c>
      <c r="II36" s="535">
        <v>2</v>
      </c>
      <c r="IJ36" s="534">
        <v>5</v>
      </c>
      <c r="IK36" s="796">
        <v>58</v>
      </c>
      <c r="IL36" s="354">
        <v>55</v>
      </c>
      <c r="IM36" s="355">
        <v>56</v>
      </c>
      <c r="IN36" s="355">
        <v>54</v>
      </c>
      <c r="IO36" s="355">
        <v>54</v>
      </c>
      <c r="IP36" s="355">
        <v>52</v>
      </c>
      <c r="IQ36" s="355">
        <v>55</v>
      </c>
      <c r="IR36" s="535">
        <v>54</v>
      </c>
      <c r="IS36" s="535">
        <v>56</v>
      </c>
      <c r="IT36" s="534">
        <v>62</v>
      </c>
      <c r="IU36" s="796">
        <v>106</v>
      </c>
      <c r="IV36" s="796">
        <v>100</v>
      </c>
      <c r="IW36" s="353">
        <v>101</v>
      </c>
      <c r="IX36" s="794">
        <v>99</v>
      </c>
      <c r="IY36" s="794">
        <v>99</v>
      </c>
      <c r="IZ36" s="794">
        <v>96</v>
      </c>
      <c r="JA36" s="794">
        <v>99</v>
      </c>
      <c r="JB36" s="535">
        <v>98</v>
      </c>
      <c r="JC36" s="797">
        <v>100</v>
      </c>
      <c r="JD36" s="802">
        <v>106</v>
      </c>
    </row>
    <row r="37" spans="1:264" ht="15" customHeight="1">
      <c r="A37" s="788">
        <v>34</v>
      </c>
      <c r="B37" s="798" t="s">
        <v>164</v>
      </c>
      <c r="C37" s="796">
        <v>0</v>
      </c>
      <c r="D37" s="354">
        <v>0</v>
      </c>
      <c r="E37" s="355">
        <v>0</v>
      </c>
      <c r="F37" s="355">
        <v>0</v>
      </c>
      <c r="G37" s="355">
        <v>0</v>
      </c>
      <c r="H37" s="349">
        <v>1</v>
      </c>
      <c r="I37" s="349">
        <v>1</v>
      </c>
      <c r="J37" s="535">
        <v>1</v>
      </c>
      <c r="K37" s="535">
        <v>1</v>
      </c>
      <c r="L37" s="534">
        <v>1</v>
      </c>
      <c r="M37" s="534">
        <v>0</v>
      </c>
      <c r="N37" s="794">
        <v>0</v>
      </c>
      <c r="O37" s="794">
        <v>0</v>
      </c>
      <c r="P37" s="794">
        <v>0</v>
      </c>
      <c r="Q37" s="794">
        <v>0</v>
      </c>
      <c r="R37" s="794">
        <v>0</v>
      </c>
      <c r="S37" s="794">
        <v>0</v>
      </c>
      <c r="T37" s="794">
        <v>0</v>
      </c>
      <c r="U37" s="535">
        <v>0</v>
      </c>
      <c r="V37" s="535">
        <v>0</v>
      </c>
      <c r="W37" s="534">
        <v>0</v>
      </c>
      <c r="X37" s="794">
        <v>0</v>
      </c>
      <c r="Y37" s="794">
        <v>0</v>
      </c>
      <c r="Z37" s="794">
        <v>0</v>
      </c>
      <c r="AA37" s="794">
        <v>0</v>
      </c>
      <c r="AB37" s="794">
        <v>0</v>
      </c>
      <c r="AC37" s="794">
        <v>0</v>
      </c>
      <c r="AD37" s="794">
        <v>0</v>
      </c>
      <c r="AE37" s="535">
        <v>0</v>
      </c>
      <c r="AF37" s="535">
        <v>0</v>
      </c>
      <c r="AG37" s="534">
        <v>0</v>
      </c>
      <c r="AH37" s="794">
        <v>0</v>
      </c>
      <c r="AI37" s="794">
        <v>0</v>
      </c>
      <c r="AJ37" s="794">
        <v>0</v>
      </c>
      <c r="AK37" s="794">
        <v>0</v>
      </c>
      <c r="AL37" s="794">
        <v>0</v>
      </c>
      <c r="AM37" s="794">
        <v>0</v>
      </c>
      <c r="AN37" s="794">
        <v>0</v>
      </c>
      <c r="AO37" s="535">
        <v>0</v>
      </c>
      <c r="AP37" s="535">
        <v>0</v>
      </c>
      <c r="AQ37" s="534">
        <v>0</v>
      </c>
      <c r="AR37" s="794">
        <v>0</v>
      </c>
      <c r="AS37" s="794">
        <v>0</v>
      </c>
      <c r="AT37" s="794">
        <v>0</v>
      </c>
      <c r="AU37" s="794">
        <v>0</v>
      </c>
      <c r="AV37" s="794">
        <v>0</v>
      </c>
      <c r="AW37" s="794">
        <v>0</v>
      </c>
      <c r="AX37" s="794">
        <v>0</v>
      </c>
      <c r="AY37" s="535">
        <v>0</v>
      </c>
      <c r="AZ37" s="535">
        <v>0</v>
      </c>
      <c r="BA37" s="534">
        <v>0</v>
      </c>
      <c r="BB37" s="794">
        <v>0</v>
      </c>
      <c r="BC37" s="794">
        <v>0</v>
      </c>
      <c r="BD37" s="794">
        <v>0</v>
      </c>
      <c r="BE37" s="794">
        <v>0</v>
      </c>
      <c r="BF37" s="794">
        <v>0</v>
      </c>
      <c r="BG37" s="794">
        <v>0</v>
      </c>
      <c r="BH37" s="794">
        <v>0</v>
      </c>
      <c r="BI37" s="535">
        <v>0</v>
      </c>
      <c r="BJ37" s="535">
        <v>0</v>
      </c>
      <c r="BK37" s="534">
        <v>0</v>
      </c>
      <c r="BL37" s="794">
        <v>0</v>
      </c>
      <c r="BM37" s="794">
        <v>0</v>
      </c>
      <c r="BN37" s="794">
        <v>0</v>
      </c>
      <c r="BO37" s="794">
        <v>0</v>
      </c>
      <c r="BP37" s="794">
        <v>0</v>
      </c>
      <c r="BQ37" s="794">
        <v>0</v>
      </c>
      <c r="BR37" s="794">
        <v>0</v>
      </c>
      <c r="BS37" s="535">
        <v>0</v>
      </c>
      <c r="BT37" s="535">
        <v>0</v>
      </c>
      <c r="BU37" s="534">
        <v>0</v>
      </c>
      <c r="BV37" s="534">
        <v>0</v>
      </c>
      <c r="BW37" s="794">
        <v>0</v>
      </c>
      <c r="BX37" s="794">
        <v>0</v>
      </c>
      <c r="BY37" s="794">
        <v>0</v>
      </c>
      <c r="BZ37" s="794">
        <v>0</v>
      </c>
      <c r="CA37" s="794">
        <v>0</v>
      </c>
      <c r="CB37" s="794">
        <v>0</v>
      </c>
      <c r="CC37" s="794">
        <v>0</v>
      </c>
      <c r="CD37" s="535">
        <v>0</v>
      </c>
      <c r="CE37" s="535">
        <v>0</v>
      </c>
      <c r="CF37" s="534">
        <v>0</v>
      </c>
      <c r="CG37" s="794">
        <v>0</v>
      </c>
      <c r="CH37" s="794">
        <v>0</v>
      </c>
      <c r="CI37" s="794">
        <v>0</v>
      </c>
      <c r="CJ37" s="794">
        <v>0</v>
      </c>
      <c r="CK37" s="794">
        <v>0</v>
      </c>
      <c r="CL37" s="794">
        <v>0</v>
      </c>
      <c r="CM37" s="794">
        <v>0</v>
      </c>
      <c r="CN37" s="535">
        <v>0</v>
      </c>
      <c r="CO37" s="535">
        <v>0</v>
      </c>
      <c r="CP37" s="534">
        <v>0</v>
      </c>
      <c r="CQ37" s="794">
        <v>0</v>
      </c>
      <c r="CR37" s="794">
        <v>0</v>
      </c>
      <c r="CS37" s="794">
        <v>0</v>
      </c>
      <c r="CT37" s="794">
        <v>0</v>
      </c>
      <c r="CU37" s="794">
        <v>0</v>
      </c>
      <c r="CV37" s="794">
        <v>0</v>
      </c>
      <c r="CW37" s="794">
        <v>0</v>
      </c>
      <c r="CX37" s="535">
        <v>0</v>
      </c>
      <c r="CY37" s="535" t="s">
        <v>103</v>
      </c>
      <c r="CZ37" s="794">
        <v>0</v>
      </c>
      <c r="DA37" s="794">
        <v>0</v>
      </c>
      <c r="DB37" s="794">
        <v>0</v>
      </c>
      <c r="DC37" s="794">
        <v>0</v>
      </c>
      <c r="DD37" s="794">
        <v>0</v>
      </c>
      <c r="DE37" s="794">
        <v>0</v>
      </c>
      <c r="DF37" s="794">
        <v>0</v>
      </c>
      <c r="DG37" s="535">
        <v>0</v>
      </c>
      <c r="DH37" s="535">
        <v>0</v>
      </c>
      <c r="DI37" s="534">
        <v>0</v>
      </c>
      <c r="DJ37" s="534">
        <v>0</v>
      </c>
      <c r="DK37" s="794">
        <v>0</v>
      </c>
      <c r="DL37" s="794">
        <v>0</v>
      </c>
      <c r="DM37" s="794">
        <v>0</v>
      </c>
      <c r="DN37" s="794">
        <v>0</v>
      </c>
      <c r="DO37" s="794">
        <v>0</v>
      </c>
      <c r="DP37" s="794">
        <v>0</v>
      </c>
      <c r="DQ37" s="794">
        <v>0</v>
      </c>
      <c r="DR37" s="535">
        <v>0</v>
      </c>
      <c r="DS37" s="535">
        <v>0</v>
      </c>
      <c r="DT37" s="534">
        <v>0</v>
      </c>
      <c r="DU37" s="794">
        <v>0</v>
      </c>
      <c r="DV37" s="794">
        <v>0</v>
      </c>
      <c r="DW37" s="794">
        <v>0</v>
      </c>
      <c r="DX37" s="794">
        <v>0</v>
      </c>
      <c r="DY37" s="794">
        <v>0</v>
      </c>
      <c r="DZ37" s="794">
        <v>0</v>
      </c>
      <c r="EA37" s="794">
        <v>0</v>
      </c>
      <c r="EB37" s="535">
        <v>0</v>
      </c>
      <c r="EC37" s="535">
        <v>0</v>
      </c>
      <c r="ED37" s="534">
        <v>0</v>
      </c>
      <c r="EE37" s="794">
        <v>0</v>
      </c>
      <c r="EF37" s="794">
        <v>0</v>
      </c>
      <c r="EG37" s="794">
        <v>0</v>
      </c>
      <c r="EH37" s="794">
        <v>0</v>
      </c>
      <c r="EI37" s="794">
        <v>0</v>
      </c>
      <c r="EJ37" s="794">
        <v>0</v>
      </c>
      <c r="EK37" s="794">
        <v>0</v>
      </c>
      <c r="EL37" s="535">
        <v>0</v>
      </c>
      <c r="EM37" s="535">
        <v>0</v>
      </c>
      <c r="EN37" s="534">
        <v>0</v>
      </c>
      <c r="EO37" s="794">
        <v>0</v>
      </c>
      <c r="EP37" s="794">
        <v>0</v>
      </c>
      <c r="EQ37" s="794">
        <v>0</v>
      </c>
      <c r="ER37" s="794">
        <v>0</v>
      </c>
      <c r="ES37" s="794">
        <v>0</v>
      </c>
      <c r="ET37" s="794">
        <v>0</v>
      </c>
      <c r="EU37" s="794">
        <v>0</v>
      </c>
      <c r="EV37" s="535">
        <v>0</v>
      </c>
      <c r="EW37" s="535">
        <v>0</v>
      </c>
      <c r="EX37" s="534">
        <v>0</v>
      </c>
      <c r="EY37" s="794">
        <v>0</v>
      </c>
      <c r="EZ37" s="794">
        <v>0</v>
      </c>
      <c r="FA37" s="794">
        <v>0</v>
      </c>
      <c r="FB37" s="794">
        <v>0</v>
      </c>
      <c r="FC37" s="794">
        <v>0</v>
      </c>
      <c r="FD37" s="794">
        <v>0</v>
      </c>
      <c r="FE37" s="794">
        <v>0</v>
      </c>
      <c r="FF37" s="535">
        <v>0</v>
      </c>
      <c r="FG37" s="535">
        <v>0</v>
      </c>
      <c r="FH37" s="534">
        <v>0</v>
      </c>
      <c r="FI37" s="794">
        <v>0</v>
      </c>
      <c r="FJ37" s="794">
        <v>0</v>
      </c>
      <c r="FK37" s="794">
        <v>0</v>
      </c>
      <c r="FL37" s="794">
        <v>0</v>
      </c>
      <c r="FM37" s="794">
        <v>0</v>
      </c>
      <c r="FN37" s="794">
        <v>0</v>
      </c>
      <c r="FO37" s="794">
        <v>0</v>
      </c>
      <c r="FP37" s="535">
        <v>0</v>
      </c>
      <c r="FQ37" s="535">
        <v>0</v>
      </c>
      <c r="FR37" s="534">
        <v>0</v>
      </c>
      <c r="FS37" s="795">
        <v>0</v>
      </c>
      <c r="FT37" s="351">
        <v>0</v>
      </c>
      <c r="FU37" s="349">
        <v>0</v>
      </c>
      <c r="FV37" s="349">
        <v>0</v>
      </c>
      <c r="FW37" s="349">
        <v>0</v>
      </c>
      <c r="FX37" s="349">
        <v>1</v>
      </c>
      <c r="FY37" s="349">
        <v>1</v>
      </c>
      <c r="FZ37" s="535">
        <v>1</v>
      </c>
      <c r="GA37" s="535">
        <v>1</v>
      </c>
      <c r="GB37" s="534">
        <v>1</v>
      </c>
      <c r="GC37" s="795">
        <v>0</v>
      </c>
      <c r="GD37" s="351">
        <v>0</v>
      </c>
      <c r="GE37" s="349">
        <v>0</v>
      </c>
      <c r="GF37" s="349">
        <v>0</v>
      </c>
      <c r="GG37" s="349">
        <v>0</v>
      </c>
      <c r="GH37" s="349">
        <v>0</v>
      </c>
      <c r="GI37" s="349">
        <v>0</v>
      </c>
      <c r="GJ37" s="535">
        <v>0</v>
      </c>
      <c r="GK37" s="535">
        <v>0</v>
      </c>
      <c r="GL37" s="534">
        <v>0</v>
      </c>
      <c r="GM37" s="795">
        <v>0</v>
      </c>
      <c r="GN37" s="351">
        <v>0</v>
      </c>
      <c r="GO37" s="349">
        <v>0</v>
      </c>
      <c r="GP37" s="349">
        <v>0</v>
      </c>
      <c r="GQ37" s="349">
        <v>0</v>
      </c>
      <c r="GR37" s="349">
        <v>0</v>
      </c>
      <c r="GS37" s="349">
        <v>0</v>
      </c>
      <c r="GT37" s="535">
        <v>0</v>
      </c>
      <c r="GU37" s="535">
        <v>0</v>
      </c>
      <c r="GV37" s="534">
        <v>0</v>
      </c>
      <c r="GW37" s="795">
        <v>0</v>
      </c>
      <c r="GX37" s="351">
        <v>0</v>
      </c>
      <c r="GY37" s="349">
        <v>0</v>
      </c>
      <c r="GZ37" s="349">
        <v>0</v>
      </c>
      <c r="HA37" s="349">
        <v>0</v>
      </c>
      <c r="HB37" s="349">
        <v>0</v>
      </c>
      <c r="HC37" s="349">
        <v>0</v>
      </c>
      <c r="HD37" s="535">
        <v>0</v>
      </c>
      <c r="HE37" s="535">
        <v>1</v>
      </c>
      <c r="HF37" s="534">
        <v>1</v>
      </c>
      <c r="HG37" s="795">
        <v>0</v>
      </c>
      <c r="HH37" s="351">
        <v>0</v>
      </c>
      <c r="HI37" s="349">
        <v>0</v>
      </c>
      <c r="HJ37" s="349">
        <v>0</v>
      </c>
      <c r="HK37" s="349">
        <v>0</v>
      </c>
      <c r="HL37" s="349">
        <v>0</v>
      </c>
      <c r="HM37" s="349">
        <v>0</v>
      </c>
      <c r="HN37" s="535">
        <v>0</v>
      </c>
      <c r="HO37" s="535">
        <v>0</v>
      </c>
      <c r="HP37" s="534">
        <v>0</v>
      </c>
      <c r="HQ37" s="795">
        <v>0</v>
      </c>
      <c r="HR37" s="351">
        <v>0</v>
      </c>
      <c r="HS37" s="349">
        <v>0</v>
      </c>
      <c r="HT37" s="349">
        <v>0</v>
      </c>
      <c r="HU37" s="349">
        <v>0</v>
      </c>
      <c r="HV37" s="349">
        <v>0</v>
      </c>
      <c r="HW37" s="349">
        <v>0</v>
      </c>
      <c r="HX37" s="535">
        <v>0</v>
      </c>
      <c r="HY37" s="535">
        <v>0</v>
      </c>
      <c r="HZ37" s="534">
        <v>0</v>
      </c>
      <c r="IA37" s="795">
        <v>0</v>
      </c>
      <c r="IB37" s="351">
        <v>0</v>
      </c>
      <c r="IC37" s="349">
        <v>0</v>
      </c>
      <c r="ID37" s="349">
        <v>0</v>
      </c>
      <c r="IE37" s="349">
        <v>0</v>
      </c>
      <c r="IF37" s="349">
        <v>0</v>
      </c>
      <c r="IG37" s="349">
        <v>0</v>
      </c>
      <c r="IH37" s="535">
        <v>0</v>
      </c>
      <c r="II37" s="535">
        <v>0</v>
      </c>
      <c r="IJ37" s="534">
        <v>0</v>
      </c>
      <c r="IK37" s="796">
        <v>0</v>
      </c>
      <c r="IL37" s="354">
        <v>0</v>
      </c>
      <c r="IM37" s="355">
        <v>0</v>
      </c>
      <c r="IN37" s="355">
        <v>0</v>
      </c>
      <c r="IO37" s="355">
        <v>0</v>
      </c>
      <c r="IP37" s="350">
        <v>1</v>
      </c>
      <c r="IQ37" s="350">
        <v>1</v>
      </c>
      <c r="IR37" s="535">
        <v>1</v>
      </c>
      <c r="IS37" s="535">
        <v>2</v>
      </c>
      <c r="IT37" s="534">
        <v>2</v>
      </c>
      <c r="IU37" s="796">
        <v>0</v>
      </c>
      <c r="IV37" s="354">
        <v>0</v>
      </c>
      <c r="IW37" s="355">
        <v>0</v>
      </c>
      <c r="IX37" s="355">
        <v>0</v>
      </c>
      <c r="IY37" s="355">
        <v>0</v>
      </c>
      <c r="IZ37" s="794">
        <v>2</v>
      </c>
      <c r="JA37" s="794">
        <v>2</v>
      </c>
      <c r="JB37" s="535">
        <v>2</v>
      </c>
      <c r="JC37" s="797">
        <v>3</v>
      </c>
      <c r="JD37" s="802">
        <v>3</v>
      </c>
    </row>
    <row r="38" spans="1:264" ht="15" customHeight="1">
      <c r="A38" s="788">
        <v>35</v>
      </c>
      <c r="B38" s="794" t="s">
        <v>165</v>
      </c>
      <c r="C38" s="795">
        <v>1</v>
      </c>
      <c r="D38" s="795">
        <v>1</v>
      </c>
      <c r="E38" s="349">
        <v>1</v>
      </c>
      <c r="F38" s="349">
        <v>1</v>
      </c>
      <c r="G38" s="349">
        <v>1</v>
      </c>
      <c r="H38" s="349">
        <v>1</v>
      </c>
      <c r="I38" s="349">
        <v>1</v>
      </c>
      <c r="J38" s="535">
        <v>1</v>
      </c>
      <c r="K38" s="535">
        <v>1</v>
      </c>
      <c r="L38" s="534">
        <v>1</v>
      </c>
      <c r="M38" s="534">
        <v>0</v>
      </c>
      <c r="N38" s="794">
        <v>0</v>
      </c>
      <c r="O38" s="794">
        <v>0</v>
      </c>
      <c r="P38" s="794">
        <v>0</v>
      </c>
      <c r="Q38" s="794">
        <v>0</v>
      </c>
      <c r="R38" s="794">
        <v>0</v>
      </c>
      <c r="S38" s="794">
        <v>0</v>
      </c>
      <c r="T38" s="794">
        <v>0</v>
      </c>
      <c r="U38" s="535">
        <v>0</v>
      </c>
      <c r="V38" s="535">
        <v>0</v>
      </c>
      <c r="W38" s="534">
        <v>0</v>
      </c>
      <c r="X38" s="795">
        <v>0</v>
      </c>
      <c r="Y38" s="351">
        <v>0</v>
      </c>
      <c r="Z38" s="349">
        <v>0</v>
      </c>
      <c r="AA38" s="349">
        <v>0</v>
      </c>
      <c r="AB38" s="349">
        <v>0</v>
      </c>
      <c r="AC38" s="349">
        <v>0</v>
      </c>
      <c r="AD38" s="349">
        <v>0</v>
      </c>
      <c r="AE38" s="535">
        <v>0</v>
      </c>
      <c r="AF38" s="535">
        <v>0</v>
      </c>
      <c r="AG38" s="534">
        <v>0</v>
      </c>
      <c r="AH38" s="795">
        <v>0</v>
      </c>
      <c r="AI38" s="351">
        <v>0</v>
      </c>
      <c r="AJ38" s="349">
        <v>0</v>
      </c>
      <c r="AK38" s="349">
        <v>0</v>
      </c>
      <c r="AL38" s="349">
        <v>0</v>
      </c>
      <c r="AM38" s="349">
        <v>0</v>
      </c>
      <c r="AN38" s="349">
        <v>0</v>
      </c>
      <c r="AO38" s="535">
        <v>0</v>
      </c>
      <c r="AP38" s="535">
        <v>0</v>
      </c>
      <c r="AQ38" s="534">
        <v>0</v>
      </c>
      <c r="AR38" s="795">
        <v>0</v>
      </c>
      <c r="AS38" s="351">
        <v>0</v>
      </c>
      <c r="AT38" s="349">
        <v>0</v>
      </c>
      <c r="AU38" s="349">
        <v>0</v>
      </c>
      <c r="AV38" s="349">
        <v>0</v>
      </c>
      <c r="AW38" s="349">
        <v>0</v>
      </c>
      <c r="AX38" s="349">
        <v>0</v>
      </c>
      <c r="AY38" s="535">
        <v>0</v>
      </c>
      <c r="AZ38" s="535">
        <v>0</v>
      </c>
      <c r="BA38" s="534">
        <v>0</v>
      </c>
      <c r="BB38" s="795">
        <v>0</v>
      </c>
      <c r="BC38" s="351">
        <v>0</v>
      </c>
      <c r="BD38" s="349">
        <v>0</v>
      </c>
      <c r="BE38" s="349">
        <v>0</v>
      </c>
      <c r="BF38" s="349">
        <v>0</v>
      </c>
      <c r="BG38" s="349">
        <v>0</v>
      </c>
      <c r="BH38" s="349">
        <v>0</v>
      </c>
      <c r="BI38" s="535">
        <v>0</v>
      </c>
      <c r="BJ38" s="535">
        <v>0</v>
      </c>
      <c r="BK38" s="534">
        <v>0</v>
      </c>
      <c r="BL38" s="795">
        <v>0</v>
      </c>
      <c r="BM38" s="351">
        <v>0</v>
      </c>
      <c r="BN38" s="349">
        <v>0</v>
      </c>
      <c r="BO38" s="349">
        <v>0</v>
      </c>
      <c r="BP38" s="349">
        <v>0</v>
      </c>
      <c r="BQ38" s="349">
        <v>0</v>
      </c>
      <c r="BR38" s="349">
        <v>0</v>
      </c>
      <c r="BS38" s="535">
        <v>0</v>
      </c>
      <c r="BT38" s="535">
        <v>0</v>
      </c>
      <c r="BU38" s="534">
        <v>0</v>
      </c>
      <c r="BV38" s="534">
        <v>0</v>
      </c>
      <c r="BW38" s="795">
        <v>0</v>
      </c>
      <c r="BX38" s="351">
        <v>0</v>
      </c>
      <c r="BY38" s="349">
        <v>0</v>
      </c>
      <c r="BZ38" s="349">
        <v>0</v>
      </c>
      <c r="CA38" s="349">
        <v>0</v>
      </c>
      <c r="CB38" s="349">
        <v>0</v>
      </c>
      <c r="CC38" s="349">
        <v>0</v>
      </c>
      <c r="CD38" s="535">
        <v>0</v>
      </c>
      <c r="CE38" s="535">
        <v>0</v>
      </c>
      <c r="CF38" s="534">
        <v>0</v>
      </c>
      <c r="CG38" s="795">
        <v>0</v>
      </c>
      <c r="CH38" s="351">
        <v>0</v>
      </c>
      <c r="CI38" s="349">
        <v>0</v>
      </c>
      <c r="CJ38" s="349">
        <v>0</v>
      </c>
      <c r="CK38" s="349">
        <v>0</v>
      </c>
      <c r="CL38" s="349">
        <v>0</v>
      </c>
      <c r="CM38" s="349">
        <v>0</v>
      </c>
      <c r="CN38" s="535">
        <v>0</v>
      </c>
      <c r="CO38" s="535">
        <v>0</v>
      </c>
      <c r="CP38" s="534">
        <v>0</v>
      </c>
      <c r="CQ38" s="795">
        <v>0</v>
      </c>
      <c r="CR38" s="351">
        <v>0</v>
      </c>
      <c r="CS38" s="349">
        <v>0</v>
      </c>
      <c r="CT38" s="349">
        <v>0</v>
      </c>
      <c r="CU38" s="349">
        <v>0</v>
      </c>
      <c r="CV38" s="349">
        <v>0</v>
      </c>
      <c r="CW38" s="349">
        <v>0</v>
      </c>
      <c r="CX38" s="535">
        <v>0</v>
      </c>
      <c r="CY38" s="535" t="s">
        <v>103</v>
      </c>
      <c r="CZ38" s="795">
        <v>0</v>
      </c>
      <c r="DA38" s="351">
        <v>0</v>
      </c>
      <c r="DB38" s="349">
        <v>0</v>
      </c>
      <c r="DC38" s="349">
        <v>0</v>
      </c>
      <c r="DD38" s="349">
        <v>0</v>
      </c>
      <c r="DE38" s="349">
        <v>0</v>
      </c>
      <c r="DF38" s="349">
        <v>0</v>
      </c>
      <c r="DG38" s="535">
        <v>0</v>
      </c>
      <c r="DH38" s="535">
        <v>0</v>
      </c>
      <c r="DI38" s="534">
        <v>0</v>
      </c>
      <c r="DJ38" s="534">
        <v>0</v>
      </c>
      <c r="DK38" s="795">
        <v>0</v>
      </c>
      <c r="DL38" s="351">
        <v>0</v>
      </c>
      <c r="DM38" s="349">
        <v>0</v>
      </c>
      <c r="DN38" s="349">
        <v>0</v>
      </c>
      <c r="DO38" s="349">
        <v>0</v>
      </c>
      <c r="DP38" s="349">
        <v>0</v>
      </c>
      <c r="DQ38" s="349">
        <v>0</v>
      </c>
      <c r="DR38" s="535">
        <v>0</v>
      </c>
      <c r="DS38" s="535">
        <v>0</v>
      </c>
      <c r="DT38" s="534">
        <v>0</v>
      </c>
      <c r="DU38" s="795">
        <v>0</v>
      </c>
      <c r="DV38" s="351">
        <v>0</v>
      </c>
      <c r="DW38" s="349">
        <v>0</v>
      </c>
      <c r="DX38" s="349">
        <v>0</v>
      </c>
      <c r="DY38" s="349">
        <v>0</v>
      </c>
      <c r="DZ38" s="349">
        <v>0</v>
      </c>
      <c r="EA38" s="349">
        <v>0</v>
      </c>
      <c r="EB38" s="535">
        <v>0</v>
      </c>
      <c r="EC38" s="535">
        <v>0</v>
      </c>
      <c r="ED38" s="534">
        <v>0</v>
      </c>
      <c r="EE38" s="795">
        <v>0</v>
      </c>
      <c r="EF38" s="351">
        <v>0</v>
      </c>
      <c r="EG38" s="349">
        <v>0</v>
      </c>
      <c r="EH38" s="349">
        <v>0</v>
      </c>
      <c r="EI38" s="349">
        <v>0</v>
      </c>
      <c r="EJ38" s="349">
        <v>0</v>
      </c>
      <c r="EK38" s="349">
        <v>0</v>
      </c>
      <c r="EL38" s="535">
        <v>0</v>
      </c>
      <c r="EM38" s="535">
        <v>0</v>
      </c>
      <c r="EN38" s="534">
        <v>0</v>
      </c>
      <c r="EO38" s="795">
        <v>0</v>
      </c>
      <c r="EP38" s="351">
        <v>0</v>
      </c>
      <c r="EQ38" s="349">
        <v>0</v>
      </c>
      <c r="ER38" s="349">
        <v>0</v>
      </c>
      <c r="ES38" s="349">
        <v>0</v>
      </c>
      <c r="ET38" s="349">
        <v>0</v>
      </c>
      <c r="EU38" s="349">
        <v>0</v>
      </c>
      <c r="EV38" s="535">
        <v>0</v>
      </c>
      <c r="EW38" s="535">
        <v>0</v>
      </c>
      <c r="EX38" s="534">
        <v>0</v>
      </c>
      <c r="EY38" s="795">
        <v>0</v>
      </c>
      <c r="EZ38" s="351">
        <v>0</v>
      </c>
      <c r="FA38" s="349">
        <v>0</v>
      </c>
      <c r="FB38" s="349">
        <v>0</v>
      </c>
      <c r="FC38" s="349">
        <v>0</v>
      </c>
      <c r="FD38" s="349">
        <v>0</v>
      </c>
      <c r="FE38" s="349">
        <v>0</v>
      </c>
      <c r="FF38" s="535">
        <v>0</v>
      </c>
      <c r="FG38" s="535">
        <v>0</v>
      </c>
      <c r="FH38" s="534">
        <v>0</v>
      </c>
      <c r="FI38" s="795">
        <v>0</v>
      </c>
      <c r="FJ38" s="351">
        <v>0</v>
      </c>
      <c r="FK38" s="349">
        <v>0</v>
      </c>
      <c r="FL38" s="349">
        <v>0</v>
      </c>
      <c r="FM38" s="349">
        <v>0</v>
      </c>
      <c r="FN38" s="349">
        <v>0</v>
      </c>
      <c r="FO38" s="349">
        <v>0</v>
      </c>
      <c r="FP38" s="535">
        <v>0</v>
      </c>
      <c r="FQ38" s="535">
        <v>0</v>
      </c>
      <c r="FR38" s="534">
        <v>0</v>
      </c>
      <c r="FS38" s="795">
        <v>0</v>
      </c>
      <c r="FT38" s="351">
        <v>0</v>
      </c>
      <c r="FU38" s="349">
        <v>0</v>
      </c>
      <c r="FV38" s="349">
        <v>0</v>
      </c>
      <c r="FW38" s="349">
        <v>0</v>
      </c>
      <c r="FX38" s="349">
        <v>0</v>
      </c>
      <c r="FY38" s="349">
        <v>0</v>
      </c>
      <c r="FZ38" s="535">
        <v>0</v>
      </c>
      <c r="GA38" s="535">
        <v>0</v>
      </c>
      <c r="GB38" s="534">
        <v>0</v>
      </c>
      <c r="GC38" s="795">
        <v>0</v>
      </c>
      <c r="GD38" s="351">
        <v>0</v>
      </c>
      <c r="GE38" s="349">
        <v>0</v>
      </c>
      <c r="GF38" s="349">
        <v>0</v>
      </c>
      <c r="GG38" s="349">
        <v>0</v>
      </c>
      <c r="GH38" s="349">
        <v>0</v>
      </c>
      <c r="GI38" s="349">
        <v>0</v>
      </c>
      <c r="GJ38" s="535">
        <v>0</v>
      </c>
      <c r="GK38" s="535">
        <v>0</v>
      </c>
      <c r="GL38" s="534">
        <v>0</v>
      </c>
      <c r="GM38" s="795">
        <v>0</v>
      </c>
      <c r="GN38" s="351">
        <v>0</v>
      </c>
      <c r="GO38" s="349">
        <v>0</v>
      </c>
      <c r="GP38" s="349">
        <v>0</v>
      </c>
      <c r="GQ38" s="349">
        <v>0</v>
      </c>
      <c r="GR38" s="349">
        <v>0</v>
      </c>
      <c r="GS38" s="349">
        <v>0</v>
      </c>
      <c r="GT38" s="535">
        <v>0</v>
      </c>
      <c r="GU38" s="535">
        <v>0</v>
      </c>
      <c r="GV38" s="534">
        <v>0</v>
      </c>
      <c r="GW38" s="795">
        <v>0</v>
      </c>
      <c r="GX38" s="351">
        <v>0</v>
      </c>
      <c r="GY38" s="349">
        <v>0</v>
      </c>
      <c r="GZ38" s="349">
        <v>0</v>
      </c>
      <c r="HA38" s="349">
        <v>0</v>
      </c>
      <c r="HB38" s="349">
        <v>0</v>
      </c>
      <c r="HC38" s="349">
        <v>0</v>
      </c>
      <c r="HD38" s="535">
        <v>0</v>
      </c>
      <c r="HE38" s="535">
        <v>0</v>
      </c>
      <c r="HF38" s="534">
        <v>0</v>
      </c>
      <c r="HG38" s="795">
        <v>0</v>
      </c>
      <c r="HH38" s="351">
        <v>0</v>
      </c>
      <c r="HI38" s="349">
        <v>0</v>
      </c>
      <c r="HJ38" s="349">
        <v>0</v>
      </c>
      <c r="HK38" s="349">
        <v>0</v>
      </c>
      <c r="HL38" s="349">
        <v>0</v>
      </c>
      <c r="HM38" s="349">
        <v>0</v>
      </c>
      <c r="HN38" s="535">
        <v>0</v>
      </c>
      <c r="HO38" s="535">
        <v>0</v>
      </c>
      <c r="HP38" s="534">
        <v>0</v>
      </c>
      <c r="HQ38" s="795">
        <v>0</v>
      </c>
      <c r="HR38" s="351">
        <v>0</v>
      </c>
      <c r="HS38" s="349">
        <v>0</v>
      </c>
      <c r="HT38" s="349">
        <v>0</v>
      </c>
      <c r="HU38" s="349">
        <v>0</v>
      </c>
      <c r="HV38" s="349">
        <v>0</v>
      </c>
      <c r="HW38" s="349">
        <v>0</v>
      </c>
      <c r="HX38" s="535">
        <v>0</v>
      </c>
      <c r="HY38" s="535">
        <v>0</v>
      </c>
      <c r="HZ38" s="534">
        <v>0</v>
      </c>
      <c r="IA38" s="795">
        <v>0</v>
      </c>
      <c r="IB38" s="351">
        <v>0</v>
      </c>
      <c r="IC38" s="349">
        <v>0</v>
      </c>
      <c r="ID38" s="349">
        <v>0</v>
      </c>
      <c r="IE38" s="349">
        <v>0</v>
      </c>
      <c r="IF38" s="349">
        <v>0</v>
      </c>
      <c r="IG38" s="349">
        <v>0</v>
      </c>
      <c r="IH38" s="535">
        <v>0</v>
      </c>
      <c r="II38" s="535">
        <v>0</v>
      </c>
      <c r="IJ38" s="534">
        <v>0</v>
      </c>
      <c r="IK38" s="796">
        <v>0</v>
      </c>
      <c r="IL38" s="354">
        <v>0</v>
      </c>
      <c r="IM38" s="355">
        <v>0</v>
      </c>
      <c r="IN38" s="355">
        <v>0</v>
      </c>
      <c r="IO38" s="355">
        <v>0</v>
      </c>
      <c r="IP38" s="355">
        <v>0</v>
      </c>
      <c r="IQ38" s="355">
        <v>0</v>
      </c>
      <c r="IR38" s="535">
        <v>0</v>
      </c>
      <c r="IS38" s="535">
        <v>0</v>
      </c>
      <c r="IT38" s="534">
        <v>0</v>
      </c>
      <c r="IU38" s="796">
        <v>1</v>
      </c>
      <c r="IV38" s="796">
        <v>1</v>
      </c>
      <c r="IW38" s="353">
        <v>1</v>
      </c>
      <c r="IX38" s="794">
        <v>1</v>
      </c>
      <c r="IY38" s="794">
        <v>1</v>
      </c>
      <c r="IZ38" s="794">
        <v>1</v>
      </c>
      <c r="JA38" s="794">
        <v>1</v>
      </c>
      <c r="JB38" s="535">
        <v>1</v>
      </c>
      <c r="JC38" s="797">
        <v>1</v>
      </c>
      <c r="JD38" s="802">
        <v>1</v>
      </c>
    </row>
    <row r="39" spans="1:264" ht="15" customHeight="1">
      <c r="A39" s="788">
        <v>36</v>
      </c>
      <c r="B39" s="794" t="s">
        <v>166</v>
      </c>
      <c r="C39" s="795">
        <v>9</v>
      </c>
      <c r="D39" s="795">
        <v>9</v>
      </c>
      <c r="E39" s="349">
        <v>9</v>
      </c>
      <c r="F39" s="349">
        <v>9</v>
      </c>
      <c r="G39" s="349">
        <v>9</v>
      </c>
      <c r="H39" s="349">
        <v>9</v>
      </c>
      <c r="I39" s="349">
        <v>9</v>
      </c>
      <c r="J39" s="535">
        <v>9</v>
      </c>
      <c r="K39" s="535">
        <v>9</v>
      </c>
      <c r="L39" s="534">
        <v>9</v>
      </c>
      <c r="M39" s="534">
        <v>0</v>
      </c>
      <c r="N39" s="794">
        <v>1</v>
      </c>
      <c r="O39" s="794">
        <v>1</v>
      </c>
      <c r="P39" s="794">
        <v>1</v>
      </c>
      <c r="Q39" s="794">
        <v>1</v>
      </c>
      <c r="R39" s="794">
        <v>1</v>
      </c>
      <c r="S39" s="794">
        <v>1</v>
      </c>
      <c r="T39" s="794">
        <v>1</v>
      </c>
      <c r="U39" s="535">
        <v>1</v>
      </c>
      <c r="V39" s="535">
        <v>1</v>
      </c>
      <c r="W39" s="534">
        <v>1</v>
      </c>
      <c r="X39" s="795">
        <v>0</v>
      </c>
      <c r="Y39" s="351">
        <v>0</v>
      </c>
      <c r="Z39" s="349">
        <v>0</v>
      </c>
      <c r="AA39" s="349">
        <v>0</v>
      </c>
      <c r="AB39" s="349">
        <v>0</v>
      </c>
      <c r="AC39" s="349">
        <v>0</v>
      </c>
      <c r="AD39" s="349">
        <v>0</v>
      </c>
      <c r="AE39" s="535">
        <v>0</v>
      </c>
      <c r="AF39" s="535">
        <v>0</v>
      </c>
      <c r="AG39" s="534">
        <v>0</v>
      </c>
      <c r="AH39" s="795">
        <v>0</v>
      </c>
      <c r="AI39" s="351">
        <v>0</v>
      </c>
      <c r="AJ39" s="349">
        <v>0</v>
      </c>
      <c r="AK39" s="349">
        <v>0</v>
      </c>
      <c r="AL39" s="349">
        <v>0</v>
      </c>
      <c r="AM39" s="349">
        <v>0</v>
      </c>
      <c r="AN39" s="349">
        <v>0</v>
      </c>
      <c r="AO39" s="535">
        <v>0</v>
      </c>
      <c r="AP39" s="535">
        <v>0</v>
      </c>
      <c r="AQ39" s="534">
        <v>0</v>
      </c>
      <c r="AR39" s="795">
        <v>0</v>
      </c>
      <c r="AS39" s="352">
        <v>0</v>
      </c>
      <c r="AT39" s="350">
        <v>0</v>
      </c>
      <c r="AU39" s="350">
        <v>0</v>
      </c>
      <c r="AV39" s="350">
        <v>0</v>
      </c>
      <c r="AW39" s="350">
        <v>0</v>
      </c>
      <c r="AX39" s="350">
        <v>0</v>
      </c>
      <c r="AY39" s="535">
        <v>0</v>
      </c>
      <c r="AZ39" s="535">
        <v>0</v>
      </c>
      <c r="BA39" s="534">
        <v>0</v>
      </c>
      <c r="BB39" s="795">
        <v>0</v>
      </c>
      <c r="BC39" s="351">
        <v>0</v>
      </c>
      <c r="BD39" s="349">
        <v>0</v>
      </c>
      <c r="BE39" s="349">
        <v>0</v>
      </c>
      <c r="BF39" s="349">
        <v>0</v>
      </c>
      <c r="BG39" s="349">
        <v>0</v>
      </c>
      <c r="BH39" s="349">
        <v>0</v>
      </c>
      <c r="BI39" s="535">
        <v>0</v>
      </c>
      <c r="BJ39" s="535">
        <v>0</v>
      </c>
      <c r="BK39" s="534">
        <v>1</v>
      </c>
      <c r="BL39" s="795">
        <v>0</v>
      </c>
      <c r="BM39" s="351">
        <v>0</v>
      </c>
      <c r="BN39" s="349">
        <v>1</v>
      </c>
      <c r="BO39" s="349">
        <v>1</v>
      </c>
      <c r="BP39" s="349">
        <v>1</v>
      </c>
      <c r="BQ39" s="349">
        <v>1</v>
      </c>
      <c r="BR39" s="349">
        <v>1</v>
      </c>
      <c r="BS39" s="535">
        <v>1</v>
      </c>
      <c r="BT39" s="535">
        <v>1</v>
      </c>
      <c r="BU39" s="534">
        <v>1</v>
      </c>
      <c r="BV39" s="534">
        <v>0</v>
      </c>
      <c r="BW39" s="795">
        <v>0</v>
      </c>
      <c r="BX39" s="351">
        <v>0</v>
      </c>
      <c r="BY39" s="349">
        <v>0</v>
      </c>
      <c r="BZ39" s="349">
        <v>0</v>
      </c>
      <c r="CA39" s="349">
        <v>0</v>
      </c>
      <c r="CB39" s="349">
        <v>0</v>
      </c>
      <c r="CC39" s="349">
        <v>0</v>
      </c>
      <c r="CD39" s="535">
        <v>0</v>
      </c>
      <c r="CE39" s="535">
        <v>0</v>
      </c>
      <c r="CF39" s="534">
        <v>0</v>
      </c>
      <c r="CG39" s="795">
        <v>0</v>
      </c>
      <c r="CH39" s="351">
        <v>0</v>
      </c>
      <c r="CI39" s="349">
        <v>0</v>
      </c>
      <c r="CJ39" s="349">
        <v>0</v>
      </c>
      <c r="CK39" s="349">
        <v>0</v>
      </c>
      <c r="CL39" s="349">
        <v>0</v>
      </c>
      <c r="CM39" s="349">
        <v>0</v>
      </c>
      <c r="CN39" s="535">
        <v>0</v>
      </c>
      <c r="CO39" s="535">
        <v>0</v>
      </c>
      <c r="CP39" s="534">
        <v>0</v>
      </c>
      <c r="CQ39" s="795">
        <v>1</v>
      </c>
      <c r="CR39" s="351">
        <v>1</v>
      </c>
      <c r="CS39" s="349">
        <v>1</v>
      </c>
      <c r="CT39" s="349">
        <v>1</v>
      </c>
      <c r="CU39" s="349">
        <v>1</v>
      </c>
      <c r="CV39" s="349">
        <v>1</v>
      </c>
      <c r="CW39" s="349">
        <v>0</v>
      </c>
      <c r="CX39" s="535">
        <v>0</v>
      </c>
      <c r="CY39" s="535" t="s">
        <v>103</v>
      </c>
      <c r="CZ39" s="795">
        <v>0</v>
      </c>
      <c r="DA39" s="351">
        <v>0</v>
      </c>
      <c r="DB39" s="349">
        <v>0</v>
      </c>
      <c r="DC39" s="349">
        <v>0</v>
      </c>
      <c r="DD39" s="349">
        <v>0</v>
      </c>
      <c r="DE39" s="349">
        <v>0</v>
      </c>
      <c r="DF39" s="349">
        <v>0</v>
      </c>
      <c r="DG39" s="535">
        <v>0</v>
      </c>
      <c r="DH39" s="535">
        <v>0</v>
      </c>
      <c r="DI39" s="534">
        <v>0</v>
      </c>
      <c r="DJ39" s="534">
        <v>0</v>
      </c>
      <c r="DK39" s="795">
        <v>1</v>
      </c>
      <c r="DL39" s="351">
        <v>1</v>
      </c>
      <c r="DM39" s="349">
        <v>1</v>
      </c>
      <c r="DN39" s="349">
        <v>1</v>
      </c>
      <c r="DO39" s="349">
        <v>1</v>
      </c>
      <c r="DP39" s="349">
        <v>1</v>
      </c>
      <c r="DQ39" s="349">
        <v>1</v>
      </c>
      <c r="DR39" s="535">
        <v>1</v>
      </c>
      <c r="DS39" s="535">
        <v>2</v>
      </c>
      <c r="DT39" s="534">
        <v>2</v>
      </c>
      <c r="DU39" s="795">
        <v>1</v>
      </c>
      <c r="DV39" s="351">
        <v>1</v>
      </c>
      <c r="DW39" s="349">
        <v>1</v>
      </c>
      <c r="DX39" s="349">
        <v>1</v>
      </c>
      <c r="DY39" s="349">
        <v>1</v>
      </c>
      <c r="DZ39" s="349">
        <v>1</v>
      </c>
      <c r="EA39" s="349">
        <v>1</v>
      </c>
      <c r="EB39" s="535">
        <v>1</v>
      </c>
      <c r="EC39" s="535">
        <v>1</v>
      </c>
      <c r="ED39" s="534">
        <v>1</v>
      </c>
      <c r="EE39" s="795">
        <v>0</v>
      </c>
      <c r="EF39" s="351">
        <v>0</v>
      </c>
      <c r="EG39" s="349">
        <v>0</v>
      </c>
      <c r="EH39" s="349">
        <v>0</v>
      </c>
      <c r="EI39" s="349">
        <v>0</v>
      </c>
      <c r="EJ39" s="349">
        <v>0</v>
      </c>
      <c r="EK39" s="349">
        <v>0</v>
      </c>
      <c r="EL39" s="535">
        <v>0</v>
      </c>
      <c r="EM39" s="535">
        <v>0</v>
      </c>
      <c r="EN39" s="534">
        <v>0</v>
      </c>
      <c r="EO39" s="795">
        <v>1</v>
      </c>
      <c r="EP39" s="351">
        <v>1</v>
      </c>
      <c r="EQ39" s="349">
        <v>1</v>
      </c>
      <c r="ER39" s="349">
        <v>1</v>
      </c>
      <c r="ES39" s="349">
        <v>1</v>
      </c>
      <c r="ET39" s="349">
        <v>1</v>
      </c>
      <c r="EU39" s="349">
        <v>1</v>
      </c>
      <c r="EV39" s="535">
        <v>1</v>
      </c>
      <c r="EW39" s="535">
        <v>1</v>
      </c>
      <c r="EX39" s="534">
        <v>1</v>
      </c>
      <c r="EY39" s="795">
        <v>1</v>
      </c>
      <c r="EZ39" s="351">
        <v>1</v>
      </c>
      <c r="FA39" s="349">
        <v>1</v>
      </c>
      <c r="FB39" s="349">
        <v>1</v>
      </c>
      <c r="FC39" s="349">
        <v>1</v>
      </c>
      <c r="FD39" s="349">
        <v>1</v>
      </c>
      <c r="FE39" s="349">
        <v>1</v>
      </c>
      <c r="FF39" s="535">
        <v>1</v>
      </c>
      <c r="FG39" s="535">
        <v>1</v>
      </c>
      <c r="FH39" s="534">
        <v>1</v>
      </c>
      <c r="FI39" s="795">
        <v>1</v>
      </c>
      <c r="FJ39" s="351">
        <v>1</v>
      </c>
      <c r="FK39" s="349">
        <v>1</v>
      </c>
      <c r="FL39" s="349">
        <v>0</v>
      </c>
      <c r="FM39" s="349">
        <v>0</v>
      </c>
      <c r="FN39" s="349">
        <v>0</v>
      </c>
      <c r="FO39" s="349">
        <v>0</v>
      </c>
      <c r="FP39" s="535">
        <v>0</v>
      </c>
      <c r="FQ39" s="535">
        <v>0</v>
      </c>
      <c r="FR39" s="534">
        <v>0</v>
      </c>
      <c r="FS39" s="795">
        <v>0</v>
      </c>
      <c r="FT39" s="351">
        <v>0</v>
      </c>
      <c r="FU39" s="349">
        <v>0</v>
      </c>
      <c r="FV39" s="349">
        <v>1</v>
      </c>
      <c r="FW39" s="349">
        <v>1</v>
      </c>
      <c r="FX39" s="349">
        <v>1</v>
      </c>
      <c r="FY39" s="349">
        <v>1</v>
      </c>
      <c r="FZ39" s="535">
        <v>1</v>
      </c>
      <c r="GA39" s="535">
        <v>1</v>
      </c>
      <c r="GB39" s="534">
        <v>1</v>
      </c>
      <c r="GC39" s="795">
        <v>1</v>
      </c>
      <c r="GD39" s="351">
        <v>1</v>
      </c>
      <c r="GE39" s="349">
        <v>1</v>
      </c>
      <c r="GF39" s="349">
        <v>1</v>
      </c>
      <c r="GG39" s="349">
        <v>1</v>
      </c>
      <c r="GH39" s="349">
        <v>1</v>
      </c>
      <c r="GI39" s="349">
        <v>1</v>
      </c>
      <c r="GJ39" s="535">
        <v>1</v>
      </c>
      <c r="GK39" s="535">
        <v>1</v>
      </c>
      <c r="GL39" s="534">
        <v>1</v>
      </c>
      <c r="GM39" s="795">
        <v>0</v>
      </c>
      <c r="GN39" s="351">
        <v>0</v>
      </c>
      <c r="GO39" s="349">
        <v>0</v>
      </c>
      <c r="GP39" s="349">
        <v>0</v>
      </c>
      <c r="GQ39" s="349">
        <v>0</v>
      </c>
      <c r="GR39" s="349">
        <v>0</v>
      </c>
      <c r="GS39" s="349">
        <v>0</v>
      </c>
      <c r="GT39" s="535">
        <v>0</v>
      </c>
      <c r="GU39" s="535">
        <v>0</v>
      </c>
      <c r="GV39" s="534">
        <v>0</v>
      </c>
      <c r="GW39" s="795">
        <v>1</v>
      </c>
      <c r="GX39" s="351">
        <v>1</v>
      </c>
      <c r="GY39" s="349">
        <v>1</v>
      </c>
      <c r="GZ39" s="349">
        <v>1</v>
      </c>
      <c r="HA39" s="349">
        <v>1</v>
      </c>
      <c r="HB39" s="349">
        <v>1</v>
      </c>
      <c r="HC39" s="349">
        <v>1</v>
      </c>
      <c r="HD39" s="535">
        <v>1</v>
      </c>
      <c r="HE39" s="535">
        <v>1</v>
      </c>
      <c r="HF39" s="534">
        <v>1</v>
      </c>
      <c r="HG39" s="795">
        <v>4</v>
      </c>
      <c r="HH39" s="351">
        <v>4</v>
      </c>
      <c r="HI39" s="349">
        <v>3</v>
      </c>
      <c r="HJ39" s="349">
        <v>2</v>
      </c>
      <c r="HK39" s="349">
        <v>3</v>
      </c>
      <c r="HL39" s="349">
        <v>3</v>
      </c>
      <c r="HM39" s="349">
        <v>2</v>
      </c>
      <c r="HN39" s="535">
        <v>2</v>
      </c>
      <c r="HO39" s="535">
        <v>2</v>
      </c>
      <c r="HP39" s="534">
        <v>2</v>
      </c>
      <c r="HQ39" s="795">
        <v>0</v>
      </c>
      <c r="HR39" s="351">
        <v>0</v>
      </c>
      <c r="HS39" s="349">
        <v>0</v>
      </c>
      <c r="HT39" s="349">
        <v>0</v>
      </c>
      <c r="HU39" s="349">
        <v>0</v>
      </c>
      <c r="HV39" s="349">
        <v>0</v>
      </c>
      <c r="HW39" s="349">
        <v>0</v>
      </c>
      <c r="HX39" s="535">
        <v>0</v>
      </c>
      <c r="HY39" s="535">
        <v>0</v>
      </c>
      <c r="HZ39" s="534">
        <v>1</v>
      </c>
      <c r="IA39" s="795">
        <v>1</v>
      </c>
      <c r="IB39" s="351">
        <v>1</v>
      </c>
      <c r="IC39" s="349">
        <v>1</v>
      </c>
      <c r="ID39" s="349">
        <v>1</v>
      </c>
      <c r="IE39" s="349">
        <v>1</v>
      </c>
      <c r="IF39" s="349">
        <v>1</v>
      </c>
      <c r="IG39" s="349">
        <v>1</v>
      </c>
      <c r="IH39" s="535">
        <v>1</v>
      </c>
      <c r="II39" s="535">
        <v>1</v>
      </c>
      <c r="IJ39" s="534">
        <v>1</v>
      </c>
      <c r="IK39" s="796">
        <v>14</v>
      </c>
      <c r="IL39" s="352">
        <v>14</v>
      </c>
      <c r="IM39" s="350">
        <v>14</v>
      </c>
      <c r="IN39" s="350">
        <v>13</v>
      </c>
      <c r="IO39" s="350">
        <v>14</v>
      </c>
      <c r="IP39" s="350">
        <v>14</v>
      </c>
      <c r="IQ39" s="350">
        <v>12</v>
      </c>
      <c r="IR39" s="535">
        <v>12</v>
      </c>
      <c r="IS39" s="535">
        <v>13</v>
      </c>
      <c r="IT39" s="534">
        <v>15</v>
      </c>
      <c r="IU39" s="796">
        <v>23</v>
      </c>
      <c r="IV39" s="796">
        <v>23</v>
      </c>
      <c r="IW39" s="353">
        <v>23</v>
      </c>
      <c r="IX39" s="794">
        <v>22</v>
      </c>
      <c r="IY39" s="794">
        <v>23</v>
      </c>
      <c r="IZ39" s="794">
        <v>23</v>
      </c>
      <c r="JA39" s="794">
        <v>21</v>
      </c>
      <c r="JB39" s="535">
        <v>21</v>
      </c>
      <c r="JC39" s="800">
        <v>22</v>
      </c>
      <c r="JD39" s="802">
        <v>24</v>
      </c>
    </row>
    <row r="40" spans="1:264" s="342" customFormat="1" ht="15" customHeight="1">
      <c r="A40" s="356"/>
      <c r="B40" s="357" t="s">
        <v>126</v>
      </c>
      <c r="C40" s="358">
        <v>4877</v>
      </c>
      <c r="D40" s="358">
        <v>4892</v>
      </c>
      <c r="E40" s="358">
        <v>4897</v>
      </c>
      <c r="F40" s="358">
        <v>4908</v>
      </c>
      <c r="G40" s="358">
        <v>4932</v>
      </c>
      <c r="H40" s="358">
        <v>4955</v>
      </c>
      <c r="I40" s="358">
        <v>4970</v>
      </c>
      <c r="J40" s="358">
        <v>4985</v>
      </c>
      <c r="K40" s="358">
        <v>5001</v>
      </c>
      <c r="L40" s="358">
        <v>5004</v>
      </c>
      <c r="M40" s="358">
        <v>2</v>
      </c>
      <c r="N40" s="358">
        <v>507</v>
      </c>
      <c r="O40" s="358">
        <v>507</v>
      </c>
      <c r="P40" s="358">
        <v>452</v>
      </c>
      <c r="Q40" s="358">
        <v>452</v>
      </c>
      <c r="R40" s="358">
        <v>445</v>
      </c>
      <c r="S40" s="358">
        <v>416</v>
      </c>
      <c r="T40" s="358">
        <v>386</v>
      </c>
      <c r="U40" s="358">
        <v>358</v>
      </c>
      <c r="V40" s="358">
        <v>365</v>
      </c>
      <c r="W40" s="358">
        <v>377</v>
      </c>
      <c r="X40" s="358">
        <v>91</v>
      </c>
      <c r="Y40" s="358">
        <v>83</v>
      </c>
      <c r="Z40" s="358">
        <v>84</v>
      </c>
      <c r="AA40" s="358">
        <v>84</v>
      </c>
      <c r="AB40" s="358">
        <v>82</v>
      </c>
      <c r="AC40" s="358">
        <v>82</v>
      </c>
      <c r="AD40" s="358">
        <v>27</v>
      </c>
      <c r="AE40" s="358">
        <v>2</v>
      </c>
      <c r="AF40" s="358">
        <v>2</v>
      </c>
      <c r="AG40" s="358">
        <v>2</v>
      </c>
      <c r="AH40" s="358">
        <v>66</v>
      </c>
      <c r="AI40" s="358">
        <v>67</v>
      </c>
      <c r="AJ40" s="358">
        <v>64</v>
      </c>
      <c r="AK40" s="358">
        <v>62</v>
      </c>
      <c r="AL40" s="358">
        <v>65</v>
      </c>
      <c r="AM40" s="358">
        <v>73</v>
      </c>
      <c r="AN40" s="358">
        <v>73</v>
      </c>
      <c r="AO40" s="358">
        <v>73</v>
      </c>
      <c r="AP40" s="358">
        <v>73</v>
      </c>
      <c r="AQ40" s="358">
        <v>73</v>
      </c>
      <c r="AR40" s="358">
        <v>121</v>
      </c>
      <c r="AS40" s="358">
        <v>121</v>
      </c>
      <c r="AT40" s="358">
        <v>107</v>
      </c>
      <c r="AU40" s="358">
        <v>93</v>
      </c>
      <c r="AV40" s="358">
        <v>62</v>
      </c>
      <c r="AW40" s="358">
        <v>61</v>
      </c>
      <c r="AX40" s="358">
        <v>60</v>
      </c>
      <c r="AY40" s="358">
        <v>60</v>
      </c>
      <c r="AZ40" s="358">
        <v>59</v>
      </c>
      <c r="BA40" s="358">
        <v>60</v>
      </c>
      <c r="BB40" s="358">
        <v>750</v>
      </c>
      <c r="BC40" s="358">
        <v>697</v>
      </c>
      <c r="BD40" s="358">
        <v>638</v>
      </c>
      <c r="BE40" s="358">
        <v>631</v>
      </c>
      <c r="BF40" s="358">
        <v>604</v>
      </c>
      <c r="BG40" s="358">
        <v>556</v>
      </c>
      <c r="BH40" s="358">
        <v>509</v>
      </c>
      <c r="BI40" s="358">
        <v>509</v>
      </c>
      <c r="BJ40" s="358">
        <v>511</v>
      </c>
      <c r="BK40" s="358">
        <v>533</v>
      </c>
      <c r="BL40" s="358">
        <v>123</v>
      </c>
      <c r="BM40" s="358">
        <v>122</v>
      </c>
      <c r="BN40" s="358">
        <v>138</v>
      </c>
      <c r="BO40" s="358">
        <v>188</v>
      </c>
      <c r="BP40" s="358">
        <v>238</v>
      </c>
      <c r="BQ40" s="358">
        <v>263</v>
      </c>
      <c r="BR40" s="358">
        <v>263</v>
      </c>
      <c r="BS40" s="358">
        <v>254</v>
      </c>
      <c r="BT40" s="358">
        <v>253</v>
      </c>
      <c r="BU40" s="358">
        <v>234</v>
      </c>
      <c r="BV40" s="358">
        <v>2</v>
      </c>
      <c r="BW40" s="358">
        <v>30</v>
      </c>
      <c r="BX40" s="358">
        <v>30</v>
      </c>
      <c r="BY40" s="358">
        <v>29</v>
      </c>
      <c r="BZ40" s="358">
        <v>34</v>
      </c>
      <c r="CA40" s="358">
        <v>37</v>
      </c>
      <c r="CB40" s="358">
        <v>41</v>
      </c>
      <c r="CC40" s="358">
        <v>50</v>
      </c>
      <c r="CD40" s="358">
        <v>50</v>
      </c>
      <c r="CE40" s="358">
        <v>102</v>
      </c>
      <c r="CF40" s="358">
        <v>103</v>
      </c>
      <c r="CG40" s="358">
        <v>61</v>
      </c>
      <c r="CH40" s="358">
        <v>73</v>
      </c>
      <c r="CI40" s="358">
        <v>93</v>
      </c>
      <c r="CJ40" s="358">
        <v>123</v>
      </c>
      <c r="CK40" s="358">
        <v>123</v>
      </c>
      <c r="CL40" s="358">
        <v>123</v>
      </c>
      <c r="CM40" s="358">
        <v>118</v>
      </c>
      <c r="CN40" s="358">
        <v>111</v>
      </c>
      <c r="CO40" s="358">
        <v>111</v>
      </c>
      <c r="CP40" s="358">
        <v>111</v>
      </c>
      <c r="CQ40" s="358">
        <v>211</v>
      </c>
      <c r="CR40" s="358">
        <v>217</v>
      </c>
      <c r="CS40" s="358">
        <v>217</v>
      </c>
      <c r="CT40" s="358">
        <v>217</v>
      </c>
      <c r="CU40" s="358">
        <v>212</v>
      </c>
      <c r="CV40" s="358">
        <v>215</v>
      </c>
      <c r="CW40" s="358">
        <v>205</v>
      </c>
      <c r="CX40" s="358">
        <v>206</v>
      </c>
      <c r="CY40" s="358">
        <v>0</v>
      </c>
      <c r="CZ40" s="358">
        <v>98</v>
      </c>
      <c r="DA40" s="358">
        <v>82</v>
      </c>
      <c r="DB40" s="358">
        <v>75</v>
      </c>
      <c r="DC40" s="358">
        <v>104</v>
      </c>
      <c r="DD40" s="358">
        <v>117</v>
      </c>
      <c r="DE40" s="358">
        <v>136</v>
      </c>
      <c r="DF40" s="358">
        <v>118</v>
      </c>
      <c r="DG40" s="358">
        <v>108</v>
      </c>
      <c r="DH40" s="358">
        <v>103</v>
      </c>
      <c r="DI40" s="358">
        <v>93</v>
      </c>
      <c r="DJ40" s="358">
        <v>14</v>
      </c>
      <c r="DK40" s="358">
        <v>414</v>
      </c>
      <c r="DL40" s="358">
        <v>398</v>
      </c>
      <c r="DM40" s="358">
        <v>414</v>
      </c>
      <c r="DN40" s="358">
        <v>414</v>
      </c>
      <c r="DO40" s="358">
        <v>412</v>
      </c>
      <c r="DP40" s="358">
        <v>421</v>
      </c>
      <c r="DQ40" s="358">
        <v>390</v>
      </c>
      <c r="DR40" s="358">
        <v>372</v>
      </c>
      <c r="DS40" s="358">
        <v>498</v>
      </c>
      <c r="DT40" s="358">
        <v>535</v>
      </c>
      <c r="DU40" s="358">
        <v>545</v>
      </c>
      <c r="DV40" s="358">
        <v>519</v>
      </c>
      <c r="DW40" s="358">
        <v>510</v>
      </c>
      <c r="DX40" s="358">
        <v>503</v>
      </c>
      <c r="DY40" s="358">
        <v>506</v>
      </c>
      <c r="DZ40" s="358">
        <v>516</v>
      </c>
      <c r="EA40" s="358">
        <v>516</v>
      </c>
      <c r="EB40" s="358">
        <v>470</v>
      </c>
      <c r="EC40" s="358">
        <v>470</v>
      </c>
      <c r="ED40" s="358">
        <v>470</v>
      </c>
      <c r="EE40" s="358">
        <v>48</v>
      </c>
      <c r="EF40" s="358">
        <v>35</v>
      </c>
      <c r="EG40" s="358">
        <v>24</v>
      </c>
      <c r="EH40" s="358">
        <v>29</v>
      </c>
      <c r="EI40" s="358">
        <v>29</v>
      </c>
      <c r="EJ40" s="358">
        <v>29</v>
      </c>
      <c r="EK40" s="358">
        <v>29</v>
      </c>
      <c r="EL40" s="358">
        <v>29</v>
      </c>
      <c r="EM40" s="358">
        <v>29</v>
      </c>
      <c r="EN40" s="358">
        <v>30</v>
      </c>
      <c r="EO40" s="358">
        <v>212</v>
      </c>
      <c r="EP40" s="358">
        <v>228</v>
      </c>
      <c r="EQ40" s="358">
        <v>235</v>
      </c>
      <c r="ER40" s="358">
        <v>228</v>
      </c>
      <c r="ES40" s="358">
        <v>244</v>
      </c>
      <c r="ET40" s="358">
        <v>245</v>
      </c>
      <c r="EU40" s="358">
        <v>230</v>
      </c>
      <c r="EV40" s="358">
        <v>253</v>
      </c>
      <c r="EW40" s="358">
        <v>289</v>
      </c>
      <c r="EX40" s="358">
        <v>292</v>
      </c>
      <c r="EY40" s="358">
        <v>215</v>
      </c>
      <c r="EZ40" s="358">
        <v>210</v>
      </c>
      <c r="FA40" s="358">
        <v>210</v>
      </c>
      <c r="FB40" s="358">
        <v>210</v>
      </c>
      <c r="FC40" s="358">
        <v>239</v>
      </c>
      <c r="FD40" s="358">
        <v>269</v>
      </c>
      <c r="FE40" s="358">
        <v>277</v>
      </c>
      <c r="FF40" s="358">
        <v>269</v>
      </c>
      <c r="FG40" s="358">
        <v>269</v>
      </c>
      <c r="FH40" s="358">
        <v>303</v>
      </c>
      <c r="FI40" s="358">
        <v>154</v>
      </c>
      <c r="FJ40" s="358">
        <v>152</v>
      </c>
      <c r="FK40" s="358">
        <v>115</v>
      </c>
      <c r="FL40" s="358">
        <v>110</v>
      </c>
      <c r="FM40" s="358">
        <v>107</v>
      </c>
      <c r="FN40" s="358">
        <v>109</v>
      </c>
      <c r="FO40" s="358">
        <v>109</v>
      </c>
      <c r="FP40" s="358">
        <v>118</v>
      </c>
      <c r="FQ40" s="358">
        <v>139</v>
      </c>
      <c r="FR40" s="358">
        <v>150</v>
      </c>
      <c r="FS40" s="358">
        <v>67</v>
      </c>
      <c r="FT40" s="358">
        <v>78</v>
      </c>
      <c r="FU40" s="358">
        <v>102</v>
      </c>
      <c r="FV40" s="358">
        <v>117</v>
      </c>
      <c r="FW40" s="358">
        <v>134</v>
      </c>
      <c r="FX40" s="358">
        <v>144</v>
      </c>
      <c r="FY40" s="358">
        <v>138</v>
      </c>
      <c r="FZ40" s="358">
        <v>133</v>
      </c>
      <c r="GA40" s="358">
        <v>130</v>
      </c>
      <c r="GB40" s="358">
        <v>138</v>
      </c>
      <c r="GC40" s="358">
        <v>898</v>
      </c>
      <c r="GD40" s="358">
        <v>823</v>
      </c>
      <c r="GE40" s="358">
        <v>746</v>
      </c>
      <c r="GF40" s="358">
        <v>746</v>
      </c>
      <c r="GG40" s="358">
        <v>726</v>
      </c>
      <c r="GH40" s="358">
        <v>716</v>
      </c>
      <c r="GI40" s="358">
        <v>712</v>
      </c>
      <c r="GJ40" s="358">
        <v>712</v>
      </c>
      <c r="GK40" s="358">
        <v>712</v>
      </c>
      <c r="GL40" s="358">
        <v>712</v>
      </c>
      <c r="GM40" s="358">
        <v>141</v>
      </c>
      <c r="GN40" s="358">
        <v>141</v>
      </c>
      <c r="GO40" s="358">
        <v>141</v>
      </c>
      <c r="GP40" s="358">
        <v>141</v>
      </c>
      <c r="GQ40" s="358">
        <v>141</v>
      </c>
      <c r="GR40" s="358">
        <v>141</v>
      </c>
      <c r="GS40" s="358">
        <v>141</v>
      </c>
      <c r="GT40" s="358">
        <v>141</v>
      </c>
      <c r="GU40" s="358">
        <v>141</v>
      </c>
      <c r="GV40" s="358">
        <v>141</v>
      </c>
      <c r="GW40" s="358">
        <v>750</v>
      </c>
      <c r="GX40" s="358">
        <v>774</v>
      </c>
      <c r="GY40" s="358">
        <v>801</v>
      </c>
      <c r="GZ40" s="358">
        <v>825</v>
      </c>
      <c r="HA40" s="358">
        <v>908</v>
      </c>
      <c r="HB40" s="358">
        <v>937</v>
      </c>
      <c r="HC40" s="358">
        <v>947</v>
      </c>
      <c r="HD40" s="358">
        <v>952</v>
      </c>
      <c r="HE40" s="358">
        <v>992</v>
      </c>
      <c r="HF40" s="358">
        <v>1040</v>
      </c>
      <c r="HG40" s="358">
        <v>429</v>
      </c>
      <c r="HH40" s="358">
        <v>568</v>
      </c>
      <c r="HI40" s="358">
        <v>604</v>
      </c>
      <c r="HJ40" s="358">
        <v>609</v>
      </c>
      <c r="HK40" s="358">
        <v>588</v>
      </c>
      <c r="HL40" s="358">
        <v>529</v>
      </c>
      <c r="HM40" s="358">
        <v>455</v>
      </c>
      <c r="HN40" s="358">
        <v>423</v>
      </c>
      <c r="HO40" s="358">
        <v>423</v>
      </c>
      <c r="HP40" s="358">
        <v>403</v>
      </c>
      <c r="HQ40" s="358">
        <v>69</v>
      </c>
      <c r="HR40" s="358">
        <v>84</v>
      </c>
      <c r="HS40" s="358">
        <v>94</v>
      </c>
      <c r="HT40" s="358">
        <v>102</v>
      </c>
      <c r="HU40" s="358">
        <v>106</v>
      </c>
      <c r="HV40" s="358">
        <v>110</v>
      </c>
      <c r="HW40" s="358">
        <v>116</v>
      </c>
      <c r="HX40" s="358">
        <v>152</v>
      </c>
      <c r="HY40" s="358">
        <v>164</v>
      </c>
      <c r="HZ40" s="358">
        <v>172</v>
      </c>
      <c r="IA40" s="358">
        <v>156</v>
      </c>
      <c r="IB40" s="358">
        <v>170</v>
      </c>
      <c r="IC40" s="358">
        <v>164</v>
      </c>
      <c r="ID40" s="358">
        <v>182</v>
      </c>
      <c r="IE40" s="358">
        <v>222</v>
      </c>
      <c r="IF40" s="358">
        <v>223</v>
      </c>
      <c r="IG40" s="358">
        <v>221</v>
      </c>
      <c r="IH40" s="358">
        <v>320</v>
      </c>
      <c r="II40" s="358">
        <v>420</v>
      </c>
      <c r="IJ40" s="358">
        <v>523</v>
      </c>
      <c r="IK40" s="358">
        <v>6156</v>
      </c>
      <c r="IL40" s="358">
        <v>6179</v>
      </c>
      <c r="IM40" s="358">
        <v>6057</v>
      </c>
      <c r="IN40" s="358">
        <v>6204</v>
      </c>
      <c r="IO40" s="358">
        <v>6347</v>
      </c>
      <c r="IP40" s="358">
        <v>6355</v>
      </c>
      <c r="IQ40" s="358">
        <v>6090</v>
      </c>
      <c r="IR40" s="358">
        <v>6075</v>
      </c>
      <c r="IS40" s="358">
        <v>6255</v>
      </c>
      <c r="IT40" s="534">
        <v>6513</v>
      </c>
      <c r="IU40" s="358">
        <v>11033</v>
      </c>
      <c r="IV40" s="358">
        <v>11071</v>
      </c>
      <c r="IW40" s="358">
        <v>10954</v>
      </c>
      <c r="IX40" s="358">
        <v>11112</v>
      </c>
      <c r="IY40" s="358">
        <v>11279</v>
      </c>
      <c r="IZ40" s="358">
        <v>11310</v>
      </c>
      <c r="JA40" s="358">
        <v>11060</v>
      </c>
      <c r="JB40" s="358">
        <v>11060</v>
      </c>
      <c r="JC40" s="358">
        <v>11256</v>
      </c>
      <c r="JD40" s="803">
        <v>11517</v>
      </c>
    </row>
    <row r="41" spans="1:264" ht="20.149999999999999" customHeight="1">
      <c r="Y41" s="359"/>
      <c r="Z41" s="359"/>
      <c r="AA41" s="359"/>
      <c r="AB41" s="359"/>
      <c r="AC41" s="359"/>
      <c r="AD41" s="359"/>
      <c r="FT41" s="788" t="s">
        <v>273</v>
      </c>
      <c r="IL41" s="801"/>
      <c r="IM41" s="801"/>
      <c r="IN41" s="801"/>
      <c r="IO41" s="801"/>
      <c r="IP41" s="801"/>
      <c r="IQ41" s="801"/>
    </row>
    <row r="42" spans="1:264" ht="45" customHeight="1">
      <c r="A42" s="835" t="s">
        <v>930</v>
      </c>
      <c r="B42" s="835"/>
      <c r="C42" s="835"/>
      <c r="D42" s="835"/>
      <c r="E42" s="835"/>
      <c r="F42" s="835"/>
      <c r="G42" s="835"/>
      <c r="Y42" s="359"/>
      <c r="Z42" s="359"/>
      <c r="AA42" s="359"/>
      <c r="AB42" s="359"/>
      <c r="AC42" s="359"/>
      <c r="AD42" s="359"/>
    </row>
    <row r="43" spans="1:264" ht="20.149999999999999" customHeight="1">
      <c r="A43" s="1997" t="s">
        <v>375</v>
      </c>
      <c r="B43" s="2233"/>
      <c r="C43" s="2233"/>
      <c r="D43" s="2233"/>
      <c r="E43" s="2233"/>
      <c r="F43" s="2233"/>
      <c r="G43" s="2233"/>
      <c r="H43" s="2233"/>
      <c r="I43" s="2233"/>
      <c r="J43" s="2233"/>
      <c r="K43" s="2233"/>
      <c r="L43" s="2233"/>
      <c r="M43" s="2233"/>
      <c r="N43" s="2233"/>
      <c r="O43" s="2233"/>
      <c r="Y43" s="359"/>
      <c r="Z43" s="359"/>
      <c r="AA43" s="359"/>
      <c r="AB43" s="359"/>
      <c r="AC43" s="359"/>
      <c r="AD43" s="359"/>
    </row>
    <row r="44" spans="1:264" ht="20.149999999999999" customHeight="1">
      <c r="A44" s="2230" t="s">
        <v>939</v>
      </c>
      <c r="B44" s="2231"/>
      <c r="C44" s="2231"/>
      <c r="D44" s="2231"/>
      <c r="E44" s="2231"/>
      <c r="F44" s="2231"/>
      <c r="G44" s="2231"/>
      <c r="Y44" s="359"/>
      <c r="Z44" s="359"/>
      <c r="AA44" s="359"/>
      <c r="AB44" s="359"/>
      <c r="AC44" s="359"/>
      <c r="AD44" s="359"/>
    </row>
    <row r="45" spans="1:264" ht="20.149999999999999" customHeight="1">
      <c r="Y45" s="359"/>
      <c r="Z45" s="359"/>
      <c r="AA45" s="359"/>
      <c r="AB45" s="359"/>
      <c r="AC45" s="359"/>
      <c r="AD45" s="359"/>
    </row>
    <row r="46" spans="1:264" ht="20.149999999999999" customHeight="1">
      <c r="Y46" s="359"/>
      <c r="Z46" s="359"/>
      <c r="AA46" s="359"/>
      <c r="AB46" s="359"/>
      <c r="AC46" s="359"/>
      <c r="AD46" s="359"/>
    </row>
    <row r="47" spans="1:264" ht="20.149999999999999" customHeight="1">
      <c r="Y47" s="360"/>
      <c r="Z47" s="360"/>
      <c r="AA47" s="360"/>
      <c r="AB47" s="360"/>
      <c r="AC47" s="360"/>
      <c r="AD47" s="360"/>
    </row>
  </sheetData>
  <sheetProtection selectLockedCells="1"/>
  <mergeCells count="30">
    <mergeCell ref="A44:G44"/>
    <mergeCell ref="IA2:IJ2"/>
    <mergeCell ref="IK2:IT2"/>
    <mergeCell ref="EO2:EX2"/>
    <mergeCell ref="EY2:FH2"/>
    <mergeCell ref="FI2:FR2"/>
    <mergeCell ref="GM2:GV2"/>
    <mergeCell ref="GW2:HF2"/>
    <mergeCell ref="FS2:GB2"/>
    <mergeCell ref="X2:AG2"/>
    <mergeCell ref="A2:A3"/>
    <mergeCell ref="B2:B3"/>
    <mergeCell ref="C2:L2"/>
    <mergeCell ref="N2:W2"/>
    <mergeCell ref="A43:O43"/>
    <mergeCell ref="IU2:JD2"/>
    <mergeCell ref="AH2:AQ2"/>
    <mergeCell ref="AR2:BA2"/>
    <mergeCell ref="BB2:BK2"/>
    <mergeCell ref="BL2:BU2"/>
    <mergeCell ref="BW2:CF2"/>
    <mergeCell ref="CG2:CP2"/>
    <mergeCell ref="CZ2:DI2"/>
    <mergeCell ref="GC2:GL2"/>
    <mergeCell ref="CQ2:CY2"/>
    <mergeCell ref="DK2:DT2"/>
    <mergeCell ref="DU2:ED2"/>
    <mergeCell ref="EE2:EN2"/>
    <mergeCell ref="HG2:HP2"/>
    <mergeCell ref="HQ2:HZ2"/>
  </mergeCells>
  <conditionalFormatting sqref="C40:JD40">
    <cfRule type="cellIs" dxfId="0" priority="1" operator="equal">
      <formula>0</formula>
    </cfRule>
  </conditionalFormatting>
  <printOptions horizontalCentered="1" verticalCentered="1"/>
  <pageMargins left="0.196850393700787" right="0.196850393700787" top="0.15748031496063" bottom="3.9370078740157501E-2" header="0.23" footer="0.23622047244094499"/>
  <pageSetup paperSize="9" scale="61"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1"/>
  <sheetViews>
    <sheetView workbookViewId="0">
      <pane xSplit="2" ySplit="4" topLeftCell="C35" activePane="bottomRight" state="frozen"/>
      <selection activeCell="G30" sqref="G30"/>
      <selection pane="topRight" activeCell="G30" sqref="G30"/>
      <selection pane="bottomLeft" activeCell="G30" sqref="G30"/>
      <selection pane="bottomRight" activeCell="A40" sqref="A40:G40"/>
    </sheetView>
  </sheetViews>
  <sheetFormatPr defaultColWidth="9.1796875" defaultRowHeight="12.5"/>
  <cols>
    <col min="1" max="1" width="5.54296875" style="1847" customWidth="1"/>
    <col min="2" max="2" width="43.453125" style="1847" bestFit="1" customWidth="1"/>
    <col min="3" max="44" width="5" style="1847" bestFit="1" customWidth="1"/>
    <col min="45" max="46" width="6" style="1847" bestFit="1" customWidth="1"/>
    <col min="47" max="47" width="9.1796875" style="1847" bestFit="1" customWidth="1"/>
    <col min="48" max="52" width="9.1796875" style="1847"/>
    <col min="53" max="53" width="7.54296875" style="1847" customWidth="1"/>
    <col min="54" max="16384" width="9.1796875" style="1847"/>
  </cols>
  <sheetData>
    <row r="1" spans="1:55" ht="19.5" customHeight="1">
      <c r="A1" s="1505" t="s">
        <v>857</v>
      </c>
      <c r="C1" s="1848"/>
      <c r="D1" s="1848"/>
      <c r="E1" s="1848"/>
      <c r="F1" s="1848"/>
      <c r="G1" s="1848"/>
      <c r="H1" s="1848"/>
      <c r="I1" s="1848"/>
      <c r="J1" s="1848"/>
      <c r="K1" s="1848"/>
      <c r="L1" s="1848"/>
      <c r="M1" s="1848"/>
      <c r="N1" s="1848"/>
      <c r="O1" s="1848"/>
      <c r="P1" s="1848"/>
      <c r="Q1" s="1848"/>
      <c r="R1" s="1848"/>
      <c r="S1" s="1848"/>
      <c r="T1" s="1848"/>
      <c r="U1" s="1848"/>
      <c r="V1" s="1848"/>
      <c r="W1" s="1848"/>
      <c r="X1" s="1848"/>
      <c r="Y1" s="1848"/>
      <c r="Z1" s="1848"/>
      <c r="AA1" s="1848"/>
      <c r="AB1" s="1848"/>
      <c r="AC1" s="1848"/>
      <c r="AD1" s="1848"/>
      <c r="AE1" s="1848"/>
      <c r="AF1" s="1848"/>
      <c r="AG1" s="1848"/>
      <c r="AH1" s="1848"/>
      <c r="AI1" s="1848"/>
      <c r="AJ1" s="1848"/>
      <c r="AK1" s="1848"/>
      <c r="AL1" s="1848"/>
      <c r="AM1" s="1848"/>
      <c r="AN1" s="1848"/>
      <c r="AO1" s="1848"/>
      <c r="AP1" s="1848"/>
      <c r="AQ1" s="1848"/>
      <c r="AR1" s="1848"/>
      <c r="AS1" s="1848"/>
      <c r="AT1" s="1848"/>
      <c r="AU1" s="1848"/>
      <c r="AV1" s="1848"/>
      <c r="AW1" s="1849"/>
      <c r="BA1" s="1848"/>
    </row>
    <row r="2" spans="1:55" ht="19.5" customHeight="1">
      <c r="A2" s="1505" t="s">
        <v>752</v>
      </c>
      <c r="C2" s="1848"/>
      <c r="D2" s="1848"/>
      <c r="E2" s="1848"/>
      <c r="F2" s="1848"/>
      <c r="G2" s="1848"/>
      <c r="H2" s="1848"/>
      <c r="I2" s="1848"/>
      <c r="J2" s="1848"/>
      <c r="K2" s="1848"/>
      <c r="L2" s="1848"/>
      <c r="M2" s="1848"/>
      <c r="N2" s="1848"/>
      <c r="O2" s="1848"/>
      <c r="P2" s="1848"/>
      <c r="Q2" s="1848"/>
      <c r="R2" s="1848"/>
      <c r="S2" s="1848"/>
      <c r="T2" s="1848"/>
      <c r="U2" s="1848"/>
      <c r="V2" s="1848"/>
      <c r="W2" s="1848"/>
      <c r="X2" s="1848"/>
      <c r="Y2" s="1848"/>
      <c r="Z2" s="1848"/>
      <c r="AA2" s="1848"/>
      <c r="AB2" s="1848"/>
      <c r="AC2" s="1848"/>
      <c r="AD2" s="1848"/>
      <c r="AE2" s="1848"/>
      <c r="AF2" s="1848"/>
      <c r="AG2" s="1848"/>
      <c r="AH2" s="1848"/>
      <c r="AI2" s="1848"/>
      <c r="AJ2" s="1848"/>
      <c r="AK2" s="1848"/>
      <c r="AL2" s="1848"/>
      <c r="AM2" s="1848"/>
      <c r="AN2" s="1848"/>
      <c r="AO2" s="1848"/>
      <c r="AP2" s="1848"/>
      <c r="AQ2" s="1848"/>
      <c r="AR2" s="1848"/>
      <c r="AS2" s="1848"/>
      <c r="AT2" s="1848"/>
      <c r="AU2" s="1848"/>
      <c r="AV2" s="1848"/>
      <c r="AW2" s="1849"/>
      <c r="BA2" s="1848"/>
    </row>
    <row r="3" spans="1:55" s="1854" customFormat="1" ht="12.75" customHeight="1">
      <c r="A3" s="2239" t="s">
        <v>1</v>
      </c>
      <c r="B3" s="2239" t="s">
        <v>263</v>
      </c>
      <c r="C3" s="2240" t="s">
        <v>846</v>
      </c>
      <c r="D3" s="2241"/>
      <c r="E3" s="2241"/>
      <c r="F3" s="2241"/>
      <c r="G3" s="2241"/>
      <c r="H3" s="2241"/>
      <c r="I3" s="2241"/>
      <c r="J3" s="2241"/>
      <c r="K3" s="2242"/>
      <c r="L3" s="1850"/>
      <c r="M3" s="1850"/>
      <c r="N3" s="2243" t="s">
        <v>847</v>
      </c>
      <c r="O3" s="2244"/>
      <c r="P3" s="2244"/>
      <c r="Q3" s="2244"/>
      <c r="R3" s="2244"/>
      <c r="S3" s="2244"/>
      <c r="T3" s="2244"/>
      <c r="U3" s="2244"/>
      <c r="V3" s="2245"/>
      <c r="W3" s="1851"/>
      <c r="X3" s="1851"/>
      <c r="Y3" s="2235" t="s">
        <v>848</v>
      </c>
      <c r="Z3" s="2237"/>
      <c r="AA3" s="2235" t="s">
        <v>849</v>
      </c>
      <c r="AB3" s="2236"/>
      <c r="AC3" s="2236"/>
      <c r="AD3" s="2236"/>
      <c r="AE3" s="2236"/>
      <c r="AF3" s="2236"/>
      <c r="AG3" s="2236"/>
      <c r="AH3" s="2237"/>
      <c r="AI3" s="1852"/>
      <c r="AJ3" s="2235" t="s">
        <v>850</v>
      </c>
      <c r="AK3" s="2236"/>
      <c r="AL3" s="2236"/>
      <c r="AM3" s="2236"/>
      <c r="AN3" s="2236"/>
      <c r="AO3" s="2236"/>
      <c r="AP3" s="2236"/>
      <c r="AQ3" s="2237"/>
      <c r="AR3" s="1853"/>
      <c r="AS3" s="2238" t="s">
        <v>126</v>
      </c>
      <c r="AT3" s="2238"/>
      <c r="AU3" s="2238"/>
      <c r="AV3" s="2238"/>
      <c r="AW3" s="2238"/>
      <c r="AX3" s="2238"/>
      <c r="AY3" s="2238"/>
      <c r="AZ3" s="2238"/>
      <c r="BA3" s="2238"/>
      <c r="BB3" s="2238"/>
      <c r="BC3" s="1847"/>
    </row>
    <row r="4" spans="1:55" s="1857" customFormat="1" ht="12.75" customHeight="1">
      <c r="A4" s="2239"/>
      <c r="B4" s="2239"/>
      <c r="C4" s="1855">
        <v>2014</v>
      </c>
      <c r="D4" s="1855">
        <v>2015</v>
      </c>
      <c r="E4" s="1855">
        <v>2016</v>
      </c>
      <c r="F4" s="1855">
        <v>2017</v>
      </c>
      <c r="G4" s="1855">
        <v>2018</v>
      </c>
      <c r="H4" s="1855">
        <v>2019</v>
      </c>
      <c r="I4" s="1855">
        <v>2020</v>
      </c>
      <c r="J4" s="1855">
        <v>2021</v>
      </c>
      <c r="K4" s="1855">
        <v>2022</v>
      </c>
      <c r="L4" s="1855">
        <v>2023</v>
      </c>
      <c r="M4" s="1855">
        <v>2024</v>
      </c>
      <c r="N4" s="1855">
        <v>2014</v>
      </c>
      <c r="O4" s="1855">
        <v>2015</v>
      </c>
      <c r="P4" s="1855">
        <v>2016</v>
      </c>
      <c r="Q4" s="1855">
        <v>2017</v>
      </c>
      <c r="R4" s="1855">
        <v>2018</v>
      </c>
      <c r="S4" s="1855">
        <v>2019</v>
      </c>
      <c r="T4" s="1855">
        <v>2020</v>
      </c>
      <c r="U4" s="1855">
        <v>2021</v>
      </c>
      <c r="V4" s="1855">
        <v>2022</v>
      </c>
      <c r="W4" s="1855">
        <v>2023</v>
      </c>
      <c r="X4" s="1855">
        <v>2024</v>
      </c>
      <c r="Y4" s="1855">
        <v>2014</v>
      </c>
      <c r="Z4" s="1855">
        <v>2015</v>
      </c>
      <c r="AA4" s="1855">
        <v>2016</v>
      </c>
      <c r="AB4" s="1855">
        <v>2017</v>
      </c>
      <c r="AC4" s="1855">
        <v>2018</v>
      </c>
      <c r="AD4" s="1855">
        <v>2019</v>
      </c>
      <c r="AE4" s="1855">
        <v>2020</v>
      </c>
      <c r="AF4" s="1855">
        <v>2021</v>
      </c>
      <c r="AG4" s="1855">
        <v>2022</v>
      </c>
      <c r="AH4" s="250">
        <v>2023</v>
      </c>
      <c r="AI4" s="250">
        <v>2024</v>
      </c>
      <c r="AJ4" s="1855">
        <v>2016</v>
      </c>
      <c r="AK4" s="1855">
        <v>2017</v>
      </c>
      <c r="AL4" s="1855">
        <v>2018</v>
      </c>
      <c r="AM4" s="1855">
        <v>2019</v>
      </c>
      <c r="AN4" s="1855">
        <v>2020</v>
      </c>
      <c r="AO4" s="1855">
        <v>2021</v>
      </c>
      <c r="AP4" s="1855">
        <v>2022</v>
      </c>
      <c r="AQ4" s="250">
        <v>2023</v>
      </c>
      <c r="AR4" s="250">
        <v>2024</v>
      </c>
      <c r="AS4" s="1855">
        <v>2014</v>
      </c>
      <c r="AT4" s="1855">
        <v>2015</v>
      </c>
      <c r="AU4" s="1855">
        <v>2016</v>
      </c>
      <c r="AV4" s="1855">
        <v>2017</v>
      </c>
      <c r="AW4" s="1855">
        <v>2018</v>
      </c>
      <c r="AX4" s="1855">
        <v>2019</v>
      </c>
      <c r="AY4" s="1855">
        <v>2020</v>
      </c>
      <c r="AZ4" s="1855">
        <v>2021</v>
      </c>
      <c r="BA4" s="1855">
        <v>2022</v>
      </c>
      <c r="BB4" s="250">
        <v>2023</v>
      </c>
      <c r="BC4" s="1856">
        <v>2024</v>
      </c>
    </row>
    <row r="5" spans="1:55" s="1863" customFormat="1" ht="12.75" customHeight="1">
      <c r="A5" s="1858"/>
      <c r="B5" s="1365" t="s">
        <v>7</v>
      </c>
      <c r="C5" s="1859"/>
      <c r="D5" s="1859"/>
      <c r="E5" s="1859"/>
      <c r="F5" s="1859"/>
      <c r="G5" s="1859"/>
      <c r="H5" s="1859"/>
      <c r="I5" s="1859"/>
      <c r="J5" s="1859"/>
      <c r="K5" s="1860"/>
      <c r="L5" s="1860"/>
      <c r="M5" s="1860"/>
      <c r="N5" s="1859"/>
      <c r="O5" s="1859"/>
      <c r="P5" s="1859"/>
      <c r="Q5" s="1859"/>
      <c r="R5" s="1859"/>
      <c r="S5" s="1859"/>
      <c r="T5" s="1859"/>
      <c r="U5" s="1859"/>
      <c r="V5" s="1860"/>
      <c r="W5" s="1860"/>
      <c r="X5" s="1860"/>
      <c r="Y5" s="1859"/>
      <c r="Z5" s="1859"/>
      <c r="AA5" s="1859"/>
      <c r="AB5" s="1859"/>
      <c r="AC5" s="1859"/>
      <c r="AD5" s="1859"/>
      <c r="AE5" s="1859"/>
      <c r="AF5" s="1859"/>
      <c r="AG5" s="1860"/>
      <c r="AH5" s="1860"/>
      <c r="AI5" s="1860"/>
      <c r="AJ5" s="1859"/>
      <c r="AK5" s="1859"/>
      <c r="AL5" s="1859"/>
      <c r="AM5" s="1859"/>
      <c r="AN5" s="1859"/>
      <c r="AO5" s="1859"/>
      <c r="AP5" s="1860"/>
      <c r="AQ5" s="1860"/>
      <c r="AR5" s="1860"/>
      <c r="AS5" s="1859"/>
      <c r="AT5" s="1859"/>
      <c r="AU5" s="1859"/>
      <c r="AV5" s="1859"/>
      <c r="AW5" s="1861"/>
      <c r="AX5" s="1861"/>
      <c r="AY5" s="1859"/>
      <c r="AZ5" s="1859"/>
      <c r="BA5" s="1860"/>
      <c r="BB5" s="1862"/>
      <c r="BC5" s="1854"/>
    </row>
    <row r="6" spans="1:55" ht="13.5" customHeight="1">
      <c r="A6" s="1864">
        <v>1</v>
      </c>
      <c r="B6" s="789" t="s">
        <v>8</v>
      </c>
      <c r="C6" s="1865">
        <v>372</v>
      </c>
      <c r="D6" s="1865">
        <v>378</v>
      </c>
      <c r="E6" s="1866">
        <v>380</v>
      </c>
      <c r="F6" s="1866">
        <v>848</v>
      </c>
      <c r="G6" s="1866">
        <v>851</v>
      </c>
      <c r="H6" s="1866">
        <v>853</v>
      </c>
      <c r="I6" s="1866">
        <v>861</v>
      </c>
      <c r="J6" s="1866">
        <v>864</v>
      </c>
      <c r="K6" s="1867">
        <v>865</v>
      </c>
      <c r="L6" s="1867">
        <v>870</v>
      </c>
      <c r="M6" s="1868">
        <v>870</v>
      </c>
      <c r="N6" s="1865">
        <v>617</v>
      </c>
      <c r="O6" s="1865">
        <v>622</v>
      </c>
      <c r="P6" s="1866">
        <v>1349</v>
      </c>
      <c r="Q6" s="1866">
        <v>970</v>
      </c>
      <c r="R6" s="1866">
        <v>973</v>
      </c>
      <c r="S6" s="1866">
        <v>976</v>
      </c>
      <c r="T6" s="1866">
        <v>979</v>
      </c>
      <c r="U6" s="1866">
        <v>980</v>
      </c>
      <c r="V6" s="1867">
        <v>983</v>
      </c>
      <c r="W6" s="1867">
        <v>985</v>
      </c>
      <c r="X6" s="1868">
        <v>988</v>
      </c>
      <c r="Y6" s="1865">
        <v>3850</v>
      </c>
      <c r="Z6" s="1865">
        <v>3877</v>
      </c>
      <c r="AA6" s="1866">
        <v>3009</v>
      </c>
      <c r="AB6" s="1866">
        <v>2918</v>
      </c>
      <c r="AC6" s="1866">
        <v>2920</v>
      </c>
      <c r="AD6" s="1866">
        <v>2932</v>
      </c>
      <c r="AE6" s="1866">
        <v>2940</v>
      </c>
      <c r="AF6" s="1866">
        <v>2949</v>
      </c>
      <c r="AG6" s="1867">
        <v>2960</v>
      </c>
      <c r="AH6" s="1867">
        <v>2965</v>
      </c>
      <c r="AI6" s="1868">
        <v>2965</v>
      </c>
      <c r="AJ6" s="1866">
        <v>154</v>
      </c>
      <c r="AK6" s="1866">
        <v>161</v>
      </c>
      <c r="AL6" s="1866">
        <v>164</v>
      </c>
      <c r="AM6" s="1866">
        <v>171</v>
      </c>
      <c r="AN6" s="1866">
        <v>175</v>
      </c>
      <c r="AO6" s="1866">
        <v>177</v>
      </c>
      <c r="AP6" s="1867">
        <v>177</v>
      </c>
      <c r="AQ6" s="1867">
        <v>181</v>
      </c>
      <c r="AR6" s="1868">
        <v>181</v>
      </c>
      <c r="AS6" s="1869">
        <v>4839</v>
      </c>
      <c r="AT6" s="1870">
        <v>4877</v>
      </c>
      <c r="AU6" s="1866">
        <v>4892</v>
      </c>
      <c r="AV6" s="1866">
        <v>4897</v>
      </c>
      <c r="AW6" s="1871">
        <v>4908</v>
      </c>
      <c r="AX6" s="1871">
        <v>4932</v>
      </c>
      <c r="AY6" s="1872">
        <v>4955</v>
      </c>
      <c r="AZ6" s="1872">
        <v>4970</v>
      </c>
      <c r="BA6" s="1867">
        <v>4985</v>
      </c>
      <c r="BB6" s="1873">
        <v>5001</v>
      </c>
      <c r="BC6" s="1874">
        <v>5004</v>
      </c>
    </row>
    <row r="7" spans="1:55" ht="14.25" customHeight="1">
      <c r="A7" s="1864"/>
      <c r="B7" s="1365" t="s">
        <v>12</v>
      </c>
      <c r="C7" s="1865"/>
      <c r="D7" s="1865"/>
      <c r="E7" s="1875"/>
      <c r="F7" s="1875"/>
      <c r="G7" s="1875"/>
      <c r="H7" s="1875"/>
      <c r="I7" s="1875"/>
      <c r="J7" s="1875"/>
      <c r="K7" s="1876"/>
      <c r="L7" s="1876"/>
      <c r="M7" s="1876"/>
      <c r="N7" s="1865"/>
      <c r="O7" s="1865"/>
      <c r="P7" s="1875"/>
      <c r="Q7" s="1875"/>
      <c r="R7" s="1875"/>
      <c r="S7" s="1875"/>
      <c r="T7" s="1875"/>
      <c r="U7" s="1875"/>
      <c r="V7" s="1876"/>
      <c r="W7" s="1876"/>
      <c r="X7" s="1876"/>
      <c r="Y7" s="1865"/>
      <c r="Z7" s="1865"/>
      <c r="AA7" s="1875"/>
      <c r="AB7" s="1875"/>
      <c r="AC7" s="1875"/>
      <c r="AD7" s="1875"/>
      <c r="AE7" s="1875"/>
      <c r="AF7" s="1875"/>
      <c r="AG7" s="1876"/>
      <c r="AH7" s="1876"/>
      <c r="AI7" s="1876"/>
      <c r="AJ7" s="1875"/>
      <c r="AK7" s="1875"/>
      <c r="AL7" s="1875"/>
      <c r="AM7" s="1875"/>
      <c r="AN7" s="1875"/>
      <c r="AO7" s="1875"/>
      <c r="AP7" s="1876"/>
      <c r="AQ7" s="1876"/>
      <c r="AR7" s="1876"/>
      <c r="AS7" s="1869"/>
      <c r="AT7" s="1870"/>
      <c r="AU7" s="1866"/>
      <c r="AV7" s="1866"/>
      <c r="AW7" s="1871"/>
      <c r="AX7" s="1871"/>
      <c r="AY7" s="1872"/>
      <c r="AZ7" s="1872"/>
      <c r="BA7" s="1876"/>
      <c r="BB7" s="1873"/>
      <c r="BC7" s="1854"/>
    </row>
    <row r="8" spans="1:55" ht="14.25" customHeight="1">
      <c r="A8" s="1864">
        <v>2</v>
      </c>
      <c r="B8" s="1365" t="s">
        <v>851</v>
      </c>
      <c r="C8" s="1865"/>
      <c r="D8" s="1865"/>
      <c r="E8" s="1875"/>
      <c r="F8" s="1875"/>
      <c r="G8" s="1875"/>
      <c r="H8" s="1875"/>
      <c r="I8" s="1875"/>
      <c r="J8" s="1875"/>
      <c r="K8" s="1876"/>
      <c r="L8" s="1876"/>
      <c r="M8" s="1868">
        <v>2</v>
      </c>
      <c r="N8" s="1865"/>
      <c r="O8" s="1865"/>
      <c r="P8" s="1875"/>
      <c r="Q8" s="1875"/>
      <c r="R8" s="1875"/>
      <c r="S8" s="1875"/>
      <c r="T8" s="1875"/>
      <c r="U8" s="1875"/>
      <c r="V8" s="1876"/>
      <c r="W8" s="1876"/>
      <c r="X8" s="1868">
        <v>0</v>
      </c>
      <c r="Y8" s="1865"/>
      <c r="Z8" s="1865"/>
      <c r="AA8" s="1875"/>
      <c r="AB8" s="1875"/>
      <c r="AC8" s="1875"/>
      <c r="AD8" s="1875"/>
      <c r="AE8" s="1875"/>
      <c r="AF8" s="1875"/>
      <c r="AG8" s="1876"/>
      <c r="AH8" s="1876"/>
      <c r="AI8" s="1868">
        <v>0</v>
      </c>
      <c r="AJ8" s="1875"/>
      <c r="AK8" s="1875"/>
      <c r="AL8" s="1875"/>
      <c r="AM8" s="1875"/>
      <c r="AN8" s="1875"/>
      <c r="AO8" s="1875"/>
      <c r="AP8" s="1876"/>
      <c r="AQ8" s="1876"/>
      <c r="AR8" s="1868">
        <v>0</v>
      </c>
      <c r="AS8" s="1869"/>
      <c r="AT8" s="1870"/>
      <c r="AU8" s="1866"/>
      <c r="AV8" s="1866"/>
      <c r="AW8" s="1871"/>
      <c r="AX8" s="1871"/>
      <c r="AY8" s="1872"/>
      <c r="AZ8" s="1872"/>
      <c r="BA8" s="1876"/>
      <c r="BB8" s="1873"/>
      <c r="BC8" s="1854"/>
    </row>
    <row r="9" spans="1:55" ht="14.25" customHeight="1">
      <c r="A9" s="1864">
        <v>3</v>
      </c>
      <c r="B9" s="789" t="s">
        <v>13</v>
      </c>
      <c r="C9" s="1865">
        <v>56</v>
      </c>
      <c r="D9" s="1865">
        <v>54</v>
      </c>
      <c r="E9" s="1875">
        <v>54</v>
      </c>
      <c r="F9" s="1875">
        <v>293</v>
      </c>
      <c r="G9" s="1875">
        <v>293</v>
      </c>
      <c r="H9" s="1875">
        <v>291</v>
      </c>
      <c r="I9" s="1875">
        <v>276</v>
      </c>
      <c r="J9" s="1875">
        <v>259</v>
      </c>
      <c r="K9" s="1877">
        <v>259</v>
      </c>
      <c r="L9" s="1877">
        <v>243</v>
      </c>
      <c r="M9" s="1868">
        <v>247</v>
      </c>
      <c r="N9" s="1865">
        <v>456</v>
      </c>
      <c r="O9" s="1865">
        <v>396</v>
      </c>
      <c r="P9" s="1875">
        <v>81</v>
      </c>
      <c r="Q9" s="1875">
        <v>0</v>
      </c>
      <c r="R9" s="1875">
        <v>109</v>
      </c>
      <c r="S9" s="1875">
        <v>105</v>
      </c>
      <c r="T9" s="1875">
        <v>98</v>
      </c>
      <c r="U9" s="1875">
        <v>89</v>
      </c>
      <c r="V9" s="1877">
        <v>89</v>
      </c>
      <c r="W9" s="1877">
        <v>84</v>
      </c>
      <c r="X9" s="1868">
        <v>92</v>
      </c>
      <c r="Y9" s="1865">
        <v>66</v>
      </c>
      <c r="Z9" s="1865">
        <v>57</v>
      </c>
      <c r="AA9" s="1875">
        <v>372</v>
      </c>
      <c r="AB9" s="1875">
        <v>50</v>
      </c>
      <c r="AC9" s="1875">
        <v>50</v>
      </c>
      <c r="AD9" s="1875">
        <v>49</v>
      </c>
      <c r="AE9" s="1875">
        <v>42</v>
      </c>
      <c r="AF9" s="1875">
        <v>38</v>
      </c>
      <c r="AG9" s="1877">
        <v>38</v>
      </c>
      <c r="AH9" s="1877">
        <v>38</v>
      </c>
      <c r="AI9" s="1868">
        <v>38</v>
      </c>
      <c r="AJ9" s="1875">
        <v>0</v>
      </c>
      <c r="AK9" s="1875">
        <v>109</v>
      </c>
      <c r="AL9" s="1875">
        <v>0</v>
      </c>
      <c r="AM9" s="1875">
        <v>0</v>
      </c>
      <c r="AN9" s="1875">
        <v>0</v>
      </c>
      <c r="AO9" s="1875">
        <v>0</v>
      </c>
      <c r="AP9" s="1877">
        <v>0</v>
      </c>
      <c r="AQ9" s="1877">
        <v>0</v>
      </c>
      <c r="AR9" s="1868">
        <v>0</v>
      </c>
      <c r="AS9" s="1869">
        <v>578</v>
      </c>
      <c r="AT9" s="1870">
        <v>507</v>
      </c>
      <c r="AU9" s="1866">
        <v>507</v>
      </c>
      <c r="AV9" s="1866">
        <v>452</v>
      </c>
      <c r="AW9" s="1871">
        <v>452</v>
      </c>
      <c r="AX9" s="1871">
        <v>445</v>
      </c>
      <c r="AY9" s="1872">
        <v>416</v>
      </c>
      <c r="AZ9" s="1872">
        <v>386</v>
      </c>
      <c r="BA9" s="1877">
        <v>386</v>
      </c>
      <c r="BB9" s="1873">
        <v>365</v>
      </c>
      <c r="BC9" s="1874">
        <v>377</v>
      </c>
    </row>
    <row r="10" spans="1:55" ht="15.75" customHeight="1">
      <c r="A10" s="1864">
        <v>4</v>
      </c>
      <c r="B10" s="789" t="s">
        <v>17</v>
      </c>
      <c r="C10" s="1870">
        <v>29</v>
      </c>
      <c r="D10" s="1870">
        <v>29</v>
      </c>
      <c r="E10" s="1866">
        <v>60</v>
      </c>
      <c r="F10" s="1866">
        <v>61</v>
      </c>
      <c r="G10" s="1866">
        <v>61</v>
      </c>
      <c r="H10" s="1866">
        <v>60</v>
      </c>
      <c r="I10" s="1866">
        <v>60</v>
      </c>
      <c r="J10" s="1866">
        <v>11</v>
      </c>
      <c r="K10" s="1867">
        <v>11</v>
      </c>
      <c r="L10" s="1867">
        <v>2</v>
      </c>
      <c r="M10" s="1868">
        <v>2</v>
      </c>
      <c r="N10" s="1866">
        <v>63</v>
      </c>
      <c r="O10" s="1870">
        <v>46</v>
      </c>
      <c r="P10" s="1866">
        <v>22</v>
      </c>
      <c r="Q10" s="1866">
        <v>22</v>
      </c>
      <c r="R10" s="1866">
        <v>22</v>
      </c>
      <c r="S10" s="1866">
        <v>21</v>
      </c>
      <c r="T10" s="1866">
        <v>21</v>
      </c>
      <c r="U10" s="1866">
        <v>15</v>
      </c>
      <c r="V10" s="1867">
        <v>15</v>
      </c>
      <c r="W10" s="1867">
        <v>0</v>
      </c>
      <c r="X10" s="1868">
        <v>0</v>
      </c>
      <c r="Y10" s="1870">
        <v>1</v>
      </c>
      <c r="Z10" s="1870">
        <v>16</v>
      </c>
      <c r="AA10" s="1866">
        <v>0</v>
      </c>
      <c r="AB10" s="1866">
        <v>0</v>
      </c>
      <c r="AC10" s="1866">
        <v>1</v>
      </c>
      <c r="AD10" s="1866">
        <v>1</v>
      </c>
      <c r="AE10" s="1866">
        <v>1</v>
      </c>
      <c r="AF10" s="1866">
        <v>1</v>
      </c>
      <c r="AG10" s="1867">
        <v>1</v>
      </c>
      <c r="AH10" s="1867">
        <v>0</v>
      </c>
      <c r="AI10" s="1868">
        <v>0</v>
      </c>
      <c r="AJ10" s="1866">
        <v>1</v>
      </c>
      <c r="AK10" s="1866">
        <v>1</v>
      </c>
      <c r="AL10" s="1866">
        <v>0</v>
      </c>
      <c r="AM10" s="1866">
        <v>0</v>
      </c>
      <c r="AN10" s="1866">
        <v>0</v>
      </c>
      <c r="AO10" s="1866">
        <v>0</v>
      </c>
      <c r="AP10" s="1867">
        <v>0</v>
      </c>
      <c r="AQ10" s="1867">
        <v>0</v>
      </c>
      <c r="AR10" s="1868">
        <v>0</v>
      </c>
      <c r="AS10" s="1869">
        <v>93</v>
      </c>
      <c r="AT10" s="1870">
        <v>91</v>
      </c>
      <c r="AU10" s="1866">
        <v>83</v>
      </c>
      <c r="AV10" s="1866">
        <v>84</v>
      </c>
      <c r="AW10" s="1871">
        <v>84</v>
      </c>
      <c r="AX10" s="1871">
        <v>82</v>
      </c>
      <c r="AY10" s="1872">
        <v>82</v>
      </c>
      <c r="AZ10" s="1872">
        <v>27</v>
      </c>
      <c r="BA10" s="1867">
        <v>27</v>
      </c>
      <c r="BB10" s="1873">
        <v>2</v>
      </c>
      <c r="BC10" s="1874">
        <v>2</v>
      </c>
    </row>
    <row r="11" spans="1:55" ht="15" customHeight="1">
      <c r="A11" s="1864">
        <v>5</v>
      </c>
      <c r="B11" s="789" t="s">
        <v>20</v>
      </c>
      <c r="C11" s="1865">
        <v>12</v>
      </c>
      <c r="D11" s="1865">
        <v>12</v>
      </c>
      <c r="E11" s="1866">
        <v>10</v>
      </c>
      <c r="F11" s="1866">
        <v>13</v>
      </c>
      <c r="G11" s="1866">
        <v>16</v>
      </c>
      <c r="H11" s="1866">
        <v>16</v>
      </c>
      <c r="I11" s="1866">
        <v>20</v>
      </c>
      <c r="J11" s="1866">
        <v>20</v>
      </c>
      <c r="K11" s="1878">
        <v>20</v>
      </c>
      <c r="L11" s="1878">
        <v>20</v>
      </c>
      <c r="M11" s="1868">
        <v>20</v>
      </c>
      <c r="N11" s="1879">
        <v>32</v>
      </c>
      <c r="O11" s="1865">
        <v>32</v>
      </c>
      <c r="P11" s="1866">
        <v>52</v>
      </c>
      <c r="Q11" s="1866">
        <v>30</v>
      </c>
      <c r="R11" s="1866">
        <v>40</v>
      </c>
      <c r="S11" s="1866">
        <v>43</v>
      </c>
      <c r="T11" s="1866">
        <v>47</v>
      </c>
      <c r="U11" s="1866">
        <v>47</v>
      </c>
      <c r="V11" s="1878">
        <v>47</v>
      </c>
      <c r="W11" s="1878">
        <v>47</v>
      </c>
      <c r="X11" s="1868">
        <v>47</v>
      </c>
      <c r="Y11" s="1879">
        <v>18</v>
      </c>
      <c r="Z11" s="1865">
        <v>23</v>
      </c>
      <c r="AA11" s="1866">
        <v>5</v>
      </c>
      <c r="AB11" s="1866">
        <v>21</v>
      </c>
      <c r="AC11" s="1866">
        <v>6</v>
      </c>
      <c r="AD11" s="1866">
        <v>6</v>
      </c>
      <c r="AE11" s="1866">
        <v>6</v>
      </c>
      <c r="AF11" s="1866">
        <v>6</v>
      </c>
      <c r="AG11" s="1878">
        <v>6</v>
      </c>
      <c r="AH11" s="1878">
        <v>6</v>
      </c>
      <c r="AI11" s="1868">
        <v>6</v>
      </c>
      <c r="AJ11" s="1866">
        <v>0</v>
      </c>
      <c r="AK11" s="1866">
        <v>0</v>
      </c>
      <c r="AL11" s="1866">
        <v>0</v>
      </c>
      <c r="AM11" s="1866">
        <v>0</v>
      </c>
      <c r="AN11" s="1866">
        <v>0</v>
      </c>
      <c r="AO11" s="1866">
        <v>0</v>
      </c>
      <c r="AP11" s="1878">
        <v>0</v>
      </c>
      <c r="AQ11" s="1878">
        <v>0</v>
      </c>
      <c r="AR11" s="1868">
        <v>0</v>
      </c>
      <c r="AS11" s="1869">
        <v>62</v>
      </c>
      <c r="AT11" s="1870">
        <v>67</v>
      </c>
      <c r="AU11" s="1866">
        <v>67</v>
      </c>
      <c r="AV11" s="1866">
        <v>64</v>
      </c>
      <c r="AW11" s="1871">
        <v>62</v>
      </c>
      <c r="AX11" s="1871">
        <v>65</v>
      </c>
      <c r="AY11" s="1872">
        <v>73</v>
      </c>
      <c r="AZ11" s="1872">
        <v>73</v>
      </c>
      <c r="BA11" s="1867">
        <v>73</v>
      </c>
      <c r="BB11" s="1873">
        <v>73</v>
      </c>
      <c r="BC11" s="1874">
        <v>73</v>
      </c>
    </row>
    <row r="12" spans="1:55" ht="14.25" customHeight="1">
      <c r="A12" s="1864">
        <v>6</v>
      </c>
      <c r="B12" s="789" t="s">
        <v>24</v>
      </c>
      <c r="C12" s="1865">
        <v>16</v>
      </c>
      <c r="D12" s="1865">
        <v>16</v>
      </c>
      <c r="E12" s="1875">
        <v>21</v>
      </c>
      <c r="F12" s="1875">
        <v>20</v>
      </c>
      <c r="G12" s="1875">
        <v>65</v>
      </c>
      <c r="H12" s="1875">
        <v>49</v>
      </c>
      <c r="I12" s="1875">
        <v>48</v>
      </c>
      <c r="J12" s="1875">
        <v>47</v>
      </c>
      <c r="K12" s="1877">
        <v>47</v>
      </c>
      <c r="L12" s="1877">
        <v>47</v>
      </c>
      <c r="M12" s="1868">
        <v>48</v>
      </c>
      <c r="N12" s="1865">
        <v>91</v>
      </c>
      <c r="O12" s="1865">
        <v>91</v>
      </c>
      <c r="P12" s="1875">
        <v>47</v>
      </c>
      <c r="Q12" s="1875">
        <v>43</v>
      </c>
      <c r="R12" s="1875">
        <v>26</v>
      </c>
      <c r="S12" s="1875">
        <v>13</v>
      </c>
      <c r="T12" s="1875">
        <v>13</v>
      </c>
      <c r="U12" s="1875">
        <v>13</v>
      </c>
      <c r="V12" s="1877">
        <v>13</v>
      </c>
      <c r="W12" s="1877">
        <v>12</v>
      </c>
      <c r="X12" s="1868">
        <v>12</v>
      </c>
      <c r="Y12" s="1865">
        <v>14</v>
      </c>
      <c r="Z12" s="1865">
        <v>14</v>
      </c>
      <c r="AA12" s="1875">
        <v>53</v>
      </c>
      <c r="AB12" s="1875">
        <v>44</v>
      </c>
      <c r="AC12" s="1875">
        <v>2</v>
      </c>
      <c r="AD12" s="1875">
        <v>0</v>
      </c>
      <c r="AE12" s="1875">
        <v>0</v>
      </c>
      <c r="AF12" s="1875">
        <v>0</v>
      </c>
      <c r="AG12" s="1877">
        <v>0</v>
      </c>
      <c r="AH12" s="1877">
        <v>0</v>
      </c>
      <c r="AI12" s="1868">
        <v>0</v>
      </c>
      <c r="AJ12" s="1875">
        <v>0</v>
      </c>
      <c r="AK12" s="1875">
        <v>0</v>
      </c>
      <c r="AL12" s="1875">
        <v>0</v>
      </c>
      <c r="AM12" s="1875">
        <v>0</v>
      </c>
      <c r="AN12" s="1875">
        <v>0</v>
      </c>
      <c r="AO12" s="1875">
        <v>0</v>
      </c>
      <c r="AP12" s="1877">
        <v>0</v>
      </c>
      <c r="AQ12" s="1877">
        <v>0</v>
      </c>
      <c r="AR12" s="1868">
        <v>0</v>
      </c>
      <c r="AS12" s="1869">
        <v>121</v>
      </c>
      <c r="AT12" s="1870">
        <v>121</v>
      </c>
      <c r="AU12" s="1866">
        <v>121</v>
      </c>
      <c r="AV12" s="1866">
        <v>107</v>
      </c>
      <c r="AW12" s="1871">
        <v>93</v>
      </c>
      <c r="AX12" s="1871">
        <v>62</v>
      </c>
      <c r="AY12" s="1872">
        <v>61</v>
      </c>
      <c r="AZ12" s="1872">
        <v>60</v>
      </c>
      <c r="BA12" s="1877">
        <v>60</v>
      </c>
      <c r="BB12" s="1873">
        <v>59</v>
      </c>
      <c r="BC12" s="1874">
        <v>60</v>
      </c>
    </row>
    <row r="13" spans="1:55" ht="15.75" customHeight="1">
      <c r="A13" s="1864">
        <v>7</v>
      </c>
      <c r="B13" s="789" t="s">
        <v>28</v>
      </c>
      <c r="C13" s="1869">
        <v>61</v>
      </c>
      <c r="D13" s="1869">
        <v>61</v>
      </c>
      <c r="E13" s="1866">
        <v>36</v>
      </c>
      <c r="F13" s="1866">
        <v>34</v>
      </c>
      <c r="G13" s="1866">
        <v>94</v>
      </c>
      <c r="H13" s="1866">
        <v>85</v>
      </c>
      <c r="I13" s="1866">
        <v>87</v>
      </c>
      <c r="J13" s="1866">
        <v>84</v>
      </c>
      <c r="K13" s="1867">
        <v>84</v>
      </c>
      <c r="L13" s="1867">
        <v>86</v>
      </c>
      <c r="M13" s="1868">
        <v>88</v>
      </c>
      <c r="N13" s="1869">
        <v>115</v>
      </c>
      <c r="O13" s="1869">
        <v>110</v>
      </c>
      <c r="P13" s="1866">
        <v>83</v>
      </c>
      <c r="Q13" s="1866">
        <v>80</v>
      </c>
      <c r="R13" s="1866">
        <v>271</v>
      </c>
      <c r="S13" s="1866">
        <v>267</v>
      </c>
      <c r="T13" s="1866">
        <v>252</v>
      </c>
      <c r="U13" s="1866">
        <v>231</v>
      </c>
      <c r="V13" s="1867">
        <v>231</v>
      </c>
      <c r="W13" s="1867">
        <v>231</v>
      </c>
      <c r="X13" s="1868">
        <v>251</v>
      </c>
      <c r="Y13" s="1869">
        <v>583</v>
      </c>
      <c r="Z13" s="1869">
        <v>579</v>
      </c>
      <c r="AA13" s="1866">
        <v>297</v>
      </c>
      <c r="AB13" s="1866">
        <v>275</v>
      </c>
      <c r="AC13" s="1866">
        <v>251</v>
      </c>
      <c r="AD13" s="1866">
        <v>238</v>
      </c>
      <c r="AE13" s="1866">
        <v>203</v>
      </c>
      <c r="AF13" s="1866">
        <v>182</v>
      </c>
      <c r="AG13" s="1867">
        <v>182</v>
      </c>
      <c r="AH13" s="1867">
        <v>182</v>
      </c>
      <c r="AI13" s="1868">
        <v>181</v>
      </c>
      <c r="AJ13" s="1866">
        <v>281</v>
      </c>
      <c r="AK13" s="1866">
        <v>249</v>
      </c>
      <c r="AL13" s="1866">
        <v>15</v>
      </c>
      <c r="AM13" s="1866">
        <v>14</v>
      </c>
      <c r="AN13" s="1866">
        <v>14</v>
      </c>
      <c r="AO13" s="1866">
        <v>12</v>
      </c>
      <c r="AP13" s="1867">
        <v>12</v>
      </c>
      <c r="AQ13" s="1867">
        <v>12</v>
      </c>
      <c r="AR13" s="1868">
        <v>13</v>
      </c>
      <c r="AS13" s="1869">
        <v>759</v>
      </c>
      <c r="AT13" s="1870">
        <v>750</v>
      </c>
      <c r="AU13" s="1866">
        <v>697</v>
      </c>
      <c r="AV13" s="1866">
        <v>638</v>
      </c>
      <c r="AW13" s="1871">
        <v>631</v>
      </c>
      <c r="AX13" s="1871">
        <v>604</v>
      </c>
      <c r="AY13" s="1872">
        <v>556</v>
      </c>
      <c r="AZ13" s="1872">
        <v>509</v>
      </c>
      <c r="BA13" s="1867">
        <v>509</v>
      </c>
      <c r="BB13" s="1873">
        <v>511</v>
      </c>
      <c r="BC13" s="1874">
        <v>533</v>
      </c>
    </row>
    <row r="14" spans="1:55" ht="13.5" customHeight="1">
      <c r="A14" s="1864">
        <v>8</v>
      </c>
      <c r="B14" s="789" t="s">
        <v>32</v>
      </c>
      <c r="C14" s="1865">
        <v>19</v>
      </c>
      <c r="D14" s="1865">
        <v>20</v>
      </c>
      <c r="E14" s="1866">
        <v>19</v>
      </c>
      <c r="F14" s="1866">
        <v>19</v>
      </c>
      <c r="G14" s="1866">
        <v>71</v>
      </c>
      <c r="H14" s="1866">
        <v>75</v>
      </c>
      <c r="I14" s="1866">
        <v>76</v>
      </c>
      <c r="J14" s="1866">
        <v>76</v>
      </c>
      <c r="K14" s="1867">
        <v>76</v>
      </c>
      <c r="L14" s="1867">
        <v>68</v>
      </c>
      <c r="M14" s="1868">
        <v>67</v>
      </c>
      <c r="N14" s="1865">
        <v>47</v>
      </c>
      <c r="O14" s="1865">
        <v>52</v>
      </c>
      <c r="P14" s="1866">
        <v>52</v>
      </c>
      <c r="Q14" s="1866">
        <v>68</v>
      </c>
      <c r="R14" s="1866">
        <v>115</v>
      </c>
      <c r="S14" s="1866">
        <v>159</v>
      </c>
      <c r="T14" s="1866">
        <v>178</v>
      </c>
      <c r="U14" s="1866">
        <v>178</v>
      </c>
      <c r="V14" s="1867">
        <v>178</v>
      </c>
      <c r="W14" s="1867">
        <v>176</v>
      </c>
      <c r="X14" s="1868">
        <v>159</v>
      </c>
      <c r="Y14" s="1879">
        <v>57</v>
      </c>
      <c r="Z14" s="1865">
        <v>51</v>
      </c>
      <c r="AA14" s="1866">
        <v>51</v>
      </c>
      <c r="AB14" s="1866">
        <v>51</v>
      </c>
      <c r="AC14" s="1866">
        <v>2</v>
      </c>
      <c r="AD14" s="1866">
        <v>4</v>
      </c>
      <c r="AE14" s="1866">
        <v>9</v>
      </c>
      <c r="AF14" s="1866">
        <v>9</v>
      </c>
      <c r="AG14" s="1867">
        <v>9</v>
      </c>
      <c r="AH14" s="1867">
        <v>9</v>
      </c>
      <c r="AI14" s="1868">
        <v>8</v>
      </c>
      <c r="AJ14" s="1866">
        <v>0</v>
      </c>
      <c r="AK14" s="1866">
        <v>0</v>
      </c>
      <c r="AL14" s="1866">
        <v>0</v>
      </c>
      <c r="AM14" s="1866">
        <v>0</v>
      </c>
      <c r="AN14" s="1866">
        <v>0</v>
      </c>
      <c r="AO14" s="1866">
        <v>0</v>
      </c>
      <c r="AP14" s="1867">
        <v>0</v>
      </c>
      <c r="AQ14" s="1867">
        <v>0</v>
      </c>
      <c r="AR14" s="1868">
        <v>0</v>
      </c>
      <c r="AS14" s="1869">
        <v>123</v>
      </c>
      <c r="AT14" s="1870">
        <v>123</v>
      </c>
      <c r="AU14" s="1866">
        <v>122</v>
      </c>
      <c r="AV14" s="1866">
        <v>138</v>
      </c>
      <c r="AW14" s="1871">
        <v>188</v>
      </c>
      <c r="AX14" s="1871">
        <v>238</v>
      </c>
      <c r="AY14" s="1872">
        <v>263</v>
      </c>
      <c r="AZ14" s="1872">
        <v>263</v>
      </c>
      <c r="BA14" s="1867">
        <v>263</v>
      </c>
      <c r="BB14" s="1873">
        <v>253</v>
      </c>
      <c r="BC14" s="1874">
        <v>234</v>
      </c>
    </row>
    <row r="15" spans="1:55" ht="13.5" customHeight="1">
      <c r="A15" s="1864">
        <v>9</v>
      </c>
      <c r="B15" s="789" t="s">
        <v>96</v>
      </c>
      <c r="C15" s="1865">
        <v>9</v>
      </c>
      <c r="D15" s="1865">
        <v>8</v>
      </c>
      <c r="E15" s="1866">
        <v>14</v>
      </c>
      <c r="F15" s="1866">
        <v>13</v>
      </c>
      <c r="G15" s="1866">
        <v>15</v>
      </c>
      <c r="H15" s="1866">
        <v>15</v>
      </c>
      <c r="I15" s="1866">
        <v>18</v>
      </c>
      <c r="J15" s="1866">
        <v>24</v>
      </c>
      <c r="K15" s="1867">
        <v>24</v>
      </c>
      <c r="L15" s="1867">
        <v>38</v>
      </c>
      <c r="M15" s="1868">
        <v>39</v>
      </c>
      <c r="N15" s="1865">
        <v>19</v>
      </c>
      <c r="O15" s="1865">
        <v>18</v>
      </c>
      <c r="P15" s="1866">
        <v>16</v>
      </c>
      <c r="Q15" s="1866">
        <v>16</v>
      </c>
      <c r="R15" s="1866">
        <v>18</v>
      </c>
      <c r="S15" s="1866">
        <v>21</v>
      </c>
      <c r="T15" s="1866">
        <v>22</v>
      </c>
      <c r="U15" s="1866">
        <v>25</v>
      </c>
      <c r="V15" s="1867">
        <v>25</v>
      </c>
      <c r="W15" s="1867">
        <v>59</v>
      </c>
      <c r="X15" s="1868">
        <v>59</v>
      </c>
      <c r="Y15" s="1865">
        <v>4</v>
      </c>
      <c r="Z15" s="1865">
        <v>4</v>
      </c>
      <c r="AA15" s="1866">
        <v>0</v>
      </c>
      <c r="AB15" s="1866">
        <v>0</v>
      </c>
      <c r="AC15" s="1866">
        <v>1</v>
      </c>
      <c r="AD15" s="1866">
        <v>1</v>
      </c>
      <c r="AE15" s="1866">
        <v>1</v>
      </c>
      <c r="AF15" s="1866">
        <v>1</v>
      </c>
      <c r="AG15" s="1867">
        <v>1</v>
      </c>
      <c r="AH15" s="1867">
        <v>5</v>
      </c>
      <c r="AI15" s="1868">
        <v>5</v>
      </c>
      <c r="AJ15" s="1866">
        <v>0</v>
      </c>
      <c r="AK15" s="1866">
        <v>0</v>
      </c>
      <c r="AL15" s="1866">
        <v>0</v>
      </c>
      <c r="AM15" s="1866">
        <v>0</v>
      </c>
      <c r="AN15" s="1866">
        <v>0</v>
      </c>
      <c r="AO15" s="1866">
        <v>0</v>
      </c>
      <c r="AP15" s="1867">
        <v>0</v>
      </c>
      <c r="AQ15" s="1867">
        <v>0</v>
      </c>
      <c r="AR15" s="1868">
        <v>0</v>
      </c>
      <c r="AS15" s="1869">
        <v>32</v>
      </c>
      <c r="AT15" s="1870">
        <v>30</v>
      </c>
      <c r="AU15" s="1866">
        <v>30</v>
      </c>
      <c r="AV15" s="1866">
        <v>29</v>
      </c>
      <c r="AW15" s="1871">
        <v>34</v>
      </c>
      <c r="AX15" s="1871">
        <v>37</v>
      </c>
      <c r="AY15" s="1872">
        <v>41</v>
      </c>
      <c r="AZ15" s="1872">
        <v>50</v>
      </c>
      <c r="BA15" s="1867">
        <v>50</v>
      </c>
      <c r="BB15" s="1873">
        <v>102</v>
      </c>
      <c r="BC15" s="1874">
        <v>103</v>
      </c>
    </row>
    <row r="16" spans="1:55" ht="13.5" customHeight="1">
      <c r="A16" s="1864">
        <v>10</v>
      </c>
      <c r="B16" s="789" t="s">
        <v>852</v>
      </c>
      <c r="C16" s="1865"/>
      <c r="D16" s="1865"/>
      <c r="E16" s="1866"/>
      <c r="F16" s="1866"/>
      <c r="G16" s="1866"/>
      <c r="H16" s="1866"/>
      <c r="I16" s="1866"/>
      <c r="J16" s="1866"/>
      <c r="K16" s="1867"/>
      <c r="L16" s="1867"/>
      <c r="M16" s="1868">
        <v>0</v>
      </c>
      <c r="N16" s="1865"/>
      <c r="O16" s="1865"/>
      <c r="P16" s="1866"/>
      <c r="Q16" s="1866"/>
      <c r="R16" s="1866"/>
      <c r="S16" s="1866"/>
      <c r="T16" s="1866"/>
      <c r="U16" s="1866"/>
      <c r="V16" s="1867"/>
      <c r="W16" s="1867"/>
      <c r="X16" s="1868">
        <v>1</v>
      </c>
      <c r="Y16" s="1865"/>
      <c r="Z16" s="1865"/>
      <c r="AA16" s="1866"/>
      <c r="AB16" s="1866"/>
      <c r="AC16" s="1866"/>
      <c r="AD16" s="1866"/>
      <c r="AE16" s="1866"/>
      <c r="AF16" s="1866"/>
      <c r="AG16" s="1867"/>
      <c r="AH16" s="1867"/>
      <c r="AI16" s="1868">
        <v>1</v>
      </c>
      <c r="AJ16" s="1866"/>
      <c r="AK16" s="1866"/>
      <c r="AL16" s="1866"/>
      <c r="AM16" s="1866"/>
      <c r="AN16" s="1866"/>
      <c r="AO16" s="1866"/>
      <c r="AP16" s="1867"/>
      <c r="AQ16" s="1867"/>
      <c r="AR16" s="1868">
        <v>0</v>
      </c>
      <c r="AS16" s="1869"/>
      <c r="AT16" s="1870"/>
      <c r="AU16" s="1866"/>
      <c r="AV16" s="1866"/>
      <c r="AW16" s="1871"/>
      <c r="AX16" s="1871"/>
      <c r="AY16" s="1872"/>
      <c r="AZ16" s="1872"/>
      <c r="BA16" s="1867"/>
      <c r="BB16" s="1873"/>
      <c r="BC16" s="1874">
        <v>2</v>
      </c>
    </row>
    <row r="17" spans="1:55" ht="15" customHeight="1">
      <c r="A17" s="1864">
        <v>11</v>
      </c>
      <c r="B17" s="789" t="s">
        <v>39</v>
      </c>
      <c r="C17" s="1865">
        <v>13</v>
      </c>
      <c r="D17" s="1865">
        <v>14</v>
      </c>
      <c r="E17" s="1866">
        <v>61</v>
      </c>
      <c r="F17" s="1866">
        <v>62</v>
      </c>
      <c r="G17" s="1866">
        <v>67</v>
      </c>
      <c r="H17" s="1866">
        <v>67</v>
      </c>
      <c r="I17" s="1866">
        <v>67</v>
      </c>
      <c r="J17" s="1866">
        <v>62</v>
      </c>
      <c r="K17" s="1867">
        <v>62</v>
      </c>
      <c r="L17" s="1867">
        <v>60</v>
      </c>
      <c r="M17" s="1868">
        <v>60</v>
      </c>
      <c r="N17" s="1865">
        <v>34</v>
      </c>
      <c r="O17" s="1865">
        <v>34</v>
      </c>
      <c r="P17" s="1866">
        <v>12</v>
      </c>
      <c r="Q17" s="1866">
        <v>28</v>
      </c>
      <c r="R17" s="1866">
        <v>52</v>
      </c>
      <c r="S17" s="1866">
        <v>52</v>
      </c>
      <c r="T17" s="1866">
        <v>52</v>
      </c>
      <c r="U17" s="1866">
        <v>52</v>
      </c>
      <c r="V17" s="1867">
        <v>52</v>
      </c>
      <c r="W17" s="1867">
        <v>47</v>
      </c>
      <c r="X17" s="1868">
        <v>47</v>
      </c>
      <c r="Y17" s="1865">
        <v>13</v>
      </c>
      <c r="Z17" s="1865">
        <v>13</v>
      </c>
      <c r="AA17" s="1866">
        <v>0</v>
      </c>
      <c r="AB17" s="1866">
        <v>3</v>
      </c>
      <c r="AC17" s="1866">
        <v>4</v>
      </c>
      <c r="AD17" s="1866">
        <v>4</v>
      </c>
      <c r="AE17" s="1866">
        <v>4</v>
      </c>
      <c r="AF17" s="1866">
        <v>4</v>
      </c>
      <c r="AG17" s="1867">
        <v>4</v>
      </c>
      <c r="AH17" s="1867">
        <v>4</v>
      </c>
      <c r="AI17" s="1868">
        <v>4</v>
      </c>
      <c r="AJ17" s="1866">
        <v>0</v>
      </c>
      <c r="AK17" s="1866">
        <v>0</v>
      </c>
      <c r="AL17" s="1866">
        <v>0</v>
      </c>
      <c r="AM17" s="1866">
        <v>0</v>
      </c>
      <c r="AN17" s="1866">
        <v>0</v>
      </c>
      <c r="AO17" s="1866">
        <v>0</v>
      </c>
      <c r="AP17" s="1867">
        <v>0</v>
      </c>
      <c r="AQ17" s="1867">
        <v>0</v>
      </c>
      <c r="AR17" s="1868">
        <v>0</v>
      </c>
      <c r="AS17" s="1869">
        <v>60</v>
      </c>
      <c r="AT17" s="1870">
        <v>61</v>
      </c>
      <c r="AU17" s="1866">
        <v>73</v>
      </c>
      <c r="AV17" s="1866">
        <v>93</v>
      </c>
      <c r="AW17" s="1871">
        <v>123</v>
      </c>
      <c r="AX17" s="1871">
        <v>123</v>
      </c>
      <c r="AY17" s="1872">
        <v>123</v>
      </c>
      <c r="AZ17" s="1872">
        <v>118</v>
      </c>
      <c r="BA17" s="1867">
        <v>118</v>
      </c>
      <c r="BB17" s="1873">
        <v>111</v>
      </c>
      <c r="BC17" s="1874">
        <v>111</v>
      </c>
    </row>
    <row r="18" spans="1:55" ht="14.25" customHeight="1">
      <c r="A18" s="1864">
        <v>12</v>
      </c>
      <c r="B18" s="789" t="s">
        <v>180</v>
      </c>
      <c r="C18" s="1865">
        <v>22</v>
      </c>
      <c r="D18" s="1865">
        <v>28</v>
      </c>
      <c r="E18" s="1866">
        <v>28</v>
      </c>
      <c r="F18" s="1866">
        <v>78</v>
      </c>
      <c r="G18" s="1866">
        <v>62</v>
      </c>
      <c r="H18" s="1866">
        <v>63</v>
      </c>
      <c r="I18" s="1866">
        <v>64</v>
      </c>
      <c r="J18" s="1866">
        <v>63</v>
      </c>
      <c r="K18" s="1867">
        <v>63</v>
      </c>
      <c r="L18" s="1867"/>
      <c r="M18" s="1868"/>
      <c r="N18" s="1865">
        <v>50</v>
      </c>
      <c r="O18" s="1865">
        <v>52</v>
      </c>
      <c r="P18" s="1866">
        <v>54</v>
      </c>
      <c r="Q18" s="1866">
        <v>117</v>
      </c>
      <c r="R18" s="1866">
        <v>133</v>
      </c>
      <c r="S18" s="1866">
        <v>129</v>
      </c>
      <c r="T18" s="1866">
        <v>132</v>
      </c>
      <c r="U18" s="1866">
        <v>125</v>
      </c>
      <c r="V18" s="1867">
        <v>125</v>
      </c>
      <c r="W18" s="1867"/>
      <c r="X18" s="1868"/>
      <c r="Y18" s="1865">
        <v>129</v>
      </c>
      <c r="Z18" s="1865">
        <v>131</v>
      </c>
      <c r="AA18" s="1866">
        <v>135</v>
      </c>
      <c r="AB18" s="1866">
        <v>22</v>
      </c>
      <c r="AC18" s="1866">
        <v>22</v>
      </c>
      <c r="AD18" s="1866">
        <v>20</v>
      </c>
      <c r="AE18" s="1866">
        <v>19</v>
      </c>
      <c r="AF18" s="1866">
        <v>17</v>
      </c>
      <c r="AG18" s="1867">
        <v>17</v>
      </c>
      <c r="AH18" s="1867"/>
      <c r="AI18" s="1868"/>
      <c r="AJ18" s="1866">
        <v>0</v>
      </c>
      <c r="AK18" s="1866">
        <v>0</v>
      </c>
      <c r="AL18" s="1866">
        <v>0</v>
      </c>
      <c r="AM18" s="1866">
        <v>0</v>
      </c>
      <c r="AN18" s="1866">
        <v>0</v>
      </c>
      <c r="AO18" s="1866">
        <v>0</v>
      </c>
      <c r="AP18" s="1867">
        <v>0</v>
      </c>
      <c r="AQ18" s="1867"/>
      <c r="AR18" s="1868"/>
      <c r="AS18" s="1869">
        <v>201</v>
      </c>
      <c r="AT18" s="1870">
        <v>211</v>
      </c>
      <c r="AU18" s="1866">
        <v>217</v>
      </c>
      <c r="AV18" s="1866">
        <v>217</v>
      </c>
      <c r="AW18" s="1871">
        <v>217</v>
      </c>
      <c r="AX18" s="1871">
        <v>212</v>
      </c>
      <c r="AY18" s="1872">
        <v>215</v>
      </c>
      <c r="AZ18" s="1872">
        <v>205</v>
      </c>
      <c r="BA18" s="1867">
        <v>205</v>
      </c>
      <c r="BB18" s="1880" t="s">
        <v>103</v>
      </c>
      <c r="BC18" s="1874">
        <v>0</v>
      </c>
    </row>
    <row r="19" spans="1:55" ht="13.5" customHeight="1">
      <c r="A19" s="1864">
        <v>13</v>
      </c>
      <c r="B19" s="789" t="s">
        <v>43</v>
      </c>
      <c r="C19" s="1865">
        <v>10</v>
      </c>
      <c r="D19" s="1865">
        <v>10</v>
      </c>
      <c r="E19" s="1866">
        <v>38</v>
      </c>
      <c r="F19" s="1866">
        <v>40</v>
      </c>
      <c r="G19" s="1866">
        <v>20</v>
      </c>
      <c r="H19" s="1866">
        <v>49</v>
      </c>
      <c r="I19" s="1866">
        <v>58</v>
      </c>
      <c r="J19" s="1866">
        <v>54</v>
      </c>
      <c r="K19" s="1867">
        <v>54</v>
      </c>
      <c r="L19" s="1867">
        <v>52</v>
      </c>
      <c r="M19" s="1868">
        <v>47</v>
      </c>
      <c r="N19" s="1865">
        <v>45</v>
      </c>
      <c r="O19" s="1865">
        <v>45</v>
      </c>
      <c r="P19" s="1866">
        <v>44</v>
      </c>
      <c r="Q19" s="1866">
        <v>35</v>
      </c>
      <c r="R19" s="1866">
        <v>83</v>
      </c>
      <c r="S19" s="1866">
        <v>67</v>
      </c>
      <c r="T19" s="1866">
        <v>74</v>
      </c>
      <c r="U19" s="1866">
        <v>61</v>
      </c>
      <c r="V19" s="1867">
        <v>61</v>
      </c>
      <c r="W19" s="1867">
        <v>48</v>
      </c>
      <c r="X19" s="1868">
        <v>44</v>
      </c>
      <c r="Y19" s="1865">
        <v>43</v>
      </c>
      <c r="Z19" s="1865">
        <v>43</v>
      </c>
      <c r="AA19" s="1866">
        <v>0</v>
      </c>
      <c r="AB19" s="1866">
        <v>0</v>
      </c>
      <c r="AC19" s="1866">
        <v>1</v>
      </c>
      <c r="AD19" s="1866">
        <v>1</v>
      </c>
      <c r="AE19" s="1866">
        <v>4</v>
      </c>
      <c r="AF19" s="1866">
        <v>3</v>
      </c>
      <c r="AG19" s="1867">
        <v>3</v>
      </c>
      <c r="AH19" s="1867">
        <v>3</v>
      </c>
      <c r="AI19" s="1868">
        <v>2</v>
      </c>
      <c r="AJ19" s="1866">
        <v>0</v>
      </c>
      <c r="AK19" s="1866">
        <v>0</v>
      </c>
      <c r="AL19" s="1866">
        <v>0</v>
      </c>
      <c r="AM19" s="1866">
        <v>0</v>
      </c>
      <c r="AN19" s="1866">
        <v>0</v>
      </c>
      <c r="AO19" s="1866">
        <v>0</v>
      </c>
      <c r="AP19" s="1867">
        <v>0</v>
      </c>
      <c r="AQ19" s="1867">
        <v>0</v>
      </c>
      <c r="AR19" s="1868">
        <v>0</v>
      </c>
      <c r="AS19" s="1869">
        <v>98</v>
      </c>
      <c r="AT19" s="1870">
        <v>98</v>
      </c>
      <c r="AU19" s="1866">
        <v>82</v>
      </c>
      <c r="AV19" s="1866">
        <v>75</v>
      </c>
      <c r="AW19" s="1871">
        <v>104</v>
      </c>
      <c r="AX19" s="1871">
        <v>117</v>
      </c>
      <c r="AY19" s="1872">
        <v>136</v>
      </c>
      <c r="AZ19" s="1872">
        <v>118</v>
      </c>
      <c r="BA19" s="1867">
        <v>118</v>
      </c>
      <c r="BB19" s="1873">
        <v>103</v>
      </c>
      <c r="BC19" s="1874">
        <v>93</v>
      </c>
    </row>
    <row r="20" spans="1:55" ht="13.5" customHeight="1">
      <c r="A20" s="1864">
        <v>14</v>
      </c>
      <c r="B20" s="789" t="s">
        <v>853</v>
      </c>
      <c r="C20" s="1865"/>
      <c r="D20" s="1865"/>
      <c r="E20" s="1866"/>
      <c r="F20" s="1866"/>
      <c r="G20" s="1866"/>
      <c r="H20" s="1866"/>
      <c r="I20" s="1866"/>
      <c r="J20" s="1866"/>
      <c r="K20" s="1867"/>
      <c r="L20" s="1867"/>
      <c r="M20" s="1868">
        <v>13</v>
      </c>
      <c r="N20" s="1865"/>
      <c r="O20" s="1865"/>
      <c r="P20" s="1866"/>
      <c r="Q20" s="1866"/>
      <c r="R20" s="1866"/>
      <c r="S20" s="1866"/>
      <c r="T20" s="1866"/>
      <c r="U20" s="1866"/>
      <c r="V20" s="1867"/>
      <c r="W20" s="1867"/>
      <c r="X20" s="1868">
        <v>1</v>
      </c>
      <c r="Y20" s="1865"/>
      <c r="Z20" s="1865"/>
      <c r="AA20" s="1866"/>
      <c r="AB20" s="1866"/>
      <c r="AC20" s="1866"/>
      <c r="AD20" s="1866"/>
      <c r="AE20" s="1866"/>
      <c r="AF20" s="1866"/>
      <c r="AG20" s="1867"/>
      <c r="AH20" s="1867"/>
      <c r="AI20" s="1868">
        <v>0</v>
      </c>
      <c r="AJ20" s="1866"/>
      <c r="AK20" s="1866"/>
      <c r="AL20" s="1866"/>
      <c r="AM20" s="1866"/>
      <c r="AN20" s="1866"/>
      <c r="AO20" s="1866"/>
      <c r="AP20" s="1867"/>
      <c r="AQ20" s="1867"/>
      <c r="AR20" s="1868">
        <v>0</v>
      </c>
      <c r="AS20" s="1869"/>
      <c r="AT20" s="1870"/>
      <c r="AU20" s="1866"/>
      <c r="AV20" s="1866"/>
      <c r="AW20" s="1871"/>
      <c r="AX20" s="1871"/>
      <c r="AY20" s="1872"/>
      <c r="AZ20" s="1872"/>
      <c r="BA20" s="1867"/>
      <c r="BB20" s="1873"/>
      <c r="BC20" s="1874">
        <v>14</v>
      </c>
    </row>
    <row r="21" spans="1:55" ht="14.25" customHeight="1">
      <c r="A21" s="1864">
        <v>15</v>
      </c>
      <c r="B21" s="789" t="s">
        <v>46</v>
      </c>
      <c r="C21" s="1865">
        <v>47</v>
      </c>
      <c r="D21" s="1865">
        <v>45</v>
      </c>
      <c r="E21" s="1866">
        <v>106</v>
      </c>
      <c r="F21" s="1866">
        <v>113</v>
      </c>
      <c r="G21" s="1866">
        <v>113</v>
      </c>
      <c r="H21" s="1866">
        <v>113</v>
      </c>
      <c r="I21" s="1866">
        <v>113</v>
      </c>
      <c r="J21" s="1866">
        <v>111</v>
      </c>
      <c r="K21" s="1867">
        <v>111</v>
      </c>
      <c r="L21" s="1867">
        <v>157</v>
      </c>
      <c r="M21" s="1868">
        <v>184</v>
      </c>
      <c r="N21" s="1865">
        <v>79</v>
      </c>
      <c r="O21" s="1865">
        <v>83</v>
      </c>
      <c r="P21" s="1866">
        <v>225</v>
      </c>
      <c r="Q21" s="1866">
        <v>225</v>
      </c>
      <c r="R21" s="1866">
        <v>225</v>
      </c>
      <c r="S21" s="1866">
        <v>223</v>
      </c>
      <c r="T21" s="1866">
        <v>232</v>
      </c>
      <c r="U21" s="1866">
        <v>218</v>
      </c>
      <c r="V21" s="1867">
        <v>218</v>
      </c>
      <c r="W21" s="1867">
        <v>273</v>
      </c>
      <c r="X21" s="1868">
        <v>278</v>
      </c>
      <c r="Y21" s="1865">
        <v>303</v>
      </c>
      <c r="Z21" s="1865">
        <v>286</v>
      </c>
      <c r="AA21" s="1866">
        <v>66</v>
      </c>
      <c r="AB21" s="1866">
        <v>75</v>
      </c>
      <c r="AC21" s="1866">
        <v>75</v>
      </c>
      <c r="AD21" s="1866">
        <v>75</v>
      </c>
      <c r="AE21" s="1866">
        <v>75</v>
      </c>
      <c r="AF21" s="1866">
        <v>60</v>
      </c>
      <c r="AG21" s="1867">
        <v>60</v>
      </c>
      <c r="AH21" s="1867">
        <v>67</v>
      </c>
      <c r="AI21" s="1868">
        <v>72</v>
      </c>
      <c r="AJ21" s="1866">
        <v>1</v>
      </c>
      <c r="AK21" s="1866">
        <v>1</v>
      </c>
      <c r="AL21" s="1866">
        <v>1</v>
      </c>
      <c r="AM21" s="1866">
        <v>1</v>
      </c>
      <c r="AN21" s="1866">
        <v>1</v>
      </c>
      <c r="AO21" s="1866">
        <v>1</v>
      </c>
      <c r="AP21" s="1867">
        <v>1</v>
      </c>
      <c r="AQ21" s="1867">
        <v>1</v>
      </c>
      <c r="AR21" s="1868">
        <v>1</v>
      </c>
      <c r="AS21" s="1869">
        <v>429</v>
      </c>
      <c r="AT21" s="1870">
        <v>414</v>
      </c>
      <c r="AU21" s="1866">
        <v>398</v>
      </c>
      <c r="AV21" s="1866">
        <v>414</v>
      </c>
      <c r="AW21" s="1871">
        <v>414</v>
      </c>
      <c r="AX21" s="1871">
        <v>412</v>
      </c>
      <c r="AY21" s="1872">
        <v>421</v>
      </c>
      <c r="AZ21" s="1872">
        <v>390</v>
      </c>
      <c r="BA21" s="1867">
        <v>390</v>
      </c>
      <c r="BB21" s="1873">
        <v>498</v>
      </c>
      <c r="BC21" s="1874">
        <v>535</v>
      </c>
    </row>
    <row r="22" spans="1:55" ht="15.75" customHeight="1">
      <c r="A22" s="1864">
        <v>16</v>
      </c>
      <c r="B22" s="789" t="s">
        <v>49</v>
      </c>
      <c r="C22" s="1865">
        <v>52</v>
      </c>
      <c r="D22" s="1865">
        <v>50</v>
      </c>
      <c r="E22" s="1866">
        <v>111</v>
      </c>
      <c r="F22" s="1866">
        <v>99</v>
      </c>
      <c r="G22" s="1866">
        <v>99</v>
      </c>
      <c r="H22" s="1866">
        <v>100</v>
      </c>
      <c r="I22" s="1866">
        <v>104</v>
      </c>
      <c r="J22" s="1866">
        <v>104</v>
      </c>
      <c r="K22" s="1867">
        <v>104</v>
      </c>
      <c r="L22" s="1867">
        <v>94</v>
      </c>
      <c r="M22" s="1868">
        <v>94</v>
      </c>
      <c r="N22" s="1865">
        <v>86</v>
      </c>
      <c r="O22" s="1865">
        <v>86</v>
      </c>
      <c r="P22" s="1866">
        <v>258</v>
      </c>
      <c r="Q22" s="1866">
        <v>267</v>
      </c>
      <c r="R22" s="1866">
        <v>265</v>
      </c>
      <c r="S22" s="1866">
        <v>267</v>
      </c>
      <c r="T22" s="1866">
        <v>269</v>
      </c>
      <c r="U22" s="1866">
        <v>269</v>
      </c>
      <c r="V22" s="1867">
        <v>269</v>
      </c>
      <c r="W22" s="1867">
        <v>255</v>
      </c>
      <c r="X22" s="1868">
        <v>255</v>
      </c>
      <c r="Y22" s="1865">
        <v>419</v>
      </c>
      <c r="Z22" s="1865">
        <v>409</v>
      </c>
      <c r="AA22" s="1866">
        <v>145</v>
      </c>
      <c r="AB22" s="1866">
        <v>139</v>
      </c>
      <c r="AC22" s="1866">
        <v>134</v>
      </c>
      <c r="AD22" s="1866">
        <v>134</v>
      </c>
      <c r="AE22" s="1866">
        <v>138</v>
      </c>
      <c r="AF22" s="1866">
        <v>138</v>
      </c>
      <c r="AG22" s="1867">
        <v>138</v>
      </c>
      <c r="AH22" s="1867">
        <v>116</v>
      </c>
      <c r="AI22" s="1868">
        <v>116</v>
      </c>
      <c r="AJ22" s="1866">
        <v>5</v>
      </c>
      <c r="AK22" s="1866">
        <v>5</v>
      </c>
      <c r="AL22" s="1866">
        <v>5</v>
      </c>
      <c r="AM22" s="1866">
        <v>5</v>
      </c>
      <c r="AN22" s="1866">
        <v>5</v>
      </c>
      <c r="AO22" s="1866">
        <v>5</v>
      </c>
      <c r="AP22" s="1867">
        <v>5</v>
      </c>
      <c r="AQ22" s="1867">
        <v>5</v>
      </c>
      <c r="AR22" s="1868">
        <v>5</v>
      </c>
      <c r="AS22" s="1869">
        <v>557</v>
      </c>
      <c r="AT22" s="1870">
        <v>545</v>
      </c>
      <c r="AU22" s="1866">
        <v>519</v>
      </c>
      <c r="AV22" s="1866">
        <v>510</v>
      </c>
      <c r="AW22" s="1871">
        <v>503</v>
      </c>
      <c r="AX22" s="1871">
        <v>506</v>
      </c>
      <c r="AY22" s="1872">
        <v>516</v>
      </c>
      <c r="AZ22" s="1872">
        <v>516</v>
      </c>
      <c r="BA22" s="1867">
        <v>516</v>
      </c>
      <c r="BB22" s="1873">
        <v>470</v>
      </c>
      <c r="BC22" s="1874">
        <v>470</v>
      </c>
    </row>
    <row r="23" spans="1:55" ht="14.25" customHeight="1">
      <c r="A23" s="1864">
        <v>17</v>
      </c>
      <c r="B23" s="789" t="s">
        <v>52</v>
      </c>
      <c r="C23" s="1865">
        <v>7</v>
      </c>
      <c r="D23" s="1865">
        <v>7</v>
      </c>
      <c r="E23" s="1866">
        <v>28</v>
      </c>
      <c r="F23" s="1866">
        <v>19</v>
      </c>
      <c r="G23" s="1866">
        <v>20</v>
      </c>
      <c r="H23" s="1866">
        <v>20</v>
      </c>
      <c r="I23" s="1866">
        <v>22</v>
      </c>
      <c r="J23" s="1866">
        <v>22</v>
      </c>
      <c r="K23" s="1867">
        <v>22</v>
      </c>
      <c r="L23" s="1867">
        <v>22</v>
      </c>
      <c r="M23" s="1868">
        <v>23</v>
      </c>
      <c r="N23" s="1879">
        <v>36</v>
      </c>
      <c r="O23" s="1865">
        <v>36</v>
      </c>
      <c r="P23" s="1866">
        <v>7</v>
      </c>
      <c r="Q23" s="1866">
        <v>5</v>
      </c>
      <c r="R23" s="1866">
        <v>7</v>
      </c>
      <c r="S23" s="1866">
        <v>7</v>
      </c>
      <c r="T23" s="1866">
        <v>7</v>
      </c>
      <c r="U23" s="1866">
        <v>7</v>
      </c>
      <c r="V23" s="1867">
        <v>7</v>
      </c>
      <c r="W23" s="1867">
        <v>7</v>
      </c>
      <c r="X23" s="1868">
        <v>7</v>
      </c>
      <c r="Y23" s="1879">
        <v>5</v>
      </c>
      <c r="Z23" s="1865">
        <v>5</v>
      </c>
      <c r="AA23" s="1866">
        <v>0</v>
      </c>
      <c r="AB23" s="1866">
        <v>0</v>
      </c>
      <c r="AC23" s="1866">
        <v>2</v>
      </c>
      <c r="AD23" s="1866">
        <v>2</v>
      </c>
      <c r="AE23" s="1866">
        <v>0</v>
      </c>
      <c r="AF23" s="1866">
        <v>0</v>
      </c>
      <c r="AG23" s="1867">
        <v>0</v>
      </c>
      <c r="AH23" s="1867">
        <v>0</v>
      </c>
      <c r="AI23" s="1868">
        <v>0</v>
      </c>
      <c r="AJ23" s="1866">
        <v>0</v>
      </c>
      <c r="AK23" s="1866">
        <v>0</v>
      </c>
      <c r="AL23" s="1866">
        <v>0</v>
      </c>
      <c r="AM23" s="1866">
        <v>0</v>
      </c>
      <c r="AN23" s="1866">
        <v>0</v>
      </c>
      <c r="AO23" s="1866">
        <v>0</v>
      </c>
      <c r="AP23" s="1867">
        <v>0</v>
      </c>
      <c r="AQ23" s="1867">
        <v>0</v>
      </c>
      <c r="AR23" s="1868">
        <v>0</v>
      </c>
      <c r="AS23" s="1869">
        <v>48</v>
      </c>
      <c r="AT23" s="1870">
        <v>48</v>
      </c>
      <c r="AU23" s="1866">
        <v>35</v>
      </c>
      <c r="AV23" s="1866">
        <v>24</v>
      </c>
      <c r="AW23" s="1871">
        <v>29</v>
      </c>
      <c r="AX23" s="1871">
        <v>29</v>
      </c>
      <c r="AY23" s="1872">
        <v>29</v>
      </c>
      <c r="AZ23" s="1872">
        <v>29</v>
      </c>
      <c r="BA23" s="1867">
        <v>29</v>
      </c>
      <c r="BB23" s="1873">
        <v>29</v>
      </c>
      <c r="BC23" s="1874">
        <v>30</v>
      </c>
    </row>
    <row r="24" spans="1:55" ht="15" customHeight="1">
      <c r="A24" s="1864">
        <v>18</v>
      </c>
      <c r="B24" s="789" t="s">
        <v>56</v>
      </c>
      <c r="C24" s="1865">
        <v>40</v>
      </c>
      <c r="D24" s="1865">
        <v>40</v>
      </c>
      <c r="E24" s="1866">
        <v>82</v>
      </c>
      <c r="F24" s="1866">
        <v>90</v>
      </c>
      <c r="G24" s="1866">
        <v>99</v>
      </c>
      <c r="H24" s="1866">
        <v>115</v>
      </c>
      <c r="I24" s="1866">
        <v>116</v>
      </c>
      <c r="J24" s="1866">
        <v>115</v>
      </c>
      <c r="K24" s="1867">
        <v>115</v>
      </c>
      <c r="L24" s="1867">
        <v>159</v>
      </c>
      <c r="M24" s="1868">
        <v>164</v>
      </c>
      <c r="N24" s="1865">
        <v>62</v>
      </c>
      <c r="O24" s="1865">
        <v>64</v>
      </c>
      <c r="P24" s="1866">
        <v>121</v>
      </c>
      <c r="Q24" s="1866">
        <v>125</v>
      </c>
      <c r="R24" s="1866">
        <v>108</v>
      </c>
      <c r="S24" s="1866">
        <v>107</v>
      </c>
      <c r="T24" s="1866">
        <v>108</v>
      </c>
      <c r="U24" s="1866">
        <v>97</v>
      </c>
      <c r="V24" s="1867">
        <v>97</v>
      </c>
      <c r="W24" s="1867">
        <v>111</v>
      </c>
      <c r="X24" s="1868">
        <v>109</v>
      </c>
      <c r="Y24" s="1865">
        <v>104</v>
      </c>
      <c r="Z24" s="1865">
        <v>108</v>
      </c>
      <c r="AA24" s="1866">
        <v>25</v>
      </c>
      <c r="AB24" s="1866">
        <v>20</v>
      </c>
      <c r="AC24" s="1866">
        <v>21</v>
      </c>
      <c r="AD24" s="1866">
        <v>22</v>
      </c>
      <c r="AE24" s="1866">
        <v>21</v>
      </c>
      <c r="AF24" s="1866">
        <v>18</v>
      </c>
      <c r="AG24" s="1867">
        <v>18</v>
      </c>
      <c r="AH24" s="1867">
        <v>19</v>
      </c>
      <c r="AI24" s="1868">
        <v>19</v>
      </c>
      <c r="AJ24" s="1866">
        <v>0</v>
      </c>
      <c r="AK24" s="1866">
        <v>0</v>
      </c>
      <c r="AL24" s="1866">
        <v>0</v>
      </c>
      <c r="AM24" s="1866">
        <v>0</v>
      </c>
      <c r="AN24" s="1866">
        <v>0</v>
      </c>
      <c r="AO24" s="1866">
        <v>0</v>
      </c>
      <c r="AP24" s="1867">
        <v>0</v>
      </c>
      <c r="AQ24" s="1867">
        <v>0</v>
      </c>
      <c r="AR24" s="1868">
        <v>0</v>
      </c>
      <c r="AS24" s="1869">
        <v>206</v>
      </c>
      <c r="AT24" s="1870">
        <v>212</v>
      </c>
      <c r="AU24" s="1866">
        <v>228</v>
      </c>
      <c r="AV24" s="1866">
        <v>235</v>
      </c>
      <c r="AW24" s="1871">
        <v>228</v>
      </c>
      <c r="AX24" s="1871">
        <v>244</v>
      </c>
      <c r="AY24" s="1872">
        <v>245</v>
      </c>
      <c r="AZ24" s="1872">
        <v>230</v>
      </c>
      <c r="BA24" s="1867">
        <v>230</v>
      </c>
      <c r="BB24" s="1873">
        <v>289</v>
      </c>
      <c r="BC24" s="1874">
        <v>292</v>
      </c>
    </row>
    <row r="25" spans="1:55" ht="14.25" customHeight="1">
      <c r="A25" s="1864">
        <v>19</v>
      </c>
      <c r="B25" s="789" t="s">
        <v>97</v>
      </c>
      <c r="C25" s="1865">
        <v>49</v>
      </c>
      <c r="D25" s="1865">
        <v>50</v>
      </c>
      <c r="E25" s="1866">
        <v>96</v>
      </c>
      <c r="F25" s="1866">
        <v>102</v>
      </c>
      <c r="G25" s="1866">
        <v>102</v>
      </c>
      <c r="H25" s="1866">
        <v>118</v>
      </c>
      <c r="I25" s="1866">
        <v>136</v>
      </c>
      <c r="J25" s="1866">
        <v>143</v>
      </c>
      <c r="K25" s="1867">
        <v>143</v>
      </c>
      <c r="L25" s="1867">
        <v>111</v>
      </c>
      <c r="M25" s="1868">
        <v>121</v>
      </c>
      <c r="N25" s="1865">
        <v>91</v>
      </c>
      <c r="O25" s="1865">
        <v>90</v>
      </c>
      <c r="P25" s="1866">
        <v>102</v>
      </c>
      <c r="Q25" s="1866">
        <v>97</v>
      </c>
      <c r="R25" s="1866">
        <v>97</v>
      </c>
      <c r="S25" s="1866">
        <v>104</v>
      </c>
      <c r="T25" s="1866">
        <v>115</v>
      </c>
      <c r="U25" s="1866">
        <v>117</v>
      </c>
      <c r="V25" s="1867">
        <v>117</v>
      </c>
      <c r="W25" s="1867">
        <v>123</v>
      </c>
      <c r="X25" s="1868">
        <v>145</v>
      </c>
      <c r="Y25" s="1865">
        <v>147</v>
      </c>
      <c r="Z25" s="1865">
        <v>75</v>
      </c>
      <c r="AA25" s="1866">
        <v>12</v>
      </c>
      <c r="AB25" s="1866">
        <v>9</v>
      </c>
      <c r="AC25" s="1866">
        <v>9</v>
      </c>
      <c r="AD25" s="1866">
        <v>15</v>
      </c>
      <c r="AE25" s="1866">
        <v>16</v>
      </c>
      <c r="AF25" s="1866">
        <v>15</v>
      </c>
      <c r="AG25" s="1867">
        <v>15</v>
      </c>
      <c r="AH25" s="1867">
        <v>33</v>
      </c>
      <c r="AI25" s="1868">
        <v>35</v>
      </c>
      <c r="AJ25" s="1866">
        <v>0</v>
      </c>
      <c r="AK25" s="1866">
        <v>2</v>
      </c>
      <c r="AL25" s="1866">
        <v>2</v>
      </c>
      <c r="AM25" s="1866">
        <v>2</v>
      </c>
      <c r="AN25" s="1866">
        <v>2</v>
      </c>
      <c r="AO25" s="1866">
        <v>2</v>
      </c>
      <c r="AP25" s="1867">
        <v>2</v>
      </c>
      <c r="AQ25" s="1867">
        <v>2</v>
      </c>
      <c r="AR25" s="1868">
        <v>2</v>
      </c>
      <c r="AS25" s="1869">
        <v>287</v>
      </c>
      <c r="AT25" s="1870">
        <v>215</v>
      </c>
      <c r="AU25" s="1866">
        <v>210</v>
      </c>
      <c r="AV25" s="1866">
        <v>210</v>
      </c>
      <c r="AW25" s="1871">
        <v>210</v>
      </c>
      <c r="AX25" s="1871">
        <v>239</v>
      </c>
      <c r="AY25" s="1872">
        <v>269</v>
      </c>
      <c r="AZ25" s="1872">
        <v>277</v>
      </c>
      <c r="BA25" s="1867">
        <v>277</v>
      </c>
      <c r="BB25" s="1873">
        <v>269</v>
      </c>
      <c r="BC25" s="1874">
        <v>303</v>
      </c>
    </row>
    <row r="26" spans="1:55" ht="14.25" customHeight="1">
      <c r="A26" s="1864">
        <v>20</v>
      </c>
      <c r="B26" s="789" t="s">
        <v>61</v>
      </c>
      <c r="C26" s="1865">
        <v>23</v>
      </c>
      <c r="D26" s="1865">
        <v>31</v>
      </c>
      <c r="E26" s="1866">
        <v>33</v>
      </c>
      <c r="F26" s="1866">
        <v>18</v>
      </c>
      <c r="G26" s="1866">
        <v>75</v>
      </c>
      <c r="H26" s="1866">
        <v>74</v>
      </c>
      <c r="I26" s="1866">
        <v>77</v>
      </c>
      <c r="J26" s="1866">
        <v>77</v>
      </c>
      <c r="K26" s="1867">
        <v>77</v>
      </c>
      <c r="L26" s="1867">
        <v>93</v>
      </c>
      <c r="M26" s="1868">
        <v>98</v>
      </c>
      <c r="N26" s="1865">
        <v>54</v>
      </c>
      <c r="O26" s="1865">
        <v>53</v>
      </c>
      <c r="P26" s="1866">
        <v>50</v>
      </c>
      <c r="Q26" s="1866">
        <v>46</v>
      </c>
      <c r="R26" s="1866">
        <v>30</v>
      </c>
      <c r="S26" s="1866">
        <v>28</v>
      </c>
      <c r="T26" s="1866">
        <v>27</v>
      </c>
      <c r="U26" s="1866">
        <v>27</v>
      </c>
      <c r="V26" s="1867">
        <v>27</v>
      </c>
      <c r="W26" s="1867">
        <v>33</v>
      </c>
      <c r="X26" s="1868">
        <v>37</v>
      </c>
      <c r="Y26" s="1865">
        <v>84</v>
      </c>
      <c r="Z26" s="1865">
        <v>70</v>
      </c>
      <c r="AA26" s="1866">
        <v>69</v>
      </c>
      <c r="AB26" s="1866">
        <v>51</v>
      </c>
      <c r="AC26" s="1866">
        <v>5</v>
      </c>
      <c r="AD26" s="1866">
        <v>5</v>
      </c>
      <c r="AE26" s="1866">
        <v>5</v>
      </c>
      <c r="AF26" s="1866">
        <v>5</v>
      </c>
      <c r="AG26" s="1867">
        <v>5</v>
      </c>
      <c r="AH26" s="1867">
        <v>12</v>
      </c>
      <c r="AI26" s="1868">
        <v>14</v>
      </c>
      <c r="AJ26" s="1866">
        <v>0</v>
      </c>
      <c r="AK26" s="1866">
        <v>0</v>
      </c>
      <c r="AL26" s="1866">
        <v>0</v>
      </c>
      <c r="AM26" s="1866">
        <v>0</v>
      </c>
      <c r="AN26" s="1866">
        <v>0</v>
      </c>
      <c r="AO26" s="1866">
        <v>0</v>
      </c>
      <c r="AP26" s="1867">
        <v>0</v>
      </c>
      <c r="AQ26" s="1867">
        <v>1</v>
      </c>
      <c r="AR26" s="1868">
        <v>1</v>
      </c>
      <c r="AS26" s="1869">
        <v>161</v>
      </c>
      <c r="AT26" s="1870">
        <v>154</v>
      </c>
      <c r="AU26" s="1866">
        <v>152</v>
      </c>
      <c r="AV26" s="1866">
        <v>115</v>
      </c>
      <c r="AW26" s="1871">
        <v>110</v>
      </c>
      <c r="AX26" s="1871">
        <v>107</v>
      </c>
      <c r="AY26" s="1872">
        <v>109</v>
      </c>
      <c r="AZ26" s="1872">
        <v>109</v>
      </c>
      <c r="BA26" s="1867">
        <v>109</v>
      </c>
      <c r="BB26" s="1873">
        <v>139</v>
      </c>
      <c r="BC26" s="1874">
        <v>150</v>
      </c>
    </row>
    <row r="27" spans="1:55" ht="13.5" customHeight="1">
      <c r="A27" s="1864">
        <v>21</v>
      </c>
      <c r="B27" s="1384" t="s">
        <v>64</v>
      </c>
      <c r="C27" s="1865">
        <v>5</v>
      </c>
      <c r="D27" s="1865">
        <v>7</v>
      </c>
      <c r="E27" s="1866">
        <v>37</v>
      </c>
      <c r="F27" s="1866">
        <v>43</v>
      </c>
      <c r="G27" s="1866">
        <v>14</v>
      </c>
      <c r="H27" s="1866">
        <v>19</v>
      </c>
      <c r="I27" s="1866">
        <v>23</v>
      </c>
      <c r="J27" s="1866">
        <v>23</v>
      </c>
      <c r="K27" s="1867">
        <v>23</v>
      </c>
      <c r="L27" s="1867">
        <v>20</v>
      </c>
      <c r="M27" s="1868">
        <v>57</v>
      </c>
      <c r="N27" s="1865">
        <v>31</v>
      </c>
      <c r="O27" s="1865">
        <v>35</v>
      </c>
      <c r="P27" s="1866">
        <v>7</v>
      </c>
      <c r="Q27" s="1866">
        <v>21</v>
      </c>
      <c r="R27" s="1866">
        <v>91</v>
      </c>
      <c r="S27" s="1866">
        <v>103</v>
      </c>
      <c r="T27" s="1866">
        <v>108</v>
      </c>
      <c r="U27" s="1866">
        <v>102</v>
      </c>
      <c r="V27" s="1867">
        <v>102</v>
      </c>
      <c r="W27" s="1867">
        <v>98</v>
      </c>
      <c r="X27" s="1868">
        <v>67</v>
      </c>
      <c r="Y27" s="1865">
        <v>25</v>
      </c>
      <c r="Z27" s="1865">
        <v>24</v>
      </c>
      <c r="AA27" s="1866">
        <v>34</v>
      </c>
      <c r="AB27" s="1866">
        <v>38</v>
      </c>
      <c r="AC27" s="1866">
        <v>12</v>
      </c>
      <c r="AD27" s="1866">
        <v>12</v>
      </c>
      <c r="AE27" s="1866">
        <v>13</v>
      </c>
      <c r="AF27" s="1866">
        <v>13</v>
      </c>
      <c r="AG27" s="1867">
        <v>13</v>
      </c>
      <c r="AH27" s="1867">
        <v>12</v>
      </c>
      <c r="AI27" s="1868">
        <v>14</v>
      </c>
      <c r="AJ27" s="1866">
        <v>0</v>
      </c>
      <c r="AK27" s="1866">
        <v>0</v>
      </c>
      <c r="AL27" s="1866">
        <v>0</v>
      </c>
      <c r="AM27" s="1866">
        <v>0</v>
      </c>
      <c r="AN27" s="1866">
        <v>0</v>
      </c>
      <c r="AO27" s="1866">
        <v>0</v>
      </c>
      <c r="AP27" s="1867">
        <v>0</v>
      </c>
      <c r="AQ27" s="1867">
        <v>0</v>
      </c>
      <c r="AR27" s="1868">
        <v>0</v>
      </c>
      <c r="AS27" s="1869">
        <v>61</v>
      </c>
      <c r="AT27" s="1870">
        <v>66</v>
      </c>
      <c r="AU27" s="1866">
        <v>78</v>
      </c>
      <c r="AV27" s="1866">
        <v>102</v>
      </c>
      <c r="AW27" s="1871">
        <v>117</v>
      </c>
      <c r="AX27" s="1871">
        <v>134</v>
      </c>
      <c r="AY27" s="1872">
        <v>144</v>
      </c>
      <c r="AZ27" s="1872">
        <v>138</v>
      </c>
      <c r="BA27" s="1867">
        <v>138</v>
      </c>
      <c r="BB27" s="1873">
        <v>130</v>
      </c>
      <c r="BC27" s="1874">
        <v>138</v>
      </c>
    </row>
    <row r="28" spans="1:55" ht="14.25" customHeight="1">
      <c r="A28" s="1864">
        <v>22</v>
      </c>
      <c r="B28" s="789" t="s">
        <v>98</v>
      </c>
      <c r="C28" s="1865">
        <v>54</v>
      </c>
      <c r="D28" s="1865">
        <v>53</v>
      </c>
      <c r="E28" s="1866">
        <v>129</v>
      </c>
      <c r="F28" s="1866">
        <v>124</v>
      </c>
      <c r="G28" s="1866">
        <v>124</v>
      </c>
      <c r="H28" s="1866">
        <v>113</v>
      </c>
      <c r="I28" s="1866">
        <v>111</v>
      </c>
      <c r="J28" s="1866">
        <v>109</v>
      </c>
      <c r="K28" s="1867">
        <v>109</v>
      </c>
      <c r="L28" s="1867">
        <v>109</v>
      </c>
      <c r="M28" s="1868">
        <v>109</v>
      </c>
      <c r="N28" s="1865">
        <v>129</v>
      </c>
      <c r="O28" s="1865">
        <v>128</v>
      </c>
      <c r="P28" s="1866">
        <v>339</v>
      </c>
      <c r="Q28" s="1866">
        <v>320</v>
      </c>
      <c r="R28" s="1866">
        <v>320</v>
      </c>
      <c r="S28" s="1866">
        <v>317</v>
      </c>
      <c r="T28" s="1866">
        <v>312</v>
      </c>
      <c r="U28" s="1866">
        <v>311</v>
      </c>
      <c r="V28" s="1867">
        <v>311</v>
      </c>
      <c r="W28" s="1867">
        <v>311</v>
      </c>
      <c r="X28" s="1868">
        <v>311</v>
      </c>
      <c r="Y28" s="1865">
        <v>728</v>
      </c>
      <c r="Z28" s="1865">
        <v>717</v>
      </c>
      <c r="AA28" s="1866">
        <v>335</v>
      </c>
      <c r="AB28" s="1866">
        <v>284</v>
      </c>
      <c r="AC28" s="1866">
        <v>284</v>
      </c>
      <c r="AD28" s="1866">
        <v>278</v>
      </c>
      <c r="AE28" s="1866">
        <v>275</v>
      </c>
      <c r="AF28" s="1866">
        <v>274</v>
      </c>
      <c r="AG28" s="1867">
        <v>274</v>
      </c>
      <c r="AH28" s="1867">
        <v>274</v>
      </c>
      <c r="AI28" s="1868">
        <v>274</v>
      </c>
      <c r="AJ28" s="1866">
        <v>20</v>
      </c>
      <c r="AK28" s="1866">
        <v>18</v>
      </c>
      <c r="AL28" s="1866">
        <v>18</v>
      </c>
      <c r="AM28" s="1866">
        <v>18</v>
      </c>
      <c r="AN28" s="1866">
        <v>18</v>
      </c>
      <c r="AO28" s="1866">
        <v>18</v>
      </c>
      <c r="AP28" s="1867">
        <v>18</v>
      </c>
      <c r="AQ28" s="1867">
        <v>18</v>
      </c>
      <c r="AR28" s="1868">
        <v>18</v>
      </c>
      <c r="AS28" s="1869">
        <v>911</v>
      </c>
      <c r="AT28" s="1870">
        <v>898</v>
      </c>
      <c r="AU28" s="1866">
        <v>823</v>
      </c>
      <c r="AV28" s="1866">
        <v>746</v>
      </c>
      <c r="AW28" s="1871">
        <v>746</v>
      </c>
      <c r="AX28" s="1871">
        <v>726</v>
      </c>
      <c r="AY28" s="1872">
        <v>716</v>
      </c>
      <c r="AZ28" s="1872">
        <v>712</v>
      </c>
      <c r="BA28" s="1867">
        <v>712</v>
      </c>
      <c r="BB28" s="1873">
        <v>712</v>
      </c>
      <c r="BC28" s="1874">
        <v>712</v>
      </c>
    </row>
    <row r="29" spans="1:55" ht="13.5" customHeight="1">
      <c r="A29" s="1864">
        <v>23</v>
      </c>
      <c r="B29" s="789" t="s">
        <v>99</v>
      </c>
      <c r="C29" s="1865">
        <v>9</v>
      </c>
      <c r="D29" s="1865">
        <v>8</v>
      </c>
      <c r="E29" s="1866">
        <v>8</v>
      </c>
      <c r="F29" s="1866">
        <v>8</v>
      </c>
      <c r="G29" s="1866">
        <v>114</v>
      </c>
      <c r="H29" s="1866">
        <v>0</v>
      </c>
      <c r="I29" s="1866">
        <v>0</v>
      </c>
      <c r="J29" s="1866">
        <v>0</v>
      </c>
      <c r="K29" s="1867">
        <v>0</v>
      </c>
      <c r="L29" s="1867">
        <v>114</v>
      </c>
      <c r="M29" s="1868">
        <v>114</v>
      </c>
      <c r="N29" s="1865">
        <v>36</v>
      </c>
      <c r="O29" s="1865">
        <v>36</v>
      </c>
      <c r="P29" s="1881">
        <v>36</v>
      </c>
      <c r="Q29" s="1881">
        <v>36</v>
      </c>
      <c r="R29" s="1881">
        <v>24</v>
      </c>
      <c r="S29" s="1881">
        <v>138</v>
      </c>
      <c r="T29" s="1881">
        <v>138</v>
      </c>
      <c r="U29" s="1881">
        <v>138</v>
      </c>
      <c r="V29" s="1867">
        <v>138</v>
      </c>
      <c r="W29" s="1867">
        <v>24</v>
      </c>
      <c r="X29" s="1868">
        <v>24</v>
      </c>
      <c r="Y29" s="1865">
        <v>97</v>
      </c>
      <c r="Z29" s="1865">
        <v>97</v>
      </c>
      <c r="AA29" s="1866">
        <v>77</v>
      </c>
      <c r="AB29" s="1866">
        <v>77</v>
      </c>
      <c r="AC29" s="1866">
        <v>3</v>
      </c>
      <c r="AD29" s="1866">
        <v>3</v>
      </c>
      <c r="AE29" s="1866">
        <v>3</v>
      </c>
      <c r="AF29" s="1866">
        <v>3</v>
      </c>
      <c r="AG29" s="1867">
        <v>3</v>
      </c>
      <c r="AH29" s="1867">
        <v>3</v>
      </c>
      <c r="AI29" s="1868">
        <v>3</v>
      </c>
      <c r="AJ29" s="1866">
        <v>20</v>
      </c>
      <c r="AK29" s="1866">
        <v>20</v>
      </c>
      <c r="AL29" s="1866">
        <v>0</v>
      </c>
      <c r="AM29" s="1866">
        <v>0</v>
      </c>
      <c r="AN29" s="1866">
        <v>0</v>
      </c>
      <c r="AO29" s="1866">
        <v>0</v>
      </c>
      <c r="AP29" s="1867">
        <v>0</v>
      </c>
      <c r="AQ29" s="1867"/>
      <c r="AR29" s="1868">
        <v>0</v>
      </c>
      <c r="AS29" s="1869">
        <v>142</v>
      </c>
      <c r="AT29" s="1870">
        <v>141</v>
      </c>
      <c r="AU29" s="1866">
        <v>141</v>
      </c>
      <c r="AV29" s="1866">
        <v>141</v>
      </c>
      <c r="AW29" s="1871">
        <v>141</v>
      </c>
      <c r="AX29" s="1871">
        <v>141</v>
      </c>
      <c r="AY29" s="1872">
        <v>141</v>
      </c>
      <c r="AZ29" s="1872">
        <v>141</v>
      </c>
      <c r="BA29" s="1867">
        <v>141</v>
      </c>
      <c r="BB29" s="1873">
        <v>141</v>
      </c>
      <c r="BC29" s="1874">
        <v>141</v>
      </c>
    </row>
    <row r="30" spans="1:55" ht="13.5" customHeight="1">
      <c r="A30" s="1864">
        <v>24</v>
      </c>
      <c r="B30" s="789" t="s">
        <v>72</v>
      </c>
      <c r="C30" s="1865">
        <v>76</v>
      </c>
      <c r="D30" s="1865">
        <v>84</v>
      </c>
      <c r="E30" s="1866">
        <v>198</v>
      </c>
      <c r="F30" s="1866">
        <v>205</v>
      </c>
      <c r="G30" s="1866">
        <v>215</v>
      </c>
      <c r="H30" s="1866">
        <v>220</v>
      </c>
      <c r="I30" s="1866">
        <v>221</v>
      </c>
      <c r="J30" s="1866">
        <v>215</v>
      </c>
      <c r="K30" s="1867">
        <v>215</v>
      </c>
      <c r="L30" s="1867">
        <v>215</v>
      </c>
      <c r="M30" s="1868">
        <v>222</v>
      </c>
      <c r="N30" s="1865">
        <v>140</v>
      </c>
      <c r="O30" s="1865">
        <v>140</v>
      </c>
      <c r="P30" s="1866">
        <v>360</v>
      </c>
      <c r="Q30" s="1866">
        <v>363</v>
      </c>
      <c r="R30" s="1866">
        <v>371</v>
      </c>
      <c r="S30" s="1866">
        <v>378</v>
      </c>
      <c r="T30" s="1866">
        <v>388</v>
      </c>
      <c r="U30" s="1866">
        <v>390</v>
      </c>
      <c r="V30" s="1867">
        <v>390</v>
      </c>
      <c r="W30" s="1867">
        <v>394</v>
      </c>
      <c r="X30" s="1868">
        <v>407</v>
      </c>
      <c r="Y30" s="1865">
        <v>546</v>
      </c>
      <c r="Z30" s="1865">
        <v>526</v>
      </c>
      <c r="AA30" s="1866">
        <v>209</v>
      </c>
      <c r="AB30" s="1866">
        <v>225</v>
      </c>
      <c r="AC30" s="1866">
        <v>231</v>
      </c>
      <c r="AD30" s="1866">
        <v>302</v>
      </c>
      <c r="AE30" s="1866">
        <v>320</v>
      </c>
      <c r="AF30" s="1866">
        <v>334</v>
      </c>
      <c r="AG30" s="1867">
        <v>334</v>
      </c>
      <c r="AH30" s="1867">
        <v>371</v>
      </c>
      <c r="AI30" s="1868">
        <v>392</v>
      </c>
      <c r="AJ30" s="1866">
        <v>7</v>
      </c>
      <c r="AK30" s="1866">
        <v>8</v>
      </c>
      <c r="AL30" s="1866">
        <v>8</v>
      </c>
      <c r="AM30" s="1866">
        <v>8</v>
      </c>
      <c r="AN30" s="1866">
        <v>8</v>
      </c>
      <c r="AO30" s="1866">
        <v>8</v>
      </c>
      <c r="AP30" s="1867">
        <v>8</v>
      </c>
      <c r="AQ30" s="1867">
        <v>12</v>
      </c>
      <c r="AR30" s="1868">
        <v>19</v>
      </c>
      <c r="AS30" s="1869">
        <v>762</v>
      </c>
      <c r="AT30" s="1870">
        <v>750</v>
      </c>
      <c r="AU30" s="1866">
        <v>774</v>
      </c>
      <c r="AV30" s="1866">
        <v>801</v>
      </c>
      <c r="AW30" s="1871">
        <v>825</v>
      </c>
      <c r="AX30" s="1871">
        <v>908</v>
      </c>
      <c r="AY30" s="1872">
        <v>937</v>
      </c>
      <c r="AZ30" s="1872">
        <v>947</v>
      </c>
      <c r="BA30" s="1867">
        <v>947</v>
      </c>
      <c r="BB30" s="1873">
        <v>992</v>
      </c>
      <c r="BC30" s="1874">
        <v>1040</v>
      </c>
    </row>
    <row r="31" spans="1:55" ht="15" customHeight="1">
      <c r="A31" s="1864">
        <v>25</v>
      </c>
      <c r="B31" s="789" t="s">
        <v>75</v>
      </c>
      <c r="C31" s="1865">
        <v>29</v>
      </c>
      <c r="D31" s="1865">
        <v>39</v>
      </c>
      <c r="E31" s="1866">
        <v>42</v>
      </c>
      <c r="F31" s="1866">
        <v>44</v>
      </c>
      <c r="G31" s="1866">
        <v>113</v>
      </c>
      <c r="H31" s="1866">
        <v>104</v>
      </c>
      <c r="I31" s="1866">
        <v>87</v>
      </c>
      <c r="J31" s="1866">
        <v>75</v>
      </c>
      <c r="K31" s="1867">
        <v>75</v>
      </c>
      <c r="L31" s="1867">
        <v>67</v>
      </c>
      <c r="M31" s="1868">
        <v>72</v>
      </c>
      <c r="N31" s="1865">
        <v>68</v>
      </c>
      <c r="O31" s="1865">
        <v>89</v>
      </c>
      <c r="P31" s="1866">
        <v>107</v>
      </c>
      <c r="Q31" s="1866">
        <v>118</v>
      </c>
      <c r="R31" s="1866">
        <v>318</v>
      </c>
      <c r="S31" s="1866">
        <v>286</v>
      </c>
      <c r="T31" s="1866">
        <v>253</v>
      </c>
      <c r="U31" s="1866">
        <v>214</v>
      </c>
      <c r="V31" s="1867">
        <v>214</v>
      </c>
      <c r="W31" s="1867">
        <v>204</v>
      </c>
      <c r="X31" s="1868">
        <v>191</v>
      </c>
      <c r="Y31" s="1865">
        <v>166</v>
      </c>
      <c r="Z31" s="1865">
        <v>301</v>
      </c>
      <c r="AA31" s="1866">
        <v>419</v>
      </c>
      <c r="AB31" s="1866">
        <v>435</v>
      </c>
      <c r="AC31" s="1866">
        <v>169</v>
      </c>
      <c r="AD31" s="1866">
        <v>188</v>
      </c>
      <c r="AE31" s="1866">
        <v>179</v>
      </c>
      <c r="AF31" s="1866">
        <v>157</v>
      </c>
      <c r="AG31" s="1867">
        <v>157</v>
      </c>
      <c r="AH31" s="1867">
        <v>144</v>
      </c>
      <c r="AI31" s="1868">
        <v>133</v>
      </c>
      <c r="AJ31" s="1866">
        <v>0</v>
      </c>
      <c r="AK31" s="1866">
        <v>7</v>
      </c>
      <c r="AL31" s="1866">
        <v>9</v>
      </c>
      <c r="AM31" s="1866">
        <v>10</v>
      </c>
      <c r="AN31" s="1866">
        <v>10</v>
      </c>
      <c r="AO31" s="1866">
        <v>9</v>
      </c>
      <c r="AP31" s="1867">
        <v>9</v>
      </c>
      <c r="AQ31" s="1867">
        <v>8</v>
      </c>
      <c r="AR31" s="1868">
        <v>7</v>
      </c>
      <c r="AS31" s="1869">
        <v>263</v>
      </c>
      <c r="AT31" s="1870">
        <v>429</v>
      </c>
      <c r="AU31" s="1866">
        <v>568</v>
      </c>
      <c r="AV31" s="1866">
        <v>604</v>
      </c>
      <c r="AW31" s="1871">
        <v>609</v>
      </c>
      <c r="AX31" s="1871">
        <v>588</v>
      </c>
      <c r="AY31" s="1872">
        <v>529</v>
      </c>
      <c r="AZ31" s="1872">
        <v>455</v>
      </c>
      <c r="BA31" s="1867">
        <v>455</v>
      </c>
      <c r="BB31" s="1873">
        <v>423</v>
      </c>
      <c r="BC31" s="1874">
        <v>403</v>
      </c>
    </row>
    <row r="32" spans="1:55" ht="14.25" customHeight="1">
      <c r="A32" s="1864">
        <v>26</v>
      </c>
      <c r="B32" s="789" t="s">
        <v>79</v>
      </c>
      <c r="C32" s="1865">
        <v>7</v>
      </c>
      <c r="D32" s="1865">
        <v>7</v>
      </c>
      <c r="E32" s="1866">
        <v>40</v>
      </c>
      <c r="F32" s="1866">
        <v>45</v>
      </c>
      <c r="G32" s="1866">
        <v>46</v>
      </c>
      <c r="H32" s="1866">
        <v>46</v>
      </c>
      <c r="I32" s="1866">
        <v>47</v>
      </c>
      <c r="J32" s="1866">
        <v>50</v>
      </c>
      <c r="K32" s="1867">
        <v>50</v>
      </c>
      <c r="L32" s="1867">
        <v>59</v>
      </c>
      <c r="M32" s="1868">
        <v>59</v>
      </c>
      <c r="N32" s="1882">
        <v>36</v>
      </c>
      <c r="O32" s="1865">
        <v>36</v>
      </c>
      <c r="P32" s="1866">
        <v>40</v>
      </c>
      <c r="Q32" s="1866">
        <v>44</v>
      </c>
      <c r="R32" s="1866">
        <v>51</v>
      </c>
      <c r="S32" s="1866">
        <v>54</v>
      </c>
      <c r="T32" s="1866">
        <v>57</v>
      </c>
      <c r="U32" s="1866">
        <v>60</v>
      </c>
      <c r="V32" s="1867">
        <v>60</v>
      </c>
      <c r="W32" s="1867">
        <v>86</v>
      </c>
      <c r="X32" s="1868">
        <v>93</v>
      </c>
      <c r="Y32" s="1882">
        <v>26</v>
      </c>
      <c r="Z32" s="1865">
        <v>26</v>
      </c>
      <c r="AA32" s="1866">
        <v>4</v>
      </c>
      <c r="AB32" s="1866">
        <v>5</v>
      </c>
      <c r="AC32" s="1866">
        <v>5</v>
      </c>
      <c r="AD32" s="1866">
        <v>6</v>
      </c>
      <c r="AE32" s="1866">
        <v>6</v>
      </c>
      <c r="AF32" s="1866">
        <v>6</v>
      </c>
      <c r="AG32" s="1867">
        <v>6</v>
      </c>
      <c r="AH32" s="1867">
        <v>16</v>
      </c>
      <c r="AI32" s="1868">
        <v>18</v>
      </c>
      <c r="AJ32" s="1866">
        <v>0</v>
      </c>
      <c r="AK32" s="1866">
        <v>0</v>
      </c>
      <c r="AL32" s="1866">
        <v>0</v>
      </c>
      <c r="AM32" s="1866">
        <v>0</v>
      </c>
      <c r="AN32" s="1866">
        <v>0</v>
      </c>
      <c r="AO32" s="1866">
        <v>0</v>
      </c>
      <c r="AP32" s="1867">
        <v>0</v>
      </c>
      <c r="AQ32" s="1867">
        <v>3</v>
      </c>
      <c r="AR32" s="1868">
        <v>2</v>
      </c>
      <c r="AS32" s="1869">
        <v>69</v>
      </c>
      <c r="AT32" s="1870">
        <v>69</v>
      </c>
      <c r="AU32" s="1866">
        <v>84</v>
      </c>
      <c r="AV32" s="1866">
        <v>94</v>
      </c>
      <c r="AW32" s="1871">
        <v>102</v>
      </c>
      <c r="AX32" s="1871">
        <v>106</v>
      </c>
      <c r="AY32" s="1872">
        <v>110</v>
      </c>
      <c r="AZ32" s="1872">
        <v>116</v>
      </c>
      <c r="BA32" s="1867">
        <v>116</v>
      </c>
      <c r="BB32" s="1873">
        <v>164</v>
      </c>
      <c r="BC32" s="1874">
        <v>172</v>
      </c>
    </row>
    <row r="33" spans="1:65" ht="12.75" customHeight="1">
      <c r="A33" s="1864">
        <v>27</v>
      </c>
      <c r="B33" s="789" t="s">
        <v>82</v>
      </c>
      <c r="C33" s="1865">
        <v>31</v>
      </c>
      <c r="D33" s="1865">
        <v>32</v>
      </c>
      <c r="E33" s="1866">
        <v>36</v>
      </c>
      <c r="F33" s="1866">
        <v>34</v>
      </c>
      <c r="G33" s="1866">
        <v>80</v>
      </c>
      <c r="H33" s="1866">
        <v>97</v>
      </c>
      <c r="I33" s="1866">
        <v>98</v>
      </c>
      <c r="J33" s="1866">
        <v>101</v>
      </c>
      <c r="K33" s="1867">
        <v>101</v>
      </c>
      <c r="L33" s="1867">
        <v>196</v>
      </c>
      <c r="M33" s="1868">
        <v>213</v>
      </c>
      <c r="N33" s="1865">
        <v>126</v>
      </c>
      <c r="O33" s="1865">
        <v>115</v>
      </c>
      <c r="P33" s="1866">
        <v>61</v>
      </c>
      <c r="Q33" s="1866">
        <v>60</v>
      </c>
      <c r="R33" s="1866">
        <v>88</v>
      </c>
      <c r="S33" s="1866">
        <v>94</v>
      </c>
      <c r="T33" s="1866">
        <v>94</v>
      </c>
      <c r="U33" s="1866">
        <v>105</v>
      </c>
      <c r="V33" s="1867">
        <v>105</v>
      </c>
      <c r="W33" s="1867">
        <v>181</v>
      </c>
      <c r="X33" s="1868">
        <v>227</v>
      </c>
      <c r="Y33" s="1865">
        <v>13</v>
      </c>
      <c r="Z33" s="1865">
        <v>9</v>
      </c>
      <c r="AA33" s="1866">
        <v>64</v>
      </c>
      <c r="AB33" s="1866">
        <v>61</v>
      </c>
      <c r="AC33" s="1866">
        <v>14</v>
      </c>
      <c r="AD33" s="1866">
        <v>31</v>
      </c>
      <c r="AE33" s="1866">
        <v>31</v>
      </c>
      <c r="AF33" s="1866">
        <v>15</v>
      </c>
      <c r="AG33" s="1867">
        <v>15</v>
      </c>
      <c r="AH33" s="1867">
        <v>43</v>
      </c>
      <c r="AI33" s="1868">
        <v>83</v>
      </c>
      <c r="AJ33" s="1866">
        <v>9</v>
      </c>
      <c r="AK33" s="1866">
        <v>9</v>
      </c>
      <c r="AL33" s="1866">
        <v>0</v>
      </c>
      <c r="AM33" s="1866">
        <v>0</v>
      </c>
      <c r="AN33" s="1866">
        <v>0</v>
      </c>
      <c r="AO33" s="1866">
        <v>0</v>
      </c>
      <c r="AP33" s="1867">
        <v>0</v>
      </c>
      <c r="AQ33" s="1867">
        <v>0</v>
      </c>
      <c r="AR33" s="1868">
        <v>0</v>
      </c>
      <c r="AS33" s="1869">
        <v>170</v>
      </c>
      <c r="AT33" s="1870">
        <v>156</v>
      </c>
      <c r="AU33" s="1866">
        <v>170</v>
      </c>
      <c r="AV33" s="1866">
        <v>164</v>
      </c>
      <c r="AW33" s="1871">
        <v>182</v>
      </c>
      <c r="AX33" s="1871">
        <v>222</v>
      </c>
      <c r="AY33" s="1872">
        <v>223</v>
      </c>
      <c r="AZ33" s="1872">
        <v>221</v>
      </c>
      <c r="BA33" s="1867">
        <v>221</v>
      </c>
      <c r="BB33" s="1873">
        <v>420</v>
      </c>
      <c r="BC33" s="1874">
        <v>523</v>
      </c>
    </row>
    <row r="34" spans="1:65" s="1889" customFormat="1" ht="13.5" customHeight="1">
      <c r="A34" s="1883"/>
      <c r="B34" s="1884" t="s">
        <v>100</v>
      </c>
      <c r="C34" s="1885">
        <v>676</v>
      </c>
      <c r="D34" s="1885">
        <v>705</v>
      </c>
      <c r="E34" s="1885">
        <v>1287</v>
      </c>
      <c r="F34" s="1885">
        <v>1577</v>
      </c>
      <c r="G34" s="1885">
        <v>1978</v>
      </c>
      <c r="H34" s="1885">
        <v>1909</v>
      </c>
      <c r="I34" s="1885">
        <v>1929</v>
      </c>
      <c r="J34" s="1885">
        <v>1845</v>
      </c>
      <c r="K34" s="1886">
        <v>1893</v>
      </c>
      <c r="L34" s="1886">
        <v>2032</v>
      </c>
      <c r="M34" s="1887">
        <v>2163</v>
      </c>
      <c r="N34" s="1885">
        <v>1926</v>
      </c>
      <c r="O34" s="1885">
        <v>1867</v>
      </c>
      <c r="P34" s="1885">
        <v>2176</v>
      </c>
      <c r="Q34" s="1885">
        <v>2166</v>
      </c>
      <c r="R34" s="1885">
        <v>2864</v>
      </c>
      <c r="S34" s="1885">
        <v>2983</v>
      </c>
      <c r="T34" s="1885">
        <v>2997</v>
      </c>
      <c r="U34" s="1885">
        <v>2891</v>
      </c>
      <c r="V34" s="1886">
        <v>2854</v>
      </c>
      <c r="W34" s="1886">
        <v>2804</v>
      </c>
      <c r="X34" s="1887">
        <v>2864</v>
      </c>
      <c r="Y34" s="1885">
        <v>3591</v>
      </c>
      <c r="Z34" s="1885">
        <v>3584</v>
      </c>
      <c r="AA34" s="1885">
        <v>2372</v>
      </c>
      <c r="AB34" s="1885">
        <v>1885</v>
      </c>
      <c r="AC34" s="1885">
        <v>1304</v>
      </c>
      <c r="AD34" s="1885">
        <v>1397</v>
      </c>
      <c r="AE34" s="1885">
        <v>1371</v>
      </c>
      <c r="AF34" s="1885">
        <v>1299</v>
      </c>
      <c r="AG34" s="1886">
        <v>1269</v>
      </c>
      <c r="AH34" s="1886">
        <v>1357</v>
      </c>
      <c r="AI34" s="1887">
        <v>1418</v>
      </c>
      <c r="AJ34" s="1885">
        <v>344</v>
      </c>
      <c r="AK34" s="1885">
        <v>429</v>
      </c>
      <c r="AL34" s="1885">
        <v>58</v>
      </c>
      <c r="AM34" s="1885">
        <v>58</v>
      </c>
      <c r="AN34" s="1885">
        <v>58</v>
      </c>
      <c r="AO34" s="1885">
        <v>55</v>
      </c>
      <c r="AP34" s="1886">
        <v>59</v>
      </c>
      <c r="AQ34" s="1886">
        <v>62</v>
      </c>
      <c r="AR34" s="1887">
        <v>68</v>
      </c>
      <c r="AS34" s="1885">
        <v>6193</v>
      </c>
      <c r="AT34" s="1885">
        <v>6156</v>
      </c>
      <c r="AU34" s="1885">
        <v>6179</v>
      </c>
      <c r="AV34" s="1885">
        <v>6057</v>
      </c>
      <c r="AW34" s="1885">
        <v>6204</v>
      </c>
      <c r="AX34" s="1885">
        <v>6347</v>
      </c>
      <c r="AY34" s="1885">
        <v>6355</v>
      </c>
      <c r="AZ34" s="1885">
        <v>6090</v>
      </c>
      <c r="BA34" s="1886">
        <v>6075</v>
      </c>
      <c r="BB34" s="1888">
        <v>6255</v>
      </c>
      <c r="BC34" s="1874">
        <v>6513</v>
      </c>
      <c r="BD34" s="1847"/>
      <c r="BE34" s="1847"/>
      <c r="BF34" s="1847"/>
      <c r="BG34" s="1847"/>
      <c r="BH34" s="1847"/>
      <c r="BI34" s="1847"/>
      <c r="BJ34" s="1847"/>
      <c r="BK34" s="1847"/>
      <c r="BL34" s="1847"/>
      <c r="BM34" s="1847"/>
    </row>
    <row r="35" spans="1:65" s="1889" customFormat="1" ht="15" customHeight="1">
      <c r="A35" s="1890"/>
      <c r="B35" s="1891" t="s">
        <v>101</v>
      </c>
      <c r="C35" s="1892">
        <v>1048</v>
      </c>
      <c r="D35" s="1892">
        <v>1083</v>
      </c>
      <c r="E35" s="1892">
        <v>1667</v>
      </c>
      <c r="F35" s="1892">
        <v>2425</v>
      </c>
      <c r="G35" s="1892">
        <v>2829</v>
      </c>
      <c r="H35" s="1892">
        <v>2762</v>
      </c>
      <c r="I35" s="1892">
        <v>2790</v>
      </c>
      <c r="J35" s="1892">
        <v>2709</v>
      </c>
      <c r="K35" s="1893">
        <v>2758</v>
      </c>
      <c r="L35" s="1893">
        <v>2902</v>
      </c>
      <c r="M35" s="1894">
        <v>3033</v>
      </c>
      <c r="N35" s="1892">
        <v>2543</v>
      </c>
      <c r="O35" s="1892">
        <v>2489</v>
      </c>
      <c r="P35" s="1892">
        <v>3525</v>
      </c>
      <c r="Q35" s="1892">
        <v>3136</v>
      </c>
      <c r="R35" s="1892">
        <v>3837</v>
      </c>
      <c r="S35" s="1892">
        <v>3959</v>
      </c>
      <c r="T35" s="1892">
        <v>3976</v>
      </c>
      <c r="U35" s="1892">
        <v>3871</v>
      </c>
      <c r="V35" s="1893">
        <v>3837</v>
      </c>
      <c r="W35" s="1893">
        <v>3789</v>
      </c>
      <c r="X35" s="1894">
        <v>3852</v>
      </c>
      <c r="Y35" s="1892">
        <v>7441</v>
      </c>
      <c r="Z35" s="1892">
        <v>7461</v>
      </c>
      <c r="AA35" s="1892">
        <v>5381</v>
      </c>
      <c r="AB35" s="1892">
        <v>4803</v>
      </c>
      <c r="AC35" s="1892">
        <v>4224</v>
      </c>
      <c r="AD35" s="1892">
        <v>4329</v>
      </c>
      <c r="AE35" s="1892">
        <v>4311</v>
      </c>
      <c r="AF35" s="1892">
        <v>4248</v>
      </c>
      <c r="AG35" s="1893">
        <v>4229</v>
      </c>
      <c r="AH35" s="1893">
        <v>4322</v>
      </c>
      <c r="AI35" s="1894">
        <v>4383</v>
      </c>
      <c r="AJ35" s="1892">
        <v>498</v>
      </c>
      <c r="AK35" s="1892">
        <v>590</v>
      </c>
      <c r="AL35" s="1892">
        <v>222</v>
      </c>
      <c r="AM35" s="1892">
        <v>229</v>
      </c>
      <c r="AN35" s="1892">
        <v>233</v>
      </c>
      <c r="AO35" s="1892">
        <v>232</v>
      </c>
      <c r="AP35" s="1893">
        <v>236</v>
      </c>
      <c r="AQ35" s="1893">
        <v>243</v>
      </c>
      <c r="AR35" s="1894">
        <v>249</v>
      </c>
      <c r="AS35" s="1892">
        <v>11032</v>
      </c>
      <c r="AT35" s="1892">
        <v>11033</v>
      </c>
      <c r="AU35" s="1892">
        <v>11071</v>
      </c>
      <c r="AV35" s="1892">
        <v>10954</v>
      </c>
      <c r="AW35" s="1892">
        <v>11112</v>
      </c>
      <c r="AX35" s="1892">
        <v>11279</v>
      </c>
      <c r="AY35" s="1892">
        <v>11310</v>
      </c>
      <c r="AZ35" s="1892">
        <v>11060</v>
      </c>
      <c r="BA35" s="1893">
        <v>11060</v>
      </c>
      <c r="BB35" s="1895">
        <v>11256</v>
      </c>
      <c r="BC35" s="1874">
        <v>11517</v>
      </c>
      <c r="BD35" s="1847"/>
      <c r="BE35" s="1847"/>
      <c r="BF35" s="1847"/>
      <c r="BG35" s="1847"/>
      <c r="BH35" s="1847"/>
      <c r="BI35" s="1847"/>
      <c r="BJ35" s="1847"/>
      <c r="BK35" s="1847"/>
      <c r="BL35" s="1847"/>
      <c r="BM35" s="1847"/>
    </row>
    <row r="36" spans="1:65" ht="13">
      <c r="A36" s="1896" t="s">
        <v>274</v>
      </c>
    </row>
    <row r="37" spans="1:65">
      <c r="A37" s="1897" t="s">
        <v>854</v>
      </c>
    </row>
    <row r="38" spans="1:65" ht="13">
      <c r="A38" s="1847" t="s">
        <v>855</v>
      </c>
      <c r="BC38" s="1889"/>
    </row>
    <row r="39" spans="1:65">
      <c r="A39" s="2234" t="s">
        <v>856</v>
      </c>
      <c r="B39" s="2234"/>
      <c r="C39" s="2234"/>
      <c r="D39" s="2234"/>
      <c r="E39" s="2234"/>
      <c r="F39" s="2234"/>
      <c r="G39" s="2234"/>
      <c r="Y39" s="1898"/>
    </row>
    <row r="40" spans="1:65">
      <c r="A40" s="2234" t="s">
        <v>944</v>
      </c>
      <c r="B40" s="2234"/>
      <c r="C40" s="2234"/>
      <c r="D40" s="2234"/>
      <c r="E40" s="2234"/>
      <c r="F40" s="2234"/>
      <c r="G40" s="2234"/>
      <c r="Y40" s="1899"/>
    </row>
    <row r="41" spans="1:65">
      <c r="Y41" s="1900"/>
    </row>
    <row r="42" spans="1:65">
      <c r="Y42" s="1901"/>
    </row>
    <row r="43" spans="1:65">
      <c r="Y43" s="1899"/>
    </row>
    <row r="44" spans="1:65">
      <c r="Y44" s="1898"/>
    </row>
    <row r="45" spans="1:65">
      <c r="Y45" s="1898"/>
    </row>
    <row r="46" spans="1:65" ht="13">
      <c r="N46" s="1902"/>
      <c r="Y46" s="1903"/>
    </row>
    <row r="47" spans="1:65">
      <c r="N47" s="1904"/>
      <c r="Y47" s="1899"/>
    </row>
    <row r="48" spans="1:65">
      <c r="N48" s="1905"/>
      <c r="Y48" s="1899"/>
    </row>
    <row r="49" spans="14:25">
      <c r="N49" s="1906"/>
      <c r="Y49" s="1898"/>
    </row>
    <row r="50" spans="14:25">
      <c r="N50" s="1907"/>
      <c r="Y50" s="1898"/>
    </row>
    <row r="51" spans="14:25">
      <c r="N51" s="1905"/>
      <c r="Y51" s="1899"/>
    </row>
    <row r="52" spans="14:25">
      <c r="N52" s="1905"/>
      <c r="Y52" s="1899"/>
    </row>
    <row r="53" spans="14:25">
      <c r="N53" s="1905"/>
      <c r="Y53" s="1899"/>
    </row>
    <row r="54" spans="14:25">
      <c r="N54" s="1905"/>
      <c r="Y54" s="1899"/>
    </row>
    <row r="55" spans="14:25">
      <c r="N55" s="1905"/>
      <c r="Y55" s="1899"/>
    </row>
    <row r="56" spans="14:25">
      <c r="N56" s="1905"/>
      <c r="Y56" s="1908"/>
    </row>
    <row r="57" spans="14:25">
      <c r="N57" s="1907"/>
      <c r="Y57" s="1899"/>
    </row>
    <row r="58" spans="14:25">
      <c r="N58" s="1898"/>
      <c r="Y58" s="1908"/>
    </row>
    <row r="59" spans="14:25">
      <c r="N59" s="1905"/>
      <c r="Y59" s="1898"/>
    </row>
    <row r="60" spans="14:25">
      <c r="N60" s="1905"/>
      <c r="Y60" s="1905"/>
    </row>
    <row r="61" spans="14:25" ht="13">
      <c r="N61" s="1905"/>
      <c r="Y61" s="1909"/>
    </row>
    <row r="62" spans="14:25">
      <c r="N62" s="1905"/>
      <c r="Y62" s="1899"/>
    </row>
    <row r="63" spans="14:25" ht="13">
      <c r="N63" s="1905"/>
      <c r="Y63" s="1909"/>
    </row>
    <row r="64" spans="14:25">
      <c r="N64" s="1905"/>
      <c r="Y64" s="1897"/>
    </row>
    <row r="65" spans="14:25">
      <c r="N65" s="1905"/>
      <c r="Y65" s="1897"/>
    </row>
    <row r="66" spans="14:25">
      <c r="N66" s="1905"/>
    </row>
    <row r="67" spans="14:25">
      <c r="N67" s="1910"/>
    </row>
    <row r="68" spans="14:25">
      <c r="N68" s="1905"/>
    </row>
    <row r="69" spans="14:25" ht="13">
      <c r="N69" s="1911"/>
    </row>
    <row r="70" spans="14:25">
      <c r="N70" s="1905"/>
    </row>
    <row r="71" spans="14:25" ht="13">
      <c r="N71" s="1911"/>
    </row>
  </sheetData>
  <sheetProtection selectLockedCells="1"/>
  <mergeCells count="10">
    <mergeCell ref="A40:G40"/>
    <mergeCell ref="AJ3:AQ3"/>
    <mergeCell ref="AS3:BB3"/>
    <mergeCell ref="A39:G39"/>
    <mergeCell ref="A3:A4"/>
    <mergeCell ref="B3:B4"/>
    <mergeCell ref="C3:K3"/>
    <mergeCell ref="N3:V3"/>
    <mergeCell ref="Y3:Z3"/>
    <mergeCell ref="AA3:AH3"/>
  </mergeCells>
  <printOptions horizontalCentered="1" verticalCentered="1"/>
  <pageMargins left="0.23622047244094499" right="0.23622047244094499" top="0.31" bottom="0.51" header="0.17" footer="0.57999999999999996"/>
  <pageSetup paperSize="9" scale="78" orientation="landscape"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73"/>
  <sheetViews>
    <sheetView zoomScale="99" zoomScaleNormal="99" workbookViewId="0">
      <pane xSplit="2" ySplit="4" topLeftCell="AU23" activePane="bottomRight" state="frozen"/>
      <selection activeCell="G30" sqref="G30"/>
      <selection pane="topRight" activeCell="G30" sqref="G30"/>
      <selection pane="bottomLeft" activeCell="G30" sqref="G30"/>
      <selection pane="bottomRight" activeCell="A38" sqref="A38:G38"/>
    </sheetView>
  </sheetViews>
  <sheetFormatPr defaultColWidth="9.1796875" defaultRowHeight="12.5"/>
  <cols>
    <col min="1" max="1" width="4.453125" style="372" customWidth="1"/>
    <col min="2" max="2" width="43.453125" style="372" bestFit="1" customWidth="1"/>
    <col min="3" max="6" width="12.453125" style="372" bestFit="1" customWidth="1"/>
    <col min="7" max="7" width="12.54296875" style="372" bestFit="1" customWidth="1"/>
    <col min="8" max="9" width="13.7265625" style="372" bestFit="1" customWidth="1"/>
    <col min="10" max="11" width="12.54296875" style="372" bestFit="1" customWidth="1"/>
    <col min="12" max="12" width="11.81640625" style="372" bestFit="1" customWidth="1"/>
    <col min="13" max="13" width="12.54296875" style="372" bestFit="1" customWidth="1"/>
    <col min="14" max="14" width="11.453125" style="372" bestFit="1" customWidth="1"/>
    <col min="15" max="17" width="12.54296875" style="372" bestFit="1" customWidth="1"/>
    <col min="18" max="18" width="13.26953125" style="372" bestFit="1" customWidth="1"/>
    <col min="19" max="19" width="13.1796875" style="372" bestFit="1" customWidth="1"/>
    <col min="20" max="22" width="10.26953125" style="372" customWidth="1"/>
    <col min="23" max="26" width="7.54296875" style="372" bestFit="1" customWidth="1"/>
    <col min="27" max="31" width="7.54296875" style="372" customWidth="1"/>
    <col min="32" max="32" width="10.26953125" style="372" customWidth="1"/>
    <col min="33" max="33" width="17.54296875" style="372" customWidth="1"/>
    <col min="34" max="34" width="18.81640625" style="372" customWidth="1"/>
    <col min="35" max="35" width="15.453125" style="372" customWidth="1"/>
    <col min="36" max="36" width="15.81640625" style="372" customWidth="1"/>
    <col min="37" max="37" width="16.453125" style="372" customWidth="1"/>
    <col min="38" max="38" width="16.7265625" style="372" customWidth="1"/>
    <col min="39" max="39" width="16.453125" style="372" bestFit="1" customWidth="1"/>
    <col min="40" max="40" width="16.81640625" style="372" bestFit="1" customWidth="1"/>
    <col min="41" max="41" width="17.453125" style="372" bestFit="1" customWidth="1"/>
    <col min="42" max="42" width="16.7265625" style="372" bestFit="1" customWidth="1"/>
    <col min="43" max="43" width="13.26953125" style="372" bestFit="1" customWidth="1"/>
    <col min="44" max="45" width="14.1796875" style="372" bestFit="1" customWidth="1"/>
    <col min="46" max="47" width="15.81640625" style="372" bestFit="1" customWidth="1"/>
    <col min="48" max="48" width="16.7265625" style="372" bestFit="1" customWidth="1"/>
    <col min="49" max="49" width="16.26953125" style="372" bestFit="1" customWidth="1"/>
    <col min="50" max="50" width="16.81640625" style="372" bestFit="1" customWidth="1"/>
    <col min="51" max="51" width="16.26953125" style="372" bestFit="1" customWidth="1"/>
    <col min="52" max="52" width="13" style="374" customWidth="1"/>
    <col min="53" max="56" width="9.1796875" style="372"/>
    <col min="57" max="57" width="10.81640625" style="372" customWidth="1"/>
    <col min="58" max="16384" width="9.1796875" style="372"/>
  </cols>
  <sheetData>
    <row r="1" spans="1:57" ht="21" customHeight="1">
      <c r="A1" s="371" t="s">
        <v>900</v>
      </c>
      <c r="C1" s="371"/>
      <c r="D1" s="371"/>
      <c r="E1" s="371"/>
      <c r="F1" s="371"/>
      <c r="G1" s="371"/>
      <c r="H1" s="371"/>
      <c r="I1" s="371"/>
      <c r="J1" s="371"/>
      <c r="K1" s="371"/>
      <c r="L1" s="371"/>
      <c r="M1" s="371"/>
      <c r="N1" s="371"/>
      <c r="O1" s="371"/>
      <c r="P1" s="371"/>
      <c r="Q1" s="371"/>
      <c r="R1" s="371"/>
      <c r="S1" s="371"/>
      <c r="T1" s="371"/>
      <c r="U1" s="371"/>
      <c r="V1" s="371"/>
      <c r="W1" s="371"/>
      <c r="X1" s="371"/>
      <c r="Y1" s="371"/>
      <c r="Z1" s="371"/>
      <c r="AA1" s="371"/>
      <c r="AB1" s="371"/>
      <c r="AC1" s="371"/>
      <c r="AD1" s="371"/>
      <c r="AE1" s="371"/>
      <c r="AF1" s="371"/>
      <c r="AG1" s="371"/>
      <c r="AH1" s="371"/>
      <c r="AI1" s="371"/>
      <c r="AJ1" s="371"/>
      <c r="AK1" s="371"/>
      <c r="AL1" s="371"/>
      <c r="AM1" s="371"/>
      <c r="AN1" s="371"/>
      <c r="AO1" s="371"/>
      <c r="AP1" s="371"/>
      <c r="AQ1" s="371"/>
      <c r="AR1" s="371"/>
      <c r="AS1" s="371"/>
      <c r="AT1" s="371"/>
      <c r="AU1" s="371"/>
      <c r="AV1" s="373"/>
      <c r="AW1" s="373"/>
      <c r="AX1" s="373"/>
      <c r="AY1" s="373"/>
      <c r="BA1" s="373"/>
    </row>
    <row r="2" spans="1:57" ht="12.75" customHeight="1">
      <c r="A2" s="2246" t="s">
        <v>1</v>
      </c>
      <c r="B2" s="2246" t="s">
        <v>263</v>
      </c>
      <c r="C2" s="2257" t="s">
        <v>275</v>
      </c>
      <c r="D2" s="2247"/>
      <c r="E2" s="2247"/>
      <c r="F2" s="2247"/>
      <c r="G2" s="2247"/>
      <c r="H2" s="2247"/>
      <c r="I2" s="2247"/>
      <c r="J2" s="2247"/>
      <c r="K2" s="2247"/>
      <c r="L2" s="2247"/>
      <c r="M2" s="2247"/>
      <c r="N2" s="2247"/>
      <c r="O2" s="2247"/>
      <c r="P2" s="2247"/>
      <c r="Q2" s="2247"/>
      <c r="R2" s="2247"/>
      <c r="S2" s="2247"/>
      <c r="T2" s="2247"/>
      <c r="U2" s="2247"/>
      <c r="V2" s="2247"/>
      <c r="W2" s="2247"/>
      <c r="X2" s="2247"/>
      <c r="Y2" s="2247"/>
      <c r="Z2" s="2247"/>
      <c r="AA2" s="2247"/>
      <c r="AB2" s="2247"/>
      <c r="AC2" s="2247"/>
      <c r="AD2" s="2247"/>
      <c r="AE2" s="2247"/>
      <c r="AF2" s="2247"/>
      <c r="AG2" s="2247"/>
      <c r="AH2" s="2247"/>
      <c r="AI2" s="2247"/>
      <c r="AJ2" s="2247"/>
      <c r="AK2" s="2247"/>
      <c r="AL2" s="2247"/>
      <c r="AM2" s="2247"/>
      <c r="AN2" s="2247"/>
      <c r="AO2" s="2247"/>
      <c r="AP2" s="2247"/>
      <c r="AQ2" s="2247"/>
      <c r="AR2" s="2247"/>
      <c r="AS2" s="2247"/>
      <c r="AT2" s="2247"/>
      <c r="AU2" s="2247"/>
      <c r="AV2" s="2247"/>
      <c r="AW2" s="2247"/>
      <c r="AX2" s="2247"/>
      <c r="AY2" s="2248"/>
      <c r="AZ2" s="829"/>
      <c r="BA2" s="375"/>
      <c r="BB2" s="375"/>
      <c r="BC2" s="375"/>
      <c r="BD2" s="375"/>
      <c r="BE2" s="375"/>
    </row>
    <row r="3" spans="1:57" ht="12.75" customHeight="1">
      <c r="A3" s="2246"/>
      <c r="B3" s="2246"/>
      <c r="C3" s="2249"/>
      <c r="D3" s="2249"/>
      <c r="E3" s="2249"/>
      <c r="F3" s="2249"/>
      <c r="G3" s="2249"/>
      <c r="H3" s="2249"/>
      <c r="I3" s="2249"/>
      <c r="J3" s="2249"/>
      <c r="K3" s="2250"/>
      <c r="L3" s="785"/>
      <c r="M3" s="2251"/>
      <c r="N3" s="2251"/>
      <c r="O3" s="2251"/>
      <c r="P3" s="2251"/>
      <c r="Q3" s="2251"/>
      <c r="R3" s="2251"/>
      <c r="S3" s="2251"/>
      <c r="T3" s="2251"/>
      <c r="U3" s="2252"/>
      <c r="V3" s="805"/>
      <c r="W3" s="2253"/>
      <c r="X3" s="2253"/>
      <c r="Y3" s="2253"/>
      <c r="Z3" s="2253"/>
      <c r="AA3" s="2253"/>
      <c r="AB3" s="2253"/>
      <c r="AC3" s="2253"/>
      <c r="AD3" s="2253"/>
      <c r="AE3" s="2254"/>
      <c r="AF3" s="786"/>
      <c r="AG3" s="2253" t="s">
        <v>278</v>
      </c>
      <c r="AH3" s="2253"/>
      <c r="AI3" s="2253"/>
      <c r="AJ3" s="2253"/>
      <c r="AK3" s="2253"/>
      <c r="AL3" s="2253"/>
      <c r="AM3" s="2253"/>
      <c r="AN3" s="2253"/>
      <c r="AO3" s="2253"/>
      <c r="AP3" s="2253"/>
      <c r="AQ3" s="2255" t="s">
        <v>276</v>
      </c>
      <c r="AR3" s="2255"/>
      <c r="AS3" s="2255"/>
      <c r="AT3" s="2255"/>
      <c r="AU3" s="2255"/>
      <c r="AV3" s="2255"/>
      <c r="AW3" s="2255"/>
      <c r="AX3" s="2255"/>
      <c r="AY3" s="2255"/>
      <c r="AZ3" s="2256"/>
      <c r="BA3" s="375"/>
      <c r="BB3" s="375"/>
      <c r="BC3" s="375"/>
      <c r="BD3" s="375"/>
      <c r="BE3" s="375"/>
    </row>
    <row r="4" spans="1:57" ht="16.5" customHeight="1">
      <c r="A4" s="2246"/>
      <c r="B4" s="2246"/>
      <c r="C4" s="376" t="s">
        <v>88</v>
      </c>
      <c r="D4" s="376" t="s">
        <v>89</v>
      </c>
      <c r="E4" s="376" t="s">
        <v>90</v>
      </c>
      <c r="F4" s="376" t="s">
        <v>91</v>
      </c>
      <c r="G4" s="376" t="s">
        <v>92</v>
      </c>
      <c r="H4" s="376" t="s">
        <v>93</v>
      </c>
      <c r="I4" s="376" t="s">
        <v>94</v>
      </c>
      <c r="J4" s="376" t="s">
        <v>95</v>
      </c>
      <c r="K4" s="376" t="s">
        <v>102</v>
      </c>
      <c r="L4" s="376" t="s">
        <v>320</v>
      </c>
      <c r="M4" s="376" t="s">
        <v>88</v>
      </c>
      <c r="N4" s="376" t="s">
        <v>89</v>
      </c>
      <c r="O4" s="376" t="s">
        <v>90</v>
      </c>
      <c r="P4" s="376" t="s">
        <v>91</v>
      </c>
      <c r="Q4" s="376" t="s">
        <v>92</v>
      </c>
      <c r="R4" s="376" t="s">
        <v>93</v>
      </c>
      <c r="S4" s="376" t="s">
        <v>94</v>
      </c>
      <c r="T4" s="376" t="s">
        <v>95</v>
      </c>
      <c r="U4" s="619" t="s">
        <v>102</v>
      </c>
      <c r="V4" s="619" t="s">
        <v>320</v>
      </c>
      <c r="W4" s="376" t="s">
        <v>88</v>
      </c>
      <c r="X4" s="376" t="s">
        <v>89</v>
      </c>
      <c r="Y4" s="376" t="s">
        <v>90</v>
      </c>
      <c r="Z4" s="376" t="s">
        <v>91</v>
      </c>
      <c r="AA4" s="376" t="s">
        <v>92</v>
      </c>
      <c r="AB4" s="376" t="s">
        <v>93</v>
      </c>
      <c r="AC4" s="376" t="s">
        <v>94</v>
      </c>
      <c r="AD4" s="376" t="s">
        <v>95</v>
      </c>
      <c r="AE4" s="619" t="s">
        <v>102</v>
      </c>
      <c r="AF4" s="619" t="s">
        <v>320</v>
      </c>
      <c r="AG4" s="376" t="s">
        <v>88</v>
      </c>
      <c r="AH4" s="376" t="s">
        <v>89</v>
      </c>
      <c r="AI4" s="376" t="s">
        <v>90</v>
      </c>
      <c r="AJ4" s="376" t="s">
        <v>91</v>
      </c>
      <c r="AK4" s="376" t="s">
        <v>92</v>
      </c>
      <c r="AL4" s="376" t="s">
        <v>93</v>
      </c>
      <c r="AM4" s="376" t="s">
        <v>94</v>
      </c>
      <c r="AN4" s="376" t="s">
        <v>95</v>
      </c>
      <c r="AO4" s="619" t="s">
        <v>102</v>
      </c>
      <c r="AP4" s="619" t="s">
        <v>320</v>
      </c>
      <c r="AQ4" s="376" t="s">
        <v>88</v>
      </c>
      <c r="AR4" s="377" t="s">
        <v>89</v>
      </c>
      <c r="AS4" s="376" t="s">
        <v>90</v>
      </c>
      <c r="AT4" s="376" t="s">
        <v>91</v>
      </c>
      <c r="AU4" s="376" t="s">
        <v>92</v>
      </c>
      <c r="AV4" s="376" t="s">
        <v>93</v>
      </c>
      <c r="AW4" s="376" t="s">
        <v>94</v>
      </c>
      <c r="AX4" s="376" t="s">
        <v>95</v>
      </c>
      <c r="AY4" s="619" t="s">
        <v>102</v>
      </c>
      <c r="AZ4" s="830" t="s">
        <v>320</v>
      </c>
      <c r="BA4" s="375"/>
      <c r="BB4" s="375"/>
      <c r="BC4" s="375"/>
      <c r="BD4" s="375"/>
      <c r="BE4" s="375"/>
    </row>
    <row r="5" spans="1:57" ht="16.5" customHeight="1">
      <c r="A5" s="363"/>
      <c r="B5" s="364" t="s">
        <v>7</v>
      </c>
      <c r="C5" s="378"/>
      <c r="D5" s="378"/>
      <c r="E5" s="378"/>
      <c r="F5" s="378"/>
      <c r="G5" s="378"/>
      <c r="H5" s="378"/>
      <c r="I5" s="605"/>
      <c r="J5" s="378"/>
      <c r="K5" s="378"/>
      <c r="L5" s="378"/>
      <c r="M5" s="378"/>
      <c r="N5" s="378"/>
      <c r="O5" s="378"/>
      <c r="P5" s="378"/>
      <c r="Q5" s="378"/>
      <c r="R5" s="378"/>
      <c r="S5" s="378"/>
      <c r="T5" s="605"/>
      <c r="U5" s="605"/>
      <c r="V5" s="605"/>
      <c r="W5" s="378"/>
      <c r="X5" s="378"/>
      <c r="Y5" s="378"/>
      <c r="Z5" s="378"/>
      <c r="AA5" s="378"/>
      <c r="AB5" s="378"/>
      <c r="AC5" s="378"/>
      <c r="AD5" s="605"/>
      <c r="AE5" s="605"/>
      <c r="AF5" s="605"/>
      <c r="AG5" s="378"/>
      <c r="AH5" s="378"/>
      <c r="AI5" s="378"/>
      <c r="AJ5" s="378"/>
      <c r="AK5" s="378"/>
      <c r="AL5" s="378"/>
      <c r="AM5" s="378"/>
      <c r="AN5" s="605"/>
      <c r="AO5" s="605"/>
      <c r="AP5" s="605"/>
      <c r="AQ5" s="378"/>
      <c r="AR5" s="379"/>
      <c r="AS5" s="378"/>
      <c r="AT5" s="378"/>
      <c r="AU5" s="378"/>
      <c r="AV5" s="378"/>
      <c r="AW5" s="378"/>
      <c r="AX5" s="605"/>
      <c r="AY5" s="620"/>
      <c r="AZ5" s="829"/>
      <c r="BA5" s="375"/>
      <c r="BB5" s="375"/>
      <c r="BC5" s="375"/>
      <c r="BD5" s="375"/>
      <c r="BE5" s="375"/>
    </row>
    <row r="6" spans="1:57" ht="12" customHeight="1">
      <c r="A6" s="365">
        <v>1</v>
      </c>
      <c r="B6" s="343" t="s">
        <v>8</v>
      </c>
      <c r="C6" s="338">
        <v>400341</v>
      </c>
      <c r="D6" s="338">
        <v>452291</v>
      </c>
      <c r="E6" s="338">
        <v>480892</v>
      </c>
      <c r="F6" s="338">
        <v>564541</v>
      </c>
      <c r="G6" s="338">
        <v>617653</v>
      </c>
      <c r="H6" s="338">
        <v>859375</v>
      </c>
      <c r="I6" s="606">
        <v>992200</v>
      </c>
      <c r="J6" s="338">
        <v>732007</v>
      </c>
      <c r="K6" s="338">
        <v>323767</v>
      </c>
      <c r="L6" s="338">
        <v>238898</v>
      </c>
      <c r="M6" s="380">
        <v>1640.2300000000002</v>
      </c>
      <c r="N6" s="380">
        <v>1953.78</v>
      </c>
      <c r="O6" s="380">
        <v>1587.1299999999997</v>
      </c>
      <c r="P6" s="380">
        <v>1786.808</v>
      </c>
      <c r="Q6" s="380">
        <v>2091.4319500000001</v>
      </c>
      <c r="R6" s="380">
        <v>22208.972659999999</v>
      </c>
      <c r="S6" s="380">
        <v>35293.179620000003</v>
      </c>
      <c r="T6" s="621">
        <v>25792.359000000004</v>
      </c>
      <c r="U6" s="621">
        <v>16474.153190000001</v>
      </c>
      <c r="V6" s="621">
        <v>13485.110000000002</v>
      </c>
      <c r="W6" s="381">
        <v>5417</v>
      </c>
      <c r="X6" s="381">
        <v>4844</v>
      </c>
      <c r="Y6" s="381">
        <v>4812</v>
      </c>
      <c r="Z6" s="381">
        <v>892</v>
      </c>
      <c r="AA6" s="381">
        <v>0</v>
      </c>
      <c r="AB6" s="381">
        <v>1</v>
      </c>
      <c r="AC6" s="381">
        <v>624</v>
      </c>
      <c r="AD6" s="622">
        <v>1574</v>
      </c>
      <c r="AE6" s="622">
        <v>4081</v>
      </c>
      <c r="AF6" s="626">
        <v>4993</v>
      </c>
      <c r="AG6" s="338">
        <v>20596725</v>
      </c>
      <c r="AH6" s="338">
        <v>22603919</v>
      </c>
      <c r="AI6" s="338">
        <v>22965393</v>
      </c>
      <c r="AJ6" s="338">
        <v>37316017</v>
      </c>
      <c r="AK6" s="338">
        <v>0</v>
      </c>
      <c r="AL6" s="338">
        <v>5796172</v>
      </c>
      <c r="AM6" s="338">
        <v>4262206</v>
      </c>
      <c r="AN6" s="606">
        <v>5496957</v>
      </c>
      <c r="AO6" s="606">
        <v>7220631</v>
      </c>
      <c r="AP6" s="606">
        <v>3049410</v>
      </c>
      <c r="AQ6" s="382">
        <v>28193.8</v>
      </c>
      <c r="AR6" s="382">
        <v>25426.39</v>
      </c>
      <c r="AS6" s="382">
        <v>34007.620000000003</v>
      </c>
      <c r="AT6" s="383">
        <v>63184.98</v>
      </c>
      <c r="AU6" s="383">
        <v>0</v>
      </c>
      <c r="AV6" s="384">
        <v>3455.132325</v>
      </c>
      <c r="AW6" s="384">
        <v>11452.565675799999</v>
      </c>
      <c r="AX6" s="610">
        <v>6736.6318275000003</v>
      </c>
      <c r="AY6" s="627">
        <v>5114.3099999999995</v>
      </c>
      <c r="AZ6" s="831">
        <v>1708.5183891999998</v>
      </c>
    </row>
    <row r="7" spans="1:57" ht="12" customHeight="1">
      <c r="A7" s="365"/>
      <c r="B7" s="364" t="s">
        <v>12</v>
      </c>
      <c r="C7" s="337"/>
      <c r="D7" s="337"/>
      <c r="E7" s="337"/>
      <c r="F7" s="337"/>
      <c r="G7" s="337"/>
      <c r="H7" s="337"/>
      <c r="I7" s="607"/>
      <c r="J7" s="337"/>
      <c r="K7" s="337"/>
      <c r="L7" s="337"/>
      <c r="M7" s="387"/>
      <c r="N7" s="387"/>
      <c r="O7" s="387"/>
      <c r="P7" s="387"/>
      <c r="Q7" s="387"/>
      <c r="R7" s="387"/>
      <c r="S7" s="387"/>
      <c r="T7" s="608"/>
      <c r="U7" s="608"/>
      <c r="V7" s="608"/>
      <c r="W7" s="388"/>
      <c r="X7" s="388"/>
      <c r="Y7" s="388"/>
      <c r="Z7" s="388"/>
      <c r="AA7" s="388"/>
      <c r="AB7" s="388"/>
      <c r="AC7" s="388"/>
      <c r="AD7" s="609"/>
      <c r="AE7" s="609"/>
      <c r="AF7" s="609"/>
      <c r="AG7" s="337"/>
      <c r="AH7" s="337"/>
      <c r="AI7" s="337"/>
      <c r="AJ7" s="337"/>
      <c r="AK7" s="337"/>
      <c r="AL7" s="337"/>
      <c r="AM7" s="337"/>
      <c r="AN7" s="607"/>
      <c r="AO7" s="607"/>
      <c r="AP7" s="607"/>
      <c r="AQ7" s="389"/>
      <c r="AR7" s="382"/>
      <c r="AS7" s="389"/>
      <c r="AT7" s="383"/>
      <c r="AU7" s="383"/>
      <c r="AV7" s="384"/>
      <c r="AW7" s="384"/>
      <c r="AX7" s="610"/>
      <c r="AY7" s="627"/>
      <c r="AZ7" s="829"/>
    </row>
    <row r="8" spans="1:57" ht="12" customHeight="1">
      <c r="A8" s="365">
        <v>2</v>
      </c>
      <c r="B8" s="804" t="s">
        <v>343</v>
      </c>
      <c r="C8" s="337"/>
      <c r="D8" s="337"/>
      <c r="E8" s="337"/>
      <c r="F8" s="337"/>
      <c r="G8" s="337"/>
      <c r="H8" s="337"/>
      <c r="I8" s="607"/>
      <c r="J8" s="337"/>
      <c r="K8" s="337"/>
      <c r="L8" s="338">
        <v>0</v>
      </c>
      <c r="M8" s="387"/>
      <c r="N8" s="387"/>
      <c r="O8" s="387"/>
      <c r="P8" s="387"/>
      <c r="Q8" s="387"/>
      <c r="R8" s="387"/>
      <c r="S8" s="387"/>
      <c r="T8" s="608"/>
      <c r="U8" s="608"/>
      <c r="V8" s="621">
        <v>0</v>
      </c>
      <c r="W8" s="388"/>
      <c r="X8" s="388"/>
      <c r="Y8" s="388"/>
      <c r="Z8" s="388"/>
      <c r="AA8" s="388"/>
      <c r="AB8" s="388"/>
      <c r="AC8" s="388"/>
      <c r="AD8" s="609"/>
      <c r="AE8" s="609"/>
      <c r="AF8" s="626">
        <v>6</v>
      </c>
      <c r="AG8" s="337"/>
      <c r="AH8" s="337"/>
      <c r="AI8" s="337"/>
      <c r="AJ8" s="337"/>
      <c r="AK8" s="337"/>
      <c r="AL8" s="337"/>
      <c r="AM8" s="337"/>
      <c r="AN8" s="607"/>
      <c r="AO8" s="607"/>
      <c r="AP8" s="606">
        <v>429485</v>
      </c>
      <c r="AQ8" s="389"/>
      <c r="AR8" s="382"/>
      <c r="AS8" s="389"/>
      <c r="AT8" s="383"/>
      <c r="AU8" s="383"/>
      <c r="AV8" s="384"/>
      <c r="AW8" s="384"/>
      <c r="AX8" s="610"/>
      <c r="AY8" s="627"/>
      <c r="AZ8" s="831">
        <v>2808.52201890165</v>
      </c>
    </row>
    <row r="9" spans="1:57" ht="12" customHeight="1">
      <c r="A9" s="365">
        <v>3</v>
      </c>
      <c r="B9" s="343" t="s">
        <v>13</v>
      </c>
      <c r="C9" s="337">
        <v>66497</v>
      </c>
      <c r="D9" s="337">
        <v>61843</v>
      </c>
      <c r="E9" s="337">
        <v>62156</v>
      </c>
      <c r="F9" s="337">
        <v>25233</v>
      </c>
      <c r="G9" s="337">
        <v>14827</v>
      </c>
      <c r="H9" s="337">
        <v>3866</v>
      </c>
      <c r="I9" s="607">
        <v>0</v>
      </c>
      <c r="J9" s="337">
        <v>0</v>
      </c>
      <c r="K9" s="337">
        <v>0</v>
      </c>
      <c r="L9" s="338">
        <v>0</v>
      </c>
      <c r="M9" s="387">
        <v>41.240529000000784</v>
      </c>
      <c r="N9" s="387">
        <v>47.624820000003552</v>
      </c>
      <c r="O9" s="387">
        <v>26.937001900000801</v>
      </c>
      <c r="P9" s="387">
        <v>13.216727599999963</v>
      </c>
      <c r="Q9" s="387">
        <v>6.4002200000000089</v>
      </c>
      <c r="R9" s="387">
        <v>2.2489904999999948</v>
      </c>
      <c r="S9" s="387">
        <v>0</v>
      </c>
      <c r="T9" s="608">
        <v>0</v>
      </c>
      <c r="U9" s="608">
        <v>0</v>
      </c>
      <c r="V9" s="621">
        <v>0</v>
      </c>
      <c r="W9" s="388">
        <v>17</v>
      </c>
      <c r="X9" s="388">
        <v>40</v>
      </c>
      <c r="Y9" s="388">
        <v>0</v>
      </c>
      <c r="Z9" s="388">
        <v>0</v>
      </c>
      <c r="AA9" s="388">
        <v>0</v>
      </c>
      <c r="AB9" s="388">
        <v>6</v>
      </c>
      <c r="AC9" s="388">
        <v>1</v>
      </c>
      <c r="AD9" s="609">
        <v>3</v>
      </c>
      <c r="AE9" s="609">
        <v>1</v>
      </c>
      <c r="AF9" s="626">
        <v>0</v>
      </c>
      <c r="AG9" s="337">
        <v>23714</v>
      </c>
      <c r="AH9" s="337">
        <v>32787</v>
      </c>
      <c r="AI9" s="337">
        <v>0</v>
      </c>
      <c r="AJ9" s="337">
        <v>0</v>
      </c>
      <c r="AK9" s="337">
        <v>0</v>
      </c>
      <c r="AL9" s="337">
        <v>400908</v>
      </c>
      <c r="AM9" s="337">
        <v>730312</v>
      </c>
      <c r="AN9" s="607">
        <v>1296194</v>
      </c>
      <c r="AO9" s="607">
        <v>2781389</v>
      </c>
      <c r="AP9" s="606">
        <v>0</v>
      </c>
      <c r="AQ9" s="389">
        <v>2.76</v>
      </c>
      <c r="AR9" s="382">
        <v>11.6898</v>
      </c>
      <c r="AS9" s="389">
        <v>0</v>
      </c>
      <c r="AT9" s="383">
        <v>0</v>
      </c>
      <c r="AU9" s="383">
        <v>0</v>
      </c>
      <c r="AV9" s="384">
        <v>1812.8907067999378</v>
      </c>
      <c r="AW9" s="384">
        <v>3717.9474146999605</v>
      </c>
      <c r="AX9" s="610">
        <v>8119.4542743999418</v>
      </c>
      <c r="AY9" s="627">
        <v>19012.510377703402</v>
      </c>
      <c r="AZ9" s="831">
        <v>0</v>
      </c>
    </row>
    <row r="10" spans="1:57" ht="12" customHeight="1">
      <c r="A10" s="365">
        <v>4</v>
      </c>
      <c r="B10" s="804" t="s">
        <v>421</v>
      </c>
      <c r="C10" s="337" t="s">
        <v>103</v>
      </c>
      <c r="D10" s="337">
        <v>0</v>
      </c>
      <c r="E10" s="337">
        <v>0</v>
      </c>
      <c r="F10" s="337">
        <v>0</v>
      </c>
      <c r="G10" s="337">
        <v>0</v>
      </c>
      <c r="H10" s="337">
        <v>0</v>
      </c>
      <c r="I10" s="607">
        <v>0</v>
      </c>
      <c r="J10" s="337">
        <v>0</v>
      </c>
      <c r="K10" s="337">
        <v>0</v>
      </c>
      <c r="L10" s="338">
        <v>0</v>
      </c>
      <c r="M10" s="387" t="s">
        <v>103</v>
      </c>
      <c r="N10" s="387">
        <v>0</v>
      </c>
      <c r="O10" s="387">
        <v>0</v>
      </c>
      <c r="P10" s="387">
        <v>0</v>
      </c>
      <c r="Q10" s="387">
        <v>0</v>
      </c>
      <c r="R10" s="387">
        <v>0</v>
      </c>
      <c r="S10" s="387">
        <v>0</v>
      </c>
      <c r="T10" s="608">
        <v>0</v>
      </c>
      <c r="U10" s="608">
        <v>0</v>
      </c>
      <c r="V10" s="621">
        <v>0</v>
      </c>
      <c r="W10" s="388">
        <v>0</v>
      </c>
      <c r="X10" s="388">
        <v>0</v>
      </c>
      <c r="Y10" s="388">
        <v>0</v>
      </c>
      <c r="Z10" s="388">
        <v>0</v>
      </c>
      <c r="AA10" s="388">
        <v>0</v>
      </c>
      <c r="AB10" s="388">
        <v>0</v>
      </c>
      <c r="AC10" s="388">
        <v>0</v>
      </c>
      <c r="AD10" s="609">
        <v>0</v>
      </c>
      <c r="AE10" s="609">
        <v>8</v>
      </c>
      <c r="AF10" s="626">
        <v>10</v>
      </c>
      <c r="AG10" s="337" t="s">
        <v>103</v>
      </c>
      <c r="AH10" s="337">
        <v>0</v>
      </c>
      <c r="AI10" s="337">
        <v>0</v>
      </c>
      <c r="AJ10" s="337">
        <v>0</v>
      </c>
      <c r="AK10" s="337">
        <v>0</v>
      </c>
      <c r="AL10" s="337">
        <v>0</v>
      </c>
      <c r="AM10" s="337">
        <v>0</v>
      </c>
      <c r="AN10" s="607">
        <v>0</v>
      </c>
      <c r="AO10" s="607">
        <v>104778</v>
      </c>
      <c r="AP10" s="606">
        <v>282949</v>
      </c>
      <c r="AQ10" s="389">
        <v>0</v>
      </c>
      <c r="AR10" s="382">
        <v>0</v>
      </c>
      <c r="AS10" s="389">
        <v>0</v>
      </c>
      <c r="AT10" s="383">
        <v>0</v>
      </c>
      <c r="AU10" s="383">
        <v>0</v>
      </c>
      <c r="AV10" s="390">
        <v>0</v>
      </c>
      <c r="AW10" s="390">
        <v>0</v>
      </c>
      <c r="AX10" s="623">
        <v>0</v>
      </c>
      <c r="AY10" s="628">
        <v>52.432127999999999</v>
      </c>
      <c r="AZ10" s="831">
        <v>92.04</v>
      </c>
    </row>
    <row r="11" spans="1:57" ht="12" customHeight="1">
      <c r="A11" s="365">
        <v>5</v>
      </c>
      <c r="B11" s="343" t="s">
        <v>20</v>
      </c>
      <c r="C11" s="337" t="s">
        <v>103</v>
      </c>
      <c r="D11" s="337">
        <v>0</v>
      </c>
      <c r="E11" s="337">
        <v>0</v>
      </c>
      <c r="F11" s="337">
        <v>0</v>
      </c>
      <c r="G11" s="337">
        <v>0</v>
      </c>
      <c r="H11" s="337">
        <v>0</v>
      </c>
      <c r="I11" s="607">
        <v>15939</v>
      </c>
      <c r="J11" s="337">
        <v>0</v>
      </c>
      <c r="K11" s="337">
        <v>0</v>
      </c>
      <c r="L11" s="338">
        <v>0</v>
      </c>
      <c r="M11" s="387" t="s">
        <v>103</v>
      </c>
      <c r="N11" s="387">
        <v>0</v>
      </c>
      <c r="O11" s="387">
        <v>0</v>
      </c>
      <c r="P11" s="387">
        <v>0</v>
      </c>
      <c r="Q11" s="387">
        <v>0</v>
      </c>
      <c r="R11" s="387">
        <v>0</v>
      </c>
      <c r="S11" s="387">
        <v>30.62246</v>
      </c>
      <c r="T11" s="608">
        <v>0</v>
      </c>
      <c r="U11" s="608">
        <v>0</v>
      </c>
      <c r="V11" s="621">
        <v>0</v>
      </c>
      <c r="W11" s="388">
        <v>1</v>
      </c>
      <c r="X11" s="388">
        <v>0</v>
      </c>
      <c r="Y11" s="388">
        <v>0</v>
      </c>
      <c r="Z11" s="388">
        <v>0</v>
      </c>
      <c r="AA11" s="388">
        <v>0</v>
      </c>
      <c r="AB11" s="388">
        <v>0</v>
      </c>
      <c r="AC11" s="388">
        <v>47</v>
      </c>
      <c r="AD11" s="609">
        <v>2</v>
      </c>
      <c r="AE11" s="609">
        <v>4</v>
      </c>
      <c r="AF11" s="626">
        <v>21</v>
      </c>
      <c r="AG11" s="337">
        <v>352073</v>
      </c>
      <c r="AH11" s="337">
        <v>379725</v>
      </c>
      <c r="AI11" s="337">
        <v>288711</v>
      </c>
      <c r="AJ11" s="337">
        <v>173396</v>
      </c>
      <c r="AK11" s="337">
        <v>193520</v>
      </c>
      <c r="AL11" s="337">
        <v>53944</v>
      </c>
      <c r="AM11" s="337">
        <v>21064612</v>
      </c>
      <c r="AN11" s="607">
        <v>3810</v>
      </c>
      <c r="AO11" s="607">
        <v>43813</v>
      </c>
      <c r="AP11" s="606">
        <v>1738554</v>
      </c>
      <c r="AQ11" s="389">
        <v>190.24396265000001</v>
      </c>
      <c r="AR11" s="382">
        <v>268.19050215499999</v>
      </c>
      <c r="AS11" s="389">
        <v>232.05975055000002</v>
      </c>
      <c r="AT11" s="383">
        <v>120.28057698000249</v>
      </c>
      <c r="AU11" s="383">
        <v>145.92126371499944</v>
      </c>
      <c r="AV11" s="384">
        <v>0.32822495204999996</v>
      </c>
      <c r="AW11" s="384">
        <v>104951.151357</v>
      </c>
      <c r="AX11" s="610">
        <v>3.0373639999999997</v>
      </c>
      <c r="AY11" s="627">
        <v>210.29010860007807</v>
      </c>
      <c r="AZ11" s="831">
        <v>9359.9507342000034</v>
      </c>
    </row>
    <row r="12" spans="1:57" ht="12" customHeight="1">
      <c r="A12" s="365">
        <v>6</v>
      </c>
      <c r="B12" s="343" t="s">
        <v>24</v>
      </c>
      <c r="C12" s="338" t="s">
        <v>103</v>
      </c>
      <c r="D12" s="338">
        <v>16</v>
      </c>
      <c r="E12" s="338">
        <v>0</v>
      </c>
      <c r="F12" s="338">
        <v>0</v>
      </c>
      <c r="G12" s="338">
        <v>0</v>
      </c>
      <c r="H12" s="338">
        <v>0</v>
      </c>
      <c r="I12" s="606">
        <v>0</v>
      </c>
      <c r="J12" s="338">
        <v>0</v>
      </c>
      <c r="K12" s="338">
        <v>0</v>
      </c>
      <c r="L12" s="338">
        <v>0</v>
      </c>
      <c r="M12" s="380" t="s">
        <v>103</v>
      </c>
      <c r="N12" s="380">
        <v>0.08</v>
      </c>
      <c r="O12" s="380">
        <v>0</v>
      </c>
      <c r="P12" s="380">
        <v>0</v>
      </c>
      <c r="Q12" s="380">
        <v>0</v>
      </c>
      <c r="R12" s="380">
        <v>0</v>
      </c>
      <c r="S12" s="380">
        <v>0</v>
      </c>
      <c r="T12" s="621">
        <v>0</v>
      </c>
      <c r="U12" s="621">
        <v>0</v>
      </c>
      <c r="V12" s="621">
        <v>0</v>
      </c>
      <c r="W12" s="388">
        <v>0</v>
      </c>
      <c r="X12" s="388">
        <v>0</v>
      </c>
      <c r="Y12" s="388">
        <v>0</v>
      </c>
      <c r="Z12" s="388">
        <v>0</v>
      </c>
      <c r="AA12" s="388">
        <v>0</v>
      </c>
      <c r="AB12" s="388">
        <v>0</v>
      </c>
      <c r="AC12" s="388">
        <v>5</v>
      </c>
      <c r="AD12" s="609">
        <v>0</v>
      </c>
      <c r="AE12" s="609">
        <v>17</v>
      </c>
      <c r="AF12" s="626">
        <v>1</v>
      </c>
      <c r="AG12" s="337">
        <v>97698</v>
      </c>
      <c r="AH12" s="337">
        <v>0</v>
      </c>
      <c r="AI12" s="337">
        <v>0</v>
      </c>
      <c r="AJ12" s="337">
        <v>0</v>
      </c>
      <c r="AK12" s="337">
        <v>0</v>
      </c>
      <c r="AL12" s="337">
        <v>0</v>
      </c>
      <c r="AM12" s="337">
        <v>6772</v>
      </c>
      <c r="AN12" s="607">
        <v>0</v>
      </c>
      <c r="AO12" s="607">
        <v>335412</v>
      </c>
      <c r="AP12" s="606">
        <v>244528</v>
      </c>
      <c r="AQ12" s="389">
        <v>104.67431736614208</v>
      </c>
      <c r="AR12" s="382">
        <v>0</v>
      </c>
      <c r="AS12" s="389">
        <v>0</v>
      </c>
      <c r="AT12" s="383">
        <v>0</v>
      </c>
      <c r="AU12" s="383">
        <v>0</v>
      </c>
      <c r="AV12" s="384">
        <v>0</v>
      </c>
      <c r="AW12" s="384">
        <v>4.5231669999999999</v>
      </c>
      <c r="AX12" s="610">
        <v>0</v>
      </c>
      <c r="AY12" s="627">
        <v>1983.5354444999998</v>
      </c>
      <c r="AZ12" s="831">
        <v>1073.483855402465</v>
      </c>
    </row>
    <row r="13" spans="1:57" ht="12" customHeight="1">
      <c r="A13" s="365">
        <v>7</v>
      </c>
      <c r="B13" s="343" t="s">
        <v>28</v>
      </c>
      <c r="C13" s="337" t="s">
        <v>103</v>
      </c>
      <c r="D13" s="337">
        <v>3756</v>
      </c>
      <c r="E13" s="337">
        <v>42107</v>
      </c>
      <c r="F13" s="337">
        <v>65822</v>
      </c>
      <c r="G13" s="337">
        <v>16287</v>
      </c>
      <c r="H13" s="337">
        <v>1</v>
      </c>
      <c r="I13" s="607">
        <v>0</v>
      </c>
      <c r="J13" s="337">
        <v>0</v>
      </c>
      <c r="K13" s="337">
        <v>0</v>
      </c>
      <c r="L13" s="338">
        <v>0</v>
      </c>
      <c r="M13" s="387" t="s">
        <v>103</v>
      </c>
      <c r="N13" s="387">
        <v>91.585679999999996</v>
      </c>
      <c r="O13" s="387">
        <v>1227.98624</v>
      </c>
      <c r="P13" s="387">
        <v>1856.5554395999998</v>
      </c>
      <c r="Q13" s="387">
        <v>553.65864509999892</v>
      </c>
      <c r="R13" s="387">
        <v>-1.1776895000000001</v>
      </c>
      <c r="S13" s="387">
        <v>0</v>
      </c>
      <c r="T13" s="608">
        <v>5.0214399999999999E-2</v>
      </c>
      <c r="U13" s="608">
        <v>0</v>
      </c>
      <c r="V13" s="621">
        <v>0</v>
      </c>
      <c r="W13" s="388">
        <v>0</v>
      </c>
      <c r="X13" s="388">
        <v>0</v>
      </c>
      <c r="Y13" s="388">
        <v>4</v>
      </c>
      <c r="Z13" s="388">
        <v>27</v>
      </c>
      <c r="AA13" s="388">
        <v>7</v>
      </c>
      <c r="AB13" s="388">
        <v>4</v>
      </c>
      <c r="AC13" s="388">
        <v>0</v>
      </c>
      <c r="AD13" s="609">
        <v>4</v>
      </c>
      <c r="AE13" s="609">
        <v>2</v>
      </c>
      <c r="AF13" s="626">
        <v>10</v>
      </c>
      <c r="AG13" s="337" t="s">
        <v>103</v>
      </c>
      <c r="AH13" s="337">
        <v>0</v>
      </c>
      <c r="AI13" s="337">
        <v>18653</v>
      </c>
      <c r="AJ13" s="337">
        <v>535575</v>
      </c>
      <c r="AK13" s="337">
        <v>29939622</v>
      </c>
      <c r="AL13" s="337">
        <v>30032925</v>
      </c>
      <c r="AM13" s="337">
        <v>0</v>
      </c>
      <c r="AN13" s="607">
        <v>21279354</v>
      </c>
      <c r="AO13" s="607">
        <v>19738227</v>
      </c>
      <c r="AP13" s="606">
        <v>15861286</v>
      </c>
      <c r="AQ13" s="389">
        <v>0</v>
      </c>
      <c r="AR13" s="389">
        <v>0</v>
      </c>
      <c r="AS13" s="389">
        <v>22.153751499999984</v>
      </c>
      <c r="AT13" s="389">
        <v>31510.201578</v>
      </c>
      <c r="AU13" s="389">
        <v>83265.678711800007</v>
      </c>
      <c r="AV13" s="391">
        <v>113677.59026220003</v>
      </c>
      <c r="AW13" s="391">
        <v>0</v>
      </c>
      <c r="AX13" s="624">
        <v>124298.97619919998</v>
      </c>
      <c r="AY13" s="624">
        <v>112723.87124919999</v>
      </c>
      <c r="AZ13" s="831">
        <v>105911.93349090002</v>
      </c>
    </row>
    <row r="14" spans="1:57" ht="12" customHeight="1">
      <c r="A14" s="365">
        <v>8</v>
      </c>
      <c r="B14" s="343" t="s">
        <v>32</v>
      </c>
      <c r="C14" s="337" t="s">
        <v>103</v>
      </c>
      <c r="D14" s="337">
        <v>0</v>
      </c>
      <c r="E14" s="337">
        <v>0</v>
      </c>
      <c r="F14" s="337">
        <v>0</v>
      </c>
      <c r="G14" s="337">
        <v>0</v>
      </c>
      <c r="H14" s="337">
        <v>0</v>
      </c>
      <c r="I14" s="607">
        <v>0</v>
      </c>
      <c r="J14" s="337">
        <v>4823</v>
      </c>
      <c r="K14" s="337">
        <v>0</v>
      </c>
      <c r="L14" s="338">
        <v>0</v>
      </c>
      <c r="M14" s="387" t="s">
        <v>103</v>
      </c>
      <c r="N14" s="387">
        <v>0</v>
      </c>
      <c r="O14" s="387">
        <v>0</v>
      </c>
      <c r="P14" s="387">
        <v>0</v>
      </c>
      <c r="Q14" s="387">
        <v>0</v>
      </c>
      <c r="R14" s="387">
        <v>0</v>
      </c>
      <c r="S14" s="387">
        <v>-0.49940599999999996</v>
      </c>
      <c r="T14" s="608">
        <v>7.8948039999997439</v>
      </c>
      <c r="U14" s="608">
        <v>0</v>
      </c>
      <c r="V14" s="621">
        <v>0</v>
      </c>
      <c r="W14" s="388" t="s">
        <v>103</v>
      </c>
      <c r="X14" s="388">
        <v>0</v>
      </c>
      <c r="Y14" s="388">
        <v>0</v>
      </c>
      <c r="Z14" s="388">
        <v>0</v>
      </c>
      <c r="AA14" s="388">
        <v>0</v>
      </c>
      <c r="AB14" s="388">
        <v>0</v>
      </c>
      <c r="AC14" s="388">
        <v>0</v>
      </c>
      <c r="AD14" s="609">
        <v>3</v>
      </c>
      <c r="AE14" s="609">
        <v>4</v>
      </c>
      <c r="AF14" s="626">
        <v>0</v>
      </c>
      <c r="AG14" s="337" t="s">
        <v>103</v>
      </c>
      <c r="AH14" s="337">
        <v>0</v>
      </c>
      <c r="AI14" s="337">
        <v>0</v>
      </c>
      <c r="AJ14" s="337">
        <v>0</v>
      </c>
      <c r="AK14" s="337">
        <v>0</v>
      </c>
      <c r="AL14" s="337">
        <v>0</v>
      </c>
      <c r="AM14" s="337">
        <v>17375732</v>
      </c>
      <c r="AN14" s="607">
        <v>231520</v>
      </c>
      <c r="AO14" s="607">
        <v>176042</v>
      </c>
      <c r="AP14" s="606">
        <v>582682</v>
      </c>
      <c r="AQ14" s="389">
        <v>0</v>
      </c>
      <c r="AR14" s="382">
        <v>0</v>
      </c>
      <c r="AS14" s="389">
        <v>0</v>
      </c>
      <c r="AT14" s="383">
        <v>0</v>
      </c>
      <c r="AU14" s="383">
        <v>0</v>
      </c>
      <c r="AV14" s="384">
        <v>0</v>
      </c>
      <c r="AW14" s="384">
        <v>97209.794488899977</v>
      </c>
      <c r="AX14" s="610">
        <v>1131.3156875999998</v>
      </c>
      <c r="AY14" s="627">
        <v>786.58812919940647</v>
      </c>
      <c r="AZ14" s="831">
        <v>4769.8935723989352</v>
      </c>
    </row>
    <row r="15" spans="1:57" ht="12" customHeight="1">
      <c r="A15" s="365">
        <v>9</v>
      </c>
      <c r="B15" s="343" t="s">
        <v>96</v>
      </c>
      <c r="C15" s="337" t="s">
        <v>103</v>
      </c>
      <c r="D15" s="337">
        <v>0</v>
      </c>
      <c r="E15" s="337">
        <v>0</v>
      </c>
      <c r="F15" s="337">
        <v>0</v>
      </c>
      <c r="G15" s="337">
        <v>0</v>
      </c>
      <c r="H15" s="337">
        <v>0</v>
      </c>
      <c r="I15" s="607">
        <v>5001</v>
      </c>
      <c r="J15" s="337">
        <v>0</v>
      </c>
      <c r="K15" s="337">
        <v>0</v>
      </c>
      <c r="L15" s="338">
        <v>0</v>
      </c>
      <c r="M15" s="387" t="s">
        <v>103</v>
      </c>
      <c r="N15" s="387">
        <v>0</v>
      </c>
      <c r="O15" s="387">
        <v>0</v>
      </c>
      <c r="P15" s="387">
        <v>0</v>
      </c>
      <c r="Q15" s="387">
        <v>0</v>
      </c>
      <c r="R15" s="387">
        <v>0</v>
      </c>
      <c r="S15" s="387">
        <v>8.204944999999741</v>
      </c>
      <c r="T15" s="608">
        <v>0</v>
      </c>
      <c r="U15" s="608">
        <v>0</v>
      </c>
      <c r="V15" s="621">
        <v>0</v>
      </c>
      <c r="W15" s="388">
        <v>19</v>
      </c>
      <c r="X15" s="388">
        <v>23</v>
      </c>
      <c r="Y15" s="388">
        <v>15</v>
      </c>
      <c r="Z15" s="388">
        <v>8</v>
      </c>
      <c r="AA15" s="388">
        <v>0</v>
      </c>
      <c r="AB15" s="388">
        <v>0</v>
      </c>
      <c r="AC15" s="388">
        <v>0</v>
      </c>
      <c r="AD15" s="609">
        <v>0</v>
      </c>
      <c r="AE15" s="609">
        <v>0</v>
      </c>
      <c r="AF15" s="626">
        <v>0</v>
      </c>
      <c r="AG15" s="337">
        <v>70728</v>
      </c>
      <c r="AH15" s="337">
        <v>47168</v>
      </c>
      <c r="AI15" s="337">
        <v>9515</v>
      </c>
      <c r="AJ15" s="337">
        <v>3512</v>
      </c>
      <c r="AK15" s="337">
        <v>0</v>
      </c>
      <c r="AL15" s="337">
        <v>0</v>
      </c>
      <c r="AM15" s="337">
        <v>0</v>
      </c>
      <c r="AN15" s="607">
        <v>0</v>
      </c>
      <c r="AO15" s="607">
        <v>0</v>
      </c>
      <c r="AP15" s="606">
        <v>0</v>
      </c>
      <c r="AQ15" s="389">
        <v>68.47632680000001</v>
      </c>
      <c r="AR15" s="382">
        <v>27.6618402</v>
      </c>
      <c r="AS15" s="389">
        <v>9.5149998999999994</v>
      </c>
      <c r="AT15" s="383">
        <v>3.5050933999999998</v>
      </c>
      <c r="AU15" s="383">
        <v>0</v>
      </c>
      <c r="AV15" s="384">
        <v>0</v>
      </c>
      <c r="AW15" s="384">
        <v>0</v>
      </c>
      <c r="AX15" s="610">
        <v>0</v>
      </c>
      <c r="AY15" s="627">
        <v>0</v>
      </c>
      <c r="AZ15" s="831">
        <v>0</v>
      </c>
    </row>
    <row r="16" spans="1:57" ht="12" customHeight="1">
      <c r="A16" s="365">
        <v>10</v>
      </c>
      <c r="B16" s="804" t="s">
        <v>345</v>
      </c>
      <c r="C16" s="337"/>
      <c r="D16" s="337"/>
      <c r="E16" s="337"/>
      <c r="F16" s="337"/>
      <c r="G16" s="337"/>
      <c r="H16" s="337"/>
      <c r="I16" s="607"/>
      <c r="J16" s="337"/>
      <c r="K16" s="337"/>
      <c r="L16" s="338">
        <v>0</v>
      </c>
      <c r="M16" s="387"/>
      <c r="N16" s="387"/>
      <c r="O16" s="387"/>
      <c r="P16" s="387"/>
      <c r="Q16" s="387"/>
      <c r="R16" s="387"/>
      <c r="S16" s="387"/>
      <c r="T16" s="608"/>
      <c r="U16" s="608"/>
      <c r="V16" s="621">
        <v>0</v>
      </c>
      <c r="W16" s="388"/>
      <c r="X16" s="388"/>
      <c r="Y16" s="388"/>
      <c r="Z16" s="388"/>
      <c r="AA16" s="388"/>
      <c r="AB16" s="388"/>
      <c r="AC16" s="388"/>
      <c r="AD16" s="609"/>
      <c r="AE16" s="609"/>
      <c r="AF16" s="626">
        <v>113</v>
      </c>
      <c r="AG16" s="337"/>
      <c r="AH16" s="337"/>
      <c r="AI16" s="337"/>
      <c r="AJ16" s="337"/>
      <c r="AK16" s="337"/>
      <c r="AL16" s="337"/>
      <c r="AM16" s="337"/>
      <c r="AN16" s="607"/>
      <c r="AO16" s="607"/>
      <c r="AP16" s="606">
        <v>1010496</v>
      </c>
      <c r="AQ16" s="389"/>
      <c r="AR16" s="382"/>
      <c r="AS16" s="389"/>
      <c r="AT16" s="383"/>
      <c r="AU16" s="383"/>
      <c r="AV16" s="384"/>
      <c r="AW16" s="384"/>
      <c r="AX16" s="610"/>
      <c r="AY16" s="627"/>
      <c r="AZ16" s="831">
        <v>9658.0674766999982</v>
      </c>
    </row>
    <row r="17" spans="1:52" ht="12" customHeight="1">
      <c r="A17" s="365">
        <v>11</v>
      </c>
      <c r="B17" s="343" t="s">
        <v>39</v>
      </c>
      <c r="C17" s="337">
        <v>1916</v>
      </c>
      <c r="D17" s="337">
        <v>2527</v>
      </c>
      <c r="E17" s="337">
        <v>5045</v>
      </c>
      <c r="F17" s="337">
        <v>3677</v>
      </c>
      <c r="G17" s="337">
        <v>6166</v>
      </c>
      <c r="H17" s="337">
        <v>4987</v>
      </c>
      <c r="I17" s="607">
        <v>0</v>
      </c>
      <c r="J17" s="337">
        <v>6339</v>
      </c>
      <c r="K17" s="337">
        <v>3602</v>
      </c>
      <c r="L17" s="338">
        <v>2932</v>
      </c>
      <c r="M17" s="387">
        <v>2.683789400000046</v>
      </c>
      <c r="N17" s="387">
        <v>4.4364641000001015</v>
      </c>
      <c r="O17" s="387">
        <v>8.013745900000032</v>
      </c>
      <c r="P17" s="387">
        <v>5.8857759999999582</v>
      </c>
      <c r="Q17" s="387">
        <v>8.9476524999999931</v>
      </c>
      <c r="R17" s="387">
        <v>7.5717630999998002</v>
      </c>
      <c r="S17" s="387">
        <v>0</v>
      </c>
      <c r="T17" s="608">
        <v>11.356080000000052</v>
      </c>
      <c r="U17" s="608">
        <v>6.7585199999998382</v>
      </c>
      <c r="V17" s="621">
        <v>6.0045599999999331</v>
      </c>
      <c r="W17" s="388">
        <v>0</v>
      </c>
      <c r="X17" s="388">
        <v>0</v>
      </c>
      <c r="Y17" s="388">
        <v>0</v>
      </c>
      <c r="Z17" s="388">
        <v>0</v>
      </c>
      <c r="AA17" s="388">
        <v>0</v>
      </c>
      <c r="AB17" s="388">
        <v>0</v>
      </c>
      <c r="AC17" s="388">
        <v>0</v>
      </c>
      <c r="AD17" s="609">
        <v>0</v>
      </c>
      <c r="AE17" s="609">
        <v>0</v>
      </c>
      <c r="AF17" s="626">
        <v>0</v>
      </c>
      <c r="AG17" s="337" t="s">
        <v>103</v>
      </c>
      <c r="AH17" s="337">
        <v>0</v>
      </c>
      <c r="AI17" s="337">
        <v>0</v>
      </c>
      <c r="AJ17" s="337">
        <v>0</v>
      </c>
      <c r="AK17" s="337">
        <v>0</v>
      </c>
      <c r="AL17" s="337">
        <v>0</v>
      </c>
      <c r="AM17" s="337">
        <v>0</v>
      </c>
      <c r="AN17" s="607">
        <v>310666</v>
      </c>
      <c r="AO17" s="607">
        <v>267741</v>
      </c>
      <c r="AP17" s="606">
        <v>228707</v>
      </c>
      <c r="AQ17" s="389">
        <v>0</v>
      </c>
      <c r="AR17" s="382">
        <v>0</v>
      </c>
      <c r="AS17" s="389">
        <v>0</v>
      </c>
      <c r="AT17" s="383">
        <v>0</v>
      </c>
      <c r="AU17" s="383">
        <v>0</v>
      </c>
      <c r="AV17" s="384">
        <v>0</v>
      </c>
      <c r="AW17" s="384">
        <v>0</v>
      </c>
      <c r="AX17" s="610">
        <v>951.35929729950237</v>
      </c>
      <c r="AY17" s="627">
        <v>982.71380349784226</v>
      </c>
      <c r="AZ17" s="831">
        <v>926.02403529762444</v>
      </c>
    </row>
    <row r="18" spans="1:52" ht="12" customHeight="1">
      <c r="A18" s="365">
        <v>12</v>
      </c>
      <c r="B18" s="343" t="s">
        <v>180</v>
      </c>
      <c r="C18" s="337" t="s">
        <v>103</v>
      </c>
      <c r="D18" s="337">
        <v>0</v>
      </c>
      <c r="E18" s="337">
        <v>0</v>
      </c>
      <c r="F18" s="337">
        <v>0</v>
      </c>
      <c r="G18" s="337">
        <v>0</v>
      </c>
      <c r="H18" s="337">
        <v>0</v>
      </c>
      <c r="I18" s="607">
        <v>5554</v>
      </c>
      <c r="J18" s="337">
        <v>0</v>
      </c>
      <c r="K18" s="337">
        <v>0</v>
      </c>
      <c r="L18" s="338"/>
      <c r="M18" s="387" t="s">
        <v>103</v>
      </c>
      <c r="N18" s="387">
        <v>0</v>
      </c>
      <c r="O18" s="387">
        <v>0</v>
      </c>
      <c r="P18" s="387">
        <v>0</v>
      </c>
      <c r="Q18" s="387">
        <v>0</v>
      </c>
      <c r="R18" s="387">
        <v>0</v>
      </c>
      <c r="S18" s="387">
        <v>9.8890599999999313</v>
      </c>
      <c r="T18" s="608">
        <v>0</v>
      </c>
      <c r="U18" s="608">
        <v>0</v>
      </c>
      <c r="V18" s="621"/>
      <c r="W18" s="388">
        <v>0</v>
      </c>
      <c r="X18" s="388">
        <v>0</v>
      </c>
      <c r="Y18" s="388">
        <v>0</v>
      </c>
      <c r="Z18" s="388">
        <v>0</v>
      </c>
      <c r="AA18" s="388">
        <v>0</v>
      </c>
      <c r="AB18" s="388">
        <v>10</v>
      </c>
      <c r="AC18" s="388">
        <v>0</v>
      </c>
      <c r="AD18" s="609">
        <v>0</v>
      </c>
      <c r="AE18" s="609">
        <v>0</v>
      </c>
      <c r="AF18" s="626"/>
      <c r="AG18" s="337" t="s">
        <v>103</v>
      </c>
      <c r="AH18" s="337">
        <v>0</v>
      </c>
      <c r="AI18" s="337">
        <v>0</v>
      </c>
      <c r="AJ18" s="337">
        <v>0</v>
      </c>
      <c r="AK18" s="337">
        <v>0</v>
      </c>
      <c r="AL18" s="337">
        <v>1678471</v>
      </c>
      <c r="AM18" s="337">
        <v>209292</v>
      </c>
      <c r="AN18" s="607">
        <v>1097052</v>
      </c>
      <c r="AO18" s="607">
        <v>0</v>
      </c>
      <c r="AP18" s="606"/>
      <c r="AQ18" s="389">
        <v>0</v>
      </c>
      <c r="AR18" s="382">
        <v>0</v>
      </c>
      <c r="AS18" s="389">
        <v>0</v>
      </c>
      <c r="AT18" s="383">
        <v>0</v>
      </c>
      <c r="AU18" s="383">
        <v>0</v>
      </c>
      <c r="AV18" s="384">
        <v>5630.2951199986619</v>
      </c>
      <c r="AW18" s="392">
        <v>700.02808129905907</v>
      </c>
      <c r="AX18" s="625">
        <v>5779.5349399999996</v>
      </c>
      <c r="AY18" s="624">
        <v>0</v>
      </c>
      <c r="AZ18" s="831"/>
    </row>
    <row r="19" spans="1:52" ht="12" customHeight="1">
      <c r="A19" s="365">
        <v>13</v>
      </c>
      <c r="B19" s="343" t="s">
        <v>43</v>
      </c>
      <c r="C19" s="338" t="s">
        <v>103</v>
      </c>
      <c r="D19" s="338">
        <v>0</v>
      </c>
      <c r="E19" s="338">
        <v>0</v>
      </c>
      <c r="F19" s="338">
        <v>0</v>
      </c>
      <c r="G19" s="338">
        <v>0</v>
      </c>
      <c r="H19" s="338">
        <v>0</v>
      </c>
      <c r="I19" s="606">
        <v>0</v>
      </c>
      <c r="J19" s="338">
        <v>0</v>
      </c>
      <c r="K19" s="338">
        <v>0</v>
      </c>
      <c r="L19" s="338">
        <v>0</v>
      </c>
      <c r="M19" s="380" t="s">
        <v>103</v>
      </c>
      <c r="N19" s="380">
        <v>0</v>
      </c>
      <c r="O19" s="380">
        <v>0</v>
      </c>
      <c r="P19" s="380">
        <v>0</v>
      </c>
      <c r="Q19" s="380">
        <v>0</v>
      </c>
      <c r="R19" s="380">
        <v>0</v>
      </c>
      <c r="S19" s="380">
        <v>0</v>
      </c>
      <c r="T19" s="621">
        <v>0</v>
      </c>
      <c r="U19" s="621">
        <v>0</v>
      </c>
      <c r="V19" s="621">
        <v>0</v>
      </c>
      <c r="W19" s="388">
        <v>0</v>
      </c>
      <c r="X19" s="388">
        <v>0</v>
      </c>
      <c r="Y19" s="388">
        <v>0</v>
      </c>
      <c r="Z19" s="388">
        <v>0</v>
      </c>
      <c r="AA19" s="388">
        <v>0</v>
      </c>
      <c r="AB19" s="388">
        <v>0</v>
      </c>
      <c r="AC19" s="388">
        <v>7</v>
      </c>
      <c r="AD19" s="609">
        <v>0</v>
      </c>
      <c r="AE19" s="609">
        <v>0</v>
      </c>
      <c r="AF19" s="626">
        <v>0</v>
      </c>
      <c r="AG19" s="337" t="s">
        <v>103</v>
      </c>
      <c r="AH19" s="337">
        <v>0</v>
      </c>
      <c r="AI19" s="337">
        <v>0</v>
      </c>
      <c r="AJ19" s="337">
        <v>0</v>
      </c>
      <c r="AK19" s="337">
        <v>0</v>
      </c>
      <c r="AL19" s="337">
        <v>0</v>
      </c>
      <c r="AM19" s="337">
        <v>1460494</v>
      </c>
      <c r="AN19" s="607">
        <v>0</v>
      </c>
      <c r="AO19" s="607">
        <v>0</v>
      </c>
      <c r="AP19" s="606">
        <v>0</v>
      </c>
      <c r="AQ19" s="389">
        <v>0</v>
      </c>
      <c r="AR19" s="382">
        <v>0</v>
      </c>
      <c r="AS19" s="389">
        <v>0</v>
      </c>
      <c r="AT19" s="383">
        <v>0</v>
      </c>
      <c r="AU19" s="383">
        <v>0</v>
      </c>
      <c r="AV19" s="384">
        <v>0</v>
      </c>
      <c r="AW19" s="384">
        <v>6699.52</v>
      </c>
      <c r="AX19" s="610">
        <v>0</v>
      </c>
      <c r="AY19" s="627">
        <v>0</v>
      </c>
      <c r="AZ19" s="831">
        <v>0</v>
      </c>
    </row>
    <row r="20" spans="1:52" ht="12" customHeight="1">
      <c r="A20" s="365">
        <v>14</v>
      </c>
      <c r="B20" s="804" t="s">
        <v>355</v>
      </c>
      <c r="C20" s="338"/>
      <c r="D20" s="338"/>
      <c r="E20" s="338"/>
      <c r="F20" s="338"/>
      <c r="G20" s="338"/>
      <c r="H20" s="338"/>
      <c r="I20" s="606"/>
      <c r="J20" s="338"/>
      <c r="K20" s="338"/>
      <c r="L20" s="338">
        <v>0</v>
      </c>
      <c r="M20" s="380"/>
      <c r="N20" s="380"/>
      <c r="O20" s="380"/>
      <c r="P20" s="380"/>
      <c r="Q20" s="380"/>
      <c r="R20" s="380"/>
      <c r="S20" s="380"/>
      <c r="T20" s="621"/>
      <c r="U20" s="621"/>
      <c r="V20" s="621">
        <v>0</v>
      </c>
      <c r="W20" s="388"/>
      <c r="X20" s="388"/>
      <c r="Y20" s="388"/>
      <c r="Z20" s="388"/>
      <c r="AA20" s="388"/>
      <c r="AB20" s="388"/>
      <c r="AC20" s="388"/>
      <c r="AD20" s="609"/>
      <c r="AE20" s="609"/>
      <c r="AF20" s="626">
        <v>18</v>
      </c>
      <c r="AG20" s="337"/>
      <c r="AH20" s="337"/>
      <c r="AI20" s="337"/>
      <c r="AJ20" s="337"/>
      <c r="AK20" s="337"/>
      <c r="AL20" s="337"/>
      <c r="AM20" s="337"/>
      <c r="AN20" s="607"/>
      <c r="AO20" s="607"/>
      <c r="AP20" s="606">
        <v>1424811</v>
      </c>
      <c r="AQ20" s="389"/>
      <c r="AR20" s="382"/>
      <c r="AS20" s="389"/>
      <c r="AT20" s="383"/>
      <c r="AU20" s="383"/>
      <c r="AV20" s="384"/>
      <c r="AW20" s="384"/>
      <c r="AX20" s="610"/>
      <c r="AY20" s="627"/>
      <c r="AZ20" s="831">
        <v>15560.966296000033</v>
      </c>
    </row>
    <row r="21" spans="1:52" ht="12" customHeight="1">
      <c r="A21" s="365">
        <v>15</v>
      </c>
      <c r="B21" s="343" t="s">
        <v>46</v>
      </c>
      <c r="C21" s="337">
        <v>200046</v>
      </c>
      <c r="D21" s="337">
        <v>280065</v>
      </c>
      <c r="E21" s="337">
        <v>229438</v>
      </c>
      <c r="F21" s="337">
        <v>5272</v>
      </c>
      <c r="G21" s="337">
        <v>0</v>
      </c>
      <c r="H21" s="337">
        <v>0</v>
      </c>
      <c r="I21" s="607">
        <v>0</v>
      </c>
      <c r="J21" s="337">
        <v>0</v>
      </c>
      <c r="K21" s="337">
        <v>0</v>
      </c>
      <c r="L21" s="338">
        <v>0</v>
      </c>
      <c r="M21" s="380">
        <v>399.56600000000003</v>
      </c>
      <c r="N21" s="380">
        <v>559.76200000000006</v>
      </c>
      <c r="O21" s="380">
        <v>459.12400000000008</v>
      </c>
      <c r="P21" s="380">
        <v>10.523999999999999</v>
      </c>
      <c r="Q21" s="380">
        <v>0</v>
      </c>
      <c r="R21" s="380">
        <v>0</v>
      </c>
      <c r="S21" s="380">
        <v>0</v>
      </c>
      <c r="T21" s="621">
        <v>0</v>
      </c>
      <c r="U21" s="621">
        <v>0</v>
      </c>
      <c r="V21" s="621">
        <v>0</v>
      </c>
      <c r="W21" s="388">
        <v>0</v>
      </c>
      <c r="X21" s="388">
        <v>0</v>
      </c>
      <c r="Y21" s="388">
        <v>4</v>
      </c>
      <c r="Z21" s="388">
        <v>2</v>
      </c>
      <c r="AA21" s="388">
        <v>95</v>
      </c>
      <c r="AB21" s="388">
        <v>85</v>
      </c>
      <c r="AC21" s="388">
        <v>0</v>
      </c>
      <c r="AD21" s="609">
        <v>11</v>
      </c>
      <c r="AE21" s="609">
        <v>22</v>
      </c>
      <c r="AF21" s="626">
        <v>12</v>
      </c>
      <c r="AG21" s="337" t="s">
        <v>103</v>
      </c>
      <c r="AH21" s="337">
        <v>0</v>
      </c>
      <c r="AI21" s="337">
        <v>197939</v>
      </c>
      <c r="AJ21" s="337">
        <v>412784</v>
      </c>
      <c r="AK21" s="337">
        <v>45036779</v>
      </c>
      <c r="AL21" s="337">
        <v>49825315</v>
      </c>
      <c r="AM21" s="337">
        <v>0</v>
      </c>
      <c r="AN21" s="607">
        <v>47405690</v>
      </c>
      <c r="AO21" s="607">
        <v>59689074</v>
      </c>
      <c r="AP21" s="606">
        <v>57965565</v>
      </c>
      <c r="AQ21" s="389">
        <v>0</v>
      </c>
      <c r="AR21" s="382">
        <v>0</v>
      </c>
      <c r="AS21" s="389">
        <v>445.88279729999977</v>
      </c>
      <c r="AT21" s="383">
        <v>1045.3802635000002</v>
      </c>
      <c r="AU21" s="383">
        <v>109201.58309480685</v>
      </c>
      <c r="AV21" s="384">
        <v>154627.09500990188</v>
      </c>
      <c r="AW21" s="384">
        <v>0</v>
      </c>
      <c r="AX21" s="610">
        <v>208614.53765780141</v>
      </c>
      <c r="AY21" s="627">
        <v>332170.76490359998</v>
      </c>
      <c r="AZ21" s="831">
        <v>367683.38576500001</v>
      </c>
    </row>
    <row r="22" spans="1:52" ht="12" customHeight="1">
      <c r="A22" s="365">
        <v>16</v>
      </c>
      <c r="B22" s="343" t="s">
        <v>49</v>
      </c>
      <c r="C22" s="337">
        <v>125227</v>
      </c>
      <c r="D22" s="337">
        <v>29753</v>
      </c>
      <c r="E22" s="337">
        <v>52584</v>
      </c>
      <c r="F22" s="337">
        <v>65759</v>
      </c>
      <c r="G22" s="337">
        <v>98556</v>
      </c>
      <c r="H22" s="337">
        <v>51415</v>
      </c>
      <c r="I22" s="607">
        <v>0</v>
      </c>
      <c r="J22" s="337">
        <v>31566</v>
      </c>
      <c r="K22" s="337">
        <v>28967</v>
      </c>
      <c r="L22" s="338">
        <v>31069</v>
      </c>
      <c r="M22" s="387">
        <v>220.95158000000001</v>
      </c>
      <c r="N22" s="387">
        <v>115.86606</v>
      </c>
      <c r="O22" s="387">
        <v>114.85145</v>
      </c>
      <c r="P22" s="387">
        <v>126.95487999999999</v>
      </c>
      <c r="Q22" s="387">
        <v>137.39080999999999</v>
      </c>
      <c r="R22" s="387">
        <v>75.476290000000006</v>
      </c>
      <c r="S22" s="387">
        <v>0</v>
      </c>
      <c r="T22" s="608">
        <v>47.715000000000003</v>
      </c>
      <c r="U22" s="608">
        <v>45.259750000000004</v>
      </c>
      <c r="V22" s="621">
        <v>57.745660000000001</v>
      </c>
      <c r="W22" s="393" t="s">
        <v>103</v>
      </c>
      <c r="X22" s="393">
        <v>0</v>
      </c>
      <c r="Y22" s="393">
        <v>0</v>
      </c>
      <c r="Z22" s="393">
        <v>2</v>
      </c>
      <c r="AA22" s="393">
        <v>53</v>
      </c>
      <c r="AB22" s="393">
        <v>55</v>
      </c>
      <c r="AC22" s="393">
        <v>32</v>
      </c>
      <c r="AD22" s="626">
        <v>53</v>
      </c>
      <c r="AE22" s="626">
        <v>35</v>
      </c>
      <c r="AF22" s="626">
        <v>105</v>
      </c>
      <c r="AG22" s="338" t="s">
        <v>103</v>
      </c>
      <c r="AH22" s="338">
        <v>0</v>
      </c>
      <c r="AI22" s="338">
        <v>0</v>
      </c>
      <c r="AJ22" s="338">
        <v>789</v>
      </c>
      <c r="AK22" s="338">
        <v>18458398</v>
      </c>
      <c r="AL22" s="338">
        <v>26953212</v>
      </c>
      <c r="AM22" s="338">
        <v>34121976</v>
      </c>
      <c r="AN22" s="606">
        <v>27372834</v>
      </c>
      <c r="AO22" s="606">
        <v>40048513</v>
      </c>
      <c r="AP22" s="606">
        <v>46068122</v>
      </c>
      <c r="AQ22" s="382" t="s">
        <v>103</v>
      </c>
      <c r="AR22" s="382">
        <v>0</v>
      </c>
      <c r="AS22" s="382">
        <v>0</v>
      </c>
      <c r="AT22" s="383">
        <v>1.8374326000000001</v>
      </c>
      <c r="AU22" s="383">
        <v>62405.777763999999</v>
      </c>
      <c r="AV22" s="384">
        <v>103500.478734</v>
      </c>
      <c r="AW22" s="384">
        <v>124687.53426889813</v>
      </c>
      <c r="AX22" s="610">
        <v>128424.46536</v>
      </c>
      <c r="AY22" s="627">
        <v>217067.02670980003</v>
      </c>
      <c r="AZ22" s="831">
        <v>293549.82321100001</v>
      </c>
    </row>
    <row r="23" spans="1:52" ht="12" customHeight="1">
      <c r="A23" s="365">
        <v>17</v>
      </c>
      <c r="B23" s="343" t="s">
        <v>52</v>
      </c>
      <c r="C23" s="337" t="s">
        <v>103</v>
      </c>
      <c r="D23" s="337">
        <v>0</v>
      </c>
      <c r="E23" s="337">
        <v>0</v>
      </c>
      <c r="F23" s="337">
        <v>13862</v>
      </c>
      <c r="G23" s="337">
        <v>2085</v>
      </c>
      <c r="H23" s="337">
        <v>2283</v>
      </c>
      <c r="I23" s="607">
        <v>1482</v>
      </c>
      <c r="J23" s="337">
        <v>46331</v>
      </c>
      <c r="K23" s="337">
        <v>44021</v>
      </c>
      <c r="L23" s="338">
        <v>27851</v>
      </c>
      <c r="M23" s="387" t="s">
        <v>103</v>
      </c>
      <c r="N23" s="387">
        <v>0</v>
      </c>
      <c r="O23" s="387">
        <v>0</v>
      </c>
      <c r="P23" s="387">
        <v>566.46218999999996</v>
      </c>
      <c r="Q23" s="387">
        <v>85.713570000000146</v>
      </c>
      <c r="R23" s="387">
        <v>129.21136999999999</v>
      </c>
      <c r="S23" s="387">
        <v>7.4138999999999164</v>
      </c>
      <c r="T23" s="608">
        <v>3708.7946799999836</v>
      </c>
      <c r="U23" s="608">
        <v>3356.8141200001141</v>
      </c>
      <c r="V23" s="621">
        <v>1613.7167899999338</v>
      </c>
      <c r="W23" s="388">
        <v>0</v>
      </c>
      <c r="X23" s="388">
        <v>0</v>
      </c>
      <c r="Y23" s="388">
        <v>0</v>
      </c>
      <c r="Z23" s="388">
        <v>0</v>
      </c>
      <c r="AA23" s="388">
        <v>0</v>
      </c>
      <c r="AB23" s="388">
        <v>1</v>
      </c>
      <c r="AC23" s="388">
        <v>16</v>
      </c>
      <c r="AD23" s="609">
        <v>55</v>
      </c>
      <c r="AE23" s="609">
        <v>5</v>
      </c>
      <c r="AF23" s="626">
        <v>25</v>
      </c>
      <c r="AG23" s="337" t="s">
        <v>103</v>
      </c>
      <c r="AH23" s="337">
        <v>0</v>
      </c>
      <c r="AI23" s="337">
        <v>0</v>
      </c>
      <c r="AJ23" s="337">
        <v>0</v>
      </c>
      <c r="AK23" s="337">
        <v>0</v>
      </c>
      <c r="AL23" s="337">
        <v>20571</v>
      </c>
      <c r="AM23" s="337">
        <v>194380</v>
      </c>
      <c r="AN23" s="607">
        <v>1839743</v>
      </c>
      <c r="AO23" s="607">
        <v>3286999</v>
      </c>
      <c r="AP23" s="606">
        <v>1821071</v>
      </c>
      <c r="AQ23" s="389">
        <v>0</v>
      </c>
      <c r="AR23" s="382">
        <v>0</v>
      </c>
      <c r="AS23" s="389">
        <v>0</v>
      </c>
      <c r="AT23" s="383">
        <v>0</v>
      </c>
      <c r="AU23" s="383">
        <v>0</v>
      </c>
      <c r="AV23" s="384">
        <v>8.1547359999995592</v>
      </c>
      <c r="AW23" s="392">
        <v>1011.4997422999999</v>
      </c>
      <c r="AX23" s="625">
        <v>9625.6500140001808</v>
      </c>
      <c r="AY23" s="624">
        <v>24679.430037098879</v>
      </c>
      <c r="AZ23" s="831">
        <v>14447.328248700032</v>
      </c>
    </row>
    <row r="24" spans="1:52" ht="12" customHeight="1">
      <c r="A24" s="365">
        <v>18</v>
      </c>
      <c r="B24" s="343" t="s">
        <v>56</v>
      </c>
      <c r="C24" s="337" t="s">
        <v>103</v>
      </c>
      <c r="D24" s="337">
        <v>36772</v>
      </c>
      <c r="E24" s="337">
        <v>47172</v>
      </c>
      <c r="F24" s="337">
        <v>60397</v>
      </c>
      <c r="G24" s="337">
        <v>49283</v>
      </c>
      <c r="H24" s="337">
        <v>38117</v>
      </c>
      <c r="I24" s="607">
        <v>26912</v>
      </c>
      <c r="J24" s="337">
        <v>36889</v>
      </c>
      <c r="K24" s="337">
        <v>39506</v>
      </c>
      <c r="L24" s="338">
        <v>37073</v>
      </c>
      <c r="M24" s="387" t="s">
        <v>103</v>
      </c>
      <c r="N24" s="387">
        <v>73.543999999999997</v>
      </c>
      <c r="O24" s="387">
        <v>94.343999999999994</v>
      </c>
      <c r="P24" s="387">
        <v>120.79400000000001</v>
      </c>
      <c r="Q24" s="387">
        <v>98.565999999999988</v>
      </c>
      <c r="R24" s="387">
        <v>76.234000000000009</v>
      </c>
      <c r="S24" s="387">
        <v>53.823999999999998</v>
      </c>
      <c r="T24" s="608">
        <v>73.777999999999992</v>
      </c>
      <c r="U24" s="608">
        <v>79.011999999999986</v>
      </c>
      <c r="V24" s="621">
        <v>74.146000000000001</v>
      </c>
      <c r="W24" s="388">
        <v>0</v>
      </c>
      <c r="X24" s="388">
        <v>0</v>
      </c>
      <c r="Y24" s="388">
        <v>0</v>
      </c>
      <c r="Z24" s="388">
        <v>77</v>
      </c>
      <c r="AA24" s="388">
        <v>88</v>
      </c>
      <c r="AB24" s="388">
        <v>140</v>
      </c>
      <c r="AC24" s="388">
        <v>140</v>
      </c>
      <c r="AD24" s="609">
        <v>32</v>
      </c>
      <c r="AE24" s="609">
        <v>48</v>
      </c>
      <c r="AF24" s="626">
        <v>48</v>
      </c>
      <c r="AG24" s="337" t="s">
        <v>103</v>
      </c>
      <c r="AH24" s="337">
        <v>0</v>
      </c>
      <c r="AI24" s="337">
        <v>0</v>
      </c>
      <c r="AJ24" s="337">
        <v>3070170</v>
      </c>
      <c r="AK24" s="337">
        <v>7579659</v>
      </c>
      <c r="AL24" s="337">
        <v>12524423</v>
      </c>
      <c r="AM24" s="337">
        <v>12904251</v>
      </c>
      <c r="AN24" s="607">
        <v>17144170</v>
      </c>
      <c r="AO24" s="607">
        <v>20250265</v>
      </c>
      <c r="AP24" s="606">
        <v>19226245</v>
      </c>
      <c r="AQ24" s="389">
        <v>0</v>
      </c>
      <c r="AR24" s="382">
        <v>0</v>
      </c>
      <c r="AS24" s="389">
        <v>0</v>
      </c>
      <c r="AT24" s="383">
        <v>9174.1802296998321</v>
      </c>
      <c r="AU24" s="383">
        <v>23799.286696601241</v>
      </c>
      <c r="AV24" s="384">
        <v>40528.985604199683</v>
      </c>
      <c r="AW24" s="384">
        <v>43404.622990700002</v>
      </c>
      <c r="AX24" s="610">
        <v>72753.327390499981</v>
      </c>
      <c r="AY24" s="627">
        <v>109707.55009069998</v>
      </c>
      <c r="AZ24" s="831">
        <v>119245.77929429998</v>
      </c>
    </row>
    <row r="25" spans="1:52" ht="12" customHeight="1">
      <c r="A25" s="365">
        <v>19</v>
      </c>
      <c r="B25" s="343" t="s">
        <v>97</v>
      </c>
      <c r="C25" s="337" t="s">
        <v>103</v>
      </c>
      <c r="D25" s="337">
        <v>0</v>
      </c>
      <c r="E25" s="337">
        <v>0</v>
      </c>
      <c r="F25" s="337">
        <v>0</v>
      </c>
      <c r="G25" s="337">
        <v>0</v>
      </c>
      <c r="H25" s="337">
        <v>0</v>
      </c>
      <c r="I25" s="607">
        <v>0</v>
      </c>
      <c r="J25" s="337">
        <v>0</v>
      </c>
      <c r="K25" s="337">
        <v>0</v>
      </c>
      <c r="L25" s="338">
        <v>0</v>
      </c>
      <c r="M25" s="387" t="s">
        <v>103</v>
      </c>
      <c r="N25" s="387">
        <v>0</v>
      </c>
      <c r="O25" s="387">
        <v>0</v>
      </c>
      <c r="P25" s="387">
        <v>0</v>
      </c>
      <c r="Q25" s="387">
        <v>0</v>
      </c>
      <c r="R25" s="387">
        <v>0</v>
      </c>
      <c r="S25" s="387">
        <v>0</v>
      </c>
      <c r="T25" s="608">
        <v>0</v>
      </c>
      <c r="U25" s="608">
        <v>0</v>
      </c>
      <c r="V25" s="621">
        <v>0</v>
      </c>
      <c r="W25" s="388">
        <v>0</v>
      </c>
      <c r="X25" s="388">
        <v>0</v>
      </c>
      <c r="Y25" s="388">
        <v>0</v>
      </c>
      <c r="Z25" s="388">
        <v>0</v>
      </c>
      <c r="AA25" s="388">
        <v>0</v>
      </c>
      <c r="AB25" s="388">
        <v>0</v>
      </c>
      <c r="AC25" s="388">
        <v>7</v>
      </c>
      <c r="AD25" s="609">
        <v>0</v>
      </c>
      <c r="AE25" s="609">
        <v>4</v>
      </c>
      <c r="AF25" s="626">
        <v>9</v>
      </c>
      <c r="AG25" s="337" t="s">
        <v>103</v>
      </c>
      <c r="AH25" s="337">
        <v>0</v>
      </c>
      <c r="AI25" s="337">
        <v>0</v>
      </c>
      <c r="AJ25" s="337">
        <v>0</v>
      </c>
      <c r="AK25" s="337">
        <v>0</v>
      </c>
      <c r="AL25" s="337">
        <v>0</v>
      </c>
      <c r="AM25" s="337">
        <v>1766544</v>
      </c>
      <c r="AN25" s="607">
        <v>3468830</v>
      </c>
      <c r="AO25" s="607">
        <v>3756877</v>
      </c>
      <c r="AP25" s="606">
        <v>5816674</v>
      </c>
      <c r="AQ25" s="389">
        <v>0</v>
      </c>
      <c r="AR25" s="382">
        <v>0</v>
      </c>
      <c r="AS25" s="389">
        <v>0</v>
      </c>
      <c r="AT25" s="383">
        <v>0</v>
      </c>
      <c r="AU25" s="383">
        <v>0</v>
      </c>
      <c r="AV25" s="384">
        <v>0</v>
      </c>
      <c r="AW25" s="384">
        <v>4260.4222235999996</v>
      </c>
      <c r="AX25" s="610">
        <v>8762.1003280000004</v>
      </c>
      <c r="AY25" s="627">
        <v>194.33105912899998</v>
      </c>
      <c r="AZ25" s="831">
        <v>39684.312609000001</v>
      </c>
    </row>
    <row r="26" spans="1:52" ht="12" customHeight="1">
      <c r="A26" s="365">
        <v>20</v>
      </c>
      <c r="B26" s="343" t="s">
        <v>61</v>
      </c>
      <c r="C26" s="337" t="s">
        <v>103</v>
      </c>
      <c r="D26" s="337">
        <v>0</v>
      </c>
      <c r="E26" s="337">
        <v>0</v>
      </c>
      <c r="F26" s="337">
        <v>0</v>
      </c>
      <c r="G26" s="337">
        <v>0</v>
      </c>
      <c r="H26" s="337">
        <v>0</v>
      </c>
      <c r="I26" s="607">
        <v>0</v>
      </c>
      <c r="J26" s="337">
        <v>0</v>
      </c>
      <c r="K26" s="337">
        <v>0</v>
      </c>
      <c r="L26" s="338">
        <v>0</v>
      </c>
      <c r="M26" s="387" t="s">
        <v>103</v>
      </c>
      <c r="N26" s="387">
        <v>0</v>
      </c>
      <c r="O26" s="387">
        <v>0</v>
      </c>
      <c r="P26" s="387">
        <v>0</v>
      </c>
      <c r="Q26" s="387">
        <v>0</v>
      </c>
      <c r="R26" s="387">
        <v>0</v>
      </c>
      <c r="S26" s="387">
        <v>0</v>
      </c>
      <c r="T26" s="608">
        <v>0</v>
      </c>
      <c r="U26" s="608">
        <v>0</v>
      </c>
      <c r="V26" s="621">
        <v>0</v>
      </c>
      <c r="W26" s="388">
        <v>0</v>
      </c>
      <c r="X26" s="388">
        <v>0</v>
      </c>
      <c r="Y26" s="388">
        <v>0</v>
      </c>
      <c r="Z26" s="388">
        <v>0</v>
      </c>
      <c r="AA26" s="388">
        <v>2</v>
      </c>
      <c r="AB26" s="388">
        <v>9</v>
      </c>
      <c r="AC26" s="388">
        <v>1</v>
      </c>
      <c r="AD26" s="609">
        <v>2</v>
      </c>
      <c r="AE26" s="609">
        <v>0</v>
      </c>
      <c r="AF26" s="626">
        <v>0</v>
      </c>
      <c r="AG26" s="337" t="s">
        <v>103</v>
      </c>
      <c r="AH26" s="337">
        <v>0</v>
      </c>
      <c r="AI26" s="337">
        <v>0</v>
      </c>
      <c r="AJ26" s="337">
        <v>0</v>
      </c>
      <c r="AK26" s="337">
        <v>10544</v>
      </c>
      <c r="AL26" s="337">
        <v>3039931</v>
      </c>
      <c r="AM26" s="337">
        <v>1743257</v>
      </c>
      <c r="AN26" s="607">
        <v>693335</v>
      </c>
      <c r="AO26" s="607">
        <v>1048186</v>
      </c>
      <c r="AP26" s="606">
        <v>599405</v>
      </c>
      <c r="AQ26" s="389">
        <v>0</v>
      </c>
      <c r="AR26" s="382">
        <v>0</v>
      </c>
      <c r="AS26" s="389">
        <v>0</v>
      </c>
      <c r="AT26" s="383">
        <v>0</v>
      </c>
      <c r="AU26" s="383">
        <v>37.803785599999998</v>
      </c>
      <c r="AV26" s="384">
        <v>170.343039793</v>
      </c>
      <c r="AW26" s="384">
        <v>9976.2617338</v>
      </c>
      <c r="AX26" s="610">
        <v>4253.29</v>
      </c>
      <c r="AY26" s="627">
        <v>6293.0616153999999</v>
      </c>
      <c r="AZ26" s="831">
        <v>3680.8798459999998</v>
      </c>
    </row>
    <row r="27" spans="1:52" ht="12" customHeight="1">
      <c r="A27" s="365">
        <v>21</v>
      </c>
      <c r="B27" s="366" t="s">
        <v>64</v>
      </c>
      <c r="C27" s="337" t="s">
        <v>103</v>
      </c>
      <c r="D27" s="337">
        <v>0</v>
      </c>
      <c r="E27" s="337">
        <v>0</v>
      </c>
      <c r="F27" s="337">
        <v>0</v>
      </c>
      <c r="G27" s="337">
        <v>0</v>
      </c>
      <c r="H27" s="337">
        <v>0</v>
      </c>
      <c r="I27" s="607">
        <v>0</v>
      </c>
      <c r="J27" s="337">
        <v>0</v>
      </c>
      <c r="K27" s="337">
        <v>0</v>
      </c>
      <c r="L27" s="338">
        <v>0</v>
      </c>
      <c r="M27" s="387" t="s">
        <v>103</v>
      </c>
      <c r="N27" s="387">
        <v>0</v>
      </c>
      <c r="O27" s="387">
        <v>0</v>
      </c>
      <c r="P27" s="387">
        <v>0</v>
      </c>
      <c r="Q27" s="387">
        <v>0</v>
      </c>
      <c r="R27" s="387">
        <v>0</v>
      </c>
      <c r="S27" s="387">
        <v>0</v>
      </c>
      <c r="T27" s="608">
        <v>0</v>
      </c>
      <c r="U27" s="608">
        <v>0</v>
      </c>
      <c r="V27" s="621">
        <v>0</v>
      </c>
      <c r="W27" s="388">
        <v>25</v>
      </c>
      <c r="X27" s="388">
        <v>64</v>
      </c>
      <c r="Y27" s="388">
        <v>283</v>
      </c>
      <c r="Z27" s="388">
        <v>760</v>
      </c>
      <c r="AA27" s="388">
        <v>671</v>
      </c>
      <c r="AB27" s="388">
        <v>450</v>
      </c>
      <c r="AC27" s="388">
        <v>99</v>
      </c>
      <c r="AD27" s="609">
        <v>49</v>
      </c>
      <c r="AE27" s="609">
        <v>55</v>
      </c>
      <c r="AF27" s="626">
        <v>57</v>
      </c>
      <c r="AG27" s="337">
        <v>416771</v>
      </c>
      <c r="AH27" s="337">
        <v>983591</v>
      </c>
      <c r="AI27" s="337">
        <v>3376957</v>
      </c>
      <c r="AJ27" s="337">
        <v>14351419</v>
      </c>
      <c r="AK27" s="337">
        <v>18044063</v>
      </c>
      <c r="AL27" s="337">
        <v>9055303</v>
      </c>
      <c r="AM27" s="337">
        <v>2184666</v>
      </c>
      <c r="AN27" s="607">
        <v>539477</v>
      </c>
      <c r="AO27" s="607">
        <v>2045365</v>
      </c>
      <c r="AP27" s="606">
        <v>4362909</v>
      </c>
      <c r="AQ27" s="389">
        <v>519.58988829999998</v>
      </c>
      <c r="AR27" s="382">
        <v>984.89806469999837</v>
      </c>
      <c r="AS27" s="389">
        <v>3729.7583316435348</v>
      </c>
      <c r="AT27" s="383">
        <v>28912.126687581505</v>
      </c>
      <c r="AU27" s="383">
        <v>38188.972252700012</v>
      </c>
      <c r="AV27" s="384">
        <v>15422.430010700004</v>
      </c>
      <c r="AW27" s="384">
        <v>1241.0290631000003</v>
      </c>
      <c r="AX27" s="610">
        <v>1117.5372494000001</v>
      </c>
      <c r="AY27" s="627">
        <v>13762.372907200001</v>
      </c>
      <c r="AZ27" s="831">
        <v>29444.136109499999</v>
      </c>
    </row>
    <row r="28" spans="1:52" ht="12" customHeight="1">
      <c r="A28" s="365">
        <v>22</v>
      </c>
      <c r="B28" s="343" t="s">
        <v>98</v>
      </c>
      <c r="C28" s="337" t="s">
        <v>103</v>
      </c>
      <c r="D28" s="337">
        <v>0</v>
      </c>
      <c r="E28" s="337">
        <v>0</v>
      </c>
      <c r="F28" s="337">
        <v>0</v>
      </c>
      <c r="G28" s="337">
        <v>0</v>
      </c>
      <c r="H28" s="337">
        <v>0</v>
      </c>
      <c r="I28" s="607">
        <v>0</v>
      </c>
      <c r="J28" s="337">
        <v>0</v>
      </c>
      <c r="K28" s="337">
        <v>0</v>
      </c>
      <c r="L28" s="338">
        <v>0</v>
      </c>
      <c r="M28" s="387" t="s">
        <v>103</v>
      </c>
      <c r="N28" s="387">
        <v>0</v>
      </c>
      <c r="O28" s="387">
        <v>0</v>
      </c>
      <c r="P28" s="387">
        <v>0</v>
      </c>
      <c r="Q28" s="387">
        <v>0</v>
      </c>
      <c r="R28" s="387">
        <v>0</v>
      </c>
      <c r="S28" s="387">
        <v>0</v>
      </c>
      <c r="T28" s="608">
        <v>0</v>
      </c>
      <c r="U28" s="608">
        <v>0</v>
      </c>
      <c r="V28" s="621">
        <v>0</v>
      </c>
      <c r="W28" s="388">
        <v>0</v>
      </c>
      <c r="X28" s="388">
        <v>0</v>
      </c>
      <c r="Y28" s="388">
        <v>0</v>
      </c>
      <c r="Z28" s="388">
        <v>0</v>
      </c>
      <c r="AA28" s="388">
        <v>0</v>
      </c>
      <c r="AB28" s="388">
        <v>0</v>
      </c>
      <c r="AC28" s="388">
        <v>0</v>
      </c>
      <c r="AD28" s="609">
        <v>0</v>
      </c>
      <c r="AE28" s="609">
        <v>0</v>
      </c>
      <c r="AF28" s="626">
        <v>0</v>
      </c>
      <c r="AG28" s="337" t="s">
        <v>103</v>
      </c>
      <c r="AH28" s="337">
        <v>0</v>
      </c>
      <c r="AI28" s="337">
        <v>0</v>
      </c>
      <c r="AJ28" s="337">
        <v>0</v>
      </c>
      <c r="AK28" s="337">
        <v>0</v>
      </c>
      <c r="AL28" s="337">
        <v>0</v>
      </c>
      <c r="AM28" s="337">
        <v>0</v>
      </c>
      <c r="AN28" s="607">
        <v>0</v>
      </c>
      <c r="AO28" s="607">
        <v>0</v>
      </c>
      <c r="AP28" s="606">
        <v>0</v>
      </c>
      <c r="AQ28" s="389">
        <v>0</v>
      </c>
      <c r="AR28" s="382">
        <v>0</v>
      </c>
      <c r="AS28" s="389">
        <v>0</v>
      </c>
      <c r="AT28" s="383">
        <v>0</v>
      </c>
      <c r="AU28" s="383">
        <v>0</v>
      </c>
      <c r="AV28" s="384">
        <v>0</v>
      </c>
      <c r="AW28" s="392">
        <v>0</v>
      </c>
      <c r="AX28" s="625">
        <v>0</v>
      </c>
      <c r="AY28" s="624">
        <v>0</v>
      </c>
      <c r="AZ28" s="831">
        <v>0</v>
      </c>
    </row>
    <row r="29" spans="1:52" ht="12" customHeight="1">
      <c r="A29" s="365">
        <v>23</v>
      </c>
      <c r="B29" s="343" t="s">
        <v>99</v>
      </c>
      <c r="C29" s="337"/>
      <c r="D29" s="337"/>
      <c r="E29" s="337"/>
      <c r="F29" s="337"/>
      <c r="G29" s="337"/>
      <c r="H29" s="337"/>
      <c r="I29" s="607"/>
      <c r="J29" s="337"/>
      <c r="K29" s="337"/>
      <c r="L29" s="338"/>
      <c r="M29" s="387"/>
      <c r="N29" s="387"/>
      <c r="O29" s="387"/>
      <c r="P29" s="387"/>
      <c r="Q29" s="387"/>
      <c r="R29" s="387"/>
      <c r="S29" s="387"/>
      <c r="T29" s="608"/>
      <c r="U29" s="608"/>
      <c r="V29" s="621"/>
      <c r="W29" s="388"/>
      <c r="X29" s="388"/>
      <c r="Y29" s="388"/>
      <c r="Z29" s="388"/>
      <c r="AA29" s="388"/>
      <c r="AB29" s="388"/>
      <c r="AC29" s="388"/>
      <c r="AD29" s="609"/>
      <c r="AE29" s="609"/>
      <c r="AF29" s="626"/>
      <c r="AG29" s="337"/>
      <c r="AH29" s="337"/>
      <c r="AI29" s="337"/>
      <c r="AJ29" s="337"/>
      <c r="AK29" s="337"/>
      <c r="AL29" s="337"/>
      <c r="AM29" s="337"/>
      <c r="AN29" s="607"/>
      <c r="AO29" s="607"/>
      <c r="AP29" s="606"/>
      <c r="AQ29" s="389"/>
      <c r="AR29" s="382"/>
      <c r="AS29" s="389"/>
      <c r="AT29" s="383"/>
      <c r="AU29" s="383"/>
      <c r="AV29" s="384"/>
      <c r="AW29" s="384"/>
      <c r="AX29" s="610"/>
      <c r="AY29" s="627"/>
      <c r="AZ29" s="831"/>
    </row>
    <row r="30" spans="1:52" ht="12" customHeight="1">
      <c r="A30" s="365">
        <v>24</v>
      </c>
      <c r="B30" s="343" t="s">
        <v>72</v>
      </c>
      <c r="C30" s="337">
        <v>5773</v>
      </c>
      <c r="D30" s="337">
        <v>4267</v>
      </c>
      <c r="E30" s="337">
        <v>5408</v>
      </c>
      <c r="F30" s="337">
        <v>2875</v>
      </c>
      <c r="G30" s="337">
        <v>1253</v>
      </c>
      <c r="H30" s="337">
        <v>355</v>
      </c>
      <c r="I30" s="607">
        <v>8</v>
      </c>
      <c r="J30" s="337">
        <v>0</v>
      </c>
      <c r="K30" s="337">
        <v>0</v>
      </c>
      <c r="L30" s="338">
        <v>0</v>
      </c>
      <c r="M30" s="387">
        <v>22.173279999999998</v>
      </c>
      <c r="N30" s="387">
        <v>17.905110000000001</v>
      </c>
      <c r="O30" s="387">
        <v>24.200556200000001</v>
      </c>
      <c r="P30" s="387">
        <v>9.7118815999999999</v>
      </c>
      <c r="Q30" s="387">
        <v>4.367</v>
      </c>
      <c r="R30" s="387">
        <v>1.224</v>
      </c>
      <c r="S30" s="387">
        <v>0.108</v>
      </c>
      <c r="T30" s="608">
        <v>0</v>
      </c>
      <c r="U30" s="608">
        <v>0</v>
      </c>
      <c r="V30" s="621">
        <v>0</v>
      </c>
      <c r="W30" s="393">
        <v>8</v>
      </c>
      <c r="X30" s="393">
        <v>8</v>
      </c>
      <c r="Y30" s="393">
        <v>11</v>
      </c>
      <c r="Z30" s="393">
        <v>30</v>
      </c>
      <c r="AA30" s="393">
        <v>2</v>
      </c>
      <c r="AB30" s="393">
        <v>0</v>
      </c>
      <c r="AC30" s="393">
        <v>10</v>
      </c>
      <c r="AD30" s="626">
        <v>2</v>
      </c>
      <c r="AE30" s="626">
        <v>7</v>
      </c>
      <c r="AF30" s="626">
        <v>23</v>
      </c>
      <c r="AG30" s="338">
        <v>65745</v>
      </c>
      <c r="AH30" s="338">
        <v>59207</v>
      </c>
      <c r="AI30" s="338">
        <v>173249</v>
      </c>
      <c r="AJ30" s="338">
        <v>178642</v>
      </c>
      <c r="AK30" s="338">
        <v>10412</v>
      </c>
      <c r="AL30" s="338">
        <v>1185</v>
      </c>
      <c r="AM30" s="338">
        <v>37325</v>
      </c>
      <c r="AN30" s="606">
        <v>41273</v>
      </c>
      <c r="AO30" s="606">
        <v>39026</v>
      </c>
      <c r="AP30" s="606">
        <v>14291885</v>
      </c>
      <c r="AQ30" s="382">
        <v>310.91482000000002</v>
      </c>
      <c r="AR30" s="382">
        <v>261.78773000000007</v>
      </c>
      <c r="AS30" s="382">
        <v>124.08229</v>
      </c>
      <c r="AT30" s="383">
        <v>155.78797</v>
      </c>
      <c r="AU30" s="383">
        <v>17.246020000000001</v>
      </c>
      <c r="AV30" s="384">
        <v>3.7886100000000003</v>
      </c>
      <c r="AW30" s="392">
        <v>18.077299999999997</v>
      </c>
      <c r="AX30" s="625">
        <v>42.7166225</v>
      </c>
      <c r="AY30" s="624">
        <v>203.06432000000001</v>
      </c>
      <c r="AZ30" s="831">
        <v>31388.597766499999</v>
      </c>
    </row>
    <row r="31" spans="1:52" ht="12" customHeight="1">
      <c r="A31" s="365">
        <v>25</v>
      </c>
      <c r="B31" s="343" t="s">
        <v>75</v>
      </c>
      <c r="C31" s="337" t="s">
        <v>103</v>
      </c>
      <c r="D31" s="337">
        <v>0</v>
      </c>
      <c r="E31" s="337">
        <v>0</v>
      </c>
      <c r="F31" s="337">
        <v>0</v>
      </c>
      <c r="G31" s="337">
        <v>0</v>
      </c>
      <c r="H31" s="337">
        <v>0</v>
      </c>
      <c r="I31" s="607">
        <v>0</v>
      </c>
      <c r="J31" s="337">
        <v>0</v>
      </c>
      <c r="K31" s="337">
        <v>0</v>
      </c>
      <c r="L31" s="338">
        <v>0</v>
      </c>
      <c r="M31" s="387" t="s">
        <v>103</v>
      </c>
      <c r="N31" s="387">
        <v>0</v>
      </c>
      <c r="O31" s="387">
        <v>0</v>
      </c>
      <c r="P31" s="387">
        <v>0</v>
      </c>
      <c r="Q31" s="387">
        <v>0</v>
      </c>
      <c r="R31" s="387">
        <v>0</v>
      </c>
      <c r="S31" s="387">
        <v>0</v>
      </c>
      <c r="T31" s="608">
        <v>0</v>
      </c>
      <c r="U31" s="608">
        <v>0</v>
      </c>
      <c r="V31" s="621">
        <v>0</v>
      </c>
      <c r="W31" s="388">
        <v>9</v>
      </c>
      <c r="X31" s="388">
        <v>18</v>
      </c>
      <c r="Y31" s="388">
        <v>70</v>
      </c>
      <c r="Z31" s="388">
        <v>62</v>
      </c>
      <c r="AA31" s="388">
        <v>13</v>
      </c>
      <c r="AB31" s="388">
        <v>2</v>
      </c>
      <c r="AC31" s="388">
        <v>13</v>
      </c>
      <c r="AD31" s="609">
        <v>2</v>
      </c>
      <c r="AE31" s="609">
        <v>19</v>
      </c>
      <c r="AF31" s="626">
        <v>11</v>
      </c>
      <c r="AG31" s="337">
        <v>1528421</v>
      </c>
      <c r="AH31" s="337">
        <v>5148327</v>
      </c>
      <c r="AI31" s="337">
        <v>5216146</v>
      </c>
      <c r="AJ31" s="337">
        <v>2860634</v>
      </c>
      <c r="AK31" s="337">
        <v>2034858</v>
      </c>
      <c r="AL31" s="337">
        <v>1346634</v>
      </c>
      <c r="AM31" s="337">
        <v>3237341</v>
      </c>
      <c r="AN31" s="607">
        <v>3851942</v>
      </c>
      <c r="AO31" s="607">
        <v>1851710</v>
      </c>
      <c r="AP31" s="606">
        <v>3387148</v>
      </c>
      <c r="AQ31" s="389">
        <v>2172.3180507262377</v>
      </c>
      <c r="AR31" s="382">
        <v>3262.4462701524953</v>
      </c>
      <c r="AS31" s="389">
        <v>7471.9112629938882</v>
      </c>
      <c r="AT31" s="383">
        <v>4528.7368760000008</v>
      </c>
      <c r="AU31" s="383">
        <v>3511.5127885999982</v>
      </c>
      <c r="AV31" s="384">
        <v>3807.9052856661019</v>
      </c>
      <c r="AW31" s="384">
        <v>11970.7694782</v>
      </c>
      <c r="AX31" s="610">
        <v>24274.443611899973</v>
      </c>
      <c r="AY31" s="627">
        <v>14317.530435299997</v>
      </c>
      <c r="AZ31" s="831">
        <v>19788.045110300005</v>
      </c>
    </row>
    <row r="32" spans="1:52" ht="12" customHeight="1">
      <c r="A32" s="365">
        <v>26</v>
      </c>
      <c r="B32" s="343" t="s">
        <v>79</v>
      </c>
      <c r="C32" s="337" t="s">
        <v>103</v>
      </c>
      <c r="D32" s="337">
        <v>0</v>
      </c>
      <c r="E32" s="337">
        <v>0</v>
      </c>
      <c r="F32" s="337">
        <v>0</v>
      </c>
      <c r="G32" s="337">
        <v>0</v>
      </c>
      <c r="H32" s="337">
        <v>0</v>
      </c>
      <c r="I32" s="607">
        <v>0</v>
      </c>
      <c r="J32" s="337">
        <v>0</v>
      </c>
      <c r="K32" s="337">
        <v>0</v>
      </c>
      <c r="L32" s="338">
        <v>0</v>
      </c>
      <c r="M32" s="387" t="s">
        <v>103</v>
      </c>
      <c r="N32" s="387">
        <v>0</v>
      </c>
      <c r="O32" s="387">
        <v>0</v>
      </c>
      <c r="P32" s="387">
        <v>0</v>
      </c>
      <c r="Q32" s="387">
        <v>0</v>
      </c>
      <c r="R32" s="387">
        <v>0</v>
      </c>
      <c r="S32" s="387">
        <v>0</v>
      </c>
      <c r="T32" s="608">
        <v>0</v>
      </c>
      <c r="U32" s="608">
        <v>0</v>
      </c>
      <c r="V32" s="621">
        <v>0</v>
      </c>
      <c r="W32" s="388">
        <v>0</v>
      </c>
      <c r="X32" s="388">
        <v>0</v>
      </c>
      <c r="Y32" s="388">
        <v>0</v>
      </c>
      <c r="Z32" s="388">
        <v>0</v>
      </c>
      <c r="AA32" s="388">
        <v>0</v>
      </c>
      <c r="AB32" s="388">
        <v>0</v>
      </c>
      <c r="AC32" s="388">
        <v>0</v>
      </c>
      <c r="AD32" s="609">
        <v>0</v>
      </c>
      <c r="AE32" s="609">
        <v>0</v>
      </c>
      <c r="AF32" s="626">
        <v>0</v>
      </c>
      <c r="AG32" s="337" t="s">
        <v>103</v>
      </c>
      <c r="AH32" s="337">
        <v>0</v>
      </c>
      <c r="AI32" s="337">
        <v>0</v>
      </c>
      <c r="AJ32" s="337">
        <v>0</v>
      </c>
      <c r="AK32" s="337">
        <v>0</v>
      </c>
      <c r="AL32" s="337">
        <v>0</v>
      </c>
      <c r="AM32" s="337">
        <v>0</v>
      </c>
      <c r="AN32" s="607">
        <v>0</v>
      </c>
      <c r="AO32" s="607">
        <v>0</v>
      </c>
      <c r="AP32" s="606">
        <v>0</v>
      </c>
      <c r="AQ32" s="389">
        <v>0</v>
      </c>
      <c r="AR32" s="382">
        <v>0</v>
      </c>
      <c r="AS32" s="389">
        <v>0</v>
      </c>
      <c r="AT32" s="383">
        <v>0</v>
      </c>
      <c r="AU32" s="383">
        <v>0</v>
      </c>
      <c r="AV32" s="384">
        <v>0</v>
      </c>
      <c r="AW32" s="384">
        <v>0</v>
      </c>
      <c r="AX32" s="610">
        <v>0</v>
      </c>
      <c r="AY32" s="627">
        <v>0</v>
      </c>
      <c r="AZ32" s="831">
        <v>0</v>
      </c>
    </row>
    <row r="33" spans="1:62" ht="12" customHeight="1">
      <c r="A33" s="365">
        <v>27</v>
      </c>
      <c r="B33" s="343" t="s">
        <v>82</v>
      </c>
      <c r="C33" s="337">
        <v>10039</v>
      </c>
      <c r="D33" s="337">
        <v>36888</v>
      </c>
      <c r="E33" s="337">
        <v>31359</v>
      </c>
      <c r="F33" s="337">
        <v>31573</v>
      </c>
      <c r="G33" s="337">
        <v>58987</v>
      </c>
      <c r="H33" s="337">
        <v>67993</v>
      </c>
      <c r="I33" s="607">
        <v>22568</v>
      </c>
      <c r="J33" s="337">
        <v>19027</v>
      </c>
      <c r="K33" s="337">
        <v>9657</v>
      </c>
      <c r="L33" s="338">
        <v>2948</v>
      </c>
      <c r="M33" s="387">
        <v>10.653840000000001</v>
      </c>
      <c r="N33" s="387">
        <v>177.08246579999999</v>
      </c>
      <c r="O33" s="387">
        <v>242.04644109999998</v>
      </c>
      <c r="P33" s="387">
        <v>205.24966900000001</v>
      </c>
      <c r="Q33" s="387">
        <v>223.26178600000006</v>
      </c>
      <c r="R33" s="387">
        <v>165.94786149999999</v>
      </c>
      <c r="S33" s="387">
        <v>124.3741619</v>
      </c>
      <c r="T33" s="608">
        <v>72.263235499999993</v>
      </c>
      <c r="U33" s="608">
        <v>56.83402000000001</v>
      </c>
      <c r="V33" s="621">
        <v>20.734529999999999</v>
      </c>
      <c r="W33" s="388">
        <v>0</v>
      </c>
      <c r="X33" s="388">
        <v>0</v>
      </c>
      <c r="Y33" s="388">
        <v>0</v>
      </c>
      <c r="Z33" s="388">
        <v>0</v>
      </c>
      <c r="AA33" s="388">
        <v>0</v>
      </c>
      <c r="AB33" s="388">
        <v>0</v>
      </c>
      <c r="AC33" s="388">
        <v>0</v>
      </c>
      <c r="AD33" s="609">
        <v>0</v>
      </c>
      <c r="AE33" s="609">
        <v>0</v>
      </c>
      <c r="AF33" s="626">
        <v>0</v>
      </c>
      <c r="AG33" s="337" t="s">
        <v>103</v>
      </c>
      <c r="AH33" s="337">
        <v>0</v>
      </c>
      <c r="AI33" s="337">
        <v>0</v>
      </c>
      <c r="AJ33" s="337">
        <v>0</v>
      </c>
      <c r="AK33" s="337">
        <v>0</v>
      </c>
      <c r="AL33" s="337">
        <v>0</v>
      </c>
      <c r="AM33" s="337">
        <v>0</v>
      </c>
      <c r="AN33" s="607">
        <v>0</v>
      </c>
      <c r="AO33" s="607">
        <v>0</v>
      </c>
      <c r="AP33" s="606">
        <v>0</v>
      </c>
      <c r="AQ33" s="389">
        <v>0</v>
      </c>
      <c r="AR33" s="382">
        <v>0</v>
      </c>
      <c r="AS33" s="389">
        <v>0</v>
      </c>
      <c r="AT33" s="383">
        <v>0</v>
      </c>
      <c r="AU33" s="383">
        <v>0</v>
      </c>
      <c r="AV33" s="384">
        <v>0</v>
      </c>
      <c r="AW33" s="392">
        <v>0</v>
      </c>
      <c r="AX33" s="625">
        <v>0</v>
      </c>
      <c r="AY33" s="624">
        <v>0</v>
      </c>
      <c r="AZ33" s="831">
        <v>0</v>
      </c>
    </row>
    <row r="34" spans="1:62" s="398" customFormat="1" ht="12" customHeight="1">
      <c r="A34" s="367"/>
      <c r="B34" s="368" t="s">
        <v>100</v>
      </c>
      <c r="C34" s="339">
        <v>416027</v>
      </c>
      <c r="D34" s="339">
        <v>458655</v>
      </c>
      <c r="E34" s="339">
        <v>475269</v>
      </c>
      <c r="F34" s="339">
        <v>274470</v>
      </c>
      <c r="G34" s="339">
        <v>247444</v>
      </c>
      <c r="H34" s="339">
        <v>169017</v>
      </c>
      <c r="I34" s="611">
        <v>77464</v>
      </c>
      <c r="J34" s="339">
        <v>144975</v>
      </c>
      <c r="K34" s="339">
        <v>125753</v>
      </c>
      <c r="L34" s="339">
        <v>101873</v>
      </c>
      <c r="M34" s="394">
        <v>1249.219018400001</v>
      </c>
      <c r="N34" s="394">
        <v>1217.9549499000036</v>
      </c>
      <c r="O34" s="394">
        <v>2234.3749151000006</v>
      </c>
      <c r="P34" s="394">
        <v>2917.0201537999997</v>
      </c>
      <c r="Q34" s="394">
        <v>1118.4397835999991</v>
      </c>
      <c r="R34" s="394">
        <v>456.73658559999978</v>
      </c>
      <c r="S34" s="394">
        <v>233.9371208999996</v>
      </c>
      <c r="T34" s="612">
        <v>3921.8520138999834</v>
      </c>
      <c r="U34" s="612">
        <v>3544.6784100001141</v>
      </c>
      <c r="V34" s="339">
        <v>1772.3475399999336</v>
      </c>
      <c r="W34" s="395">
        <v>79</v>
      </c>
      <c r="X34" s="395">
        <v>153</v>
      </c>
      <c r="Y34" s="395">
        <v>387</v>
      </c>
      <c r="Z34" s="395">
        <v>968</v>
      </c>
      <c r="AA34" s="395">
        <v>931</v>
      </c>
      <c r="AB34" s="395">
        <v>762</v>
      </c>
      <c r="AC34" s="395">
        <v>378</v>
      </c>
      <c r="AD34" s="613">
        <v>218</v>
      </c>
      <c r="AE34" s="613">
        <v>231</v>
      </c>
      <c r="AF34" s="339">
        <v>469</v>
      </c>
      <c r="AG34" s="339">
        <v>2555150</v>
      </c>
      <c r="AH34" s="339">
        <v>6650805</v>
      </c>
      <c r="AI34" s="339">
        <v>9281170</v>
      </c>
      <c r="AJ34" s="339">
        <v>21586921</v>
      </c>
      <c r="AK34" s="339">
        <v>121307855</v>
      </c>
      <c r="AL34" s="339">
        <v>134932822</v>
      </c>
      <c r="AM34" s="339">
        <v>97036954</v>
      </c>
      <c r="AN34" s="611">
        <v>126575890</v>
      </c>
      <c r="AO34" s="611">
        <v>155463417</v>
      </c>
      <c r="AP34" s="339">
        <v>175342522</v>
      </c>
      <c r="AQ34" s="396">
        <v>3368.9773658423801</v>
      </c>
      <c r="AR34" s="396">
        <v>4816.674207207494</v>
      </c>
      <c r="AS34" s="396">
        <v>12035.363183887424</v>
      </c>
      <c r="AT34" s="396">
        <v>75452.036707761334</v>
      </c>
      <c r="AU34" s="396">
        <v>320573.78237782314</v>
      </c>
      <c r="AV34" s="397">
        <v>439190.28534421138</v>
      </c>
      <c r="AW34" s="397">
        <v>409853.1813094971</v>
      </c>
      <c r="AX34" s="614">
        <v>598151.74599660106</v>
      </c>
      <c r="AY34" s="628">
        <v>854147.07331892848</v>
      </c>
      <c r="AZ34" s="832">
        <v>1069073.1694401007</v>
      </c>
      <c r="BA34" s="372"/>
      <c r="BB34" s="372"/>
      <c r="BC34" s="372"/>
      <c r="BD34" s="372"/>
      <c r="BE34" s="372"/>
      <c r="BF34" s="372"/>
      <c r="BG34" s="372"/>
      <c r="BH34" s="372"/>
      <c r="BI34" s="372"/>
      <c r="BJ34" s="372"/>
    </row>
    <row r="35" spans="1:62" s="398" customFormat="1" ht="12" customHeight="1">
      <c r="A35" s="369"/>
      <c r="B35" s="370" t="s">
        <v>101</v>
      </c>
      <c r="C35" s="399">
        <v>816368</v>
      </c>
      <c r="D35" s="399">
        <v>910946</v>
      </c>
      <c r="E35" s="399">
        <v>956161</v>
      </c>
      <c r="F35" s="399">
        <v>839011</v>
      </c>
      <c r="G35" s="399">
        <v>865097</v>
      </c>
      <c r="H35" s="399">
        <v>1028392</v>
      </c>
      <c r="I35" s="615">
        <v>1069664</v>
      </c>
      <c r="J35" s="399">
        <v>876982</v>
      </c>
      <c r="K35" s="399">
        <v>449520</v>
      </c>
      <c r="L35" s="399">
        <v>340771</v>
      </c>
      <c r="M35" s="400">
        <v>2889.4490184000015</v>
      </c>
      <c r="N35" s="400">
        <v>3171.7349499000038</v>
      </c>
      <c r="O35" s="400">
        <v>3821.5049151000003</v>
      </c>
      <c r="P35" s="400">
        <v>4703.8281537999992</v>
      </c>
      <c r="Q35" s="400">
        <v>3209.8717335999991</v>
      </c>
      <c r="R35" s="400">
        <v>22665.709245599999</v>
      </c>
      <c r="S35" s="400">
        <v>35527.116740900005</v>
      </c>
      <c r="T35" s="616">
        <v>29714.211013899989</v>
      </c>
      <c r="U35" s="616">
        <v>20018.831600000114</v>
      </c>
      <c r="V35" s="399">
        <v>15257.457539999936</v>
      </c>
      <c r="W35" s="401">
        <v>5496</v>
      </c>
      <c r="X35" s="401">
        <v>4997</v>
      </c>
      <c r="Y35" s="401">
        <v>5199</v>
      </c>
      <c r="Z35" s="401">
        <v>1860</v>
      </c>
      <c r="AA35" s="401">
        <v>931</v>
      </c>
      <c r="AB35" s="401">
        <v>763</v>
      </c>
      <c r="AC35" s="401">
        <v>1002</v>
      </c>
      <c r="AD35" s="617">
        <v>1792</v>
      </c>
      <c r="AE35" s="617">
        <v>4312</v>
      </c>
      <c r="AF35" s="399">
        <v>5462</v>
      </c>
      <c r="AG35" s="399">
        <v>23151875</v>
      </c>
      <c r="AH35" s="399">
        <v>29254724</v>
      </c>
      <c r="AI35" s="399">
        <v>32246563</v>
      </c>
      <c r="AJ35" s="399">
        <v>58902938</v>
      </c>
      <c r="AK35" s="399">
        <v>121307855</v>
      </c>
      <c r="AL35" s="399">
        <v>140728994</v>
      </c>
      <c r="AM35" s="399">
        <v>101299160</v>
      </c>
      <c r="AN35" s="615">
        <v>132072847</v>
      </c>
      <c r="AO35" s="615">
        <v>162684048</v>
      </c>
      <c r="AP35" s="399">
        <v>178391932</v>
      </c>
      <c r="AQ35" s="402">
        <v>31562.777365842379</v>
      </c>
      <c r="AR35" s="402">
        <v>30243.064207207492</v>
      </c>
      <c r="AS35" s="402">
        <v>46042.983183887423</v>
      </c>
      <c r="AT35" s="402">
        <v>138637.01670776133</v>
      </c>
      <c r="AU35" s="402">
        <v>320573.78237782314</v>
      </c>
      <c r="AV35" s="403">
        <v>442645.4176692114</v>
      </c>
      <c r="AW35" s="403">
        <v>421305.74698529713</v>
      </c>
      <c r="AX35" s="618">
        <v>604888.37782410101</v>
      </c>
      <c r="AY35" s="629">
        <v>859261.38331892854</v>
      </c>
      <c r="AZ35" s="832">
        <v>1070781.6878293008</v>
      </c>
      <c r="BA35" s="372"/>
      <c r="BB35" s="372"/>
      <c r="BC35" s="372"/>
      <c r="BD35" s="372"/>
      <c r="BE35" s="372"/>
      <c r="BF35" s="372"/>
      <c r="BG35" s="372"/>
      <c r="BH35" s="372"/>
      <c r="BI35" s="372"/>
      <c r="BJ35" s="372"/>
    </row>
    <row r="36" spans="1:62">
      <c r="C36" s="404"/>
      <c r="D36" s="404"/>
      <c r="E36" s="404"/>
      <c r="F36" s="404"/>
      <c r="G36" s="404"/>
      <c r="H36" s="404"/>
      <c r="I36" s="404"/>
      <c r="J36" s="404"/>
      <c r="K36" s="404"/>
      <c r="L36" s="404"/>
      <c r="M36" s="404"/>
      <c r="N36" s="404"/>
      <c r="O36" s="404"/>
      <c r="P36" s="404"/>
      <c r="Q36" s="404"/>
      <c r="R36" s="404"/>
      <c r="S36" s="404"/>
      <c r="T36" s="404"/>
      <c r="U36" s="404"/>
      <c r="V36" s="404"/>
      <c r="W36" s="404"/>
      <c r="X36" s="404"/>
      <c r="Y36" s="404"/>
      <c r="Z36" s="404"/>
      <c r="AA36" s="404"/>
      <c r="AB36" s="404"/>
      <c r="AC36" s="404"/>
      <c r="AD36" s="404"/>
      <c r="AE36" s="404"/>
      <c r="AF36" s="404"/>
      <c r="AG36" s="404"/>
      <c r="AH36" s="404"/>
      <c r="AI36" s="404"/>
      <c r="AJ36" s="404"/>
      <c r="AK36" s="404"/>
      <c r="AL36" s="404"/>
      <c r="AM36" s="404"/>
      <c r="AN36" s="404"/>
      <c r="AO36" s="404"/>
      <c r="AP36" s="404"/>
      <c r="AQ36" s="404"/>
      <c r="AR36" s="406"/>
      <c r="AS36" s="405"/>
      <c r="AT36" s="405"/>
      <c r="AU36" s="385"/>
      <c r="AV36" s="385"/>
      <c r="AW36" s="385"/>
      <c r="AX36" s="385"/>
      <c r="AY36" s="385"/>
    </row>
    <row r="37" spans="1:62" ht="32.25" customHeight="1">
      <c r="A37" s="2033" t="s">
        <v>940</v>
      </c>
      <c r="B37" s="2034"/>
      <c r="C37" s="2034"/>
      <c r="D37" s="2034"/>
      <c r="E37" s="2034"/>
      <c r="F37" s="2034"/>
      <c r="G37" s="2034"/>
      <c r="H37" s="2034"/>
      <c r="I37" s="2034"/>
      <c r="J37" s="2034"/>
      <c r="K37" s="2035"/>
      <c r="L37" s="404"/>
      <c r="M37" s="404"/>
      <c r="N37" s="404"/>
      <c r="O37" s="404"/>
      <c r="P37" s="404"/>
      <c r="Q37" s="404"/>
      <c r="R37" s="404"/>
      <c r="S37" s="404"/>
      <c r="T37" s="404"/>
      <c r="U37" s="404"/>
      <c r="V37" s="404"/>
      <c r="W37" s="404"/>
      <c r="X37" s="404"/>
      <c r="Y37" s="404"/>
      <c r="Z37" s="404"/>
      <c r="AA37" s="404"/>
      <c r="AB37" s="404"/>
      <c r="AC37" s="404"/>
      <c r="AD37" s="404"/>
      <c r="AE37" s="404"/>
      <c r="AF37" s="404"/>
      <c r="AG37" s="404"/>
      <c r="AH37" s="404"/>
      <c r="AI37" s="404"/>
      <c r="AJ37" s="404"/>
      <c r="AK37" s="404"/>
      <c r="AL37" s="404"/>
      <c r="AM37" s="404"/>
      <c r="AN37" s="404"/>
      <c r="AO37" s="404"/>
      <c r="AP37" s="404"/>
      <c r="AQ37" s="404"/>
      <c r="AU37" s="385"/>
      <c r="AV37" s="385"/>
      <c r="AW37" s="385"/>
      <c r="AX37" s="385"/>
      <c r="AY37" s="385"/>
      <c r="AZ37" s="386"/>
    </row>
    <row r="38" spans="1:62">
      <c r="A38" s="2234" t="s">
        <v>941</v>
      </c>
      <c r="B38" s="2234"/>
      <c r="C38" s="2234"/>
      <c r="D38" s="2234"/>
      <c r="E38" s="2234"/>
      <c r="F38" s="2234"/>
      <c r="G38" s="2234"/>
      <c r="AU38" s="385"/>
      <c r="AV38" s="385"/>
      <c r="AW38" s="385"/>
      <c r="AX38" s="385"/>
      <c r="AY38" s="385"/>
      <c r="AZ38" s="386"/>
    </row>
    <row r="39" spans="1:62">
      <c r="AU39" s="385"/>
      <c r="AV39" s="385"/>
      <c r="AW39" s="385"/>
      <c r="AX39" s="385"/>
      <c r="AY39" s="385"/>
      <c r="AZ39" s="386"/>
    </row>
    <row r="40" spans="1:62">
      <c r="AU40" s="385"/>
      <c r="AV40" s="385"/>
      <c r="AW40" s="385"/>
      <c r="AX40" s="385"/>
      <c r="AY40" s="385"/>
      <c r="AZ40" s="386"/>
    </row>
    <row r="41" spans="1:62">
      <c r="AU41" s="385"/>
      <c r="AV41" s="385"/>
      <c r="AW41" s="385"/>
      <c r="AX41" s="385"/>
      <c r="AY41" s="385"/>
      <c r="AZ41" s="386"/>
    </row>
    <row r="42" spans="1:62">
      <c r="AU42" s="385"/>
      <c r="AV42" s="385"/>
      <c r="AW42" s="385"/>
      <c r="AX42" s="385"/>
      <c r="AY42" s="385"/>
      <c r="AZ42" s="386"/>
    </row>
    <row r="43" spans="1:62">
      <c r="AU43" s="385"/>
      <c r="AV43" s="385"/>
      <c r="AW43" s="385"/>
      <c r="AX43" s="385"/>
      <c r="AY43" s="385"/>
    </row>
    <row r="45" spans="1:62" ht="13">
      <c r="C45" s="407"/>
      <c r="D45" s="407"/>
      <c r="E45" s="407"/>
      <c r="F45" s="407"/>
      <c r="G45" s="407"/>
      <c r="H45" s="407"/>
      <c r="I45" s="407"/>
      <c r="J45" s="407"/>
      <c r="K45" s="407"/>
      <c r="L45" s="407"/>
      <c r="M45" s="407"/>
      <c r="N45" s="407"/>
      <c r="O45" s="407"/>
      <c r="P45" s="407"/>
      <c r="Q45" s="407"/>
      <c r="R45" s="407"/>
      <c r="S45" s="407"/>
      <c r="T45" s="407"/>
      <c r="U45" s="407"/>
      <c r="V45" s="407"/>
      <c r="W45" s="407"/>
      <c r="X45" s="407"/>
      <c r="Y45" s="407"/>
      <c r="Z45" s="407"/>
      <c r="AA45" s="407"/>
      <c r="AB45" s="407"/>
      <c r="AC45" s="407"/>
      <c r="AD45" s="407"/>
      <c r="AE45" s="407"/>
      <c r="AF45" s="407"/>
      <c r="AG45" s="407"/>
      <c r="AH45" s="407"/>
      <c r="AI45" s="407"/>
      <c r="AJ45" s="407"/>
      <c r="AK45" s="407"/>
      <c r="AL45" s="407"/>
      <c r="AM45" s="407"/>
      <c r="AN45" s="407"/>
      <c r="AO45" s="407"/>
      <c r="AP45" s="407"/>
      <c r="AQ45" s="407"/>
    </row>
    <row r="46" spans="1:62">
      <c r="C46" s="408"/>
      <c r="D46" s="408"/>
      <c r="E46" s="408"/>
      <c r="F46" s="408"/>
      <c r="G46" s="408"/>
      <c r="H46" s="408"/>
      <c r="I46" s="408"/>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c r="AJ46" s="408"/>
      <c r="AK46" s="408"/>
      <c r="AL46" s="408"/>
      <c r="AM46" s="408"/>
      <c r="AN46" s="408"/>
      <c r="AO46" s="408"/>
      <c r="AP46" s="408"/>
      <c r="AQ46" s="408"/>
    </row>
    <row r="47" spans="1:62">
      <c r="C47" s="409"/>
      <c r="D47" s="409"/>
      <c r="E47" s="409"/>
      <c r="F47" s="409"/>
      <c r="G47" s="409"/>
      <c r="H47" s="409"/>
      <c r="I47" s="409"/>
      <c r="J47" s="409"/>
      <c r="K47" s="409"/>
      <c r="L47" s="409"/>
      <c r="M47" s="409"/>
      <c r="N47" s="409"/>
      <c r="O47" s="409"/>
      <c r="P47" s="409"/>
      <c r="Q47" s="409"/>
      <c r="R47" s="409"/>
      <c r="S47" s="409"/>
      <c r="T47" s="409"/>
      <c r="U47" s="409"/>
      <c r="V47" s="409"/>
      <c r="W47" s="409"/>
      <c r="X47" s="409"/>
      <c r="Y47" s="409"/>
      <c r="Z47" s="409"/>
      <c r="AA47" s="409"/>
      <c r="AB47" s="409"/>
      <c r="AC47" s="409"/>
      <c r="AD47" s="409"/>
      <c r="AE47" s="409"/>
      <c r="AF47" s="409"/>
      <c r="AG47" s="409"/>
      <c r="AH47" s="409"/>
      <c r="AI47" s="409"/>
      <c r="AJ47" s="409"/>
      <c r="AK47" s="409"/>
      <c r="AL47" s="409"/>
      <c r="AM47" s="409"/>
      <c r="AN47" s="409"/>
      <c r="AO47" s="409"/>
      <c r="AP47" s="409"/>
      <c r="AQ47" s="409"/>
    </row>
    <row r="48" spans="1:62" ht="13">
      <c r="C48" s="407"/>
      <c r="D48" s="407"/>
      <c r="E48" s="407"/>
      <c r="F48" s="407"/>
      <c r="G48" s="407"/>
      <c r="H48" s="407"/>
      <c r="I48" s="407"/>
      <c r="J48" s="407"/>
      <c r="K48" s="407"/>
      <c r="L48" s="407"/>
      <c r="M48" s="407"/>
      <c r="N48" s="407"/>
      <c r="O48" s="407"/>
      <c r="P48" s="407"/>
      <c r="Q48" s="407"/>
      <c r="R48" s="407"/>
      <c r="S48" s="407"/>
      <c r="T48" s="407"/>
      <c r="U48" s="407"/>
      <c r="V48" s="407"/>
      <c r="W48" s="407"/>
      <c r="X48" s="407"/>
      <c r="Y48" s="407"/>
      <c r="Z48" s="407"/>
      <c r="AA48" s="407"/>
      <c r="AB48" s="407"/>
      <c r="AC48" s="407"/>
      <c r="AD48" s="407"/>
      <c r="AE48" s="407"/>
      <c r="AF48" s="407"/>
      <c r="AG48" s="407"/>
      <c r="AH48" s="407"/>
      <c r="AI48" s="407"/>
      <c r="AJ48" s="407"/>
      <c r="AK48" s="407"/>
      <c r="AL48" s="407"/>
      <c r="AM48" s="407"/>
      <c r="AN48" s="407"/>
      <c r="AO48" s="407"/>
      <c r="AP48" s="407"/>
      <c r="AQ48" s="407"/>
    </row>
    <row r="49" spans="3:43">
      <c r="C49" s="408"/>
      <c r="D49" s="408"/>
      <c r="E49" s="408"/>
      <c r="F49" s="408"/>
      <c r="G49" s="408"/>
      <c r="H49" s="408"/>
      <c r="I49" s="408"/>
      <c r="J49" s="408"/>
      <c r="K49" s="408"/>
      <c r="L49" s="408"/>
      <c r="M49" s="408"/>
      <c r="N49" s="408"/>
      <c r="O49" s="408"/>
      <c r="P49" s="408"/>
      <c r="Q49" s="408"/>
      <c r="R49" s="408"/>
      <c r="S49" s="408"/>
      <c r="T49" s="408"/>
      <c r="U49" s="408"/>
      <c r="V49" s="408"/>
      <c r="W49" s="408"/>
      <c r="X49" s="408"/>
      <c r="Y49" s="408"/>
      <c r="Z49" s="408"/>
      <c r="AA49" s="408"/>
      <c r="AB49" s="408"/>
      <c r="AC49" s="408"/>
      <c r="AD49" s="408"/>
      <c r="AE49" s="408"/>
      <c r="AF49" s="408"/>
      <c r="AG49" s="408"/>
      <c r="AH49" s="408"/>
      <c r="AI49" s="408"/>
      <c r="AJ49" s="408"/>
      <c r="AK49" s="408"/>
      <c r="AL49" s="408"/>
      <c r="AM49" s="408"/>
      <c r="AN49" s="408"/>
      <c r="AO49" s="408"/>
      <c r="AP49" s="408"/>
      <c r="AQ49" s="408"/>
    </row>
    <row r="50" spans="3:43">
      <c r="C50" s="410"/>
      <c r="D50" s="410"/>
      <c r="E50" s="410"/>
      <c r="F50" s="410"/>
      <c r="G50" s="410"/>
      <c r="H50" s="410"/>
      <c r="I50" s="410"/>
      <c r="J50" s="410"/>
      <c r="K50" s="410"/>
      <c r="L50" s="410"/>
      <c r="M50" s="410"/>
      <c r="N50" s="410"/>
      <c r="O50" s="410"/>
      <c r="P50" s="410"/>
      <c r="Q50" s="410"/>
      <c r="R50" s="410"/>
      <c r="S50" s="410"/>
      <c r="T50" s="410"/>
      <c r="U50" s="410"/>
      <c r="V50" s="410"/>
      <c r="W50" s="410"/>
      <c r="X50" s="410"/>
      <c r="Y50" s="410"/>
      <c r="Z50" s="410"/>
      <c r="AA50" s="410"/>
      <c r="AB50" s="410"/>
      <c r="AC50" s="410"/>
      <c r="AD50" s="410"/>
      <c r="AE50" s="410"/>
      <c r="AF50" s="410"/>
      <c r="AG50" s="410"/>
      <c r="AH50" s="410"/>
      <c r="AI50" s="410"/>
      <c r="AJ50" s="410"/>
      <c r="AK50" s="410"/>
      <c r="AL50" s="410"/>
      <c r="AM50" s="410"/>
      <c r="AN50" s="410"/>
      <c r="AO50" s="410"/>
      <c r="AP50" s="410"/>
      <c r="AQ50" s="410"/>
    </row>
    <row r="51" spans="3:43">
      <c r="C51" s="410"/>
      <c r="D51" s="410"/>
      <c r="E51" s="410"/>
      <c r="F51" s="410"/>
      <c r="G51" s="410"/>
      <c r="H51" s="410"/>
      <c r="I51" s="410"/>
      <c r="J51" s="410"/>
      <c r="K51" s="410"/>
      <c r="L51" s="410"/>
      <c r="M51" s="410"/>
      <c r="N51" s="410"/>
      <c r="O51" s="410"/>
      <c r="P51" s="410"/>
      <c r="Q51" s="410"/>
      <c r="R51" s="410"/>
      <c r="S51" s="410"/>
      <c r="T51" s="410"/>
      <c r="U51" s="410"/>
      <c r="V51" s="410"/>
      <c r="W51" s="410"/>
      <c r="X51" s="410"/>
      <c r="Y51" s="410"/>
      <c r="Z51" s="410"/>
      <c r="AA51" s="410"/>
      <c r="AB51" s="410"/>
      <c r="AC51" s="410"/>
      <c r="AD51" s="410"/>
      <c r="AE51" s="410"/>
      <c r="AF51" s="410"/>
      <c r="AG51" s="410"/>
      <c r="AH51" s="410"/>
      <c r="AI51" s="410"/>
      <c r="AJ51" s="410"/>
      <c r="AK51" s="410"/>
      <c r="AL51" s="410"/>
      <c r="AM51" s="410"/>
      <c r="AN51" s="410"/>
      <c r="AO51" s="410"/>
      <c r="AP51" s="410"/>
      <c r="AQ51" s="410"/>
    </row>
    <row r="52" spans="3:43">
      <c r="C52" s="408"/>
      <c r="D52" s="408"/>
      <c r="E52" s="408"/>
      <c r="F52" s="408"/>
      <c r="G52" s="408"/>
      <c r="H52" s="408"/>
      <c r="I52" s="408"/>
      <c r="J52" s="408"/>
      <c r="K52" s="408"/>
      <c r="L52" s="408"/>
      <c r="M52" s="408"/>
      <c r="N52" s="408"/>
      <c r="O52" s="408"/>
      <c r="P52" s="408"/>
      <c r="Q52" s="408"/>
      <c r="R52" s="408"/>
      <c r="S52" s="408"/>
      <c r="T52" s="408"/>
      <c r="U52" s="408"/>
      <c r="V52" s="408"/>
      <c r="W52" s="408"/>
      <c r="X52" s="408"/>
      <c r="Y52" s="408"/>
      <c r="Z52" s="408"/>
      <c r="AA52" s="408"/>
      <c r="AB52" s="408"/>
      <c r="AC52" s="408"/>
      <c r="AD52" s="408"/>
      <c r="AE52" s="408"/>
      <c r="AF52" s="408"/>
      <c r="AG52" s="408"/>
      <c r="AH52" s="408"/>
      <c r="AI52" s="408"/>
      <c r="AJ52" s="408"/>
      <c r="AK52" s="408"/>
      <c r="AL52" s="408"/>
      <c r="AM52" s="408"/>
      <c r="AN52" s="408"/>
      <c r="AO52" s="408"/>
      <c r="AP52" s="408"/>
      <c r="AQ52" s="408"/>
    </row>
    <row r="53" spans="3:43">
      <c r="C53" s="410"/>
      <c r="D53" s="410"/>
      <c r="E53" s="410"/>
      <c r="F53" s="410"/>
      <c r="G53" s="410"/>
      <c r="H53" s="410"/>
      <c r="I53" s="410"/>
      <c r="J53" s="410"/>
      <c r="K53" s="410"/>
      <c r="L53" s="410"/>
      <c r="M53" s="410"/>
      <c r="N53" s="410"/>
      <c r="O53" s="410"/>
      <c r="P53" s="410"/>
      <c r="Q53" s="410"/>
      <c r="R53" s="410"/>
      <c r="S53" s="410"/>
      <c r="T53" s="410"/>
      <c r="U53" s="410"/>
      <c r="V53" s="410"/>
      <c r="W53" s="410"/>
      <c r="X53" s="410"/>
      <c r="Y53" s="410"/>
      <c r="Z53" s="410"/>
      <c r="AA53" s="410"/>
      <c r="AB53" s="410"/>
      <c r="AC53" s="410"/>
      <c r="AD53" s="410"/>
      <c r="AE53" s="410"/>
      <c r="AF53" s="410"/>
      <c r="AG53" s="410"/>
      <c r="AH53" s="410"/>
      <c r="AI53" s="410"/>
      <c r="AJ53" s="410"/>
      <c r="AK53" s="410"/>
      <c r="AL53" s="410"/>
      <c r="AM53" s="410"/>
      <c r="AN53" s="410"/>
      <c r="AO53" s="410"/>
      <c r="AP53" s="410"/>
      <c r="AQ53" s="410"/>
    </row>
    <row r="54" spans="3:43">
      <c r="C54" s="408"/>
      <c r="D54" s="408"/>
      <c r="E54" s="408"/>
      <c r="F54" s="408"/>
      <c r="G54" s="408"/>
      <c r="H54" s="408"/>
      <c r="I54" s="408"/>
      <c r="J54" s="408"/>
      <c r="K54" s="408"/>
      <c r="L54" s="408"/>
      <c r="M54" s="408"/>
      <c r="N54" s="408"/>
      <c r="O54" s="408"/>
      <c r="P54" s="408"/>
      <c r="Q54" s="408"/>
      <c r="R54" s="408"/>
      <c r="S54" s="408"/>
      <c r="T54" s="408"/>
      <c r="U54" s="408"/>
      <c r="V54" s="408"/>
      <c r="W54" s="408"/>
      <c r="X54" s="408"/>
      <c r="Y54" s="408"/>
      <c r="Z54" s="408"/>
      <c r="AA54" s="408"/>
      <c r="AB54" s="408"/>
      <c r="AC54" s="408"/>
      <c r="AD54" s="408"/>
      <c r="AE54" s="408"/>
      <c r="AF54" s="408"/>
      <c r="AG54" s="408"/>
      <c r="AH54" s="408"/>
      <c r="AI54" s="408"/>
      <c r="AJ54" s="408"/>
      <c r="AK54" s="408"/>
      <c r="AL54" s="408"/>
      <c r="AM54" s="408"/>
      <c r="AN54" s="408"/>
      <c r="AO54" s="408"/>
      <c r="AP54" s="408"/>
      <c r="AQ54" s="408"/>
    </row>
    <row r="55" spans="3:43">
      <c r="C55" s="408"/>
      <c r="D55" s="408"/>
      <c r="E55" s="408"/>
      <c r="F55" s="408"/>
      <c r="G55" s="408"/>
      <c r="H55" s="408"/>
      <c r="I55" s="408"/>
      <c r="J55" s="408"/>
      <c r="K55" s="408"/>
      <c r="L55" s="408"/>
      <c r="M55" s="408"/>
      <c r="N55" s="408"/>
      <c r="O55" s="408"/>
      <c r="P55" s="408"/>
      <c r="Q55" s="408"/>
      <c r="R55" s="408"/>
      <c r="S55" s="408"/>
      <c r="T55" s="408"/>
      <c r="U55" s="408"/>
      <c r="V55" s="408"/>
      <c r="W55" s="408"/>
      <c r="X55" s="408"/>
      <c r="Y55" s="408"/>
      <c r="Z55" s="408"/>
      <c r="AA55" s="408"/>
      <c r="AB55" s="408"/>
      <c r="AC55" s="408"/>
      <c r="AD55" s="408"/>
      <c r="AE55" s="408"/>
      <c r="AF55" s="408"/>
      <c r="AG55" s="408"/>
      <c r="AH55" s="408"/>
      <c r="AI55" s="408"/>
      <c r="AJ55" s="408"/>
      <c r="AK55" s="408"/>
      <c r="AL55" s="408"/>
      <c r="AM55" s="408"/>
      <c r="AN55" s="408"/>
      <c r="AO55" s="408"/>
      <c r="AP55" s="408"/>
      <c r="AQ55" s="408"/>
    </row>
    <row r="56" spans="3:43">
      <c r="C56" s="408"/>
      <c r="D56" s="408"/>
      <c r="E56" s="408"/>
      <c r="F56" s="408"/>
      <c r="G56" s="408"/>
      <c r="H56" s="408"/>
      <c r="I56" s="408"/>
      <c r="J56" s="408"/>
      <c r="K56" s="408"/>
      <c r="L56" s="408"/>
      <c r="M56" s="408"/>
      <c r="N56" s="408"/>
      <c r="O56" s="408"/>
      <c r="P56" s="408"/>
      <c r="Q56" s="408"/>
      <c r="R56" s="408"/>
      <c r="S56" s="408"/>
      <c r="T56" s="408"/>
      <c r="U56" s="408"/>
      <c r="V56" s="408"/>
      <c r="W56" s="408"/>
      <c r="X56" s="408"/>
      <c r="Y56" s="408"/>
      <c r="Z56" s="408"/>
      <c r="AA56" s="408"/>
      <c r="AB56" s="408"/>
      <c r="AC56" s="408"/>
      <c r="AD56" s="408"/>
      <c r="AE56" s="408"/>
      <c r="AF56" s="408"/>
      <c r="AG56" s="408"/>
      <c r="AH56" s="408"/>
      <c r="AI56" s="408"/>
      <c r="AJ56" s="408"/>
      <c r="AK56" s="408"/>
      <c r="AL56" s="408"/>
      <c r="AM56" s="408"/>
      <c r="AN56" s="408"/>
      <c r="AO56" s="408"/>
      <c r="AP56" s="408"/>
      <c r="AQ56" s="408"/>
    </row>
    <row r="57" spans="3:43">
      <c r="C57" s="408"/>
      <c r="D57" s="408"/>
      <c r="E57" s="408"/>
      <c r="F57" s="408"/>
      <c r="G57" s="408"/>
      <c r="H57" s="408"/>
      <c r="I57" s="408"/>
      <c r="J57" s="408"/>
      <c r="K57" s="408"/>
      <c r="L57" s="408"/>
      <c r="M57" s="408"/>
      <c r="N57" s="408"/>
      <c r="O57" s="408"/>
      <c r="P57" s="408"/>
      <c r="Q57" s="408"/>
      <c r="R57" s="408"/>
      <c r="S57" s="408"/>
      <c r="T57" s="408"/>
      <c r="U57" s="408"/>
      <c r="V57" s="408"/>
      <c r="W57" s="408"/>
      <c r="X57" s="408"/>
      <c r="Y57" s="408"/>
      <c r="Z57" s="408"/>
      <c r="AA57" s="408"/>
      <c r="AB57" s="408"/>
      <c r="AC57" s="408"/>
      <c r="AD57" s="408"/>
      <c r="AE57" s="408"/>
      <c r="AF57" s="408"/>
      <c r="AG57" s="408"/>
      <c r="AH57" s="408"/>
      <c r="AI57" s="408"/>
      <c r="AJ57" s="408"/>
      <c r="AK57" s="408"/>
      <c r="AL57" s="408"/>
      <c r="AM57" s="408"/>
      <c r="AN57" s="408"/>
      <c r="AO57" s="408"/>
      <c r="AP57" s="408"/>
      <c r="AQ57" s="408"/>
    </row>
    <row r="58" spans="3:43">
      <c r="C58" s="410"/>
      <c r="D58" s="410"/>
      <c r="E58" s="410"/>
      <c r="F58" s="410"/>
      <c r="G58" s="410"/>
      <c r="H58" s="410"/>
      <c r="I58" s="410"/>
      <c r="J58" s="410"/>
      <c r="K58" s="410"/>
      <c r="L58" s="410"/>
      <c r="M58" s="410"/>
      <c r="N58" s="410"/>
      <c r="O58" s="410"/>
      <c r="P58" s="410"/>
      <c r="Q58" s="410"/>
      <c r="R58" s="410"/>
      <c r="S58" s="410"/>
      <c r="T58" s="410"/>
      <c r="U58" s="410"/>
      <c r="V58" s="410"/>
      <c r="W58" s="410"/>
      <c r="X58" s="410"/>
      <c r="Y58" s="410"/>
      <c r="Z58" s="410"/>
      <c r="AA58" s="410"/>
      <c r="AB58" s="410"/>
      <c r="AC58" s="410"/>
      <c r="AD58" s="410"/>
      <c r="AE58" s="410"/>
      <c r="AF58" s="410"/>
      <c r="AG58" s="410"/>
      <c r="AH58" s="410"/>
      <c r="AI58" s="410"/>
      <c r="AJ58" s="410"/>
      <c r="AK58" s="410"/>
      <c r="AL58" s="410"/>
      <c r="AM58" s="410"/>
      <c r="AN58" s="410"/>
      <c r="AO58" s="410"/>
      <c r="AP58" s="410"/>
      <c r="AQ58" s="410"/>
    </row>
    <row r="59" spans="3:43">
      <c r="C59" s="408"/>
      <c r="D59" s="408"/>
      <c r="E59" s="408"/>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8"/>
      <c r="AF59" s="408"/>
      <c r="AG59" s="408"/>
      <c r="AH59" s="408"/>
      <c r="AI59" s="408"/>
      <c r="AJ59" s="408"/>
      <c r="AK59" s="408"/>
      <c r="AL59" s="408"/>
      <c r="AM59" s="408"/>
      <c r="AN59" s="408"/>
      <c r="AO59" s="408"/>
      <c r="AP59" s="408"/>
      <c r="AQ59" s="408"/>
    </row>
    <row r="60" spans="3:43">
      <c r="C60" s="408"/>
      <c r="D60" s="408"/>
      <c r="E60" s="408"/>
      <c r="F60" s="408"/>
      <c r="G60" s="408"/>
      <c r="H60" s="408"/>
      <c r="I60" s="408"/>
      <c r="J60" s="408"/>
      <c r="K60" s="408"/>
      <c r="L60" s="408"/>
      <c r="M60" s="408"/>
      <c r="N60" s="408"/>
      <c r="O60" s="408"/>
      <c r="P60" s="408"/>
      <c r="Q60" s="408"/>
      <c r="R60" s="408"/>
      <c r="S60" s="408"/>
      <c r="T60" s="408"/>
      <c r="U60" s="408"/>
      <c r="V60" s="408"/>
      <c r="W60" s="408"/>
      <c r="X60" s="408"/>
      <c r="Y60" s="408"/>
      <c r="Z60" s="408"/>
      <c r="AA60" s="408"/>
      <c r="AB60" s="408"/>
      <c r="AC60" s="408"/>
      <c r="AD60" s="408"/>
      <c r="AE60" s="408"/>
      <c r="AF60" s="408"/>
      <c r="AG60" s="408"/>
      <c r="AH60" s="408"/>
      <c r="AI60" s="408"/>
      <c r="AJ60" s="408"/>
      <c r="AK60" s="408"/>
      <c r="AL60" s="408"/>
      <c r="AM60" s="408"/>
      <c r="AN60" s="408"/>
      <c r="AO60" s="408"/>
      <c r="AP60" s="408"/>
      <c r="AQ60" s="408"/>
    </row>
    <row r="61" spans="3:43">
      <c r="C61" s="408"/>
      <c r="D61" s="408"/>
      <c r="E61" s="408"/>
      <c r="F61" s="408"/>
      <c r="G61" s="408"/>
      <c r="H61" s="408"/>
      <c r="I61" s="408"/>
      <c r="J61" s="408"/>
      <c r="K61" s="408"/>
      <c r="L61" s="408"/>
      <c r="M61" s="408"/>
      <c r="N61" s="408"/>
      <c r="O61" s="408"/>
      <c r="P61" s="408"/>
      <c r="Q61" s="408"/>
      <c r="R61" s="408"/>
      <c r="S61" s="408"/>
      <c r="T61" s="408"/>
      <c r="U61" s="408"/>
      <c r="V61" s="408"/>
      <c r="W61" s="408"/>
      <c r="X61" s="408"/>
      <c r="Y61" s="408"/>
      <c r="Z61" s="408"/>
      <c r="AA61" s="408"/>
      <c r="AB61" s="408"/>
      <c r="AC61" s="408"/>
      <c r="AD61" s="408"/>
      <c r="AE61" s="408"/>
      <c r="AF61" s="408"/>
      <c r="AG61" s="408"/>
      <c r="AH61" s="408"/>
      <c r="AI61" s="408"/>
      <c r="AJ61" s="408"/>
      <c r="AK61" s="408"/>
      <c r="AL61" s="408"/>
      <c r="AM61" s="408"/>
      <c r="AN61" s="408"/>
      <c r="AO61" s="408"/>
      <c r="AP61" s="408"/>
      <c r="AQ61" s="408"/>
    </row>
    <row r="62" spans="3:43">
      <c r="C62" s="408"/>
      <c r="D62" s="408"/>
      <c r="E62" s="408"/>
      <c r="F62" s="408"/>
      <c r="G62" s="408"/>
      <c r="H62" s="408"/>
      <c r="I62" s="408"/>
      <c r="J62" s="408"/>
      <c r="K62" s="408"/>
      <c r="L62" s="408"/>
      <c r="M62" s="408"/>
      <c r="N62" s="408"/>
      <c r="O62" s="408"/>
      <c r="P62" s="408"/>
      <c r="Q62" s="408"/>
      <c r="R62" s="408"/>
      <c r="S62" s="408"/>
      <c r="T62" s="408"/>
      <c r="U62" s="408"/>
      <c r="V62" s="408"/>
      <c r="W62" s="408"/>
      <c r="X62" s="408"/>
      <c r="Y62" s="408"/>
      <c r="Z62" s="408"/>
      <c r="AA62" s="408"/>
      <c r="AB62" s="408"/>
      <c r="AC62" s="408"/>
      <c r="AD62" s="408"/>
      <c r="AE62" s="408"/>
      <c r="AF62" s="408"/>
      <c r="AG62" s="408"/>
      <c r="AH62" s="408"/>
      <c r="AI62" s="408"/>
      <c r="AJ62" s="408"/>
      <c r="AK62" s="408"/>
      <c r="AL62" s="408"/>
      <c r="AM62" s="408"/>
      <c r="AN62" s="408"/>
      <c r="AO62" s="408"/>
      <c r="AP62" s="408"/>
      <c r="AQ62" s="408"/>
    </row>
    <row r="63" spans="3:43">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8"/>
      <c r="AC63" s="408"/>
      <c r="AD63" s="408"/>
      <c r="AE63" s="408"/>
      <c r="AF63" s="408"/>
      <c r="AG63" s="408"/>
      <c r="AH63" s="408"/>
      <c r="AI63" s="408"/>
      <c r="AJ63" s="408"/>
      <c r="AK63" s="408"/>
      <c r="AL63" s="408"/>
      <c r="AM63" s="408"/>
      <c r="AN63" s="408"/>
      <c r="AO63" s="408"/>
      <c r="AP63" s="408"/>
      <c r="AQ63" s="408"/>
    </row>
    <row r="64" spans="3:43">
      <c r="C64" s="410"/>
      <c r="D64" s="410"/>
      <c r="E64" s="410"/>
      <c r="F64" s="410"/>
      <c r="G64" s="410"/>
      <c r="H64" s="410"/>
      <c r="I64" s="410"/>
      <c r="J64" s="410"/>
      <c r="K64" s="410"/>
      <c r="L64" s="410"/>
      <c r="M64" s="410"/>
      <c r="N64" s="410"/>
      <c r="O64" s="410"/>
      <c r="P64" s="410"/>
      <c r="Q64" s="410"/>
      <c r="R64" s="410"/>
      <c r="S64" s="410"/>
      <c r="T64" s="410"/>
      <c r="U64" s="410"/>
      <c r="V64" s="410"/>
      <c r="W64" s="410"/>
      <c r="X64" s="410"/>
      <c r="Y64" s="410"/>
      <c r="Z64" s="410"/>
      <c r="AA64" s="410"/>
      <c r="AB64" s="410"/>
      <c r="AC64" s="410"/>
      <c r="AD64" s="410"/>
      <c r="AE64" s="410"/>
      <c r="AF64" s="410"/>
      <c r="AG64" s="410"/>
      <c r="AH64" s="410"/>
      <c r="AI64" s="410"/>
      <c r="AJ64" s="410"/>
      <c r="AK64" s="410"/>
      <c r="AL64" s="410"/>
      <c r="AM64" s="410"/>
      <c r="AN64" s="410"/>
      <c r="AO64" s="410"/>
      <c r="AP64" s="410"/>
      <c r="AQ64" s="410"/>
    </row>
    <row r="65" spans="3:43">
      <c r="C65" s="408"/>
      <c r="D65" s="408"/>
      <c r="E65" s="408"/>
      <c r="F65" s="408"/>
      <c r="G65" s="408"/>
      <c r="H65" s="408"/>
      <c r="I65" s="408"/>
      <c r="J65" s="408"/>
      <c r="K65" s="408"/>
      <c r="L65" s="408"/>
      <c r="M65" s="408"/>
      <c r="N65" s="408"/>
      <c r="O65" s="408"/>
      <c r="P65" s="408"/>
      <c r="Q65" s="408"/>
      <c r="R65" s="408"/>
      <c r="S65" s="408"/>
      <c r="T65" s="408"/>
      <c r="U65" s="408"/>
      <c r="V65" s="408"/>
      <c r="W65" s="408"/>
      <c r="X65" s="408"/>
      <c r="Y65" s="408"/>
      <c r="Z65" s="408"/>
      <c r="AA65" s="408"/>
      <c r="AB65" s="408"/>
      <c r="AC65" s="408"/>
      <c r="AD65" s="408"/>
      <c r="AE65" s="408"/>
      <c r="AF65" s="408"/>
      <c r="AG65" s="408"/>
      <c r="AH65" s="408"/>
      <c r="AI65" s="408"/>
      <c r="AJ65" s="408"/>
      <c r="AK65" s="408"/>
      <c r="AL65" s="408"/>
      <c r="AM65" s="408"/>
      <c r="AN65" s="408"/>
      <c r="AO65" s="408"/>
      <c r="AP65" s="408"/>
      <c r="AQ65" s="408"/>
    </row>
    <row r="66" spans="3:43">
      <c r="C66" s="410"/>
      <c r="D66" s="410"/>
      <c r="E66" s="410"/>
      <c r="F66" s="410"/>
      <c r="G66" s="410"/>
      <c r="H66" s="410"/>
      <c r="I66" s="410"/>
      <c r="J66" s="410"/>
      <c r="K66" s="410"/>
      <c r="L66" s="410"/>
      <c r="M66" s="410"/>
      <c r="N66" s="410"/>
      <c r="O66" s="410"/>
      <c r="P66" s="410"/>
      <c r="Q66" s="410"/>
      <c r="R66" s="410"/>
      <c r="S66" s="410"/>
      <c r="T66" s="410"/>
      <c r="U66" s="410"/>
      <c r="V66" s="410"/>
      <c r="W66" s="410"/>
      <c r="X66" s="410"/>
      <c r="Y66" s="410"/>
      <c r="Z66" s="410"/>
      <c r="AA66" s="410"/>
      <c r="AB66" s="410"/>
      <c r="AC66" s="410"/>
      <c r="AD66" s="410"/>
      <c r="AE66" s="410"/>
      <c r="AF66" s="410"/>
      <c r="AG66" s="410"/>
      <c r="AH66" s="410"/>
      <c r="AI66" s="410"/>
      <c r="AJ66" s="410"/>
      <c r="AK66" s="410"/>
      <c r="AL66" s="410"/>
      <c r="AM66" s="410"/>
      <c r="AN66" s="410"/>
      <c r="AO66" s="410"/>
      <c r="AP66" s="410"/>
      <c r="AQ66" s="410"/>
    </row>
    <row r="67" spans="3:43">
      <c r="C67" s="408"/>
      <c r="D67" s="408"/>
      <c r="E67" s="408"/>
      <c r="F67" s="408"/>
      <c r="G67" s="408"/>
      <c r="H67" s="408"/>
      <c r="I67" s="408"/>
      <c r="J67" s="408"/>
      <c r="K67" s="408"/>
      <c r="L67" s="408"/>
      <c r="M67" s="408"/>
      <c r="N67" s="408"/>
      <c r="O67" s="408"/>
      <c r="P67" s="408"/>
      <c r="Q67" s="408"/>
      <c r="R67" s="408"/>
      <c r="S67" s="408"/>
      <c r="T67" s="408"/>
      <c r="U67" s="408"/>
      <c r="V67" s="408"/>
      <c r="W67" s="408"/>
      <c r="X67" s="408"/>
      <c r="Y67" s="408"/>
      <c r="Z67" s="408"/>
      <c r="AA67" s="408"/>
      <c r="AB67" s="408"/>
      <c r="AC67" s="408"/>
      <c r="AD67" s="408"/>
      <c r="AE67" s="408"/>
      <c r="AF67" s="408"/>
      <c r="AG67" s="408"/>
      <c r="AH67" s="408"/>
      <c r="AI67" s="408"/>
      <c r="AJ67" s="408"/>
      <c r="AK67" s="408"/>
      <c r="AL67" s="408"/>
      <c r="AM67" s="408"/>
      <c r="AN67" s="408"/>
      <c r="AO67" s="408"/>
      <c r="AP67" s="408"/>
      <c r="AQ67" s="408"/>
    </row>
    <row r="68" spans="3:43">
      <c r="C68" s="408"/>
      <c r="D68" s="408"/>
      <c r="E68" s="408"/>
      <c r="F68" s="408"/>
      <c r="G68" s="408"/>
      <c r="H68" s="408"/>
      <c r="I68" s="408"/>
      <c r="J68" s="408"/>
      <c r="K68" s="408"/>
      <c r="L68" s="408"/>
      <c r="M68" s="408"/>
      <c r="N68" s="408"/>
      <c r="O68" s="408"/>
      <c r="P68" s="408"/>
      <c r="Q68" s="408"/>
      <c r="R68" s="408"/>
      <c r="S68" s="408"/>
      <c r="T68" s="408"/>
      <c r="U68" s="408"/>
      <c r="V68" s="408"/>
      <c r="W68" s="408"/>
      <c r="X68" s="408"/>
      <c r="Y68" s="408"/>
      <c r="Z68" s="408"/>
      <c r="AA68" s="408"/>
      <c r="AB68" s="408"/>
      <c r="AC68" s="408"/>
      <c r="AD68" s="408"/>
      <c r="AE68" s="408"/>
      <c r="AF68" s="408"/>
      <c r="AG68" s="408"/>
      <c r="AH68" s="408"/>
      <c r="AI68" s="408"/>
      <c r="AJ68" s="408"/>
      <c r="AK68" s="408"/>
      <c r="AL68" s="408"/>
      <c r="AM68" s="408"/>
      <c r="AN68" s="408"/>
      <c r="AO68" s="408"/>
      <c r="AP68" s="408"/>
      <c r="AQ68" s="408"/>
    </row>
    <row r="69" spans="3:43">
      <c r="C69" s="408"/>
      <c r="D69" s="408"/>
      <c r="E69" s="408"/>
      <c r="F69" s="408"/>
      <c r="G69" s="408"/>
      <c r="H69" s="408"/>
      <c r="I69" s="408"/>
      <c r="J69" s="408"/>
      <c r="K69" s="408"/>
      <c r="L69" s="408"/>
      <c r="M69" s="408"/>
      <c r="N69" s="408"/>
      <c r="O69" s="408"/>
      <c r="P69" s="408"/>
      <c r="Q69" s="408"/>
      <c r="R69" s="408"/>
      <c r="S69" s="408"/>
      <c r="T69" s="408"/>
      <c r="U69" s="408"/>
      <c r="V69" s="408"/>
      <c r="W69" s="408"/>
      <c r="X69" s="408"/>
      <c r="Y69" s="408"/>
      <c r="Z69" s="408"/>
      <c r="AA69" s="408"/>
      <c r="AB69" s="408"/>
      <c r="AC69" s="408"/>
      <c r="AD69" s="408"/>
      <c r="AE69" s="408"/>
      <c r="AF69" s="408"/>
      <c r="AG69" s="408"/>
      <c r="AH69" s="408"/>
      <c r="AI69" s="408"/>
      <c r="AJ69" s="408"/>
      <c r="AK69" s="408"/>
      <c r="AL69" s="408"/>
      <c r="AM69" s="408"/>
      <c r="AN69" s="408"/>
      <c r="AO69" s="408"/>
      <c r="AP69" s="408"/>
      <c r="AQ69" s="408"/>
    </row>
    <row r="70" spans="3:43">
      <c r="C70" s="410"/>
      <c r="D70" s="410"/>
      <c r="E70" s="410"/>
      <c r="F70" s="410"/>
      <c r="G70" s="410"/>
      <c r="H70" s="410"/>
      <c r="I70" s="410"/>
      <c r="J70" s="410"/>
      <c r="K70" s="410"/>
      <c r="L70" s="410"/>
      <c r="M70" s="410"/>
      <c r="N70" s="410"/>
      <c r="O70" s="410"/>
      <c r="P70" s="410"/>
      <c r="Q70" s="410"/>
      <c r="R70" s="410"/>
      <c r="S70" s="410"/>
      <c r="T70" s="410"/>
      <c r="U70" s="410"/>
      <c r="V70" s="410"/>
      <c r="W70" s="410"/>
      <c r="X70" s="410"/>
      <c r="Y70" s="410"/>
      <c r="Z70" s="410"/>
      <c r="AA70" s="410"/>
      <c r="AB70" s="410"/>
      <c r="AC70" s="410"/>
      <c r="AD70" s="410"/>
      <c r="AE70" s="410"/>
      <c r="AF70" s="410"/>
      <c r="AG70" s="410"/>
      <c r="AH70" s="410"/>
      <c r="AI70" s="410"/>
      <c r="AJ70" s="410"/>
      <c r="AK70" s="410"/>
      <c r="AL70" s="410"/>
      <c r="AM70" s="410"/>
      <c r="AN70" s="410"/>
      <c r="AO70" s="410"/>
      <c r="AP70" s="410"/>
      <c r="AQ70" s="410"/>
    </row>
    <row r="71" spans="3:43" ht="13">
      <c r="C71" s="411"/>
      <c r="D71" s="411"/>
      <c r="E71" s="411"/>
      <c r="F71" s="411"/>
      <c r="G71" s="411"/>
      <c r="H71" s="411"/>
      <c r="I71" s="411"/>
      <c r="J71" s="411"/>
      <c r="K71" s="411"/>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1"/>
      <c r="AO71" s="411"/>
      <c r="AP71" s="411"/>
      <c r="AQ71" s="411"/>
    </row>
    <row r="72" spans="3:43">
      <c r="C72" s="410"/>
      <c r="D72" s="410"/>
      <c r="E72" s="410"/>
      <c r="F72" s="410"/>
      <c r="G72" s="410"/>
      <c r="H72" s="410"/>
      <c r="I72" s="410"/>
      <c r="J72" s="410"/>
      <c r="K72" s="410"/>
      <c r="L72" s="410"/>
      <c r="M72" s="410"/>
      <c r="N72" s="410"/>
      <c r="O72" s="410"/>
      <c r="P72" s="410"/>
      <c r="Q72" s="410"/>
      <c r="R72" s="410"/>
      <c r="S72" s="410"/>
      <c r="T72" s="410"/>
      <c r="U72" s="410"/>
      <c r="V72" s="410"/>
      <c r="W72" s="410"/>
      <c r="X72" s="410"/>
      <c r="Y72" s="410"/>
      <c r="Z72" s="410"/>
      <c r="AA72" s="410"/>
      <c r="AB72" s="410"/>
      <c r="AC72" s="410"/>
      <c r="AD72" s="410"/>
      <c r="AE72" s="410"/>
      <c r="AF72" s="410"/>
      <c r="AG72" s="410"/>
      <c r="AH72" s="410"/>
      <c r="AI72" s="410"/>
      <c r="AJ72" s="410"/>
      <c r="AK72" s="410"/>
      <c r="AL72" s="410"/>
      <c r="AM72" s="410"/>
      <c r="AN72" s="410"/>
      <c r="AO72" s="410"/>
      <c r="AP72" s="410"/>
      <c r="AQ72" s="410"/>
    </row>
    <row r="73" spans="3:43" ht="13">
      <c r="C73" s="411"/>
      <c r="D73" s="411"/>
      <c r="E73" s="411"/>
      <c r="F73" s="411"/>
      <c r="G73" s="411"/>
      <c r="H73" s="411"/>
      <c r="I73" s="411"/>
      <c r="J73" s="411"/>
      <c r="K73" s="411"/>
      <c r="L73" s="411"/>
      <c r="M73" s="411"/>
      <c r="N73" s="411"/>
      <c r="O73" s="411"/>
      <c r="P73" s="411"/>
      <c r="Q73" s="411"/>
      <c r="R73" s="411"/>
      <c r="S73" s="411"/>
      <c r="T73" s="411"/>
      <c r="U73" s="411"/>
      <c r="V73" s="411"/>
      <c r="W73" s="411"/>
      <c r="X73" s="411"/>
      <c r="Y73" s="411"/>
      <c r="Z73" s="411"/>
      <c r="AA73" s="411"/>
      <c r="AB73" s="411"/>
      <c r="AC73" s="411"/>
      <c r="AD73" s="411"/>
      <c r="AE73" s="411"/>
      <c r="AF73" s="411"/>
      <c r="AG73" s="411"/>
      <c r="AH73" s="411"/>
      <c r="AI73" s="411"/>
      <c r="AJ73" s="411"/>
      <c r="AK73" s="411"/>
      <c r="AL73" s="411"/>
      <c r="AM73" s="411"/>
      <c r="AN73" s="411"/>
      <c r="AO73" s="411"/>
      <c r="AP73" s="411"/>
      <c r="AQ73" s="411"/>
    </row>
  </sheetData>
  <sheetProtection selectLockedCells="1"/>
  <mergeCells count="11">
    <mergeCell ref="A38:G38"/>
    <mergeCell ref="A37:K37"/>
    <mergeCell ref="A2:A4"/>
    <mergeCell ref="B2:B4"/>
    <mergeCell ref="W2:AY2"/>
    <mergeCell ref="C3:K3"/>
    <mergeCell ref="M3:U3"/>
    <mergeCell ref="W3:AE3"/>
    <mergeCell ref="AG3:AP3"/>
    <mergeCell ref="AQ3:AZ3"/>
    <mergeCell ref="C2:V2"/>
  </mergeCells>
  <printOptions horizontalCentered="1" verticalCentered="1"/>
  <pageMargins left="0.25" right="0.2" top="0.56000000000000005" bottom="0.75" header="0.28000000000000003" footer="0.3"/>
  <pageSetup paperSize="9" scale="60" fitToWidth="2"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U51"/>
  <sheetViews>
    <sheetView zoomScale="50" zoomScaleNormal="50" workbookViewId="0">
      <pane xSplit="1" ySplit="3" topLeftCell="EF4" activePane="bottomRight" state="frozen"/>
      <selection activeCell="G30" sqref="G30"/>
      <selection pane="topRight" activeCell="G30" sqref="G30"/>
      <selection pane="bottomLeft" activeCell="G30" sqref="G30"/>
      <selection pane="bottomRight" activeCell="EF2" sqref="EF2"/>
    </sheetView>
  </sheetViews>
  <sheetFormatPr defaultColWidth="9.26953125" defaultRowHeight="12.5"/>
  <cols>
    <col min="1" max="1" width="29" style="458" customWidth="1"/>
    <col min="2" max="5" width="7.7265625" style="458" customWidth="1"/>
    <col min="6" max="12" width="8.453125" style="458" customWidth="1"/>
    <col min="13" max="16" width="7.7265625" style="458" customWidth="1"/>
    <col min="17" max="20" width="7.54296875" style="458" customWidth="1"/>
    <col min="21" max="22" width="8.453125" style="458" customWidth="1"/>
    <col min="23" max="26" width="8" style="458" customWidth="1"/>
    <col min="27" max="30" width="7.54296875" style="458" customWidth="1"/>
    <col min="31" max="32" width="8.453125" style="458" customWidth="1"/>
    <col min="33" max="36" width="8" style="458" customWidth="1"/>
    <col min="37" max="40" width="7.54296875" style="458" customWidth="1"/>
    <col min="41" max="43" width="8.453125" style="458" customWidth="1"/>
    <col min="44" max="47" width="8" style="458" customWidth="1"/>
    <col min="48" max="51" width="7.54296875" style="458" customWidth="1"/>
    <col min="52" max="53" width="8.453125" style="458" customWidth="1"/>
    <col min="54" max="58" width="8" style="458" customWidth="1"/>
    <col min="59" max="62" width="7.54296875" style="458" customWidth="1"/>
    <col min="63" max="64" width="8.453125" style="458" customWidth="1"/>
    <col min="65" max="65" width="8" style="458" customWidth="1"/>
    <col min="66" max="68" width="8.7265625" style="458" customWidth="1"/>
    <col min="69" max="72" width="7.54296875" style="458" customWidth="1"/>
    <col min="73" max="74" width="8.453125" style="458" customWidth="1"/>
    <col min="75" max="79" width="8" style="458" customWidth="1"/>
    <col min="80" max="83" width="7.54296875" style="458" customWidth="1"/>
    <col min="84" max="85" width="8.453125" style="458" customWidth="1"/>
    <col min="86" max="86" width="10" style="458" customWidth="1"/>
    <col min="87" max="88" width="8.453125" style="458" customWidth="1"/>
    <col min="89" max="90" width="8" style="458" customWidth="1"/>
    <col min="91" max="94" width="7.54296875" style="458" customWidth="1"/>
    <col min="95" max="96" width="8.453125" style="458" customWidth="1"/>
    <col min="97" max="100" width="8" style="458" customWidth="1"/>
    <col min="101" max="104" width="7.54296875" style="458" customWidth="1"/>
    <col min="105" max="106" width="8.453125" style="458" customWidth="1"/>
    <col min="107" max="110" width="8" style="458" customWidth="1"/>
    <col min="111" max="114" width="7.54296875" style="458" customWidth="1"/>
    <col min="115" max="116" width="8.453125" style="458" customWidth="1"/>
    <col min="117" max="120" width="8" style="458" customWidth="1"/>
    <col min="121" max="124" width="7.54296875" style="458" customWidth="1"/>
    <col min="125" max="126" width="8.453125" style="458" customWidth="1"/>
    <col min="127" max="127" width="10.6328125" style="458" bestFit="1" customWidth="1"/>
    <col min="128" max="133" width="10.26953125" style="458" bestFit="1" customWidth="1"/>
    <col min="134" max="134" width="11.54296875" style="458" bestFit="1" customWidth="1"/>
    <col min="135" max="137" width="10.26953125" style="458" bestFit="1" customWidth="1"/>
    <col min="138" max="142" width="9.54296875" style="458" bestFit="1" customWidth="1"/>
    <col min="143" max="145" width="9.90625" style="458" bestFit="1" customWidth="1"/>
    <col min="146" max="147" width="10.26953125" style="458" bestFit="1" customWidth="1"/>
    <col min="148" max="150" width="9.7265625" style="458" bestFit="1" customWidth="1"/>
    <col min="151" max="151" width="9" style="458" customWidth="1"/>
    <col min="152" max="154" width="9.54296875" style="458" bestFit="1" customWidth="1"/>
    <col min="155" max="155" width="9.7265625" style="458" customWidth="1"/>
    <col min="156" max="157" width="10.26953125" style="458" bestFit="1" customWidth="1"/>
    <col min="158" max="158" width="12.54296875" style="458" customWidth="1"/>
    <col min="159" max="159" width="13.26953125" style="458" bestFit="1" customWidth="1"/>
    <col min="160" max="177" width="9.26953125" style="458" bestFit="1" customWidth="1"/>
    <col min="178" max="16384" width="9.26953125" style="458"/>
  </cols>
  <sheetData>
    <row r="1" spans="1:177" s="413" customFormat="1" ht="21" customHeight="1">
      <c r="A1" s="341" t="s">
        <v>901</v>
      </c>
      <c r="B1" s="341"/>
      <c r="C1" s="341"/>
      <c r="D1" s="341"/>
      <c r="E1" s="341"/>
      <c r="F1" s="341"/>
      <c r="G1" s="341"/>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c r="AK1" s="341"/>
      <c r="AL1" s="341"/>
      <c r="AM1" s="341"/>
      <c r="AN1" s="341"/>
      <c r="AO1" s="341"/>
      <c r="AP1" s="341"/>
      <c r="AQ1" s="341"/>
      <c r="AR1" s="341"/>
      <c r="AS1" s="341"/>
      <c r="AT1" s="341"/>
      <c r="AU1" s="341"/>
      <c r="AV1" s="341"/>
      <c r="AW1" s="341"/>
      <c r="AX1" s="341"/>
      <c r="AY1" s="341"/>
      <c r="AZ1" s="341"/>
      <c r="BA1" s="341"/>
      <c r="BB1" s="341"/>
      <c r="BC1" s="341"/>
      <c r="BD1" s="341"/>
      <c r="BE1" s="341"/>
      <c r="BF1" s="341"/>
      <c r="BG1" s="341"/>
      <c r="BH1" s="341"/>
      <c r="BI1" s="341"/>
      <c r="BJ1" s="341"/>
      <c r="BK1" s="341"/>
      <c r="BL1" s="341"/>
      <c r="BM1" s="341"/>
      <c r="BN1" s="341"/>
      <c r="BO1" s="341"/>
      <c r="BP1" s="341"/>
      <c r="BQ1" s="341"/>
      <c r="BR1" s="341"/>
      <c r="BS1" s="341"/>
      <c r="BT1" s="341"/>
      <c r="BU1" s="341"/>
      <c r="BV1" s="341"/>
      <c r="BW1" s="341"/>
      <c r="BX1" s="341"/>
      <c r="BY1" s="341"/>
      <c r="BZ1" s="341"/>
      <c r="CA1" s="341"/>
      <c r="CB1" s="341"/>
      <c r="CC1" s="341"/>
      <c r="CD1" s="341"/>
      <c r="CE1" s="341"/>
      <c r="CF1" s="341"/>
      <c r="CG1" s="341"/>
      <c r="CH1" s="341"/>
      <c r="CI1" s="341"/>
      <c r="CJ1" s="341"/>
      <c r="CK1" s="341"/>
      <c r="CL1" s="341"/>
      <c r="CM1" s="341"/>
      <c r="CN1" s="341"/>
      <c r="CO1" s="341"/>
      <c r="CP1" s="341"/>
      <c r="CQ1" s="341"/>
      <c r="CR1" s="341"/>
      <c r="CS1" s="341"/>
      <c r="CT1" s="341"/>
      <c r="CU1" s="341"/>
      <c r="CV1" s="341"/>
      <c r="CW1" s="341"/>
      <c r="CX1" s="341"/>
      <c r="CY1" s="341"/>
      <c r="CZ1" s="341"/>
      <c r="DA1" s="341"/>
      <c r="DB1" s="341"/>
      <c r="DC1" s="341"/>
      <c r="DD1" s="341"/>
      <c r="DE1" s="341"/>
      <c r="DF1" s="341"/>
      <c r="DG1" s="341"/>
      <c r="DH1" s="341"/>
      <c r="DI1" s="341"/>
      <c r="DJ1" s="341"/>
      <c r="DK1" s="341"/>
      <c r="DL1" s="341"/>
      <c r="DM1" s="341"/>
      <c r="DN1" s="341"/>
      <c r="DO1" s="341"/>
      <c r="DP1" s="341"/>
      <c r="DQ1" s="341"/>
      <c r="DR1" s="341"/>
      <c r="DS1" s="341"/>
      <c r="DT1" s="341"/>
      <c r="DU1" s="341"/>
      <c r="DV1" s="341"/>
      <c r="DW1" s="341"/>
      <c r="DX1" s="341"/>
      <c r="DY1" s="341"/>
      <c r="DZ1" s="341"/>
      <c r="EA1" s="341"/>
      <c r="EB1" s="341"/>
      <c r="EC1" s="341"/>
      <c r="ED1" s="341"/>
      <c r="EE1" s="341"/>
      <c r="EF1" s="341"/>
      <c r="EG1" s="341"/>
      <c r="EH1" s="341"/>
      <c r="EI1" s="341"/>
      <c r="EJ1" s="341"/>
      <c r="EK1" s="341"/>
      <c r="EL1" s="341"/>
      <c r="EM1" s="341"/>
      <c r="EN1" s="341"/>
      <c r="EO1" s="341"/>
      <c r="EP1" s="341"/>
      <c r="EQ1" s="341"/>
      <c r="ER1" s="341"/>
      <c r="ES1" s="341"/>
      <c r="ET1" s="341"/>
      <c r="EU1" s="341"/>
      <c r="EV1" s="341"/>
      <c r="EW1" s="412"/>
      <c r="EY1" s="341"/>
      <c r="EZ1" s="341"/>
      <c r="FA1" s="341"/>
    </row>
    <row r="2" spans="1:177" s="414" customFormat="1" ht="21" customHeight="1">
      <c r="A2" s="2263" t="s">
        <v>226</v>
      </c>
      <c r="B2" s="2258" t="s">
        <v>214</v>
      </c>
      <c r="C2" s="2259"/>
      <c r="D2" s="2259"/>
      <c r="E2" s="2259"/>
      <c r="F2" s="2259"/>
      <c r="G2" s="2259"/>
      <c r="H2" s="2259"/>
      <c r="I2" s="2259"/>
      <c r="J2" s="2259"/>
      <c r="K2" s="2259"/>
      <c r="L2" s="787" t="s">
        <v>358</v>
      </c>
      <c r="M2" s="2259" t="s">
        <v>125</v>
      </c>
      <c r="N2" s="2259"/>
      <c r="O2" s="2259"/>
      <c r="P2" s="2259"/>
      <c r="Q2" s="2259"/>
      <c r="R2" s="2259"/>
      <c r="S2" s="2259"/>
      <c r="T2" s="2259"/>
      <c r="U2" s="2259"/>
      <c r="V2" s="2260"/>
      <c r="W2" s="2258" t="s">
        <v>216</v>
      </c>
      <c r="X2" s="2259"/>
      <c r="Y2" s="2259"/>
      <c r="Z2" s="2259"/>
      <c r="AA2" s="2259"/>
      <c r="AB2" s="2259"/>
      <c r="AC2" s="2259"/>
      <c r="AD2" s="2259"/>
      <c r="AE2" s="2259"/>
      <c r="AF2" s="2260"/>
      <c r="AG2" s="2258" t="s">
        <v>123</v>
      </c>
      <c r="AH2" s="2259"/>
      <c r="AI2" s="2259"/>
      <c r="AJ2" s="2259"/>
      <c r="AK2" s="2259"/>
      <c r="AL2" s="2259"/>
      <c r="AM2" s="2259"/>
      <c r="AN2" s="2259"/>
      <c r="AO2" s="2259"/>
      <c r="AP2" s="2259"/>
      <c r="AQ2" s="787" t="s">
        <v>356</v>
      </c>
      <c r="AR2" s="2258" t="s">
        <v>120</v>
      </c>
      <c r="AS2" s="2259"/>
      <c r="AT2" s="2259"/>
      <c r="AU2" s="2259"/>
      <c r="AV2" s="2259"/>
      <c r="AW2" s="2259"/>
      <c r="AX2" s="2259"/>
      <c r="AY2" s="2259"/>
      <c r="AZ2" s="2260"/>
      <c r="BA2" s="787"/>
      <c r="BB2" s="2258" t="s">
        <v>218</v>
      </c>
      <c r="BC2" s="2259"/>
      <c r="BD2" s="2259"/>
      <c r="BE2" s="2259"/>
      <c r="BF2" s="2259"/>
      <c r="BG2" s="2259"/>
      <c r="BH2" s="2259"/>
      <c r="BI2" s="2259"/>
      <c r="BJ2" s="2259"/>
      <c r="BK2" s="2260"/>
      <c r="BL2" s="787" t="s">
        <v>359</v>
      </c>
      <c r="BM2" s="2259" t="s">
        <v>181</v>
      </c>
      <c r="BN2" s="2259"/>
      <c r="BO2" s="2259"/>
      <c r="BP2" s="2259"/>
      <c r="BQ2" s="2259"/>
      <c r="BR2" s="2259"/>
      <c r="BS2" s="2259"/>
      <c r="BT2" s="2259"/>
      <c r="BU2" s="2259"/>
      <c r="BV2" s="2260"/>
      <c r="BW2" s="2258" t="s">
        <v>116</v>
      </c>
      <c r="BX2" s="2259"/>
      <c r="BY2" s="2259"/>
      <c r="BZ2" s="2259"/>
      <c r="CA2" s="2259"/>
      <c r="CB2" s="2259"/>
      <c r="CC2" s="2259"/>
      <c r="CD2" s="2259"/>
      <c r="CE2" s="2259"/>
      <c r="CF2" s="2260"/>
      <c r="CG2" s="787"/>
      <c r="CH2" s="2258" t="s">
        <v>115</v>
      </c>
      <c r="CI2" s="2260"/>
      <c r="CJ2" s="787"/>
      <c r="CK2" s="2258" t="s">
        <v>114</v>
      </c>
      <c r="CL2" s="2259"/>
      <c r="CM2" s="2259"/>
      <c r="CN2" s="2259"/>
      <c r="CO2" s="2259"/>
      <c r="CP2" s="2259"/>
      <c r="CQ2" s="2260"/>
      <c r="CR2" s="787"/>
      <c r="CS2" s="2259" t="s">
        <v>110</v>
      </c>
      <c r="CT2" s="2259"/>
      <c r="CU2" s="2259"/>
      <c r="CV2" s="2259"/>
      <c r="CW2" s="2259"/>
      <c r="CX2" s="2259"/>
      <c r="CY2" s="2259"/>
      <c r="CZ2" s="2259"/>
      <c r="DA2" s="2259"/>
      <c r="DB2" s="2260"/>
      <c r="DC2" s="2258" t="s">
        <v>109</v>
      </c>
      <c r="DD2" s="2259"/>
      <c r="DE2" s="2259"/>
      <c r="DF2" s="2259"/>
      <c r="DG2" s="2259"/>
      <c r="DH2" s="2259"/>
      <c r="DI2" s="2259"/>
      <c r="DJ2" s="2259"/>
      <c r="DK2" s="2259"/>
      <c r="DL2" s="2260"/>
      <c r="DM2" s="2258" t="s">
        <v>106</v>
      </c>
      <c r="DN2" s="2259"/>
      <c r="DO2" s="2259"/>
      <c r="DP2" s="2259"/>
      <c r="DQ2" s="2259"/>
      <c r="DR2" s="2259"/>
      <c r="DS2" s="2259"/>
      <c r="DT2" s="2259"/>
      <c r="DU2" s="2259"/>
      <c r="DV2" s="2260"/>
      <c r="DW2" s="1983" t="s">
        <v>831</v>
      </c>
      <c r="DX2" s="1983" t="s">
        <v>360</v>
      </c>
      <c r="DY2" s="1983" t="s">
        <v>361</v>
      </c>
      <c r="DZ2" s="1983" t="s">
        <v>362</v>
      </c>
      <c r="EA2" s="1983" t="s">
        <v>363</v>
      </c>
      <c r="EB2" s="1983" t="s">
        <v>364</v>
      </c>
      <c r="EC2" s="1983" t="s">
        <v>365</v>
      </c>
      <c r="ED2" s="1983" t="s">
        <v>366</v>
      </c>
      <c r="EE2" s="1983" t="s">
        <v>353</v>
      </c>
      <c r="EF2" s="1983" t="s">
        <v>367</v>
      </c>
      <c r="EG2" s="1983" t="s">
        <v>368</v>
      </c>
      <c r="EH2" s="2258" t="s">
        <v>100</v>
      </c>
      <c r="EI2" s="2259"/>
      <c r="EJ2" s="2259"/>
      <c r="EK2" s="2259"/>
      <c r="EL2" s="2259"/>
      <c r="EM2" s="2259"/>
      <c r="EN2" s="2259"/>
      <c r="EO2" s="2259"/>
      <c r="EP2" s="2259"/>
      <c r="EQ2" s="2260"/>
      <c r="ER2" s="2258" t="s">
        <v>101</v>
      </c>
      <c r="ES2" s="2259"/>
      <c r="ET2" s="2259"/>
      <c r="EU2" s="2259"/>
      <c r="EV2" s="2259"/>
      <c r="EW2" s="2259"/>
      <c r="EX2" s="2259"/>
      <c r="EY2" s="2259"/>
      <c r="EZ2" s="2259"/>
      <c r="FA2" s="2260"/>
    </row>
    <row r="3" spans="1:177" s="599" customFormat="1" ht="26.25" customHeight="1">
      <c r="A3" s="2263"/>
      <c r="B3" s="579" t="s">
        <v>88</v>
      </c>
      <c r="C3" s="579" t="s">
        <v>89</v>
      </c>
      <c r="D3" s="579" t="s">
        <v>90</v>
      </c>
      <c r="E3" s="579" t="s">
        <v>91</v>
      </c>
      <c r="F3" s="579" t="s">
        <v>92</v>
      </c>
      <c r="G3" s="579" t="s">
        <v>93</v>
      </c>
      <c r="H3" s="579" t="s">
        <v>94</v>
      </c>
      <c r="I3" s="579" t="s">
        <v>95</v>
      </c>
      <c r="J3" s="579" t="s">
        <v>102</v>
      </c>
      <c r="K3" s="579" t="s">
        <v>320</v>
      </c>
      <c r="L3" s="579" t="s">
        <v>320</v>
      </c>
      <c r="M3" s="579" t="s">
        <v>88</v>
      </c>
      <c r="N3" s="579" t="s">
        <v>89</v>
      </c>
      <c r="O3" s="579" t="s">
        <v>90</v>
      </c>
      <c r="P3" s="579" t="s">
        <v>91</v>
      </c>
      <c r="Q3" s="579" t="s">
        <v>92</v>
      </c>
      <c r="R3" s="579" t="s">
        <v>93</v>
      </c>
      <c r="S3" s="579" t="s">
        <v>94</v>
      </c>
      <c r="T3" s="579" t="s">
        <v>95</v>
      </c>
      <c r="U3" s="579" t="s">
        <v>102</v>
      </c>
      <c r="V3" s="579" t="s">
        <v>320</v>
      </c>
      <c r="W3" s="579" t="s">
        <v>88</v>
      </c>
      <c r="X3" s="579" t="s">
        <v>89</v>
      </c>
      <c r="Y3" s="579" t="s">
        <v>90</v>
      </c>
      <c r="Z3" s="579" t="s">
        <v>91</v>
      </c>
      <c r="AA3" s="579" t="s">
        <v>92</v>
      </c>
      <c r="AB3" s="579" t="s">
        <v>93</v>
      </c>
      <c r="AC3" s="579" t="s">
        <v>94</v>
      </c>
      <c r="AD3" s="579" t="s">
        <v>95</v>
      </c>
      <c r="AE3" s="579" t="s">
        <v>102</v>
      </c>
      <c r="AF3" s="579" t="s">
        <v>320</v>
      </c>
      <c r="AG3" s="579" t="s">
        <v>88</v>
      </c>
      <c r="AH3" s="579" t="s">
        <v>89</v>
      </c>
      <c r="AI3" s="579" t="s">
        <v>90</v>
      </c>
      <c r="AJ3" s="579" t="s">
        <v>91</v>
      </c>
      <c r="AK3" s="579" t="s">
        <v>92</v>
      </c>
      <c r="AL3" s="579" t="s">
        <v>93</v>
      </c>
      <c r="AM3" s="579" t="s">
        <v>94</v>
      </c>
      <c r="AN3" s="579" t="s">
        <v>95</v>
      </c>
      <c r="AO3" s="579" t="s">
        <v>102</v>
      </c>
      <c r="AP3" s="579" t="s">
        <v>320</v>
      </c>
      <c r="AQ3" s="579" t="s">
        <v>320</v>
      </c>
      <c r="AR3" s="579" t="s">
        <v>88</v>
      </c>
      <c r="AS3" s="579" t="s">
        <v>89</v>
      </c>
      <c r="AT3" s="579" t="s">
        <v>90</v>
      </c>
      <c r="AU3" s="579" t="s">
        <v>91</v>
      </c>
      <c r="AV3" s="579" t="s">
        <v>92</v>
      </c>
      <c r="AW3" s="579" t="s">
        <v>93</v>
      </c>
      <c r="AX3" s="579" t="s">
        <v>94</v>
      </c>
      <c r="AY3" s="579" t="s">
        <v>95</v>
      </c>
      <c r="AZ3" s="579" t="s">
        <v>102</v>
      </c>
      <c r="BA3" s="579" t="s">
        <v>320</v>
      </c>
      <c r="BB3" s="579" t="s">
        <v>87</v>
      </c>
      <c r="BC3" s="579" t="s">
        <v>88</v>
      </c>
      <c r="BD3" s="579" t="s">
        <v>89</v>
      </c>
      <c r="BE3" s="579" t="s">
        <v>90</v>
      </c>
      <c r="BF3" s="579" t="s">
        <v>91</v>
      </c>
      <c r="BG3" s="579" t="s">
        <v>92</v>
      </c>
      <c r="BH3" s="579" t="s">
        <v>93</v>
      </c>
      <c r="BI3" s="579" t="s">
        <v>94</v>
      </c>
      <c r="BJ3" s="579" t="s">
        <v>95</v>
      </c>
      <c r="BK3" s="579" t="s">
        <v>102</v>
      </c>
      <c r="BL3" s="579" t="s">
        <v>320</v>
      </c>
      <c r="BM3" s="579" t="s">
        <v>88</v>
      </c>
      <c r="BN3" s="579" t="s">
        <v>89</v>
      </c>
      <c r="BO3" s="579" t="s">
        <v>90</v>
      </c>
      <c r="BP3" s="579" t="s">
        <v>91</v>
      </c>
      <c r="BQ3" s="579" t="s">
        <v>92</v>
      </c>
      <c r="BR3" s="579" t="s">
        <v>93</v>
      </c>
      <c r="BS3" s="579" t="s">
        <v>94</v>
      </c>
      <c r="BT3" s="579" t="s">
        <v>95</v>
      </c>
      <c r="BU3" s="579" t="s">
        <v>102</v>
      </c>
      <c r="BV3" s="579" t="s">
        <v>320</v>
      </c>
      <c r="BW3" s="579" t="s">
        <v>87</v>
      </c>
      <c r="BX3" s="579" t="s">
        <v>88</v>
      </c>
      <c r="BY3" s="579" t="s">
        <v>89</v>
      </c>
      <c r="BZ3" s="579" t="s">
        <v>90</v>
      </c>
      <c r="CA3" s="579" t="s">
        <v>91</v>
      </c>
      <c r="CB3" s="579" t="s">
        <v>92</v>
      </c>
      <c r="CC3" s="579" t="s">
        <v>93</v>
      </c>
      <c r="CD3" s="579" t="s">
        <v>94</v>
      </c>
      <c r="CE3" s="579" t="s">
        <v>95</v>
      </c>
      <c r="CF3" s="579" t="s">
        <v>102</v>
      </c>
      <c r="CG3" s="579" t="s">
        <v>320</v>
      </c>
      <c r="CH3" s="579" t="s">
        <v>95</v>
      </c>
      <c r="CI3" s="579" t="s">
        <v>102</v>
      </c>
      <c r="CJ3" s="579" t="s">
        <v>320</v>
      </c>
      <c r="CK3" s="579" t="s">
        <v>90</v>
      </c>
      <c r="CL3" s="579" t="s">
        <v>91</v>
      </c>
      <c r="CM3" s="579" t="s">
        <v>92</v>
      </c>
      <c r="CN3" s="579" t="s">
        <v>93</v>
      </c>
      <c r="CO3" s="579" t="s">
        <v>94</v>
      </c>
      <c r="CP3" s="579" t="s">
        <v>95</v>
      </c>
      <c r="CQ3" s="579" t="s">
        <v>102</v>
      </c>
      <c r="CR3" s="579" t="s">
        <v>320</v>
      </c>
      <c r="CS3" s="579" t="s">
        <v>88</v>
      </c>
      <c r="CT3" s="579" t="s">
        <v>89</v>
      </c>
      <c r="CU3" s="579" t="s">
        <v>90</v>
      </c>
      <c r="CV3" s="579" t="s">
        <v>91</v>
      </c>
      <c r="CW3" s="579" t="s">
        <v>92</v>
      </c>
      <c r="CX3" s="579" t="s">
        <v>93</v>
      </c>
      <c r="CY3" s="579" t="s">
        <v>94</v>
      </c>
      <c r="CZ3" s="579" t="s">
        <v>95</v>
      </c>
      <c r="DA3" s="579" t="s">
        <v>102</v>
      </c>
      <c r="DB3" s="579" t="s">
        <v>320</v>
      </c>
      <c r="DC3" s="579" t="s">
        <v>88</v>
      </c>
      <c r="DD3" s="579" t="s">
        <v>89</v>
      </c>
      <c r="DE3" s="579" t="s">
        <v>90</v>
      </c>
      <c r="DF3" s="579" t="s">
        <v>91</v>
      </c>
      <c r="DG3" s="579" t="s">
        <v>92</v>
      </c>
      <c r="DH3" s="579" t="s">
        <v>93</v>
      </c>
      <c r="DI3" s="579" t="s">
        <v>94</v>
      </c>
      <c r="DJ3" s="579" t="s">
        <v>95</v>
      </c>
      <c r="DK3" s="579" t="s">
        <v>102</v>
      </c>
      <c r="DL3" s="579" t="s">
        <v>320</v>
      </c>
      <c r="DM3" s="579" t="s">
        <v>88</v>
      </c>
      <c r="DN3" s="579" t="s">
        <v>89</v>
      </c>
      <c r="DO3" s="579" t="s">
        <v>90</v>
      </c>
      <c r="DP3" s="579" t="s">
        <v>91</v>
      </c>
      <c r="DQ3" s="579" t="s">
        <v>92</v>
      </c>
      <c r="DR3" s="579" t="s">
        <v>93</v>
      </c>
      <c r="DS3" s="579" t="s">
        <v>94</v>
      </c>
      <c r="DT3" s="579" t="s">
        <v>95</v>
      </c>
      <c r="DU3" s="579" t="s">
        <v>102</v>
      </c>
      <c r="DV3" s="579" t="s">
        <v>320</v>
      </c>
      <c r="DW3" s="579" t="s">
        <v>320</v>
      </c>
      <c r="DX3" s="579" t="s">
        <v>320</v>
      </c>
      <c r="DY3" s="579" t="s">
        <v>320</v>
      </c>
      <c r="DZ3" s="579" t="s">
        <v>320</v>
      </c>
      <c r="EA3" s="579" t="s">
        <v>320</v>
      </c>
      <c r="EB3" s="579" t="s">
        <v>320</v>
      </c>
      <c r="EC3" s="579" t="s">
        <v>320</v>
      </c>
      <c r="ED3" s="579" t="s">
        <v>320</v>
      </c>
      <c r="EE3" s="579" t="s">
        <v>320</v>
      </c>
      <c r="EF3" s="579" t="s">
        <v>320</v>
      </c>
      <c r="EG3" s="579" t="s">
        <v>320</v>
      </c>
      <c r="EH3" s="579" t="s">
        <v>88</v>
      </c>
      <c r="EI3" s="579" t="s">
        <v>89</v>
      </c>
      <c r="EJ3" s="579" t="s">
        <v>90</v>
      </c>
      <c r="EK3" s="579" t="s">
        <v>91</v>
      </c>
      <c r="EL3" s="579" t="s">
        <v>92</v>
      </c>
      <c r="EM3" s="579" t="s">
        <v>93</v>
      </c>
      <c r="EN3" s="579" t="s">
        <v>94</v>
      </c>
      <c r="EO3" s="579" t="s">
        <v>95</v>
      </c>
      <c r="EP3" s="579" t="s">
        <v>102</v>
      </c>
      <c r="EQ3" s="579" t="s">
        <v>320</v>
      </c>
      <c r="ER3" s="2386" t="s">
        <v>88</v>
      </c>
      <c r="ES3" s="2386" t="s">
        <v>89</v>
      </c>
      <c r="ET3" s="2386" t="s">
        <v>90</v>
      </c>
      <c r="EU3" s="2386" t="s">
        <v>91</v>
      </c>
      <c r="EV3" s="2386" t="s">
        <v>92</v>
      </c>
      <c r="EW3" s="2386" t="s">
        <v>93</v>
      </c>
      <c r="EX3" s="2386" t="s">
        <v>94</v>
      </c>
      <c r="EY3" s="2386" t="s">
        <v>95</v>
      </c>
      <c r="EZ3" s="2386" t="s">
        <v>102</v>
      </c>
      <c r="FA3" s="579" t="s">
        <v>320</v>
      </c>
      <c r="FB3" s="598"/>
      <c r="FC3" s="598"/>
      <c r="FD3" s="598"/>
      <c r="FE3" s="598"/>
      <c r="FF3" s="598"/>
    </row>
    <row r="4" spans="1:177" s="418" customFormat="1" ht="18" customHeight="1">
      <c r="A4" s="415" t="s">
        <v>279</v>
      </c>
      <c r="B4" s="416"/>
      <c r="C4" s="416"/>
      <c r="D4" s="416"/>
      <c r="E4" s="416"/>
      <c r="F4" s="416"/>
      <c r="G4" s="416"/>
      <c r="H4" s="416"/>
      <c r="I4" s="591"/>
      <c r="J4" s="581"/>
      <c r="K4" s="581"/>
      <c r="L4" s="581"/>
      <c r="M4" s="416"/>
      <c r="N4" s="416"/>
      <c r="O4" s="416"/>
      <c r="P4" s="416"/>
      <c r="Q4" s="416"/>
      <c r="R4" s="416"/>
      <c r="S4" s="416"/>
      <c r="T4" s="581"/>
      <c r="U4" s="581"/>
      <c r="V4" s="581"/>
      <c r="W4" s="416"/>
      <c r="X4" s="416"/>
      <c r="Y4" s="416"/>
      <c r="Z4" s="416"/>
      <c r="AA4" s="416"/>
      <c r="AB4" s="416"/>
      <c r="AC4" s="416"/>
      <c r="AD4" s="416"/>
      <c r="AE4" s="581"/>
      <c r="AF4" s="581"/>
      <c r="AG4" s="416"/>
      <c r="AH4" s="416"/>
      <c r="AI4" s="416"/>
      <c r="AJ4" s="416"/>
      <c r="AK4" s="416"/>
      <c r="AL4" s="416"/>
      <c r="AM4" s="416"/>
      <c r="AN4" s="581"/>
      <c r="AO4" s="581"/>
      <c r="AP4" s="581"/>
      <c r="AQ4" s="581"/>
      <c r="AR4" s="416"/>
      <c r="AS4" s="416"/>
      <c r="AT4" s="416"/>
      <c r="AU4" s="416"/>
      <c r="AV4" s="416"/>
      <c r="AW4" s="416"/>
      <c r="AX4" s="416"/>
      <c r="AY4" s="581"/>
      <c r="AZ4" s="581"/>
      <c r="BA4" s="581"/>
      <c r="BB4" s="416"/>
      <c r="BC4" s="416"/>
      <c r="BD4" s="416"/>
      <c r="BE4" s="416"/>
      <c r="BF4" s="416"/>
      <c r="BG4" s="416"/>
      <c r="BH4" s="416"/>
      <c r="BI4" s="416"/>
      <c r="BJ4" s="581"/>
      <c r="BK4" s="581"/>
      <c r="BL4" s="581"/>
      <c r="BM4" s="416"/>
      <c r="BN4" s="416"/>
      <c r="BO4" s="416"/>
      <c r="BP4" s="416"/>
      <c r="BQ4" s="416"/>
      <c r="BR4" s="416"/>
      <c r="BS4" s="416"/>
      <c r="BT4" s="581"/>
      <c r="BU4" s="581"/>
      <c r="BV4" s="581"/>
      <c r="BW4" s="416"/>
      <c r="BX4" s="416"/>
      <c r="BY4" s="416"/>
      <c r="BZ4" s="416"/>
      <c r="CA4" s="416"/>
      <c r="CB4" s="416"/>
      <c r="CC4" s="416"/>
      <c r="CD4" s="416"/>
      <c r="CE4" s="581"/>
      <c r="CF4" s="581"/>
      <c r="CG4" s="581"/>
      <c r="CH4" s="416"/>
      <c r="CI4" s="581"/>
      <c r="CJ4" s="581"/>
      <c r="CK4" s="416"/>
      <c r="CL4" s="416"/>
      <c r="CM4" s="416"/>
      <c r="CN4" s="416"/>
      <c r="CO4" s="416"/>
      <c r="CP4" s="581"/>
      <c r="CQ4" s="581"/>
      <c r="CR4" s="581"/>
      <c r="CS4" s="416"/>
      <c r="CT4" s="416"/>
      <c r="CU4" s="416"/>
      <c r="CV4" s="416"/>
      <c r="CW4" s="416"/>
      <c r="CX4" s="416"/>
      <c r="CY4" s="416"/>
      <c r="CZ4" s="581"/>
      <c r="DA4" s="581"/>
      <c r="DB4" s="581"/>
      <c r="DC4" s="416"/>
      <c r="DD4" s="416"/>
      <c r="DE4" s="416"/>
      <c r="DF4" s="416"/>
      <c r="DG4" s="416"/>
      <c r="DH4" s="416"/>
      <c r="DI4" s="416"/>
      <c r="DJ4" s="581"/>
      <c r="DK4" s="581"/>
      <c r="DL4" s="581"/>
      <c r="DM4" s="416"/>
      <c r="DN4" s="416"/>
      <c r="DO4" s="416"/>
      <c r="DP4" s="416"/>
      <c r="DQ4" s="416"/>
      <c r="DR4" s="416"/>
      <c r="DS4" s="416"/>
      <c r="DT4" s="581"/>
      <c r="DU4" s="581"/>
      <c r="DV4" s="581"/>
      <c r="DW4" s="581"/>
      <c r="DX4" s="581"/>
      <c r="DY4" s="581"/>
      <c r="DZ4" s="581"/>
      <c r="EA4" s="581"/>
      <c r="EB4" s="581"/>
      <c r="EC4" s="581"/>
      <c r="ED4" s="581"/>
      <c r="EE4" s="581"/>
      <c r="EF4" s="581"/>
      <c r="EG4" s="581"/>
      <c r="EH4" s="416"/>
      <c r="EI4" s="416"/>
      <c r="EJ4" s="416"/>
      <c r="EK4" s="416"/>
      <c r="EL4" s="416"/>
      <c r="EM4" s="416"/>
      <c r="EN4" s="416"/>
      <c r="EO4" s="581"/>
      <c r="EP4" s="581"/>
      <c r="EQ4" s="581"/>
      <c r="ER4" s="416"/>
      <c r="ES4" s="416"/>
      <c r="ET4" s="416"/>
      <c r="EU4" s="416"/>
      <c r="EV4" s="416"/>
      <c r="EW4" s="417"/>
      <c r="EX4" s="417"/>
      <c r="EY4" s="582"/>
      <c r="EZ4" s="581"/>
      <c r="FA4" s="581"/>
      <c r="FB4" s="419"/>
      <c r="FC4" s="419"/>
      <c r="FD4" s="419"/>
      <c r="FE4" s="419"/>
      <c r="FF4" s="419"/>
    </row>
    <row r="5" spans="1:177" s="426" customFormat="1" ht="18" customHeight="1">
      <c r="A5" s="420" t="s">
        <v>280</v>
      </c>
      <c r="B5" s="421">
        <v>5.54</v>
      </c>
      <c r="C5" s="421">
        <v>2.35</v>
      </c>
      <c r="D5" s="421">
        <v>4.95</v>
      </c>
      <c r="E5" s="421">
        <v>8.8444800000000008</v>
      </c>
      <c r="F5" s="421">
        <v>7.9942000000000002</v>
      </c>
      <c r="G5" s="421">
        <v>7.4741200000000001</v>
      </c>
      <c r="H5" s="421">
        <v>14.14326</v>
      </c>
      <c r="I5" s="583">
        <v>14.85</v>
      </c>
      <c r="J5" s="575">
        <v>26.51</v>
      </c>
      <c r="K5" s="575">
        <v>10.050000000000001</v>
      </c>
      <c r="L5" s="575">
        <v>0</v>
      </c>
      <c r="M5" s="421">
        <v>0.18</v>
      </c>
      <c r="N5" s="421">
        <v>0</v>
      </c>
      <c r="O5" s="423">
        <v>0</v>
      </c>
      <c r="P5" s="423">
        <v>0</v>
      </c>
      <c r="Q5" s="423">
        <v>0</v>
      </c>
      <c r="R5" s="423">
        <v>0</v>
      </c>
      <c r="S5" s="421">
        <v>0</v>
      </c>
      <c r="T5" s="583">
        <v>0</v>
      </c>
      <c r="U5" s="583">
        <v>0</v>
      </c>
      <c r="V5" s="575">
        <v>0</v>
      </c>
      <c r="W5" s="421">
        <v>0</v>
      </c>
      <c r="X5" s="421">
        <v>0</v>
      </c>
      <c r="Y5" s="421">
        <v>0</v>
      </c>
      <c r="Z5" s="421">
        <v>0</v>
      </c>
      <c r="AA5" s="421">
        <v>0</v>
      </c>
      <c r="AB5" s="421">
        <v>0</v>
      </c>
      <c r="AC5" s="421">
        <v>0</v>
      </c>
      <c r="AD5" s="422">
        <v>0</v>
      </c>
      <c r="AE5" s="603">
        <v>0</v>
      </c>
      <c r="AF5" s="575">
        <v>0</v>
      </c>
      <c r="AG5" s="421">
        <v>0</v>
      </c>
      <c r="AH5" s="421">
        <v>0</v>
      </c>
      <c r="AI5" s="421">
        <v>0</v>
      </c>
      <c r="AJ5" s="421">
        <v>0</v>
      </c>
      <c r="AK5" s="421">
        <v>0</v>
      </c>
      <c r="AL5" s="421">
        <v>0</v>
      </c>
      <c r="AM5" s="421">
        <v>0</v>
      </c>
      <c r="AN5" s="575">
        <v>0</v>
      </c>
      <c r="AO5" s="583">
        <v>0</v>
      </c>
      <c r="AP5" s="575">
        <v>0</v>
      </c>
      <c r="AQ5" s="575">
        <v>0</v>
      </c>
      <c r="AR5" s="421">
        <v>0</v>
      </c>
      <c r="AS5" s="421">
        <v>0</v>
      </c>
      <c r="AT5" s="424">
        <v>0</v>
      </c>
      <c r="AU5" s="424">
        <v>0</v>
      </c>
      <c r="AV5" s="424">
        <v>0</v>
      </c>
      <c r="AW5" s="424">
        <v>0</v>
      </c>
      <c r="AX5" s="424">
        <v>0</v>
      </c>
      <c r="AY5" s="583">
        <v>0</v>
      </c>
      <c r="AZ5" s="583">
        <v>0</v>
      </c>
      <c r="BA5" s="575">
        <v>0</v>
      </c>
      <c r="BB5" s="421">
        <v>0</v>
      </c>
      <c r="BC5" s="421">
        <v>0</v>
      </c>
      <c r="BD5" s="421">
        <v>1.63</v>
      </c>
      <c r="BE5" s="421">
        <v>0</v>
      </c>
      <c r="BF5" s="421">
        <v>0</v>
      </c>
      <c r="BG5" s="421">
        <v>0</v>
      </c>
      <c r="BH5" s="421">
        <v>0</v>
      </c>
      <c r="BI5" s="421">
        <v>0</v>
      </c>
      <c r="BJ5" s="583">
        <v>0</v>
      </c>
      <c r="BK5" s="583">
        <v>0</v>
      </c>
      <c r="BL5" s="575">
        <v>0</v>
      </c>
      <c r="BM5" s="421">
        <v>0</v>
      </c>
      <c r="BN5" s="421">
        <v>0</v>
      </c>
      <c r="BO5" s="421">
        <v>0</v>
      </c>
      <c r="BP5" s="421">
        <v>0</v>
      </c>
      <c r="BQ5" s="421">
        <v>0</v>
      </c>
      <c r="BR5" s="421">
        <v>0</v>
      </c>
      <c r="BS5" s="421">
        <v>0</v>
      </c>
      <c r="BT5" s="583">
        <v>0</v>
      </c>
      <c r="BU5" s="583">
        <v>0</v>
      </c>
      <c r="BV5" s="575">
        <v>1.7763568394002505E-15</v>
      </c>
      <c r="BW5" s="421">
        <v>0</v>
      </c>
      <c r="BX5" s="421">
        <v>0</v>
      </c>
      <c r="BY5" s="421">
        <v>0</v>
      </c>
      <c r="BZ5" s="421">
        <v>0</v>
      </c>
      <c r="CA5" s="421">
        <v>0</v>
      </c>
      <c r="CB5" s="421">
        <v>0</v>
      </c>
      <c r="CC5" s="421">
        <v>0.1</v>
      </c>
      <c r="CD5" s="421">
        <v>0</v>
      </c>
      <c r="CE5" s="575">
        <v>4.0160000000000005E-3</v>
      </c>
      <c r="CF5" s="583">
        <v>0.22</v>
      </c>
      <c r="CG5" s="575">
        <v>0</v>
      </c>
      <c r="CH5" s="421">
        <v>0</v>
      </c>
      <c r="CI5" s="583">
        <v>0</v>
      </c>
      <c r="CJ5" s="575">
        <v>0</v>
      </c>
      <c r="CK5" s="421">
        <v>0</v>
      </c>
      <c r="CL5" s="421">
        <v>0</v>
      </c>
      <c r="CM5" s="421">
        <v>0</v>
      </c>
      <c r="CN5" s="421">
        <v>0</v>
      </c>
      <c r="CO5" s="421">
        <v>0</v>
      </c>
      <c r="CP5" s="575">
        <v>0</v>
      </c>
      <c r="CQ5" s="583">
        <v>0</v>
      </c>
      <c r="CR5" s="575">
        <v>0</v>
      </c>
      <c r="CS5" s="421">
        <v>0</v>
      </c>
      <c r="CT5" s="421">
        <v>0</v>
      </c>
      <c r="CU5" s="425">
        <v>0</v>
      </c>
      <c r="CV5" s="425">
        <v>0</v>
      </c>
      <c r="CW5" s="425">
        <v>0.22309999999999999</v>
      </c>
      <c r="CX5" s="425">
        <v>0</v>
      </c>
      <c r="CY5" s="425">
        <v>0.46</v>
      </c>
      <c r="CZ5" s="583">
        <v>0</v>
      </c>
      <c r="DA5" s="583">
        <v>0</v>
      </c>
      <c r="DB5" s="575"/>
      <c r="DC5" s="421">
        <v>0</v>
      </c>
      <c r="DD5" s="421">
        <v>0</v>
      </c>
      <c r="DE5" s="421">
        <v>0</v>
      </c>
      <c r="DF5" s="421">
        <v>0</v>
      </c>
      <c r="DG5" s="421">
        <v>0</v>
      </c>
      <c r="DH5" s="421">
        <v>0</v>
      </c>
      <c r="DI5" s="421">
        <v>0</v>
      </c>
      <c r="DJ5" s="575">
        <v>0</v>
      </c>
      <c r="DK5" s="583">
        <v>0</v>
      </c>
      <c r="DL5" s="575">
        <v>0</v>
      </c>
      <c r="DM5" s="421">
        <v>0.20000000000000201</v>
      </c>
      <c r="DN5" s="421">
        <v>0</v>
      </c>
      <c r="DO5" s="421">
        <v>0</v>
      </c>
      <c r="DP5" s="421">
        <v>0</v>
      </c>
      <c r="DQ5" s="421">
        <v>0</v>
      </c>
      <c r="DR5" s="421">
        <v>0</v>
      </c>
      <c r="DS5" s="421">
        <v>0</v>
      </c>
      <c r="DT5" s="583">
        <v>0</v>
      </c>
      <c r="DU5" s="583">
        <v>0</v>
      </c>
      <c r="DV5" s="575">
        <v>0</v>
      </c>
      <c r="DW5" s="575">
        <v>0</v>
      </c>
      <c r="DX5" s="575">
        <v>0</v>
      </c>
      <c r="DY5" s="575">
        <v>0</v>
      </c>
      <c r="DZ5" s="575">
        <v>0</v>
      </c>
      <c r="EA5" s="575">
        <v>0</v>
      </c>
      <c r="EB5" s="575">
        <v>0</v>
      </c>
      <c r="EC5" s="575">
        <v>0</v>
      </c>
      <c r="ED5" s="575">
        <v>0</v>
      </c>
      <c r="EE5" s="575">
        <v>0</v>
      </c>
      <c r="EF5" s="575">
        <v>0</v>
      </c>
      <c r="EG5" s="575">
        <v>0</v>
      </c>
      <c r="EH5" s="421">
        <v>0.380000000000002</v>
      </c>
      <c r="EI5" s="421">
        <v>1.63</v>
      </c>
      <c r="EJ5" s="421">
        <v>0</v>
      </c>
      <c r="EK5" s="421">
        <v>0</v>
      </c>
      <c r="EL5" s="421">
        <v>0.22309999999999999</v>
      </c>
      <c r="EM5" s="421">
        <v>0.1</v>
      </c>
      <c r="EN5" s="421">
        <v>0.46</v>
      </c>
      <c r="EO5" s="583">
        <v>4.0160000000000005E-3</v>
      </c>
      <c r="EP5" s="583">
        <v>0.22</v>
      </c>
      <c r="EQ5" s="583">
        <v>1.7763568394002505E-15</v>
      </c>
      <c r="ER5" s="421">
        <v>5.9200000000000017</v>
      </c>
      <c r="ES5" s="421">
        <v>3.98</v>
      </c>
      <c r="ET5" s="421">
        <v>4.95</v>
      </c>
      <c r="EU5" s="421">
        <v>8.8444800000000008</v>
      </c>
      <c r="EV5" s="421">
        <v>8.2172999999999998</v>
      </c>
      <c r="EW5" s="421">
        <v>7.5741199999999997</v>
      </c>
      <c r="EX5" s="421">
        <v>14.603260000000001</v>
      </c>
      <c r="EY5" s="575">
        <v>14.854016</v>
      </c>
      <c r="EZ5" s="575">
        <v>26.73</v>
      </c>
      <c r="FA5" s="575">
        <v>10.050000000000002</v>
      </c>
      <c r="FB5" s="419"/>
      <c r="FC5" s="419"/>
      <c r="FD5" s="419"/>
      <c r="FE5" s="419"/>
      <c r="FF5" s="419"/>
    </row>
    <row r="6" spans="1:177" s="426" customFormat="1" ht="18" customHeight="1">
      <c r="A6" s="420" t="s">
        <v>197</v>
      </c>
      <c r="B6" s="421">
        <v>1839.94</v>
      </c>
      <c r="C6" s="421">
        <v>1581.92</v>
      </c>
      <c r="D6" s="421">
        <v>1542.49</v>
      </c>
      <c r="E6" s="421">
        <v>1315.8400799999999</v>
      </c>
      <c r="F6" s="421">
        <v>1185.2957099999999</v>
      </c>
      <c r="G6" s="421">
        <v>1128.5980800000002</v>
      </c>
      <c r="H6" s="421">
        <v>1832.5982999999999</v>
      </c>
      <c r="I6" s="583">
        <v>4034.85</v>
      </c>
      <c r="J6" s="575">
        <v>4123.3900000000003</v>
      </c>
      <c r="K6" s="575">
        <v>4940.59</v>
      </c>
      <c r="L6" s="575">
        <v>0</v>
      </c>
      <c r="M6" s="421">
        <v>31.351299999999998</v>
      </c>
      <c r="N6" s="421">
        <v>18.45</v>
      </c>
      <c r="O6" s="421">
        <v>23.33</v>
      </c>
      <c r="P6" s="421">
        <v>7.58</v>
      </c>
      <c r="Q6" s="421">
        <v>5.23</v>
      </c>
      <c r="R6" s="421">
        <v>4.4000000000000004</v>
      </c>
      <c r="S6" s="421">
        <v>1.35</v>
      </c>
      <c r="T6" s="583">
        <v>0</v>
      </c>
      <c r="U6" s="583">
        <v>0</v>
      </c>
      <c r="V6" s="575">
        <v>0</v>
      </c>
      <c r="W6" s="421">
        <v>1.75</v>
      </c>
      <c r="X6" s="421">
        <v>1.4</v>
      </c>
      <c r="Y6" s="421">
        <v>0.15</v>
      </c>
      <c r="Z6" s="421">
        <v>0.15</v>
      </c>
      <c r="AA6" s="421">
        <v>0</v>
      </c>
      <c r="AB6" s="421">
        <v>0</v>
      </c>
      <c r="AC6" s="421">
        <v>0</v>
      </c>
      <c r="AD6" s="422">
        <v>0</v>
      </c>
      <c r="AE6" s="575">
        <v>0</v>
      </c>
      <c r="AF6" s="575">
        <v>0</v>
      </c>
      <c r="AG6" s="421">
        <v>1.45431</v>
      </c>
      <c r="AH6" s="421">
        <v>1.52</v>
      </c>
      <c r="AI6" s="421">
        <v>19.608219999999999</v>
      </c>
      <c r="AJ6" s="421">
        <v>71.606450000000009</v>
      </c>
      <c r="AK6" s="421">
        <v>91.670037100000016</v>
      </c>
      <c r="AL6" s="421">
        <v>0.64886309399999997</v>
      </c>
      <c r="AM6" s="421">
        <v>33.143427299999999</v>
      </c>
      <c r="AN6" s="575">
        <v>29.595099599999998</v>
      </c>
      <c r="AO6" s="583">
        <v>17.286399599999999</v>
      </c>
      <c r="AP6" s="575">
        <v>11.1746461</v>
      </c>
      <c r="AQ6" s="575">
        <v>0</v>
      </c>
      <c r="AR6" s="421">
        <v>0.1</v>
      </c>
      <c r="AS6" s="421">
        <v>0</v>
      </c>
      <c r="AT6" s="424">
        <v>0.35</v>
      </c>
      <c r="AU6" s="424">
        <v>1.4999999999999999E-2</v>
      </c>
      <c r="AV6" s="424">
        <v>0.45</v>
      </c>
      <c r="AW6" s="424">
        <v>0.8</v>
      </c>
      <c r="AX6" s="424">
        <v>0</v>
      </c>
      <c r="AY6" s="583">
        <v>0.05</v>
      </c>
      <c r="AZ6" s="583">
        <v>0</v>
      </c>
      <c r="BA6" s="575">
        <v>0</v>
      </c>
      <c r="BB6" s="421">
        <v>0.44</v>
      </c>
      <c r="BC6" s="421">
        <v>213.6051099</v>
      </c>
      <c r="BD6" s="421">
        <v>310.70999999999998</v>
      </c>
      <c r="BE6" s="421">
        <v>253.48035869999998</v>
      </c>
      <c r="BF6" s="421">
        <v>0.01</v>
      </c>
      <c r="BG6" s="421">
        <v>0</v>
      </c>
      <c r="BH6" s="421">
        <v>0</v>
      </c>
      <c r="BI6" s="421">
        <v>0</v>
      </c>
      <c r="BJ6" s="583">
        <v>0</v>
      </c>
      <c r="BK6" s="583">
        <v>0</v>
      </c>
      <c r="BL6" s="575">
        <v>0</v>
      </c>
      <c r="BM6" s="421">
        <v>26.5</v>
      </c>
      <c r="BN6" s="421">
        <v>162.06</v>
      </c>
      <c r="BO6" s="421">
        <v>172.75000000000045</v>
      </c>
      <c r="BP6" s="421">
        <v>121.95</v>
      </c>
      <c r="BQ6" s="421">
        <v>103.922</v>
      </c>
      <c r="BR6" s="421">
        <v>61.91</v>
      </c>
      <c r="BS6" s="421">
        <v>35.5</v>
      </c>
      <c r="BT6" s="583">
        <v>0.1085</v>
      </c>
      <c r="BU6" s="583">
        <v>5.4350000000000005</v>
      </c>
      <c r="BV6" s="575">
        <v>0.75</v>
      </c>
      <c r="BW6" s="421">
        <v>136.25</v>
      </c>
      <c r="BX6" s="421">
        <v>88.65</v>
      </c>
      <c r="BY6" s="421">
        <v>82.42</v>
      </c>
      <c r="BZ6" s="421">
        <v>24.299450199999999</v>
      </c>
      <c r="CA6" s="421">
        <v>17.728901978860002</v>
      </c>
      <c r="CB6" s="421">
        <v>10.3819026</v>
      </c>
      <c r="CC6" s="421">
        <v>9.1637874999999998</v>
      </c>
      <c r="CD6" s="421">
        <v>6.2700849999999999</v>
      </c>
      <c r="CE6" s="575">
        <v>6.7279086999999995</v>
      </c>
      <c r="CF6" s="583">
        <v>3.3210594293</v>
      </c>
      <c r="CG6" s="575">
        <v>4.6230000000000002</v>
      </c>
      <c r="CH6" s="421">
        <v>0.81583245999999998</v>
      </c>
      <c r="CI6" s="583">
        <v>146.26837699999999</v>
      </c>
      <c r="CJ6" s="575">
        <v>163.15388760000002</v>
      </c>
      <c r="CK6" s="421">
        <v>0.25</v>
      </c>
      <c r="CL6" s="421">
        <v>1.65</v>
      </c>
      <c r="CM6" s="421">
        <v>3.4</v>
      </c>
      <c r="CN6" s="421">
        <v>4.5518913999999917</v>
      </c>
      <c r="CO6" s="421">
        <v>5.2999999999999918</v>
      </c>
      <c r="CP6" s="575">
        <v>11.699999999999974</v>
      </c>
      <c r="CQ6" s="583">
        <v>10.19999999999998</v>
      </c>
      <c r="CR6" s="575">
        <v>6.8499999999999917</v>
      </c>
      <c r="CS6" s="421">
        <v>2.15</v>
      </c>
      <c r="CT6" s="421">
        <v>4.87</v>
      </c>
      <c r="CU6" s="421">
        <v>1.7399999999999998</v>
      </c>
      <c r="CV6" s="421">
        <v>4.3555665000000001</v>
      </c>
      <c r="CW6" s="421">
        <v>2.7555332999999997</v>
      </c>
      <c r="CX6" s="421">
        <v>3.3060857000000001</v>
      </c>
      <c r="CY6" s="421">
        <v>4.3183026</v>
      </c>
      <c r="CZ6" s="583">
        <v>4.5840553999999996</v>
      </c>
      <c r="DA6" s="583">
        <v>1.62</v>
      </c>
      <c r="DB6" s="575"/>
      <c r="DC6" s="421">
        <v>0.02</v>
      </c>
      <c r="DD6" s="421">
        <v>4.83</v>
      </c>
      <c r="DE6" s="421">
        <v>6.1484699999999997</v>
      </c>
      <c r="DF6" s="421">
        <v>6.6449999999999996</v>
      </c>
      <c r="DG6" s="421">
        <v>7.7449999999999992</v>
      </c>
      <c r="DH6" s="421">
        <v>6.14</v>
      </c>
      <c r="DI6" s="421">
        <v>1.3800000000000001</v>
      </c>
      <c r="DJ6" s="575">
        <v>1.18</v>
      </c>
      <c r="DK6" s="583">
        <v>1.2</v>
      </c>
      <c r="DL6" s="575">
        <v>0.79</v>
      </c>
      <c r="DM6" s="421">
        <v>39.426180000000002</v>
      </c>
      <c r="DN6" s="421">
        <v>19.940000000000001</v>
      </c>
      <c r="DO6" s="421">
        <v>95.66</v>
      </c>
      <c r="DP6" s="421">
        <v>39.910000000000004</v>
      </c>
      <c r="DQ6" s="421">
        <v>78.56</v>
      </c>
      <c r="DR6" s="421">
        <v>63.09</v>
      </c>
      <c r="DS6" s="421">
        <v>65</v>
      </c>
      <c r="DT6" s="583">
        <v>1.2744789999999999</v>
      </c>
      <c r="DU6" s="583">
        <v>130.01999999999998</v>
      </c>
      <c r="DV6" s="575">
        <v>133.19118080000001</v>
      </c>
      <c r="DW6" s="575">
        <v>0</v>
      </c>
      <c r="DX6" s="575">
        <v>0</v>
      </c>
      <c r="DY6" s="575">
        <v>0</v>
      </c>
      <c r="DZ6" s="575">
        <v>0</v>
      </c>
      <c r="EA6" s="575">
        <v>0</v>
      </c>
      <c r="EB6" s="575">
        <v>0</v>
      </c>
      <c r="EC6" s="575">
        <v>0</v>
      </c>
      <c r="ED6" s="575">
        <v>0</v>
      </c>
      <c r="EE6" s="575">
        <v>0</v>
      </c>
      <c r="EF6" s="575">
        <v>0</v>
      </c>
      <c r="EG6" s="575">
        <v>0</v>
      </c>
      <c r="EH6" s="421">
        <v>405.00689989999995</v>
      </c>
      <c r="EI6" s="421">
        <v>606.19000000000005</v>
      </c>
      <c r="EJ6" s="421">
        <v>597.76</v>
      </c>
      <c r="EK6" s="421">
        <v>271.60091847886008</v>
      </c>
      <c r="EL6" s="421">
        <v>304.11447300000003</v>
      </c>
      <c r="EM6" s="421">
        <v>154.01062769399999</v>
      </c>
      <c r="EN6" s="421">
        <v>152.26181489999999</v>
      </c>
      <c r="EO6" s="583">
        <v>56.035875159999968</v>
      </c>
      <c r="EP6" s="583">
        <v>315.35083602929996</v>
      </c>
      <c r="EQ6" s="583">
        <v>320.5327145</v>
      </c>
      <c r="ER6" s="421">
        <v>2244.9499999999998</v>
      </c>
      <c r="ES6" s="421">
        <v>2188.11</v>
      </c>
      <c r="ET6" s="421">
        <v>2140.25</v>
      </c>
      <c r="EU6" s="421">
        <v>1587.4409984788599</v>
      </c>
      <c r="EV6" s="421">
        <v>1489.410183</v>
      </c>
      <c r="EW6" s="421">
        <v>1282.6087076940003</v>
      </c>
      <c r="EX6" s="421">
        <v>1984.8601148999999</v>
      </c>
      <c r="EY6" s="575">
        <v>4090.8858751600001</v>
      </c>
      <c r="EZ6" s="575">
        <v>4438.7408360293002</v>
      </c>
      <c r="FA6" s="575">
        <v>5261.1227145000003</v>
      </c>
      <c r="FB6" s="419"/>
      <c r="FC6" s="419"/>
      <c r="FD6" s="419"/>
      <c r="FE6" s="419"/>
      <c r="FF6" s="419"/>
    </row>
    <row r="7" spans="1:177" s="426" customFormat="1" ht="18" customHeight="1">
      <c r="A7" s="420" t="s">
        <v>198</v>
      </c>
      <c r="B7" s="421">
        <v>1845.48</v>
      </c>
      <c r="C7" s="421">
        <v>1584.27</v>
      </c>
      <c r="D7" s="427">
        <v>1547.44</v>
      </c>
      <c r="E7" s="427">
        <v>1324.6845599999999</v>
      </c>
      <c r="F7" s="427">
        <v>1193.28991</v>
      </c>
      <c r="G7" s="427">
        <v>1136.0722000000003</v>
      </c>
      <c r="H7" s="427">
        <v>1846.7415599999999</v>
      </c>
      <c r="I7" s="584">
        <v>4049.7</v>
      </c>
      <c r="J7" s="597">
        <v>4149.9000000000005</v>
      </c>
      <c r="K7" s="575">
        <v>4950.6400000000003</v>
      </c>
      <c r="L7" s="575">
        <v>0</v>
      </c>
      <c r="M7" s="421">
        <v>31.531300000000002</v>
      </c>
      <c r="N7" s="421">
        <v>18.45</v>
      </c>
      <c r="O7" s="427">
        <v>23.33</v>
      </c>
      <c r="P7" s="427">
        <v>7.58</v>
      </c>
      <c r="Q7" s="427">
        <v>5.23</v>
      </c>
      <c r="R7" s="427">
        <v>4.4000000000000004</v>
      </c>
      <c r="S7" s="427">
        <v>1.35</v>
      </c>
      <c r="T7" s="584">
        <v>0</v>
      </c>
      <c r="U7" s="584">
        <v>0</v>
      </c>
      <c r="V7" s="575">
        <v>0</v>
      </c>
      <c r="W7" s="421">
        <v>1.75</v>
      </c>
      <c r="X7" s="421">
        <v>1.4</v>
      </c>
      <c r="Y7" s="427">
        <v>0.15</v>
      </c>
      <c r="Z7" s="427">
        <v>0.15</v>
      </c>
      <c r="AA7" s="421">
        <v>0</v>
      </c>
      <c r="AB7" s="421">
        <v>0</v>
      </c>
      <c r="AC7" s="421">
        <v>0</v>
      </c>
      <c r="AD7" s="428">
        <v>0</v>
      </c>
      <c r="AE7" s="597">
        <v>0</v>
      </c>
      <c r="AF7" s="575">
        <v>0</v>
      </c>
      <c r="AG7" s="421">
        <v>1.45431</v>
      </c>
      <c r="AH7" s="421">
        <v>1.52</v>
      </c>
      <c r="AI7" s="427">
        <v>19.608219999999999</v>
      </c>
      <c r="AJ7" s="427">
        <v>71.606450000000009</v>
      </c>
      <c r="AK7" s="427">
        <v>91.670037100000016</v>
      </c>
      <c r="AL7" s="427">
        <v>0.64886309399999997</v>
      </c>
      <c r="AM7" s="427">
        <v>33.143427299999999</v>
      </c>
      <c r="AN7" s="574">
        <v>29.595099599999998</v>
      </c>
      <c r="AO7" s="584">
        <v>17.286399599999999</v>
      </c>
      <c r="AP7" s="575">
        <v>11.1746461</v>
      </c>
      <c r="AQ7" s="575">
        <v>0</v>
      </c>
      <c r="AR7" s="421">
        <v>0.1</v>
      </c>
      <c r="AS7" s="421">
        <v>0</v>
      </c>
      <c r="AT7" s="427">
        <v>0.35</v>
      </c>
      <c r="AU7" s="427">
        <v>1.4999999999999999E-2</v>
      </c>
      <c r="AV7" s="427">
        <v>0.45</v>
      </c>
      <c r="AW7" s="427">
        <v>0.8</v>
      </c>
      <c r="AX7" s="427">
        <v>0</v>
      </c>
      <c r="AY7" s="584">
        <v>0.05</v>
      </c>
      <c r="AZ7" s="584">
        <v>0</v>
      </c>
      <c r="BA7" s="575">
        <v>0</v>
      </c>
      <c r="BB7" s="421">
        <v>0.44</v>
      </c>
      <c r="BC7" s="421">
        <v>213.6051099</v>
      </c>
      <c r="BD7" s="421">
        <v>312.33999999999997</v>
      </c>
      <c r="BE7" s="427">
        <v>253.48035869999998</v>
      </c>
      <c r="BF7" s="427">
        <v>0.01</v>
      </c>
      <c r="BG7" s="427">
        <v>0</v>
      </c>
      <c r="BH7" s="427">
        <v>0</v>
      </c>
      <c r="BI7" s="427">
        <v>0</v>
      </c>
      <c r="BJ7" s="584">
        <v>0</v>
      </c>
      <c r="BK7" s="584">
        <v>0</v>
      </c>
      <c r="BL7" s="575">
        <v>0</v>
      </c>
      <c r="BM7" s="421">
        <v>26.5</v>
      </c>
      <c r="BN7" s="421">
        <v>162.06</v>
      </c>
      <c r="BO7" s="427">
        <v>172.75000000000045</v>
      </c>
      <c r="BP7" s="421">
        <v>121.95</v>
      </c>
      <c r="BQ7" s="421">
        <v>103.922</v>
      </c>
      <c r="BR7" s="421">
        <v>61.91</v>
      </c>
      <c r="BS7" s="421">
        <v>35.5</v>
      </c>
      <c r="BT7" s="584">
        <v>0.1085</v>
      </c>
      <c r="BU7" s="584">
        <v>5.4350000000000005</v>
      </c>
      <c r="BV7" s="575">
        <v>0.75000000000000178</v>
      </c>
      <c r="BW7" s="421">
        <v>136.25</v>
      </c>
      <c r="BX7" s="421">
        <v>88.65</v>
      </c>
      <c r="BY7" s="421">
        <v>82.42</v>
      </c>
      <c r="BZ7" s="427">
        <v>24.299450199999999</v>
      </c>
      <c r="CA7" s="427">
        <v>17.728901978860002</v>
      </c>
      <c r="CB7" s="427">
        <v>10.3819026</v>
      </c>
      <c r="CC7" s="427">
        <v>9.2637874999999994</v>
      </c>
      <c r="CD7" s="427">
        <v>6.2700849999999999</v>
      </c>
      <c r="CE7" s="574">
        <v>6.7319246999999995</v>
      </c>
      <c r="CF7" s="584">
        <v>3.5410594293000002</v>
      </c>
      <c r="CG7" s="575">
        <v>4.6230000000000002</v>
      </c>
      <c r="CH7" s="427">
        <v>0.81583245999999998</v>
      </c>
      <c r="CI7" s="584">
        <v>146.26837699999999</v>
      </c>
      <c r="CJ7" s="575">
        <v>163.15388760000002</v>
      </c>
      <c r="CK7" s="427">
        <v>0.25</v>
      </c>
      <c r="CL7" s="427">
        <v>1.65</v>
      </c>
      <c r="CM7" s="421">
        <v>3.4</v>
      </c>
      <c r="CN7" s="421">
        <v>4.5518913999999917</v>
      </c>
      <c r="CO7" s="421">
        <v>5.2999999999999918</v>
      </c>
      <c r="CP7" s="575">
        <v>11.699999999999974</v>
      </c>
      <c r="CQ7" s="584">
        <v>10.19999999999998</v>
      </c>
      <c r="CR7" s="575">
        <v>6.8499999999999917</v>
      </c>
      <c r="CS7" s="421">
        <v>2.15</v>
      </c>
      <c r="CT7" s="421">
        <v>4.87</v>
      </c>
      <c r="CU7" s="427">
        <v>1.7399999999999998</v>
      </c>
      <c r="CV7" s="427">
        <v>4.3555665000000001</v>
      </c>
      <c r="CW7" s="427">
        <v>2.9786332999999998</v>
      </c>
      <c r="CX7" s="427">
        <v>3.3060857000000001</v>
      </c>
      <c r="CY7" s="427">
        <v>4.7783026</v>
      </c>
      <c r="CZ7" s="584">
        <v>4.5840553999999996</v>
      </c>
      <c r="DA7" s="584">
        <v>1.62</v>
      </c>
      <c r="DB7" s="575"/>
      <c r="DC7" s="421">
        <v>0.02</v>
      </c>
      <c r="DD7" s="421">
        <v>4.83</v>
      </c>
      <c r="DE7" s="427">
        <v>6.1484699999999997</v>
      </c>
      <c r="DF7" s="427">
        <v>6.6449999999999996</v>
      </c>
      <c r="DG7" s="427">
        <v>7.7449999999999992</v>
      </c>
      <c r="DH7" s="427">
        <v>6.14</v>
      </c>
      <c r="DI7" s="427">
        <v>1.3800000000000001</v>
      </c>
      <c r="DJ7" s="574">
        <v>1.18</v>
      </c>
      <c r="DK7" s="584">
        <v>1.2</v>
      </c>
      <c r="DL7" s="575">
        <v>0.79</v>
      </c>
      <c r="DM7" s="421">
        <v>39.626179999999998</v>
      </c>
      <c r="DN7" s="421">
        <v>19.940000000000001</v>
      </c>
      <c r="DO7" s="427">
        <v>95.66</v>
      </c>
      <c r="DP7" s="427">
        <v>39.910000000000004</v>
      </c>
      <c r="DQ7" s="427">
        <v>78.56</v>
      </c>
      <c r="DR7" s="427">
        <v>63.09</v>
      </c>
      <c r="DS7" s="427">
        <v>65</v>
      </c>
      <c r="DT7" s="584">
        <v>1.2744789999999999</v>
      </c>
      <c r="DU7" s="584">
        <v>130.01999999999998</v>
      </c>
      <c r="DV7" s="575">
        <v>133.19118080000001</v>
      </c>
      <c r="DW7" s="575">
        <v>0</v>
      </c>
      <c r="DX7" s="575">
        <v>0</v>
      </c>
      <c r="DY7" s="575">
        <v>0</v>
      </c>
      <c r="DZ7" s="575">
        <v>0</v>
      </c>
      <c r="EA7" s="575">
        <v>0</v>
      </c>
      <c r="EB7" s="575">
        <v>0</v>
      </c>
      <c r="EC7" s="575">
        <v>0</v>
      </c>
      <c r="ED7" s="575">
        <v>0</v>
      </c>
      <c r="EE7" s="575">
        <v>0</v>
      </c>
      <c r="EF7" s="575">
        <v>0</v>
      </c>
      <c r="EG7" s="575">
        <v>0</v>
      </c>
      <c r="EH7" s="421">
        <v>405.3868999</v>
      </c>
      <c r="EI7" s="421">
        <v>607.82000000000005</v>
      </c>
      <c r="EJ7" s="421">
        <v>597.76</v>
      </c>
      <c r="EK7" s="421">
        <v>271.60091847886008</v>
      </c>
      <c r="EL7" s="421">
        <v>304.33757300000002</v>
      </c>
      <c r="EM7" s="421">
        <v>154.11062769399999</v>
      </c>
      <c r="EN7" s="421">
        <v>152.7218149</v>
      </c>
      <c r="EO7" s="584">
        <v>56.039891159999968</v>
      </c>
      <c r="EP7" s="583">
        <v>315.57083602929993</v>
      </c>
      <c r="EQ7" s="583">
        <v>320.5327145</v>
      </c>
      <c r="ER7" s="421">
        <v>2250.8668999000001</v>
      </c>
      <c r="ES7" s="421">
        <v>2192.09</v>
      </c>
      <c r="ET7" s="427">
        <v>2145.1999999999998</v>
      </c>
      <c r="EU7" s="427">
        <v>1596.2854784788599</v>
      </c>
      <c r="EV7" s="421">
        <v>1497.627483</v>
      </c>
      <c r="EW7" s="421">
        <v>1290.1828276940003</v>
      </c>
      <c r="EX7" s="421">
        <v>1999.4633749</v>
      </c>
      <c r="EY7" s="575">
        <v>4105.7398911600003</v>
      </c>
      <c r="EZ7" s="575">
        <v>4465.4708360293007</v>
      </c>
      <c r="FA7" s="575">
        <v>5271.1727145000004</v>
      </c>
      <c r="FB7" s="419"/>
      <c r="FC7" s="419"/>
      <c r="FD7" s="419"/>
      <c r="FE7" s="419"/>
      <c r="FF7" s="419"/>
    </row>
    <row r="8" spans="1:177" s="426" customFormat="1" ht="18" customHeight="1">
      <c r="A8" s="420" t="s">
        <v>205</v>
      </c>
      <c r="B8" s="427">
        <v>1817.67</v>
      </c>
      <c r="C8" s="427">
        <v>1563.55</v>
      </c>
      <c r="D8" s="421">
        <v>1494.9</v>
      </c>
      <c r="E8" s="421">
        <v>1304.14552</v>
      </c>
      <c r="F8" s="421">
        <v>1181.4033099999999</v>
      </c>
      <c r="G8" s="421">
        <v>1117.49135</v>
      </c>
      <c r="H8" s="421">
        <v>1807.04862</v>
      </c>
      <c r="I8" s="583">
        <v>3971.26</v>
      </c>
      <c r="J8" s="575">
        <v>4037.5657999999999</v>
      </c>
      <c r="K8" s="575">
        <v>4845.25</v>
      </c>
      <c r="L8" s="575">
        <v>0</v>
      </c>
      <c r="M8" s="427">
        <v>31.4026</v>
      </c>
      <c r="N8" s="427">
        <v>18.05</v>
      </c>
      <c r="O8" s="421">
        <v>20.68</v>
      </c>
      <c r="P8" s="421">
        <v>7.58</v>
      </c>
      <c r="Q8" s="421">
        <v>5.23</v>
      </c>
      <c r="R8" s="421">
        <v>4.4000000000000004</v>
      </c>
      <c r="S8" s="421">
        <v>1.35</v>
      </c>
      <c r="T8" s="583">
        <v>0</v>
      </c>
      <c r="U8" s="583">
        <v>0</v>
      </c>
      <c r="V8" s="575">
        <v>0</v>
      </c>
      <c r="W8" s="427">
        <v>1.75</v>
      </c>
      <c r="X8" s="427">
        <v>1.4</v>
      </c>
      <c r="Y8" s="421">
        <v>0.15</v>
      </c>
      <c r="Z8" s="421">
        <v>0.15</v>
      </c>
      <c r="AA8" s="421">
        <v>0</v>
      </c>
      <c r="AB8" s="421">
        <v>0</v>
      </c>
      <c r="AC8" s="421">
        <v>0</v>
      </c>
      <c r="AD8" s="422">
        <v>0</v>
      </c>
      <c r="AE8" s="575">
        <v>0</v>
      </c>
      <c r="AF8" s="575">
        <v>0</v>
      </c>
      <c r="AG8" s="427">
        <v>1.45431</v>
      </c>
      <c r="AH8" s="427">
        <v>1.52</v>
      </c>
      <c r="AI8" s="421">
        <v>18.220299999999998</v>
      </c>
      <c r="AJ8" s="421">
        <v>60.808490000000006</v>
      </c>
      <c r="AK8" s="421">
        <v>83.022278099999994</v>
      </c>
      <c r="AL8" s="421">
        <v>0.62406309399999993</v>
      </c>
      <c r="AM8" s="421">
        <v>33.143427299999999</v>
      </c>
      <c r="AN8" s="575">
        <v>29.595099600000005</v>
      </c>
      <c r="AO8" s="583">
        <v>17.286399600000003</v>
      </c>
      <c r="AP8" s="575">
        <v>11.1746461</v>
      </c>
      <c r="AQ8" s="575">
        <v>0</v>
      </c>
      <c r="AR8" s="427">
        <v>0.1</v>
      </c>
      <c r="AS8" s="427">
        <v>0</v>
      </c>
      <c r="AT8" s="424">
        <v>0.35</v>
      </c>
      <c r="AU8" s="424">
        <v>1.4999999999999999E-2</v>
      </c>
      <c r="AV8" s="424">
        <v>0.45</v>
      </c>
      <c r="AW8" s="424">
        <v>0.8</v>
      </c>
      <c r="AX8" s="424">
        <v>0</v>
      </c>
      <c r="AY8" s="583">
        <v>0.05</v>
      </c>
      <c r="AZ8" s="583">
        <v>0</v>
      </c>
      <c r="BA8" s="575">
        <v>0</v>
      </c>
      <c r="BB8" s="421">
        <v>0.44</v>
      </c>
      <c r="BC8" s="427">
        <v>150.4031444</v>
      </c>
      <c r="BD8" s="427">
        <v>190.03</v>
      </c>
      <c r="BE8" s="421">
        <v>201.71750129999998</v>
      </c>
      <c r="BF8" s="421">
        <v>0.01</v>
      </c>
      <c r="BG8" s="421">
        <v>0</v>
      </c>
      <c r="BH8" s="421">
        <v>0</v>
      </c>
      <c r="BI8" s="421">
        <v>0</v>
      </c>
      <c r="BJ8" s="583">
        <v>0</v>
      </c>
      <c r="BK8" s="583">
        <v>0</v>
      </c>
      <c r="BL8" s="575">
        <v>0</v>
      </c>
      <c r="BM8" s="427">
        <v>26.5</v>
      </c>
      <c r="BN8" s="427">
        <v>162.06</v>
      </c>
      <c r="BO8" s="421">
        <v>172.75000000000045</v>
      </c>
      <c r="BP8" s="421">
        <v>121.95</v>
      </c>
      <c r="BQ8" s="421">
        <v>103.922</v>
      </c>
      <c r="BR8" s="421">
        <v>61.91</v>
      </c>
      <c r="BS8" s="421">
        <v>35.5</v>
      </c>
      <c r="BT8" s="583">
        <v>0.1085</v>
      </c>
      <c r="BU8" s="583">
        <v>5.4349999999999996</v>
      </c>
      <c r="BV8" s="575">
        <v>0.75</v>
      </c>
      <c r="BW8" s="421">
        <v>135</v>
      </c>
      <c r="BX8" s="427">
        <v>87.65</v>
      </c>
      <c r="BY8" s="427">
        <v>82.42</v>
      </c>
      <c r="BZ8" s="421">
        <v>24.299306999999999</v>
      </c>
      <c r="CA8" s="421">
        <v>17.560763978859995</v>
      </c>
      <c r="CB8" s="421">
        <v>10.2819026</v>
      </c>
      <c r="CC8" s="421">
        <v>9.2637874999999994</v>
      </c>
      <c r="CD8" s="421">
        <v>6.2700849999999999</v>
      </c>
      <c r="CE8" s="575">
        <v>5.4005479999800006</v>
      </c>
      <c r="CF8" s="583">
        <v>3.5410594293000002</v>
      </c>
      <c r="CG8" s="575">
        <v>4.6230000000000002</v>
      </c>
      <c r="CH8" s="421">
        <v>0.81283845999999993</v>
      </c>
      <c r="CI8" s="583">
        <v>144.36550700000001</v>
      </c>
      <c r="CJ8" s="575">
        <v>163.15388760000002</v>
      </c>
      <c r="CK8" s="421">
        <v>0.25</v>
      </c>
      <c r="CL8" s="421">
        <v>1.6500000000000001</v>
      </c>
      <c r="CM8" s="421">
        <v>3.4</v>
      </c>
      <c r="CN8" s="421">
        <v>4.5518913999999917</v>
      </c>
      <c r="CO8" s="421">
        <v>5.2999999999999892</v>
      </c>
      <c r="CP8" s="575">
        <v>11.700000000000031</v>
      </c>
      <c r="CQ8" s="583">
        <v>10.20000000000001</v>
      </c>
      <c r="CR8" s="575">
        <v>6.8499999999999837</v>
      </c>
      <c r="CS8" s="427">
        <v>1.95</v>
      </c>
      <c r="CT8" s="427">
        <v>4.37</v>
      </c>
      <c r="CU8" s="425">
        <v>1.73</v>
      </c>
      <c r="CV8" s="425">
        <v>4.1324665000000005</v>
      </c>
      <c r="CW8" s="425">
        <v>2.5465332999999997</v>
      </c>
      <c r="CX8" s="425">
        <v>2.8135857</v>
      </c>
      <c r="CY8" s="425">
        <v>4.4783026000000001</v>
      </c>
      <c r="CZ8" s="583">
        <v>4.5840553999999996</v>
      </c>
      <c r="DA8" s="583">
        <v>1.6186666000000001</v>
      </c>
      <c r="DB8" s="575"/>
      <c r="DC8" s="427">
        <v>0.02</v>
      </c>
      <c r="DD8" s="427">
        <v>4.05</v>
      </c>
      <c r="DE8" s="421">
        <v>6.1484699999999997</v>
      </c>
      <c r="DF8" s="421">
        <v>6.6449999999999996</v>
      </c>
      <c r="DG8" s="421">
        <v>7.7449999999999992</v>
      </c>
      <c r="DH8" s="421">
        <v>6.14</v>
      </c>
      <c r="DI8" s="421">
        <v>1.3800000000000001</v>
      </c>
      <c r="DJ8" s="575">
        <v>1.1800000000000002</v>
      </c>
      <c r="DK8" s="583">
        <v>1.2</v>
      </c>
      <c r="DL8" s="575">
        <v>0.79</v>
      </c>
      <c r="DM8" s="427">
        <v>38.6300472</v>
      </c>
      <c r="DN8" s="427">
        <v>19.440000000000001</v>
      </c>
      <c r="DO8" s="421">
        <v>80.66</v>
      </c>
      <c r="DP8" s="421">
        <v>39.909999999999997</v>
      </c>
      <c r="DQ8" s="421">
        <v>78.56</v>
      </c>
      <c r="DR8" s="421">
        <v>63.09</v>
      </c>
      <c r="DS8" s="421">
        <v>65</v>
      </c>
      <c r="DT8" s="583">
        <v>1.2744789999999999</v>
      </c>
      <c r="DU8" s="583">
        <v>130.02000000000001</v>
      </c>
      <c r="DV8" s="575">
        <v>133.19118080000001</v>
      </c>
      <c r="DW8" s="575">
        <v>0</v>
      </c>
      <c r="DX8" s="575">
        <v>0</v>
      </c>
      <c r="DY8" s="575">
        <v>0</v>
      </c>
      <c r="DZ8" s="575">
        <v>0</v>
      </c>
      <c r="EA8" s="575">
        <v>0</v>
      </c>
      <c r="EB8" s="575">
        <v>0</v>
      </c>
      <c r="EC8" s="575">
        <v>0</v>
      </c>
      <c r="ED8" s="575">
        <v>0</v>
      </c>
      <c r="EE8" s="575">
        <v>0</v>
      </c>
      <c r="EF8" s="575">
        <v>0</v>
      </c>
      <c r="EG8" s="575">
        <v>0</v>
      </c>
      <c r="EH8" s="421">
        <v>339.86010160000001</v>
      </c>
      <c r="EI8" s="421">
        <v>483.33</v>
      </c>
      <c r="EJ8" s="421">
        <v>526.95000000000005</v>
      </c>
      <c r="EK8" s="421">
        <v>260.41172047886005</v>
      </c>
      <c r="EL8" s="421">
        <v>295.157714</v>
      </c>
      <c r="EM8" s="421">
        <v>153.59332769399998</v>
      </c>
      <c r="EN8" s="421">
        <v>152.42181489999999</v>
      </c>
      <c r="EO8" s="583">
        <v>54.705520459980036</v>
      </c>
      <c r="EP8" s="583">
        <v>313.66663262930001</v>
      </c>
      <c r="EQ8" s="583">
        <v>320.5327145</v>
      </c>
      <c r="ER8" s="421">
        <v>2157.5301016000003</v>
      </c>
      <c r="ES8" s="421">
        <v>2046.88</v>
      </c>
      <c r="ET8" s="421">
        <v>2021.85</v>
      </c>
      <c r="EU8" s="421">
        <v>1564.55724047886</v>
      </c>
      <c r="EV8" s="421">
        <v>1476.5610239999999</v>
      </c>
      <c r="EW8" s="421">
        <v>1271.084677694</v>
      </c>
      <c r="EX8" s="421">
        <v>1959.4704349000001</v>
      </c>
      <c r="EY8" s="575">
        <v>4025.9655204599803</v>
      </c>
      <c r="EZ8" s="575">
        <v>4351.2324326293001</v>
      </c>
      <c r="FA8" s="575">
        <v>5165.7827145000001</v>
      </c>
      <c r="FB8" s="419"/>
      <c r="FC8" s="419"/>
      <c r="FD8" s="419"/>
      <c r="FE8" s="419"/>
      <c r="FF8" s="419"/>
    </row>
    <row r="9" spans="1:177" s="426" customFormat="1" ht="18" customHeight="1">
      <c r="A9" s="420" t="s">
        <v>281</v>
      </c>
      <c r="B9" s="427">
        <v>25.45</v>
      </c>
      <c r="C9" s="427">
        <v>15.77</v>
      </c>
      <c r="D9" s="421">
        <v>43.7</v>
      </c>
      <c r="E9" s="421">
        <v>12.544840000000001</v>
      </c>
      <c r="F9" s="421">
        <v>1.6105700000000001</v>
      </c>
      <c r="G9" s="421">
        <v>2.4613700000000001</v>
      </c>
      <c r="H9" s="421">
        <v>21.38</v>
      </c>
      <c r="I9" s="583">
        <v>39.28</v>
      </c>
      <c r="J9" s="575">
        <v>92.944289999999995</v>
      </c>
      <c r="K9" s="575">
        <v>99.04</v>
      </c>
      <c r="L9" s="575">
        <v>0</v>
      </c>
      <c r="M9" s="427">
        <v>0</v>
      </c>
      <c r="N9" s="427">
        <v>0.4</v>
      </c>
      <c r="O9" s="421">
        <v>2.65</v>
      </c>
      <c r="P9" s="421">
        <v>0</v>
      </c>
      <c r="Q9" s="421">
        <v>0</v>
      </c>
      <c r="R9" s="421">
        <v>0</v>
      </c>
      <c r="S9" s="421">
        <v>0</v>
      </c>
      <c r="T9" s="583">
        <v>0</v>
      </c>
      <c r="U9" s="583">
        <v>0</v>
      </c>
      <c r="V9" s="575">
        <v>0</v>
      </c>
      <c r="W9" s="427">
        <v>0</v>
      </c>
      <c r="X9" s="427">
        <v>0</v>
      </c>
      <c r="Y9" s="421">
        <v>0</v>
      </c>
      <c r="Z9" s="421">
        <v>0</v>
      </c>
      <c r="AA9" s="421">
        <v>0</v>
      </c>
      <c r="AB9" s="421">
        <v>0</v>
      </c>
      <c r="AC9" s="421">
        <v>0</v>
      </c>
      <c r="AD9" s="422">
        <v>0</v>
      </c>
      <c r="AE9" s="575">
        <v>0</v>
      </c>
      <c r="AF9" s="575">
        <v>0</v>
      </c>
      <c r="AG9" s="427">
        <v>0</v>
      </c>
      <c r="AH9" s="427">
        <v>0</v>
      </c>
      <c r="AI9" s="421">
        <v>1.38792</v>
      </c>
      <c r="AJ9" s="421">
        <v>10.58196</v>
      </c>
      <c r="AK9" s="421">
        <v>8.6477599999999999</v>
      </c>
      <c r="AL9" s="421">
        <v>2.4799999999999999E-2</v>
      </c>
      <c r="AM9" s="421">
        <v>0</v>
      </c>
      <c r="AN9" s="575">
        <v>0</v>
      </c>
      <c r="AO9" s="583">
        <v>0</v>
      </c>
      <c r="AP9" s="575">
        <v>0</v>
      </c>
      <c r="AQ9" s="575">
        <v>0</v>
      </c>
      <c r="AR9" s="427">
        <v>0</v>
      </c>
      <c r="AS9" s="427">
        <v>0</v>
      </c>
      <c r="AT9" s="421">
        <v>0</v>
      </c>
      <c r="AU9" s="421">
        <v>0</v>
      </c>
      <c r="AV9" s="421">
        <v>0</v>
      </c>
      <c r="AW9" s="421">
        <v>0</v>
      </c>
      <c r="AX9" s="421">
        <v>0</v>
      </c>
      <c r="AY9" s="583">
        <v>0</v>
      </c>
      <c r="AZ9" s="583">
        <v>0</v>
      </c>
      <c r="BA9" s="575">
        <v>0</v>
      </c>
      <c r="BB9" s="421">
        <v>0</v>
      </c>
      <c r="BC9" s="427">
        <v>61.634126999999999</v>
      </c>
      <c r="BD9" s="427">
        <v>122.42</v>
      </c>
      <c r="BE9" s="421">
        <v>51.762857399999987</v>
      </c>
      <c r="BF9" s="421">
        <v>0</v>
      </c>
      <c r="BG9" s="421">
        <v>0</v>
      </c>
      <c r="BH9" s="421">
        <v>0</v>
      </c>
      <c r="BI9" s="421">
        <v>0</v>
      </c>
      <c r="BJ9" s="583">
        <v>0</v>
      </c>
      <c r="BK9" s="583">
        <v>0</v>
      </c>
      <c r="BL9" s="575">
        <v>0</v>
      </c>
      <c r="BM9" s="427">
        <v>0</v>
      </c>
      <c r="BN9" s="427">
        <v>0</v>
      </c>
      <c r="BO9" s="421">
        <v>0</v>
      </c>
      <c r="BP9" s="421">
        <v>0</v>
      </c>
      <c r="BQ9" s="421">
        <v>0</v>
      </c>
      <c r="BR9" s="421">
        <v>0</v>
      </c>
      <c r="BS9" s="421">
        <v>0</v>
      </c>
      <c r="BT9" s="583">
        <v>0</v>
      </c>
      <c r="BU9" s="583">
        <v>0</v>
      </c>
      <c r="BV9" s="575">
        <v>0</v>
      </c>
      <c r="BW9" s="421">
        <v>1.25</v>
      </c>
      <c r="BX9" s="427">
        <v>1</v>
      </c>
      <c r="BY9" s="427">
        <v>0</v>
      </c>
      <c r="BZ9" s="421">
        <v>0</v>
      </c>
      <c r="CA9" s="421">
        <v>0</v>
      </c>
      <c r="CB9" s="421">
        <v>0</v>
      </c>
      <c r="CC9" s="421">
        <v>0</v>
      </c>
      <c r="CD9" s="421">
        <v>0</v>
      </c>
      <c r="CE9" s="575">
        <v>1.0079087</v>
      </c>
      <c r="CF9" s="583">
        <v>0</v>
      </c>
      <c r="CG9" s="575">
        <v>0</v>
      </c>
      <c r="CH9" s="421">
        <v>2.9940000000000001E-3</v>
      </c>
      <c r="CI9" s="583">
        <v>1.9028700000000001</v>
      </c>
      <c r="CJ9" s="575">
        <v>0</v>
      </c>
      <c r="CK9" s="421">
        <v>0</v>
      </c>
      <c r="CL9" s="421">
        <v>0</v>
      </c>
      <c r="CM9" s="421">
        <v>0</v>
      </c>
      <c r="CN9" s="421">
        <v>0</v>
      </c>
      <c r="CO9" s="421">
        <v>0</v>
      </c>
      <c r="CP9" s="575">
        <v>0</v>
      </c>
      <c r="CQ9" s="583">
        <v>0</v>
      </c>
      <c r="CR9" s="575">
        <v>0</v>
      </c>
      <c r="CS9" s="427">
        <v>0.2</v>
      </c>
      <c r="CT9" s="427">
        <v>0.5</v>
      </c>
      <c r="CU9" s="427">
        <v>9.9999999999997868E-3</v>
      </c>
      <c r="CV9" s="427">
        <v>0.01</v>
      </c>
      <c r="CW9" s="427">
        <v>0.43210000000000004</v>
      </c>
      <c r="CX9" s="427">
        <v>3.2500000000000001E-2</v>
      </c>
      <c r="CY9" s="427">
        <v>0.3</v>
      </c>
      <c r="CZ9" s="583">
        <v>0</v>
      </c>
      <c r="DA9" s="583">
        <v>0</v>
      </c>
      <c r="DB9" s="575"/>
      <c r="DC9" s="427">
        <v>0</v>
      </c>
      <c r="DD9" s="427">
        <v>0.78</v>
      </c>
      <c r="DE9" s="421">
        <v>0</v>
      </c>
      <c r="DF9" s="421">
        <v>0</v>
      </c>
      <c r="DG9" s="421">
        <v>0</v>
      </c>
      <c r="DH9" s="421">
        <v>0</v>
      </c>
      <c r="DI9" s="421">
        <v>0</v>
      </c>
      <c r="DJ9" s="575">
        <v>0</v>
      </c>
      <c r="DK9" s="583">
        <v>0</v>
      </c>
      <c r="DL9" s="575">
        <v>0</v>
      </c>
      <c r="DM9" s="427">
        <v>1</v>
      </c>
      <c r="DN9" s="427">
        <v>0.5</v>
      </c>
      <c r="DO9" s="421">
        <v>15</v>
      </c>
      <c r="DP9" s="421">
        <v>0</v>
      </c>
      <c r="DQ9" s="421">
        <v>0</v>
      </c>
      <c r="DR9" s="421">
        <v>0</v>
      </c>
      <c r="DS9" s="421">
        <v>0</v>
      </c>
      <c r="DT9" s="583">
        <v>0</v>
      </c>
      <c r="DU9" s="583">
        <v>0</v>
      </c>
      <c r="DV9" s="575">
        <v>0</v>
      </c>
      <c r="DW9" s="575">
        <v>0</v>
      </c>
      <c r="DX9" s="575">
        <v>0</v>
      </c>
      <c r="DY9" s="575">
        <v>0</v>
      </c>
      <c r="DZ9" s="575">
        <v>0</v>
      </c>
      <c r="EA9" s="575">
        <v>0</v>
      </c>
      <c r="EB9" s="575">
        <v>0</v>
      </c>
      <c r="EC9" s="575">
        <v>0</v>
      </c>
      <c r="ED9" s="575">
        <v>0</v>
      </c>
      <c r="EE9" s="575">
        <v>0</v>
      </c>
      <c r="EF9" s="575">
        <v>0</v>
      </c>
      <c r="EG9" s="575">
        <v>0</v>
      </c>
      <c r="EH9" s="421">
        <v>63.83</v>
      </c>
      <c r="EI9" s="421">
        <v>124.6</v>
      </c>
      <c r="EJ9" s="421">
        <v>70.81</v>
      </c>
      <c r="EK9" s="421">
        <v>10.59196</v>
      </c>
      <c r="EL9" s="421">
        <v>9.07986</v>
      </c>
      <c r="EM9" s="421">
        <v>5.7300000000000004E-2</v>
      </c>
      <c r="EN9" s="421">
        <v>0.3</v>
      </c>
      <c r="EO9" s="583">
        <v>1.0109026999999999</v>
      </c>
      <c r="EP9" s="583">
        <v>1.9028700000000001</v>
      </c>
      <c r="EQ9" s="583">
        <v>0</v>
      </c>
      <c r="ER9" s="421">
        <v>89.28</v>
      </c>
      <c r="ES9" s="421">
        <v>140.37</v>
      </c>
      <c r="ET9" s="421">
        <v>114.51</v>
      </c>
      <c r="EU9" s="421">
        <v>23.136800000000001</v>
      </c>
      <c r="EV9" s="421">
        <v>10.690429999999999</v>
      </c>
      <c r="EW9" s="421">
        <v>2.5186700000000002</v>
      </c>
      <c r="EX9" s="421">
        <v>21.68</v>
      </c>
      <c r="EY9" s="575">
        <v>40.290902700000004</v>
      </c>
      <c r="EZ9" s="575">
        <v>94.847160000000002</v>
      </c>
      <c r="FA9" s="575">
        <v>99.04</v>
      </c>
      <c r="FB9" s="419"/>
      <c r="FC9" s="419"/>
      <c r="FD9" s="419"/>
      <c r="FE9" s="419"/>
      <c r="FF9" s="419"/>
    </row>
    <row r="10" spans="1:177" s="426" customFormat="1" ht="18" customHeight="1">
      <c r="A10" s="420" t="s">
        <v>282</v>
      </c>
      <c r="B10" s="421">
        <v>0.01</v>
      </c>
      <c r="C10" s="421">
        <v>0</v>
      </c>
      <c r="D10" s="421">
        <v>0</v>
      </c>
      <c r="E10" s="421">
        <v>0</v>
      </c>
      <c r="F10" s="421">
        <v>2.8019099999999999</v>
      </c>
      <c r="G10" s="421">
        <v>1.9762200000000001</v>
      </c>
      <c r="H10" s="421">
        <v>3.65063</v>
      </c>
      <c r="I10" s="583">
        <v>12.64</v>
      </c>
      <c r="J10" s="575">
        <v>9.34</v>
      </c>
      <c r="K10" s="575">
        <v>-9.1199999999999992</v>
      </c>
      <c r="L10" s="575">
        <v>0</v>
      </c>
      <c r="M10" s="421">
        <v>0</v>
      </c>
      <c r="N10" s="421">
        <v>0</v>
      </c>
      <c r="O10" s="429">
        <v>0</v>
      </c>
      <c r="P10" s="429">
        <v>0</v>
      </c>
      <c r="Q10" s="421">
        <v>0</v>
      </c>
      <c r="R10" s="421">
        <v>0</v>
      </c>
      <c r="S10" s="421">
        <v>0</v>
      </c>
      <c r="T10" s="583">
        <v>0</v>
      </c>
      <c r="U10" s="583">
        <v>0</v>
      </c>
      <c r="V10" s="575">
        <v>0</v>
      </c>
      <c r="W10" s="421">
        <v>0</v>
      </c>
      <c r="X10" s="421">
        <v>0</v>
      </c>
      <c r="Y10" s="429">
        <v>0</v>
      </c>
      <c r="Z10" s="429">
        <v>0</v>
      </c>
      <c r="AA10" s="421">
        <v>0</v>
      </c>
      <c r="AB10" s="421">
        <v>0</v>
      </c>
      <c r="AC10" s="421">
        <v>0</v>
      </c>
      <c r="AD10" s="422">
        <v>0</v>
      </c>
      <c r="AE10" s="575">
        <v>0</v>
      </c>
      <c r="AF10" s="575">
        <v>0</v>
      </c>
      <c r="AG10" s="421">
        <v>0</v>
      </c>
      <c r="AH10" s="421">
        <v>0</v>
      </c>
      <c r="AI10" s="429">
        <v>0</v>
      </c>
      <c r="AJ10" s="429">
        <v>0</v>
      </c>
      <c r="AK10" s="429">
        <v>0</v>
      </c>
      <c r="AL10" s="429">
        <v>0</v>
      </c>
      <c r="AM10" s="429">
        <v>0</v>
      </c>
      <c r="AN10" s="585">
        <v>0</v>
      </c>
      <c r="AO10" s="583">
        <v>0</v>
      </c>
      <c r="AP10" s="575">
        <v>0</v>
      </c>
      <c r="AQ10" s="575">
        <v>0</v>
      </c>
      <c r="AR10" s="421">
        <v>0</v>
      </c>
      <c r="AS10" s="421">
        <v>0</v>
      </c>
      <c r="AT10" s="429">
        <v>0</v>
      </c>
      <c r="AU10" s="429">
        <v>0</v>
      </c>
      <c r="AV10" s="429">
        <v>0</v>
      </c>
      <c r="AW10" s="429">
        <v>0</v>
      </c>
      <c r="AX10" s="429">
        <v>0</v>
      </c>
      <c r="AY10" s="583">
        <v>0</v>
      </c>
      <c r="AZ10" s="583">
        <v>0</v>
      </c>
      <c r="BA10" s="575">
        <v>0</v>
      </c>
      <c r="BB10" s="421">
        <v>0</v>
      </c>
      <c r="BC10" s="421">
        <v>0</v>
      </c>
      <c r="BD10" s="421">
        <v>0</v>
      </c>
      <c r="BE10" s="429">
        <v>0</v>
      </c>
      <c r="BF10" s="429">
        <v>0</v>
      </c>
      <c r="BG10" s="429">
        <v>0</v>
      </c>
      <c r="BH10" s="429">
        <v>0</v>
      </c>
      <c r="BI10" s="429">
        <v>0</v>
      </c>
      <c r="BJ10" s="583">
        <v>0</v>
      </c>
      <c r="BK10" s="583">
        <v>0</v>
      </c>
      <c r="BL10" s="575">
        <v>0</v>
      </c>
      <c r="BM10" s="421">
        <v>0</v>
      </c>
      <c r="BN10" s="421">
        <v>0</v>
      </c>
      <c r="BO10" s="429">
        <v>0</v>
      </c>
      <c r="BP10" s="421">
        <v>0</v>
      </c>
      <c r="BQ10" s="421">
        <v>0</v>
      </c>
      <c r="BR10" s="421">
        <v>0</v>
      </c>
      <c r="BS10" s="421">
        <v>0</v>
      </c>
      <c r="BT10" s="583">
        <v>0</v>
      </c>
      <c r="BU10" s="583">
        <v>0</v>
      </c>
      <c r="BV10" s="575">
        <v>0</v>
      </c>
      <c r="BW10" s="421">
        <v>0</v>
      </c>
      <c r="BX10" s="421">
        <v>0</v>
      </c>
      <c r="BY10" s="421">
        <v>0</v>
      </c>
      <c r="BZ10" s="429">
        <v>0</v>
      </c>
      <c r="CA10" s="429">
        <v>0.16813799999999998</v>
      </c>
      <c r="CB10" s="421">
        <v>0</v>
      </c>
      <c r="CC10" s="421">
        <v>0</v>
      </c>
      <c r="CD10" s="421">
        <v>0</v>
      </c>
      <c r="CE10" s="575">
        <v>0.10346799999999999</v>
      </c>
      <c r="CF10" s="583">
        <v>0</v>
      </c>
      <c r="CG10" s="575">
        <v>0</v>
      </c>
      <c r="CH10" s="421">
        <v>0</v>
      </c>
      <c r="CI10" s="583">
        <v>0</v>
      </c>
      <c r="CJ10" s="575">
        <v>0</v>
      </c>
      <c r="CK10" s="421">
        <v>0</v>
      </c>
      <c r="CL10" s="429">
        <v>0</v>
      </c>
      <c r="CM10" s="429">
        <v>0</v>
      </c>
      <c r="CN10" s="429">
        <v>0</v>
      </c>
      <c r="CO10" s="429">
        <v>0</v>
      </c>
      <c r="CP10" s="585">
        <v>0</v>
      </c>
      <c r="CQ10" s="583">
        <v>0</v>
      </c>
      <c r="CR10" s="575">
        <v>0</v>
      </c>
      <c r="CS10" s="421">
        <v>0</v>
      </c>
      <c r="CT10" s="421">
        <v>0</v>
      </c>
      <c r="CU10" s="421">
        <v>0</v>
      </c>
      <c r="CV10" s="421">
        <v>0</v>
      </c>
      <c r="CW10" s="421">
        <v>0</v>
      </c>
      <c r="CX10" s="421">
        <v>0</v>
      </c>
      <c r="CY10" s="421">
        <v>0</v>
      </c>
      <c r="CZ10" s="583">
        <v>0</v>
      </c>
      <c r="DA10" s="583">
        <v>0</v>
      </c>
      <c r="DB10" s="575"/>
      <c r="DC10" s="421">
        <v>0</v>
      </c>
      <c r="DD10" s="421">
        <v>0</v>
      </c>
      <c r="DE10" s="427">
        <v>0</v>
      </c>
      <c r="DF10" s="427">
        <v>0</v>
      </c>
      <c r="DG10" s="429">
        <v>0</v>
      </c>
      <c r="DH10" s="429">
        <v>0</v>
      </c>
      <c r="DI10" s="429">
        <v>0</v>
      </c>
      <c r="DJ10" s="585">
        <v>0</v>
      </c>
      <c r="DK10" s="583">
        <v>0</v>
      </c>
      <c r="DL10" s="575">
        <v>0</v>
      </c>
      <c r="DM10" s="421">
        <v>0</v>
      </c>
      <c r="DN10" s="421">
        <v>0</v>
      </c>
      <c r="DO10" s="429">
        <v>0</v>
      </c>
      <c r="DP10" s="429">
        <v>0</v>
      </c>
      <c r="DQ10" s="429">
        <v>0</v>
      </c>
      <c r="DR10" s="429">
        <v>0</v>
      </c>
      <c r="DS10" s="429">
        <v>0</v>
      </c>
      <c r="DT10" s="583">
        <v>0</v>
      </c>
      <c r="DU10" s="583">
        <v>0</v>
      </c>
      <c r="DV10" s="575">
        <v>0</v>
      </c>
      <c r="DW10" s="575">
        <v>0</v>
      </c>
      <c r="DX10" s="575">
        <v>0</v>
      </c>
      <c r="DY10" s="575">
        <v>0</v>
      </c>
      <c r="DZ10" s="575">
        <v>0</v>
      </c>
      <c r="EA10" s="575">
        <v>0</v>
      </c>
      <c r="EB10" s="575">
        <v>0</v>
      </c>
      <c r="EC10" s="575">
        <v>0</v>
      </c>
      <c r="ED10" s="575">
        <v>0</v>
      </c>
      <c r="EE10" s="575">
        <v>0</v>
      </c>
      <c r="EF10" s="575">
        <v>0</v>
      </c>
      <c r="EG10" s="575">
        <v>0</v>
      </c>
      <c r="EH10" s="421">
        <v>0</v>
      </c>
      <c r="EI10" s="421">
        <v>0</v>
      </c>
      <c r="EJ10" s="421">
        <v>0</v>
      </c>
      <c r="EK10" s="421">
        <v>0.16813799999999998</v>
      </c>
      <c r="EL10" s="421">
        <v>0</v>
      </c>
      <c r="EM10" s="421">
        <v>0</v>
      </c>
      <c r="EN10" s="421">
        <v>0</v>
      </c>
      <c r="EO10" s="583">
        <v>0.10346799999999999</v>
      </c>
      <c r="EP10" s="583">
        <v>0</v>
      </c>
      <c r="EQ10" s="583">
        <v>0</v>
      </c>
      <c r="ER10" s="421">
        <v>0.01</v>
      </c>
      <c r="ES10" s="421">
        <v>0</v>
      </c>
      <c r="ET10" s="421">
        <v>0</v>
      </c>
      <c r="EU10" s="421">
        <v>0.16813799999999998</v>
      </c>
      <c r="EV10" s="421">
        <v>2.8019099999999999</v>
      </c>
      <c r="EW10" s="421">
        <v>1.9762200000000001</v>
      </c>
      <c r="EX10" s="421">
        <v>3.65063</v>
      </c>
      <c r="EY10" s="575">
        <v>12.743468</v>
      </c>
      <c r="EZ10" s="575">
        <v>9.34</v>
      </c>
      <c r="FA10" s="575">
        <v>-9.1199999999999992</v>
      </c>
      <c r="FB10" s="419"/>
      <c r="FC10" s="419"/>
      <c r="FD10" s="419"/>
      <c r="FE10" s="419"/>
      <c r="FF10" s="419"/>
    </row>
    <row r="11" spans="1:177" s="426" customFormat="1" ht="18" customHeight="1">
      <c r="A11" s="420" t="s">
        <v>283</v>
      </c>
      <c r="B11" s="421">
        <v>2.3499999999999499</v>
      </c>
      <c r="C11" s="421">
        <v>4.95</v>
      </c>
      <c r="D11" s="427">
        <v>8.8399999999999608</v>
      </c>
      <c r="E11" s="427">
        <v>7.9941999999998856</v>
      </c>
      <c r="F11" s="427">
        <v>7.4741200000000454</v>
      </c>
      <c r="G11" s="427">
        <v>14.143260000000284</v>
      </c>
      <c r="H11" s="427">
        <v>14.6623099999999</v>
      </c>
      <c r="I11" s="584">
        <v>26.519999999999602</v>
      </c>
      <c r="J11" s="597">
        <v>10.049910000000697</v>
      </c>
      <c r="K11" s="575">
        <v>15.47000000000032</v>
      </c>
      <c r="L11" s="575">
        <v>0</v>
      </c>
      <c r="M11" s="421">
        <v>0.12870000000000201</v>
      </c>
      <c r="N11" s="421">
        <v>0</v>
      </c>
      <c r="O11" s="427">
        <v>-1.3322676295501878E-15</v>
      </c>
      <c r="P11" s="427">
        <v>0</v>
      </c>
      <c r="Q11" s="427">
        <v>0</v>
      </c>
      <c r="R11" s="427">
        <v>0</v>
      </c>
      <c r="S11" s="427">
        <v>0</v>
      </c>
      <c r="T11" s="584">
        <v>0</v>
      </c>
      <c r="U11" s="584">
        <v>0</v>
      </c>
      <c r="V11" s="575">
        <v>0</v>
      </c>
      <c r="W11" s="421">
        <v>3.4499999999999501E-3</v>
      </c>
      <c r="X11" s="421">
        <v>0</v>
      </c>
      <c r="Y11" s="427">
        <v>0</v>
      </c>
      <c r="Z11" s="427">
        <v>0</v>
      </c>
      <c r="AA11" s="427">
        <v>0</v>
      </c>
      <c r="AB11" s="427">
        <v>0</v>
      </c>
      <c r="AC11" s="427">
        <v>0</v>
      </c>
      <c r="AD11" s="428">
        <v>0</v>
      </c>
      <c r="AE11" s="597">
        <v>0</v>
      </c>
      <c r="AF11" s="575">
        <v>0</v>
      </c>
      <c r="AG11" s="421">
        <v>0</v>
      </c>
      <c r="AH11" s="421">
        <v>0</v>
      </c>
      <c r="AI11" s="427">
        <v>1.1102230246251565E-15</v>
      </c>
      <c r="AJ11" s="427">
        <v>0.21600000000000286</v>
      </c>
      <c r="AK11" s="427">
        <v>0.21600000000000286</v>
      </c>
      <c r="AL11" s="427">
        <v>4.5102810375396984E-17</v>
      </c>
      <c r="AM11" s="427">
        <v>0</v>
      </c>
      <c r="AN11" s="574">
        <v>-7.1054273576010019E-15</v>
      </c>
      <c r="AO11" s="583">
        <v>0</v>
      </c>
      <c r="AP11" s="575">
        <v>0</v>
      </c>
      <c r="AQ11" s="575">
        <v>0</v>
      </c>
      <c r="AR11" s="421">
        <v>0</v>
      </c>
      <c r="AS11" s="421">
        <v>0</v>
      </c>
      <c r="AT11" s="427">
        <v>0</v>
      </c>
      <c r="AU11" s="427">
        <v>0</v>
      </c>
      <c r="AV11" s="427">
        <v>0</v>
      </c>
      <c r="AW11" s="427">
        <v>0</v>
      </c>
      <c r="AX11" s="427">
        <v>0</v>
      </c>
      <c r="AY11" s="584">
        <v>0</v>
      </c>
      <c r="AZ11" s="584">
        <v>0</v>
      </c>
      <c r="BA11" s="575">
        <v>0</v>
      </c>
      <c r="BB11" s="421">
        <v>0</v>
      </c>
      <c r="BC11" s="421">
        <v>1.5678384999999999</v>
      </c>
      <c r="BD11" s="421">
        <v>-0.12</v>
      </c>
      <c r="BE11" s="427">
        <v>1.4210854715202004E-14</v>
      </c>
      <c r="BF11" s="427">
        <v>0</v>
      </c>
      <c r="BG11" s="427">
        <v>0</v>
      </c>
      <c r="BH11" s="427">
        <v>0</v>
      </c>
      <c r="BI11" s="427">
        <v>0</v>
      </c>
      <c r="BJ11" s="584">
        <v>0</v>
      </c>
      <c r="BK11" s="584">
        <v>0</v>
      </c>
      <c r="BL11" s="575">
        <v>0</v>
      </c>
      <c r="BM11" s="421">
        <v>0</v>
      </c>
      <c r="BN11" s="421">
        <v>0</v>
      </c>
      <c r="BO11" s="427">
        <v>0</v>
      </c>
      <c r="BP11" s="421">
        <v>0</v>
      </c>
      <c r="BQ11" s="421">
        <v>0</v>
      </c>
      <c r="BR11" s="421">
        <v>0</v>
      </c>
      <c r="BS11" s="421">
        <v>0</v>
      </c>
      <c r="BT11" s="584">
        <v>0</v>
      </c>
      <c r="BU11" s="584">
        <v>8.8817841970012523E-16</v>
      </c>
      <c r="BV11" s="575">
        <v>1.7763568394002505E-15</v>
      </c>
      <c r="BW11" s="421">
        <v>0</v>
      </c>
      <c r="BX11" s="421">
        <v>-1.4210854715202001E-14</v>
      </c>
      <c r="BY11" s="421">
        <v>0</v>
      </c>
      <c r="BZ11" s="427">
        <v>1.4320000000012101E-4</v>
      </c>
      <c r="CA11" s="427">
        <v>6.1339822110539899E-15</v>
      </c>
      <c r="CB11" s="427">
        <v>9.9999999999999645E-2</v>
      </c>
      <c r="CC11" s="427">
        <v>0</v>
      </c>
      <c r="CD11" s="427">
        <v>0</v>
      </c>
      <c r="CE11" s="574">
        <v>0.22000000001999898</v>
      </c>
      <c r="CF11" s="584">
        <v>0</v>
      </c>
      <c r="CG11" s="575">
        <v>0</v>
      </c>
      <c r="CH11" s="427">
        <v>5.2041704279304213E-17</v>
      </c>
      <c r="CI11" s="584">
        <v>0</v>
      </c>
      <c r="CJ11" s="575">
        <v>0</v>
      </c>
      <c r="CK11" s="427">
        <v>0</v>
      </c>
      <c r="CL11" s="427">
        <v>-2.2204460492503131E-16</v>
      </c>
      <c r="CM11" s="427">
        <v>-2.2204460492503131E-16</v>
      </c>
      <c r="CN11" s="427">
        <v>0</v>
      </c>
      <c r="CO11" s="427">
        <v>2.6645352591003757E-15</v>
      </c>
      <c r="CP11" s="574">
        <v>-5.6843418860808015E-14</v>
      </c>
      <c r="CQ11" s="584">
        <v>0</v>
      </c>
      <c r="CR11" s="575">
        <v>7.9936057773011271E-15</v>
      </c>
      <c r="CS11" s="421">
        <v>-5.5511151231257802E-17</v>
      </c>
      <c r="CT11" s="421">
        <v>0</v>
      </c>
      <c r="CU11" s="421">
        <v>0</v>
      </c>
      <c r="CV11" s="421">
        <v>0.21309999999999962</v>
      </c>
      <c r="CW11" s="421">
        <v>0</v>
      </c>
      <c r="CX11" s="421">
        <v>0.46000000000000019</v>
      </c>
      <c r="CY11" s="421">
        <v>-1.6653345369377348E-16</v>
      </c>
      <c r="CZ11" s="584">
        <v>0</v>
      </c>
      <c r="DA11" s="584">
        <v>1.3334000000000401E-3</v>
      </c>
      <c r="DB11" s="575"/>
      <c r="DC11" s="421">
        <v>0</v>
      </c>
      <c r="DD11" s="421">
        <v>0</v>
      </c>
      <c r="DE11" s="427">
        <v>0</v>
      </c>
      <c r="DF11" s="427">
        <v>0</v>
      </c>
      <c r="DG11" s="427">
        <v>7.1054273576010019E-15</v>
      </c>
      <c r="DH11" s="427">
        <v>0</v>
      </c>
      <c r="DI11" s="427">
        <v>0</v>
      </c>
      <c r="DJ11" s="574">
        <v>-2.2204460492503131E-16</v>
      </c>
      <c r="DK11" s="584">
        <v>0</v>
      </c>
      <c r="DL11" s="575">
        <v>0</v>
      </c>
      <c r="DM11" s="421">
        <v>-3.8671999999948499E-3</v>
      </c>
      <c r="DN11" s="421">
        <v>0</v>
      </c>
      <c r="DO11" s="427">
        <v>4.540999999989026E-4</v>
      </c>
      <c r="DP11" s="427">
        <v>7.1054273576010019E-15</v>
      </c>
      <c r="DQ11" s="427">
        <v>7.1054273576010019E-15</v>
      </c>
      <c r="DR11" s="427">
        <v>0</v>
      </c>
      <c r="DS11" s="427">
        <v>0</v>
      </c>
      <c r="DT11" s="584">
        <v>0</v>
      </c>
      <c r="DU11" s="584">
        <v>-2.8421709430404007E-14</v>
      </c>
      <c r="DV11" s="575">
        <v>0</v>
      </c>
      <c r="DW11" s="575">
        <v>0</v>
      </c>
      <c r="DX11" s="575">
        <v>0</v>
      </c>
      <c r="DY11" s="575">
        <v>0</v>
      </c>
      <c r="DZ11" s="575">
        <v>0</v>
      </c>
      <c r="EA11" s="575">
        <v>0</v>
      </c>
      <c r="EB11" s="575">
        <v>0</v>
      </c>
      <c r="EC11" s="575">
        <v>0</v>
      </c>
      <c r="ED11" s="575">
        <v>0</v>
      </c>
      <c r="EE11" s="575">
        <v>0</v>
      </c>
      <c r="EF11" s="575">
        <v>0</v>
      </c>
      <c r="EG11" s="575">
        <v>0</v>
      </c>
      <c r="EH11" s="421">
        <v>1.6961212999999928</v>
      </c>
      <c r="EI11" s="421">
        <v>-0.12</v>
      </c>
      <c r="EJ11" s="421">
        <v>0</v>
      </c>
      <c r="EK11" s="421">
        <v>0.42910000000001547</v>
      </c>
      <c r="EL11" s="421">
        <v>9.999900000002182E-2</v>
      </c>
      <c r="EM11" s="421">
        <v>0.46000000000000585</v>
      </c>
      <c r="EN11" s="421">
        <v>1.1379786002407855E-14</v>
      </c>
      <c r="EO11" s="584">
        <v>0.2200000000199317</v>
      </c>
      <c r="EP11" s="583">
        <v>1.3333999999174395E-3</v>
      </c>
      <c r="EQ11" s="583">
        <v>9.7699626167013776E-15</v>
      </c>
      <c r="ER11" s="421">
        <v>4.0461212999999425</v>
      </c>
      <c r="ES11" s="421">
        <v>4.83</v>
      </c>
      <c r="ET11" s="421">
        <v>8.84</v>
      </c>
      <c r="EU11" s="421">
        <v>8.4232999999999016</v>
      </c>
      <c r="EV11" s="421">
        <v>7.5741190000000671</v>
      </c>
      <c r="EW11" s="421">
        <v>14.60326000000029</v>
      </c>
      <c r="EX11" s="421">
        <v>14.66230999999992</v>
      </c>
      <c r="EY11" s="575">
        <v>26.740000000019531</v>
      </c>
      <c r="EZ11" s="575">
        <v>10.051243400000615</v>
      </c>
      <c r="FA11" s="575">
        <v>15.470000000000329</v>
      </c>
      <c r="FB11" s="419"/>
      <c r="FC11" s="419"/>
      <c r="FD11" s="419"/>
      <c r="FE11" s="419"/>
      <c r="FF11" s="419"/>
    </row>
    <row r="12" spans="1:177" s="434" customFormat="1" ht="18" customHeight="1">
      <c r="A12" s="430" t="s">
        <v>284</v>
      </c>
      <c r="B12" s="431"/>
      <c r="C12" s="431"/>
      <c r="D12" s="431"/>
      <c r="E12" s="431"/>
      <c r="F12" s="431"/>
      <c r="G12" s="431"/>
      <c r="H12" s="431"/>
      <c r="I12" s="592"/>
      <c r="J12" s="586"/>
      <c r="K12" s="575">
        <v>0</v>
      </c>
      <c r="L12" s="575">
        <v>0</v>
      </c>
      <c r="M12" s="431"/>
      <c r="N12" s="431"/>
      <c r="O12" s="431"/>
      <c r="P12" s="431"/>
      <c r="Q12" s="431"/>
      <c r="R12" s="431"/>
      <c r="S12" s="431"/>
      <c r="T12" s="586"/>
      <c r="U12" s="586"/>
      <c r="V12" s="575">
        <v>0</v>
      </c>
      <c r="W12" s="431"/>
      <c r="X12" s="431"/>
      <c r="Y12" s="431"/>
      <c r="Z12" s="431"/>
      <c r="AA12" s="431"/>
      <c r="AB12" s="431"/>
      <c r="AC12" s="431"/>
      <c r="AD12" s="600"/>
      <c r="AE12" s="586"/>
      <c r="AF12" s="575">
        <v>0</v>
      </c>
      <c r="AG12" s="431"/>
      <c r="AH12" s="431"/>
      <c r="AI12" s="431"/>
      <c r="AJ12" s="431"/>
      <c r="AK12" s="431"/>
      <c r="AL12" s="431"/>
      <c r="AM12" s="431"/>
      <c r="AN12" s="587"/>
      <c r="AO12" s="586"/>
      <c r="AP12" s="575">
        <v>0</v>
      </c>
      <c r="AQ12" s="575">
        <v>0</v>
      </c>
      <c r="AR12" s="431"/>
      <c r="AS12" s="431"/>
      <c r="AT12" s="431"/>
      <c r="AU12" s="431"/>
      <c r="AV12" s="431"/>
      <c r="AW12" s="431"/>
      <c r="AX12" s="431"/>
      <c r="AY12" s="586"/>
      <c r="AZ12" s="586"/>
      <c r="BA12" s="575">
        <v>0</v>
      </c>
      <c r="BB12" s="431"/>
      <c r="BC12" s="431"/>
      <c r="BD12" s="431"/>
      <c r="BE12" s="431"/>
      <c r="BF12" s="431"/>
      <c r="BG12" s="431"/>
      <c r="BH12" s="431"/>
      <c r="BI12" s="431"/>
      <c r="BJ12" s="586"/>
      <c r="BK12" s="586"/>
      <c r="BL12" s="575">
        <v>0</v>
      </c>
      <c r="BM12" s="431"/>
      <c r="BN12" s="431"/>
      <c r="BO12" s="431"/>
      <c r="BP12" s="431"/>
      <c r="BQ12" s="431"/>
      <c r="BR12" s="431"/>
      <c r="BS12" s="431"/>
      <c r="BT12" s="586"/>
      <c r="BU12" s="586"/>
      <c r="BV12" s="575">
        <v>0</v>
      </c>
      <c r="BW12" s="431"/>
      <c r="BX12" s="431"/>
      <c r="BY12" s="431"/>
      <c r="BZ12" s="431"/>
      <c r="CA12" s="431"/>
      <c r="CB12" s="431"/>
      <c r="CC12" s="431"/>
      <c r="CD12" s="431"/>
      <c r="CE12" s="586"/>
      <c r="CF12" s="586"/>
      <c r="CG12" s="575">
        <v>0</v>
      </c>
      <c r="CH12" s="432"/>
      <c r="CI12" s="586"/>
      <c r="CJ12" s="575">
        <v>0</v>
      </c>
      <c r="CK12" s="432"/>
      <c r="CL12" s="431"/>
      <c r="CM12" s="431"/>
      <c r="CN12" s="431"/>
      <c r="CO12" s="431"/>
      <c r="CP12" s="587"/>
      <c r="CQ12" s="586"/>
      <c r="CR12" s="575">
        <v>0</v>
      </c>
      <c r="CS12" s="431"/>
      <c r="CT12" s="431"/>
      <c r="CU12" s="431"/>
      <c r="CV12" s="431"/>
      <c r="CW12" s="431"/>
      <c r="CX12" s="431"/>
      <c r="CY12" s="431"/>
      <c r="CZ12" s="586"/>
      <c r="DA12" s="586"/>
      <c r="DB12" s="575"/>
      <c r="DC12" s="431"/>
      <c r="DD12" s="431"/>
      <c r="DE12" s="431"/>
      <c r="DF12" s="431"/>
      <c r="DG12" s="431"/>
      <c r="DH12" s="431"/>
      <c r="DI12" s="431"/>
      <c r="DJ12" s="587"/>
      <c r="DK12" s="586"/>
      <c r="DL12" s="575">
        <v>0</v>
      </c>
      <c r="DM12" s="431"/>
      <c r="DN12" s="431"/>
      <c r="DO12" s="431"/>
      <c r="DP12" s="431"/>
      <c r="DQ12" s="431"/>
      <c r="DR12" s="431"/>
      <c r="DS12" s="431"/>
      <c r="DT12" s="586"/>
      <c r="DU12" s="586"/>
      <c r="DV12" s="575">
        <v>0</v>
      </c>
      <c r="DW12" s="575">
        <v>0</v>
      </c>
      <c r="DX12" s="575">
        <v>0</v>
      </c>
      <c r="DY12" s="575">
        <v>0</v>
      </c>
      <c r="DZ12" s="575">
        <v>0</v>
      </c>
      <c r="EA12" s="575">
        <v>0</v>
      </c>
      <c r="EB12" s="575">
        <v>0</v>
      </c>
      <c r="EC12" s="575">
        <v>0</v>
      </c>
      <c r="ED12" s="575">
        <v>0</v>
      </c>
      <c r="EE12" s="575">
        <v>0</v>
      </c>
      <c r="EF12" s="575">
        <v>0</v>
      </c>
      <c r="EG12" s="575">
        <v>0</v>
      </c>
      <c r="EH12" s="431"/>
      <c r="EI12" s="431"/>
      <c r="EJ12" s="431"/>
      <c r="EK12" s="431"/>
      <c r="EL12" s="431"/>
      <c r="EM12" s="431"/>
      <c r="EN12" s="431"/>
      <c r="EO12" s="586"/>
      <c r="EP12" s="586"/>
      <c r="EQ12" s="586"/>
      <c r="ER12" s="431"/>
      <c r="ES12" s="431"/>
      <c r="ET12" s="431"/>
      <c r="EU12" s="431"/>
      <c r="EV12" s="431"/>
      <c r="EW12" s="433"/>
      <c r="EX12" s="433"/>
      <c r="EY12" s="588"/>
      <c r="EZ12" s="586"/>
      <c r="FA12" s="586"/>
      <c r="FB12" s="419"/>
      <c r="FC12" s="419"/>
      <c r="FD12" s="419"/>
      <c r="FE12" s="419"/>
      <c r="FF12" s="419"/>
      <c r="FG12" s="426"/>
      <c r="FH12" s="426"/>
      <c r="FI12" s="426"/>
      <c r="FJ12" s="426"/>
      <c r="FK12" s="426"/>
      <c r="FL12" s="426"/>
      <c r="FM12" s="426"/>
      <c r="FN12" s="426"/>
      <c r="FO12" s="426"/>
      <c r="FP12" s="426"/>
      <c r="FQ12" s="426"/>
      <c r="FR12" s="426"/>
      <c r="FS12" s="426"/>
      <c r="FT12" s="426"/>
      <c r="FU12" s="426"/>
    </row>
    <row r="13" spans="1:177" s="426" customFormat="1" ht="18" customHeight="1">
      <c r="A13" s="420" t="s">
        <v>280</v>
      </c>
      <c r="B13" s="435">
        <v>34</v>
      </c>
      <c r="C13" s="435">
        <v>9</v>
      </c>
      <c r="D13" s="435">
        <v>15</v>
      </c>
      <c r="E13" s="435">
        <v>22</v>
      </c>
      <c r="F13" s="435">
        <v>17</v>
      </c>
      <c r="G13" s="435">
        <v>9</v>
      </c>
      <c r="H13" s="435">
        <v>33</v>
      </c>
      <c r="I13" s="593">
        <v>15</v>
      </c>
      <c r="J13" s="578">
        <v>83</v>
      </c>
      <c r="K13" s="575">
        <v>232</v>
      </c>
      <c r="L13" s="575">
        <v>0</v>
      </c>
      <c r="M13" s="433">
        <v>1</v>
      </c>
      <c r="N13" s="433">
        <v>0</v>
      </c>
      <c r="O13" s="433">
        <v>0</v>
      </c>
      <c r="P13" s="433">
        <v>0</v>
      </c>
      <c r="Q13" s="433">
        <v>0</v>
      </c>
      <c r="R13" s="433">
        <v>0</v>
      </c>
      <c r="S13" s="436">
        <v>0</v>
      </c>
      <c r="T13" s="578">
        <v>0</v>
      </c>
      <c r="U13" s="580">
        <v>0</v>
      </c>
      <c r="V13" s="575">
        <v>0</v>
      </c>
      <c r="W13" s="435">
        <v>0</v>
      </c>
      <c r="X13" s="435">
        <v>0</v>
      </c>
      <c r="Y13" s="435">
        <v>0</v>
      </c>
      <c r="Z13" s="435">
        <v>0</v>
      </c>
      <c r="AA13" s="435">
        <v>0</v>
      </c>
      <c r="AB13" s="435">
        <v>0</v>
      </c>
      <c r="AC13" s="435">
        <v>0</v>
      </c>
      <c r="AD13" s="437">
        <v>0</v>
      </c>
      <c r="AE13" s="578">
        <v>0</v>
      </c>
      <c r="AF13" s="575">
        <v>0</v>
      </c>
      <c r="AG13" s="435">
        <v>0</v>
      </c>
      <c r="AH13" s="435">
        <v>0</v>
      </c>
      <c r="AI13" s="435">
        <v>0</v>
      </c>
      <c r="AJ13" s="435">
        <v>0</v>
      </c>
      <c r="AK13" s="435">
        <v>0</v>
      </c>
      <c r="AL13" s="435">
        <v>0</v>
      </c>
      <c r="AM13" s="437">
        <v>0</v>
      </c>
      <c r="AN13" s="578">
        <v>0</v>
      </c>
      <c r="AO13" s="580">
        <v>0</v>
      </c>
      <c r="AP13" s="575">
        <v>0</v>
      </c>
      <c r="AQ13" s="575">
        <v>0</v>
      </c>
      <c r="AR13" s="435">
        <v>0</v>
      </c>
      <c r="AS13" s="435">
        <v>0</v>
      </c>
      <c r="AT13" s="438">
        <v>0</v>
      </c>
      <c r="AU13" s="438">
        <v>0</v>
      </c>
      <c r="AV13" s="438">
        <v>0</v>
      </c>
      <c r="AW13" s="438">
        <v>0</v>
      </c>
      <c r="AX13" s="438">
        <v>0</v>
      </c>
      <c r="AY13" s="578">
        <v>0</v>
      </c>
      <c r="AZ13" s="580">
        <v>0</v>
      </c>
      <c r="BA13" s="575">
        <v>0</v>
      </c>
      <c r="BB13" s="435">
        <v>0</v>
      </c>
      <c r="BC13" s="435">
        <v>0</v>
      </c>
      <c r="BD13" s="435">
        <v>1</v>
      </c>
      <c r="BE13" s="435">
        <v>0</v>
      </c>
      <c r="BF13" s="435">
        <v>0</v>
      </c>
      <c r="BG13" s="435">
        <v>0</v>
      </c>
      <c r="BH13" s="435">
        <v>0</v>
      </c>
      <c r="BI13" s="435">
        <v>0</v>
      </c>
      <c r="BJ13" s="578">
        <v>0</v>
      </c>
      <c r="BK13" s="580">
        <v>0</v>
      </c>
      <c r="BL13" s="575">
        <v>0</v>
      </c>
      <c r="BM13" s="435">
        <v>0</v>
      </c>
      <c r="BN13" s="435">
        <v>0</v>
      </c>
      <c r="BO13" s="435">
        <v>0</v>
      </c>
      <c r="BP13" s="435">
        <v>0</v>
      </c>
      <c r="BQ13" s="435">
        <v>0</v>
      </c>
      <c r="BR13" s="435">
        <v>0</v>
      </c>
      <c r="BS13" s="435">
        <v>0</v>
      </c>
      <c r="BT13" s="578">
        <v>0</v>
      </c>
      <c r="BU13" s="580">
        <v>0</v>
      </c>
      <c r="BV13" s="575">
        <v>0</v>
      </c>
      <c r="BW13" s="435">
        <v>0</v>
      </c>
      <c r="BX13" s="435">
        <v>0</v>
      </c>
      <c r="BY13" s="435">
        <v>0</v>
      </c>
      <c r="BZ13" s="435">
        <v>0</v>
      </c>
      <c r="CA13" s="435">
        <v>0</v>
      </c>
      <c r="CB13" s="435">
        <v>0</v>
      </c>
      <c r="CC13" s="435">
        <v>1</v>
      </c>
      <c r="CD13" s="435">
        <v>0</v>
      </c>
      <c r="CE13" s="578">
        <v>0</v>
      </c>
      <c r="CF13" s="580">
        <v>0</v>
      </c>
      <c r="CG13" s="575">
        <v>0</v>
      </c>
      <c r="CH13" s="435">
        <v>0</v>
      </c>
      <c r="CI13" s="580">
        <v>0</v>
      </c>
      <c r="CJ13" s="575">
        <v>0</v>
      </c>
      <c r="CK13" s="435">
        <v>0</v>
      </c>
      <c r="CL13" s="435">
        <v>0</v>
      </c>
      <c r="CM13" s="435">
        <v>0</v>
      </c>
      <c r="CN13" s="435">
        <v>0</v>
      </c>
      <c r="CO13" s="435">
        <v>0</v>
      </c>
      <c r="CP13" s="578">
        <v>0</v>
      </c>
      <c r="CQ13" s="580">
        <v>0</v>
      </c>
      <c r="CR13" s="575">
        <v>0</v>
      </c>
      <c r="CS13" s="435">
        <v>0</v>
      </c>
      <c r="CT13" s="435">
        <v>0</v>
      </c>
      <c r="CU13" s="348">
        <v>0</v>
      </c>
      <c r="CV13" s="348">
        <v>0</v>
      </c>
      <c r="CW13" s="348">
        <v>1</v>
      </c>
      <c r="CX13" s="348">
        <v>0</v>
      </c>
      <c r="CY13" s="348">
        <v>2</v>
      </c>
      <c r="CZ13" s="578">
        <v>0</v>
      </c>
      <c r="DA13" s="580">
        <v>0</v>
      </c>
      <c r="DB13" s="575"/>
      <c r="DC13" s="435">
        <v>0</v>
      </c>
      <c r="DD13" s="435">
        <v>0</v>
      </c>
      <c r="DE13" s="435">
        <v>0</v>
      </c>
      <c r="DF13" s="435">
        <v>0</v>
      </c>
      <c r="DG13" s="435">
        <v>0</v>
      </c>
      <c r="DH13" s="435">
        <v>0</v>
      </c>
      <c r="DI13" s="435">
        <v>0</v>
      </c>
      <c r="DJ13" s="578">
        <v>0</v>
      </c>
      <c r="DK13" s="580">
        <v>0</v>
      </c>
      <c r="DL13" s="575">
        <v>0</v>
      </c>
      <c r="DM13" s="435">
        <v>1</v>
      </c>
      <c r="DN13" s="435">
        <v>0</v>
      </c>
      <c r="DO13" s="435">
        <v>0</v>
      </c>
      <c r="DP13" s="435">
        <v>0</v>
      </c>
      <c r="DQ13" s="435">
        <v>0</v>
      </c>
      <c r="DR13" s="435">
        <v>0</v>
      </c>
      <c r="DS13" s="435">
        <v>0</v>
      </c>
      <c r="DT13" s="578">
        <v>0</v>
      </c>
      <c r="DU13" s="580">
        <v>0</v>
      </c>
      <c r="DV13" s="575">
        <v>0</v>
      </c>
      <c r="DW13" s="575">
        <v>0</v>
      </c>
      <c r="DX13" s="575">
        <v>0</v>
      </c>
      <c r="DY13" s="575">
        <v>0</v>
      </c>
      <c r="DZ13" s="575">
        <v>0</v>
      </c>
      <c r="EA13" s="575">
        <v>0</v>
      </c>
      <c r="EB13" s="575">
        <v>0</v>
      </c>
      <c r="EC13" s="575">
        <v>0</v>
      </c>
      <c r="ED13" s="575">
        <v>0</v>
      </c>
      <c r="EE13" s="575">
        <v>0</v>
      </c>
      <c r="EF13" s="575">
        <v>0</v>
      </c>
      <c r="EG13" s="575">
        <v>0</v>
      </c>
      <c r="EH13" s="435">
        <v>2</v>
      </c>
      <c r="EI13" s="435">
        <v>1</v>
      </c>
      <c r="EJ13" s="435">
        <v>0</v>
      </c>
      <c r="EK13" s="435">
        <v>0</v>
      </c>
      <c r="EL13" s="435">
        <v>1</v>
      </c>
      <c r="EM13" s="435">
        <v>1</v>
      </c>
      <c r="EN13" s="435">
        <v>2</v>
      </c>
      <c r="EO13" s="578">
        <v>0</v>
      </c>
      <c r="EP13" s="583">
        <v>0</v>
      </c>
      <c r="EQ13" s="583">
        <v>0</v>
      </c>
      <c r="ER13" s="435">
        <v>36</v>
      </c>
      <c r="ES13" s="435">
        <v>10</v>
      </c>
      <c r="ET13" s="435">
        <v>15</v>
      </c>
      <c r="EU13" s="435">
        <v>22</v>
      </c>
      <c r="EV13" s="435">
        <v>18</v>
      </c>
      <c r="EW13" s="435">
        <v>10</v>
      </c>
      <c r="EX13" s="435">
        <v>35</v>
      </c>
      <c r="EY13" s="578">
        <v>15</v>
      </c>
      <c r="EZ13" s="575">
        <v>83</v>
      </c>
      <c r="FA13" s="575">
        <v>232</v>
      </c>
      <c r="FB13" s="419"/>
      <c r="FC13" s="419"/>
      <c r="FD13" s="419"/>
      <c r="FE13" s="419"/>
      <c r="FF13" s="419"/>
    </row>
    <row r="14" spans="1:177" s="426" customFormat="1" ht="18" customHeight="1">
      <c r="A14" s="420" t="s">
        <v>197</v>
      </c>
      <c r="B14" s="435">
        <v>11548</v>
      </c>
      <c r="C14" s="435">
        <v>9740</v>
      </c>
      <c r="D14" s="435">
        <v>8883</v>
      </c>
      <c r="E14" s="435">
        <v>7331</v>
      </c>
      <c r="F14" s="435">
        <v>6724</v>
      </c>
      <c r="G14" s="435">
        <v>6562</v>
      </c>
      <c r="H14" s="435">
        <v>7179</v>
      </c>
      <c r="I14" s="593">
        <v>9914</v>
      </c>
      <c r="J14" s="578">
        <v>8688</v>
      </c>
      <c r="K14" s="575">
        <v>8196</v>
      </c>
      <c r="L14" s="575">
        <v>0</v>
      </c>
      <c r="M14" s="433">
        <v>231</v>
      </c>
      <c r="N14" s="433">
        <v>195</v>
      </c>
      <c r="O14" s="433">
        <v>114</v>
      </c>
      <c r="P14" s="433">
        <v>39</v>
      </c>
      <c r="Q14" s="433">
        <v>28</v>
      </c>
      <c r="R14" s="433">
        <v>20</v>
      </c>
      <c r="S14" s="435">
        <v>5</v>
      </c>
      <c r="T14" s="578">
        <v>0</v>
      </c>
      <c r="U14" s="580">
        <v>0</v>
      </c>
      <c r="V14" s="575">
        <v>0</v>
      </c>
      <c r="W14" s="435">
        <v>26</v>
      </c>
      <c r="X14" s="435">
        <v>19</v>
      </c>
      <c r="Y14" s="435">
        <v>3</v>
      </c>
      <c r="Z14" s="435">
        <v>3</v>
      </c>
      <c r="AA14" s="435">
        <v>0</v>
      </c>
      <c r="AB14" s="435">
        <v>0</v>
      </c>
      <c r="AC14" s="435">
        <v>0</v>
      </c>
      <c r="AD14" s="437">
        <v>0</v>
      </c>
      <c r="AE14" s="578">
        <v>0</v>
      </c>
      <c r="AF14" s="575">
        <v>0</v>
      </c>
      <c r="AG14" s="435">
        <v>14</v>
      </c>
      <c r="AH14" s="435">
        <v>10</v>
      </c>
      <c r="AI14" s="435">
        <v>46</v>
      </c>
      <c r="AJ14" s="435">
        <v>158</v>
      </c>
      <c r="AK14" s="435">
        <v>248</v>
      </c>
      <c r="AL14" s="435">
        <v>199</v>
      </c>
      <c r="AM14" s="437">
        <v>109</v>
      </c>
      <c r="AN14" s="578">
        <v>103</v>
      </c>
      <c r="AO14" s="580">
        <v>94</v>
      </c>
      <c r="AP14" s="575">
        <v>48</v>
      </c>
      <c r="AQ14" s="575">
        <v>0</v>
      </c>
      <c r="AR14" s="435">
        <v>2</v>
      </c>
      <c r="AS14" s="435">
        <v>0</v>
      </c>
      <c r="AT14" s="438">
        <v>4</v>
      </c>
      <c r="AU14" s="438">
        <v>4</v>
      </c>
      <c r="AV14" s="438">
        <v>4</v>
      </c>
      <c r="AW14" s="438">
        <v>3</v>
      </c>
      <c r="AX14" s="438">
        <v>0</v>
      </c>
      <c r="AY14" s="578">
        <v>1</v>
      </c>
      <c r="AZ14" s="580">
        <v>0</v>
      </c>
      <c r="BA14" s="575">
        <v>0</v>
      </c>
      <c r="BB14" s="435">
        <v>44</v>
      </c>
      <c r="BC14" s="435">
        <v>335</v>
      </c>
      <c r="BD14" s="435">
        <v>374</v>
      </c>
      <c r="BE14" s="435">
        <v>299</v>
      </c>
      <c r="BF14" s="435">
        <v>1</v>
      </c>
      <c r="BG14" s="435">
        <v>0</v>
      </c>
      <c r="BH14" s="435">
        <v>0</v>
      </c>
      <c r="BI14" s="435">
        <v>0</v>
      </c>
      <c r="BJ14" s="578">
        <v>0</v>
      </c>
      <c r="BK14" s="580">
        <v>0</v>
      </c>
      <c r="BL14" s="575">
        <v>0</v>
      </c>
      <c r="BM14" s="435">
        <v>530</v>
      </c>
      <c r="BN14" s="435">
        <v>3242</v>
      </c>
      <c r="BO14" s="435">
        <v>3500</v>
      </c>
      <c r="BP14" s="435">
        <v>2439</v>
      </c>
      <c r="BQ14" s="435">
        <v>2089</v>
      </c>
      <c r="BR14" s="435">
        <v>1240</v>
      </c>
      <c r="BS14" s="435">
        <v>710</v>
      </c>
      <c r="BT14" s="578">
        <v>220</v>
      </c>
      <c r="BU14" s="580">
        <v>115</v>
      </c>
      <c r="BV14" s="575">
        <v>15</v>
      </c>
      <c r="BW14" s="435">
        <v>770</v>
      </c>
      <c r="BX14" s="435">
        <v>478</v>
      </c>
      <c r="BY14" s="435">
        <v>437</v>
      </c>
      <c r="BZ14" s="435">
        <v>101</v>
      </c>
      <c r="CA14" s="435">
        <v>67</v>
      </c>
      <c r="CB14" s="435">
        <v>63</v>
      </c>
      <c r="CC14" s="435">
        <v>68</v>
      </c>
      <c r="CD14" s="435">
        <v>27</v>
      </c>
      <c r="CE14" s="578">
        <v>26</v>
      </c>
      <c r="CF14" s="580">
        <v>21</v>
      </c>
      <c r="CG14" s="575">
        <v>13</v>
      </c>
      <c r="CH14" s="435">
        <v>119</v>
      </c>
      <c r="CI14" s="580">
        <v>141</v>
      </c>
      <c r="CJ14" s="575">
        <v>154</v>
      </c>
      <c r="CK14" s="435">
        <v>5</v>
      </c>
      <c r="CL14" s="435">
        <v>33</v>
      </c>
      <c r="CM14" s="435">
        <v>68</v>
      </c>
      <c r="CN14" s="435">
        <v>91</v>
      </c>
      <c r="CO14" s="435">
        <v>106</v>
      </c>
      <c r="CP14" s="578">
        <v>234</v>
      </c>
      <c r="CQ14" s="580">
        <v>204</v>
      </c>
      <c r="CR14" s="575">
        <v>137</v>
      </c>
      <c r="CS14" s="435">
        <v>17</v>
      </c>
      <c r="CT14" s="435">
        <v>23</v>
      </c>
      <c r="CU14" s="435">
        <v>10</v>
      </c>
      <c r="CV14" s="435">
        <v>26</v>
      </c>
      <c r="CW14" s="435">
        <v>16</v>
      </c>
      <c r="CX14" s="435">
        <v>20</v>
      </c>
      <c r="CY14" s="435">
        <v>25</v>
      </c>
      <c r="CZ14" s="578">
        <v>30</v>
      </c>
      <c r="DA14" s="580">
        <v>12</v>
      </c>
      <c r="DB14" s="575"/>
      <c r="DC14" s="435">
        <v>6</v>
      </c>
      <c r="DD14" s="435">
        <v>14</v>
      </c>
      <c r="DE14" s="435">
        <v>27</v>
      </c>
      <c r="DF14" s="435">
        <v>32</v>
      </c>
      <c r="DG14" s="435">
        <v>34</v>
      </c>
      <c r="DH14" s="435">
        <v>23</v>
      </c>
      <c r="DI14" s="435">
        <v>5</v>
      </c>
      <c r="DJ14" s="578">
        <v>8</v>
      </c>
      <c r="DK14" s="580">
        <v>6</v>
      </c>
      <c r="DL14" s="575">
        <v>4</v>
      </c>
      <c r="DM14" s="435">
        <v>173</v>
      </c>
      <c r="DN14" s="435">
        <v>175</v>
      </c>
      <c r="DO14" s="435">
        <v>183</v>
      </c>
      <c r="DP14" s="435">
        <v>123</v>
      </c>
      <c r="DQ14" s="435">
        <v>158</v>
      </c>
      <c r="DR14" s="435">
        <v>150</v>
      </c>
      <c r="DS14" s="435">
        <v>149</v>
      </c>
      <c r="DT14" s="578">
        <v>228</v>
      </c>
      <c r="DU14" s="580">
        <v>223</v>
      </c>
      <c r="DV14" s="575">
        <v>214</v>
      </c>
      <c r="DW14" s="575">
        <v>0</v>
      </c>
      <c r="DX14" s="575">
        <v>0</v>
      </c>
      <c r="DY14" s="575">
        <v>0</v>
      </c>
      <c r="DZ14" s="575">
        <v>0</v>
      </c>
      <c r="EA14" s="575">
        <v>0</v>
      </c>
      <c r="EB14" s="575">
        <v>0</v>
      </c>
      <c r="EC14" s="575">
        <v>0</v>
      </c>
      <c r="ED14" s="575">
        <v>0</v>
      </c>
      <c r="EE14" s="575">
        <v>0</v>
      </c>
      <c r="EF14" s="575">
        <v>0</v>
      </c>
      <c r="EG14" s="575">
        <v>0</v>
      </c>
      <c r="EH14" s="435">
        <v>1812</v>
      </c>
      <c r="EI14" s="435">
        <v>4489</v>
      </c>
      <c r="EJ14" s="435">
        <v>4292</v>
      </c>
      <c r="EK14" s="435">
        <v>2925</v>
      </c>
      <c r="EL14" s="435">
        <v>2708</v>
      </c>
      <c r="EM14" s="435">
        <v>1814</v>
      </c>
      <c r="EN14" s="435">
        <v>1136</v>
      </c>
      <c r="EO14" s="578">
        <v>969</v>
      </c>
      <c r="EP14" s="583">
        <v>816</v>
      </c>
      <c r="EQ14" s="583">
        <v>585</v>
      </c>
      <c r="ER14" s="435">
        <v>13360</v>
      </c>
      <c r="ES14" s="435">
        <v>14229</v>
      </c>
      <c r="ET14" s="435">
        <v>13175</v>
      </c>
      <c r="EU14" s="435">
        <v>10256</v>
      </c>
      <c r="EV14" s="435">
        <v>9432</v>
      </c>
      <c r="EW14" s="435">
        <v>8376</v>
      </c>
      <c r="EX14" s="435">
        <v>8315</v>
      </c>
      <c r="EY14" s="578">
        <v>10883</v>
      </c>
      <c r="EZ14" s="575">
        <v>9504</v>
      </c>
      <c r="FA14" s="575">
        <v>8781</v>
      </c>
      <c r="FB14" s="419"/>
      <c r="FC14" s="419"/>
      <c r="FD14" s="419"/>
      <c r="FE14" s="419"/>
      <c r="FF14" s="419"/>
    </row>
    <row r="15" spans="1:177" s="426" customFormat="1" ht="18" customHeight="1">
      <c r="A15" s="420" t="s">
        <v>198</v>
      </c>
      <c r="B15" s="435">
        <v>11582</v>
      </c>
      <c r="C15" s="435">
        <v>9749</v>
      </c>
      <c r="D15" s="439">
        <v>8898</v>
      </c>
      <c r="E15" s="439">
        <v>7353</v>
      </c>
      <c r="F15" s="439">
        <v>6741</v>
      </c>
      <c r="G15" s="439">
        <v>6571</v>
      </c>
      <c r="H15" s="440">
        <v>7212</v>
      </c>
      <c r="I15" s="594">
        <v>9929</v>
      </c>
      <c r="J15" s="578">
        <v>8771</v>
      </c>
      <c r="K15" s="575">
        <v>8428</v>
      </c>
      <c r="L15" s="575">
        <v>0</v>
      </c>
      <c r="M15" s="433">
        <v>232</v>
      </c>
      <c r="N15" s="433">
        <v>195</v>
      </c>
      <c r="O15" s="433">
        <v>114</v>
      </c>
      <c r="P15" s="433">
        <v>39</v>
      </c>
      <c r="Q15" s="433">
        <v>28</v>
      </c>
      <c r="R15" s="433">
        <v>20</v>
      </c>
      <c r="S15" s="440">
        <v>5</v>
      </c>
      <c r="T15" s="576">
        <v>0</v>
      </c>
      <c r="U15" s="580">
        <v>0</v>
      </c>
      <c r="V15" s="575">
        <v>0</v>
      </c>
      <c r="W15" s="435">
        <v>26</v>
      </c>
      <c r="X15" s="435">
        <v>19</v>
      </c>
      <c r="Y15" s="440">
        <v>3</v>
      </c>
      <c r="Z15" s="440">
        <v>3</v>
      </c>
      <c r="AA15" s="435">
        <v>0</v>
      </c>
      <c r="AB15" s="435">
        <v>0</v>
      </c>
      <c r="AC15" s="435">
        <v>0</v>
      </c>
      <c r="AD15" s="441">
        <v>0</v>
      </c>
      <c r="AE15" s="578">
        <v>0</v>
      </c>
      <c r="AF15" s="575">
        <v>0</v>
      </c>
      <c r="AG15" s="435">
        <v>14</v>
      </c>
      <c r="AH15" s="435">
        <v>10</v>
      </c>
      <c r="AI15" s="440">
        <v>46</v>
      </c>
      <c r="AJ15" s="440">
        <v>158</v>
      </c>
      <c r="AK15" s="435">
        <v>248</v>
      </c>
      <c r="AL15" s="435">
        <v>199</v>
      </c>
      <c r="AM15" s="441">
        <v>109</v>
      </c>
      <c r="AN15" s="576">
        <v>103</v>
      </c>
      <c r="AO15" s="580">
        <v>94</v>
      </c>
      <c r="AP15" s="575">
        <v>48</v>
      </c>
      <c r="AQ15" s="575">
        <v>0</v>
      </c>
      <c r="AR15" s="435">
        <v>2</v>
      </c>
      <c r="AS15" s="435">
        <v>0</v>
      </c>
      <c r="AT15" s="440">
        <v>4</v>
      </c>
      <c r="AU15" s="440">
        <v>4</v>
      </c>
      <c r="AV15" s="440">
        <v>4</v>
      </c>
      <c r="AW15" s="440">
        <v>3</v>
      </c>
      <c r="AX15" s="440">
        <v>0</v>
      </c>
      <c r="AY15" s="576">
        <v>1</v>
      </c>
      <c r="AZ15" s="580">
        <v>0</v>
      </c>
      <c r="BA15" s="575">
        <v>0</v>
      </c>
      <c r="BB15" s="435">
        <v>44</v>
      </c>
      <c r="BC15" s="435">
        <v>335</v>
      </c>
      <c r="BD15" s="435">
        <v>375</v>
      </c>
      <c r="BE15" s="440">
        <v>299</v>
      </c>
      <c r="BF15" s="440">
        <v>1</v>
      </c>
      <c r="BG15" s="440">
        <v>0</v>
      </c>
      <c r="BH15" s="440">
        <v>0</v>
      </c>
      <c r="BI15" s="440">
        <v>0</v>
      </c>
      <c r="BJ15" s="576">
        <v>0</v>
      </c>
      <c r="BK15" s="580">
        <v>0</v>
      </c>
      <c r="BL15" s="575">
        <v>0</v>
      </c>
      <c r="BM15" s="435">
        <v>530</v>
      </c>
      <c r="BN15" s="435">
        <v>3242</v>
      </c>
      <c r="BO15" s="440">
        <v>3500</v>
      </c>
      <c r="BP15" s="440">
        <v>2439</v>
      </c>
      <c r="BQ15" s="435">
        <v>2089</v>
      </c>
      <c r="BR15" s="435">
        <v>1240</v>
      </c>
      <c r="BS15" s="435">
        <v>710</v>
      </c>
      <c r="BT15" s="576">
        <v>220</v>
      </c>
      <c r="BU15" s="580">
        <v>115</v>
      </c>
      <c r="BV15" s="575">
        <v>15</v>
      </c>
      <c r="BW15" s="435">
        <v>770</v>
      </c>
      <c r="BX15" s="435">
        <v>478</v>
      </c>
      <c r="BY15" s="435">
        <v>437</v>
      </c>
      <c r="BZ15" s="440">
        <v>101</v>
      </c>
      <c r="CA15" s="440">
        <v>67</v>
      </c>
      <c r="CB15" s="435">
        <v>63</v>
      </c>
      <c r="CC15" s="435">
        <v>69</v>
      </c>
      <c r="CD15" s="440">
        <v>27</v>
      </c>
      <c r="CE15" s="576">
        <v>26</v>
      </c>
      <c r="CF15" s="580">
        <v>21</v>
      </c>
      <c r="CG15" s="575">
        <v>13</v>
      </c>
      <c r="CH15" s="440">
        <v>119</v>
      </c>
      <c r="CI15" s="580">
        <v>141</v>
      </c>
      <c r="CJ15" s="575">
        <v>154</v>
      </c>
      <c r="CK15" s="440">
        <v>5</v>
      </c>
      <c r="CL15" s="440">
        <v>33</v>
      </c>
      <c r="CM15" s="435">
        <v>68</v>
      </c>
      <c r="CN15" s="435">
        <v>91</v>
      </c>
      <c r="CO15" s="435">
        <v>106</v>
      </c>
      <c r="CP15" s="576">
        <v>234</v>
      </c>
      <c r="CQ15" s="580">
        <v>204</v>
      </c>
      <c r="CR15" s="575">
        <v>137</v>
      </c>
      <c r="CS15" s="435">
        <v>17</v>
      </c>
      <c r="CT15" s="435">
        <v>23</v>
      </c>
      <c r="CU15" s="440">
        <v>10</v>
      </c>
      <c r="CV15" s="440">
        <v>26</v>
      </c>
      <c r="CW15" s="440">
        <v>17</v>
      </c>
      <c r="CX15" s="440">
        <v>20</v>
      </c>
      <c r="CY15" s="440">
        <v>27</v>
      </c>
      <c r="CZ15" s="576">
        <v>30</v>
      </c>
      <c r="DA15" s="580">
        <v>12</v>
      </c>
      <c r="DB15" s="575"/>
      <c r="DC15" s="435">
        <v>6</v>
      </c>
      <c r="DD15" s="435">
        <v>14</v>
      </c>
      <c r="DE15" s="440">
        <v>27</v>
      </c>
      <c r="DF15" s="440">
        <v>32</v>
      </c>
      <c r="DG15" s="435">
        <v>34</v>
      </c>
      <c r="DH15" s="435">
        <v>23</v>
      </c>
      <c r="DI15" s="440">
        <v>5</v>
      </c>
      <c r="DJ15" s="576">
        <v>8</v>
      </c>
      <c r="DK15" s="580">
        <v>6</v>
      </c>
      <c r="DL15" s="575">
        <v>4</v>
      </c>
      <c r="DM15" s="435">
        <v>174</v>
      </c>
      <c r="DN15" s="435">
        <v>175</v>
      </c>
      <c r="DO15" s="440">
        <v>183</v>
      </c>
      <c r="DP15" s="440">
        <v>123</v>
      </c>
      <c r="DQ15" s="440">
        <v>158</v>
      </c>
      <c r="DR15" s="440">
        <v>150</v>
      </c>
      <c r="DS15" s="440">
        <v>149</v>
      </c>
      <c r="DT15" s="576">
        <v>228</v>
      </c>
      <c r="DU15" s="580">
        <v>223</v>
      </c>
      <c r="DV15" s="575">
        <v>214</v>
      </c>
      <c r="DW15" s="575">
        <v>0</v>
      </c>
      <c r="DX15" s="575">
        <v>0</v>
      </c>
      <c r="DY15" s="575">
        <v>0</v>
      </c>
      <c r="DZ15" s="575">
        <v>0</v>
      </c>
      <c r="EA15" s="575">
        <v>0</v>
      </c>
      <c r="EB15" s="575">
        <v>0</v>
      </c>
      <c r="EC15" s="575">
        <v>0</v>
      </c>
      <c r="ED15" s="575">
        <v>0</v>
      </c>
      <c r="EE15" s="575">
        <v>0</v>
      </c>
      <c r="EF15" s="575">
        <v>0</v>
      </c>
      <c r="EG15" s="575">
        <v>0</v>
      </c>
      <c r="EH15" s="435">
        <v>1814</v>
      </c>
      <c r="EI15" s="435">
        <v>4490</v>
      </c>
      <c r="EJ15" s="435">
        <v>4292</v>
      </c>
      <c r="EK15" s="435">
        <v>2925</v>
      </c>
      <c r="EL15" s="435">
        <v>2709</v>
      </c>
      <c r="EM15" s="435">
        <v>1815</v>
      </c>
      <c r="EN15" s="435">
        <v>1138</v>
      </c>
      <c r="EO15" s="576">
        <v>969</v>
      </c>
      <c r="EP15" s="583">
        <v>816</v>
      </c>
      <c r="EQ15" s="583">
        <v>585</v>
      </c>
      <c r="ER15" s="435">
        <v>13396</v>
      </c>
      <c r="ES15" s="435">
        <v>14239</v>
      </c>
      <c r="ET15" s="440">
        <v>13190</v>
      </c>
      <c r="EU15" s="440">
        <v>10278</v>
      </c>
      <c r="EV15" s="435">
        <v>9450</v>
      </c>
      <c r="EW15" s="435">
        <v>8386</v>
      </c>
      <c r="EX15" s="435">
        <v>8350</v>
      </c>
      <c r="EY15" s="577">
        <v>10898</v>
      </c>
      <c r="EZ15" s="575">
        <v>9587</v>
      </c>
      <c r="FA15" s="575">
        <v>9013</v>
      </c>
      <c r="FB15" s="419"/>
      <c r="FC15" s="419"/>
      <c r="FD15" s="419"/>
      <c r="FE15" s="419"/>
      <c r="FF15" s="419"/>
    </row>
    <row r="16" spans="1:177" s="426" customFormat="1" ht="18" customHeight="1">
      <c r="A16" s="420" t="s">
        <v>205</v>
      </c>
      <c r="B16" s="435">
        <v>11365</v>
      </c>
      <c r="C16" s="435">
        <v>9632</v>
      </c>
      <c r="D16" s="435">
        <v>8470</v>
      </c>
      <c r="E16" s="435">
        <v>7228</v>
      </c>
      <c r="F16" s="435">
        <v>6707</v>
      </c>
      <c r="G16" s="435">
        <v>6516</v>
      </c>
      <c r="H16" s="435">
        <v>7140</v>
      </c>
      <c r="I16" s="593">
        <v>9805</v>
      </c>
      <c r="J16" s="578">
        <v>8436</v>
      </c>
      <c r="K16" s="575">
        <v>8137</v>
      </c>
      <c r="L16" s="575">
        <v>0</v>
      </c>
      <c r="M16" s="433">
        <v>232</v>
      </c>
      <c r="N16" s="433">
        <v>194</v>
      </c>
      <c r="O16" s="433">
        <v>105</v>
      </c>
      <c r="P16" s="433">
        <v>39</v>
      </c>
      <c r="Q16" s="433">
        <v>28</v>
      </c>
      <c r="R16" s="433">
        <v>20</v>
      </c>
      <c r="S16" s="435">
        <v>5</v>
      </c>
      <c r="T16" s="578">
        <v>0</v>
      </c>
      <c r="U16" s="580">
        <v>0</v>
      </c>
      <c r="V16" s="575">
        <v>0</v>
      </c>
      <c r="W16" s="435">
        <v>26</v>
      </c>
      <c r="X16" s="435">
        <v>19</v>
      </c>
      <c r="Y16" s="435">
        <v>3</v>
      </c>
      <c r="Z16" s="435">
        <v>3</v>
      </c>
      <c r="AA16" s="435">
        <v>0</v>
      </c>
      <c r="AB16" s="435">
        <v>0</v>
      </c>
      <c r="AC16" s="435">
        <v>0</v>
      </c>
      <c r="AD16" s="437">
        <v>0</v>
      </c>
      <c r="AE16" s="578">
        <v>0</v>
      </c>
      <c r="AF16" s="575">
        <v>0</v>
      </c>
      <c r="AG16" s="435">
        <v>14</v>
      </c>
      <c r="AH16" s="435">
        <v>10</v>
      </c>
      <c r="AI16" s="435">
        <v>44</v>
      </c>
      <c r="AJ16" s="435">
        <v>145</v>
      </c>
      <c r="AK16" s="435">
        <v>231</v>
      </c>
      <c r="AL16" s="435">
        <v>192</v>
      </c>
      <c r="AM16" s="437">
        <v>109</v>
      </c>
      <c r="AN16" s="578">
        <v>103</v>
      </c>
      <c r="AO16" s="580">
        <v>94</v>
      </c>
      <c r="AP16" s="575">
        <v>48</v>
      </c>
      <c r="AQ16" s="575">
        <v>0</v>
      </c>
      <c r="AR16" s="435">
        <v>2</v>
      </c>
      <c r="AS16" s="435">
        <v>0</v>
      </c>
      <c r="AT16" s="438">
        <v>4</v>
      </c>
      <c r="AU16" s="438">
        <v>4</v>
      </c>
      <c r="AV16" s="438">
        <v>4</v>
      </c>
      <c r="AW16" s="438">
        <v>3</v>
      </c>
      <c r="AX16" s="438">
        <v>0</v>
      </c>
      <c r="AY16" s="578">
        <v>1</v>
      </c>
      <c r="AZ16" s="580">
        <v>0</v>
      </c>
      <c r="BA16" s="575">
        <v>0</v>
      </c>
      <c r="BB16" s="435">
        <v>44</v>
      </c>
      <c r="BC16" s="435">
        <v>301</v>
      </c>
      <c r="BD16" s="435">
        <v>319</v>
      </c>
      <c r="BE16" s="435">
        <v>272</v>
      </c>
      <c r="BF16" s="435">
        <v>1</v>
      </c>
      <c r="BG16" s="435">
        <v>0</v>
      </c>
      <c r="BH16" s="435">
        <v>0</v>
      </c>
      <c r="BI16" s="435">
        <v>0</v>
      </c>
      <c r="BJ16" s="578">
        <v>0</v>
      </c>
      <c r="BK16" s="580">
        <v>0</v>
      </c>
      <c r="BL16" s="575">
        <v>0</v>
      </c>
      <c r="BM16" s="435">
        <v>530</v>
      </c>
      <c r="BN16" s="435">
        <v>3242</v>
      </c>
      <c r="BO16" s="435">
        <v>3500</v>
      </c>
      <c r="BP16" s="435">
        <v>2439</v>
      </c>
      <c r="BQ16" s="435">
        <v>2089</v>
      </c>
      <c r="BR16" s="435">
        <v>1240</v>
      </c>
      <c r="BS16" s="435">
        <v>710</v>
      </c>
      <c r="BT16" s="578">
        <v>220</v>
      </c>
      <c r="BU16" s="580">
        <v>115</v>
      </c>
      <c r="BV16" s="575">
        <v>15</v>
      </c>
      <c r="BW16" s="435">
        <v>766</v>
      </c>
      <c r="BX16" s="435">
        <v>476</v>
      </c>
      <c r="BY16" s="435">
        <v>437</v>
      </c>
      <c r="BZ16" s="435">
        <v>101</v>
      </c>
      <c r="CA16" s="435">
        <v>66</v>
      </c>
      <c r="CB16" s="435">
        <v>62</v>
      </c>
      <c r="CC16" s="435">
        <v>69</v>
      </c>
      <c r="CD16" s="435">
        <v>27</v>
      </c>
      <c r="CE16" s="578">
        <v>25</v>
      </c>
      <c r="CF16" s="580">
        <v>21</v>
      </c>
      <c r="CG16" s="575">
        <v>13</v>
      </c>
      <c r="CH16" s="435">
        <v>118</v>
      </c>
      <c r="CI16" s="580">
        <v>140</v>
      </c>
      <c r="CJ16" s="575">
        <v>154</v>
      </c>
      <c r="CK16" s="435">
        <v>5</v>
      </c>
      <c r="CL16" s="435">
        <v>33</v>
      </c>
      <c r="CM16" s="435">
        <v>68</v>
      </c>
      <c r="CN16" s="435">
        <v>91</v>
      </c>
      <c r="CO16" s="435">
        <v>106</v>
      </c>
      <c r="CP16" s="578">
        <v>234</v>
      </c>
      <c r="CQ16" s="580">
        <v>204</v>
      </c>
      <c r="CR16" s="575">
        <v>137</v>
      </c>
      <c r="CS16" s="435">
        <v>14</v>
      </c>
      <c r="CT16" s="435">
        <v>20</v>
      </c>
      <c r="CU16" s="348">
        <v>8</v>
      </c>
      <c r="CV16" s="348">
        <v>24</v>
      </c>
      <c r="CW16" s="348">
        <v>14</v>
      </c>
      <c r="CX16" s="348">
        <v>17</v>
      </c>
      <c r="CY16" s="348">
        <v>25</v>
      </c>
      <c r="CZ16" s="578">
        <v>28</v>
      </c>
      <c r="DA16" s="580">
        <v>12</v>
      </c>
      <c r="DB16" s="575"/>
      <c r="DC16" s="435">
        <v>6</v>
      </c>
      <c r="DD16" s="435">
        <v>12</v>
      </c>
      <c r="DE16" s="435">
        <v>27</v>
      </c>
      <c r="DF16" s="435">
        <v>32</v>
      </c>
      <c r="DG16" s="435">
        <v>34</v>
      </c>
      <c r="DH16" s="435">
        <v>23</v>
      </c>
      <c r="DI16" s="435">
        <v>5</v>
      </c>
      <c r="DJ16" s="578">
        <v>8</v>
      </c>
      <c r="DK16" s="580">
        <v>6</v>
      </c>
      <c r="DL16" s="575">
        <v>4</v>
      </c>
      <c r="DM16" s="435">
        <v>172</v>
      </c>
      <c r="DN16" s="435">
        <v>174</v>
      </c>
      <c r="DO16" s="435">
        <v>175</v>
      </c>
      <c r="DP16" s="435">
        <v>123</v>
      </c>
      <c r="DQ16" s="435">
        <v>158</v>
      </c>
      <c r="DR16" s="435">
        <v>150</v>
      </c>
      <c r="DS16" s="435">
        <v>149</v>
      </c>
      <c r="DT16" s="578">
        <v>228</v>
      </c>
      <c r="DU16" s="580">
        <v>223</v>
      </c>
      <c r="DV16" s="575">
        <v>214</v>
      </c>
      <c r="DW16" s="575">
        <v>0</v>
      </c>
      <c r="DX16" s="575">
        <v>0</v>
      </c>
      <c r="DY16" s="575">
        <v>0</v>
      </c>
      <c r="DZ16" s="575">
        <v>0</v>
      </c>
      <c r="EA16" s="575">
        <v>0</v>
      </c>
      <c r="EB16" s="575">
        <v>0</v>
      </c>
      <c r="EC16" s="575">
        <v>0</v>
      </c>
      <c r="ED16" s="575">
        <v>0</v>
      </c>
      <c r="EE16" s="575">
        <v>0</v>
      </c>
      <c r="EF16" s="575">
        <v>0</v>
      </c>
      <c r="EG16" s="575">
        <v>0</v>
      </c>
      <c r="EH16" s="435">
        <v>1773</v>
      </c>
      <c r="EI16" s="435">
        <v>4427</v>
      </c>
      <c r="EJ16" s="435">
        <v>4244</v>
      </c>
      <c r="EK16" s="435">
        <v>2909</v>
      </c>
      <c r="EL16" s="435">
        <v>2688</v>
      </c>
      <c r="EM16" s="435">
        <v>1805</v>
      </c>
      <c r="EN16" s="435">
        <v>1136</v>
      </c>
      <c r="EO16" s="578">
        <v>965</v>
      </c>
      <c r="EP16" s="583">
        <v>815</v>
      </c>
      <c r="EQ16" s="583">
        <v>585</v>
      </c>
      <c r="ER16" s="435">
        <v>13138</v>
      </c>
      <c r="ES16" s="435">
        <v>14059</v>
      </c>
      <c r="ET16" s="435">
        <v>12714</v>
      </c>
      <c r="EU16" s="435">
        <v>10137</v>
      </c>
      <c r="EV16" s="435">
        <v>9395</v>
      </c>
      <c r="EW16" s="435">
        <v>8321</v>
      </c>
      <c r="EX16" s="435">
        <v>8276</v>
      </c>
      <c r="EY16" s="578">
        <v>10770</v>
      </c>
      <c r="EZ16" s="575">
        <v>9251</v>
      </c>
      <c r="FA16" s="575">
        <v>8722</v>
      </c>
      <c r="FB16" s="419"/>
      <c r="FC16" s="419"/>
      <c r="FD16" s="419"/>
      <c r="FE16" s="419"/>
      <c r="FF16" s="419"/>
    </row>
    <row r="17" spans="1:177" s="426" customFormat="1" ht="18" customHeight="1">
      <c r="A17" s="420" t="s">
        <v>281</v>
      </c>
      <c r="B17" s="435">
        <v>207</v>
      </c>
      <c r="C17" s="435">
        <v>102</v>
      </c>
      <c r="D17" s="435">
        <v>406</v>
      </c>
      <c r="E17" s="435">
        <v>108</v>
      </c>
      <c r="F17" s="435">
        <v>10</v>
      </c>
      <c r="G17" s="435">
        <v>6</v>
      </c>
      <c r="H17" s="435">
        <v>24</v>
      </c>
      <c r="I17" s="593">
        <v>25</v>
      </c>
      <c r="J17" s="578">
        <v>38</v>
      </c>
      <c r="K17" s="575">
        <v>69</v>
      </c>
      <c r="L17" s="575">
        <v>0</v>
      </c>
      <c r="M17" s="433">
        <v>0</v>
      </c>
      <c r="N17" s="433">
        <v>1</v>
      </c>
      <c r="O17" s="433">
        <v>9</v>
      </c>
      <c r="P17" s="433">
        <v>0</v>
      </c>
      <c r="Q17" s="433">
        <v>0</v>
      </c>
      <c r="R17" s="433">
        <v>0</v>
      </c>
      <c r="S17" s="435">
        <v>0</v>
      </c>
      <c r="T17" s="578">
        <v>0</v>
      </c>
      <c r="U17" s="580">
        <v>0</v>
      </c>
      <c r="V17" s="575">
        <v>0</v>
      </c>
      <c r="W17" s="435">
        <v>0</v>
      </c>
      <c r="X17" s="435">
        <v>0</v>
      </c>
      <c r="Y17" s="435">
        <v>0</v>
      </c>
      <c r="Z17" s="435">
        <v>0</v>
      </c>
      <c r="AA17" s="435">
        <v>0</v>
      </c>
      <c r="AB17" s="435">
        <v>0</v>
      </c>
      <c r="AC17" s="435">
        <v>0</v>
      </c>
      <c r="AD17" s="437">
        <v>0</v>
      </c>
      <c r="AE17" s="578">
        <v>0</v>
      </c>
      <c r="AF17" s="575">
        <v>0</v>
      </c>
      <c r="AG17" s="435">
        <v>0</v>
      </c>
      <c r="AH17" s="435">
        <v>0</v>
      </c>
      <c r="AI17" s="435">
        <v>2</v>
      </c>
      <c r="AJ17" s="435">
        <v>13</v>
      </c>
      <c r="AK17" s="435">
        <v>17</v>
      </c>
      <c r="AL17" s="435">
        <v>7</v>
      </c>
      <c r="AM17" s="437">
        <v>0</v>
      </c>
      <c r="AN17" s="578">
        <v>0</v>
      </c>
      <c r="AO17" s="580">
        <v>0</v>
      </c>
      <c r="AP17" s="575">
        <v>0</v>
      </c>
      <c r="AQ17" s="575">
        <v>0</v>
      </c>
      <c r="AR17" s="435">
        <v>0</v>
      </c>
      <c r="AS17" s="435">
        <v>0</v>
      </c>
      <c r="AT17" s="435">
        <v>0</v>
      </c>
      <c r="AU17" s="435">
        <v>0</v>
      </c>
      <c r="AV17" s="435">
        <v>0</v>
      </c>
      <c r="AW17" s="435">
        <v>0</v>
      </c>
      <c r="AX17" s="435">
        <v>0</v>
      </c>
      <c r="AY17" s="578">
        <v>0</v>
      </c>
      <c r="AZ17" s="580">
        <v>0</v>
      </c>
      <c r="BA17" s="575">
        <v>0</v>
      </c>
      <c r="BB17" s="435">
        <v>0</v>
      </c>
      <c r="BC17" s="435">
        <v>33</v>
      </c>
      <c r="BD17" s="435">
        <v>56</v>
      </c>
      <c r="BE17" s="435">
        <v>27</v>
      </c>
      <c r="BF17" s="435">
        <v>0</v>
      </c>
      <c r="BG17" s="435">
        <v>0</v>
      </c>
      <c r="BH17" s="435">
        <v>0</v>
      </c>
      <c r="BI17" s="435">
        <v>0</v>
      </c>
      <c r="BJ17" s="578">
        <v>0</v>
      </c>
      <c r="BK17" s="580">
        <v>0</v>
      </c>
      <c r="BL17" s="575">
        <v>0</v>
      </c>
      <c r="BM17" s="435">
        <v>0</v>
      </c>
      <c r="BN17" s="435">
        <v>0</v>
      </c>
      <c r="BO17" s="435">
        <v>0</v>
      </c>
      <c r="BP17" s="435">
        <v>0</v>
      </c>
      <c r="BQ17" s="435">
        <v>0</v>
      </c>
      <c r="BR17" s="435">
        <v>0</v>
      </c>
      <c r="BS17" s="435">
        <v>0</v>
      </c>
      <c r="BT17" s="578">
        <v>0</v>
      </c>
      <c r="BU17" s="580">
        <v>0</v>
      </c>
      <c r="BV17" s="575">
        <v>0</v>
      </c>
      <c r="BW17" s="435">
        <v>4</v>
      </c>
      <c r="BX17" s="435">
        <v>2</v>
      </c>
      <c r="BY17" s="435">
        <v>0</v>
      </c>
      <c r="BZ17" s="435">
        <v>0</v>
      </c>
      <c r="CA17" s="435">
        <v>0</v>
      </c>
      <c r="CB17" s="435">
        <v>0</v>
      </c>
      <c r="CC17" s="435">
        <v>0</v>
      </c>
      <c r="CD17" s="435">
        <v>0</v>
      </c>
      <c r="CE17" s="578">
        <v>1</v>
      </c>
      <c r="CF17" s="580">
        <v>0</v>
      </c>
      <c r="CG17" s="575">
        <v>0</v>
      </c>
      <c r="CH17" s="435">
        <v>1</v>
      </c>
      <c r="CI17" s="580">
        <v>1</v>
      </c>
      <c r="CJ17" s="575">
        <v>0</v>
      </c>
      <c r="CK17" s="435">
        <v>0</v>
      </c>
      <c r="CL17" s="435">
        <v>0</v>
      </c>
      <c r="CM17" s="435">
        <v>0</v>
      </c>
      <c r="CN17" s="435">
        <v>0</v>
      </c>
      <c r="CO17" s="435">
        <v>0</v>
      </c>
      <c r="CP17" s="578">
        <v>0</v>
      </c>
      <c r="CQ17" s="580">
        <v>0</v>
      </c>
      <c r="CR17" s="575">
        <v>0</v>
      </c>
      <c r="CS17" s="435">
        <v>3</v>
      </c>
      <c r="CT17" s="435">
        <v>3</v>
      </c>
      <c r="CU17" s="435">
        <v>2</v>
      </c>
      <c r="CV17" s="435">
        <v>1</v>
      </c>
      <c r="CW17" s="435">
        <v>3</v>
      </c>
      <c r="CX17" s="435">
        <v>1</v>
      </c>
      <c r="CY17" s="440">
        <v>2</v>
      </c>
      <c r="CZ17" s="578">
        <v>2</v>
      </c>
      <c r="DA17" s="580">
        <v>0</v>
      </c>
      <c r="DB17" s="575"/>
      <c r="DC17" s="435">
        <v>0</v>
      </c>
      <c r="DD17" s="435">
        <v>2</v>
      </c>
      <c r="DE17" s="435">
        <v>0</v>
      </c>
      <c r="DF17" s="435">
        <v>0</v>
      </c>
      <c r="DG17" s="435">
        <v>0</v>
      </c>
      <c r="DH17" s="435">
        <v>0</v>
      </c>
      <c r="DI17" s="435">
        <v>0</v>
      </c>
      <c r="DJ17" s="578">
        <v>0</v>
      </c>
      <c r="DK17" s="580">
        <v>0</v>
      </c>
      <c r="DL17" s="575">
        <v>0</v>
      </c>
      <c r="DM17" s="435">
        <v>2</v>
      </c>
      <c r="DN17" s="435">
        <v>1</v>
      </c>
      <c r="DO17" s="435">
        <v>8</v>
      </c>
      <c r="DP17" s="435">
        <v>0</v>
      </c>
      <c r="DQ17" s="435">
        <v>0</v>
      </c>
      <c r="DR17" s="435">
        <v>0</v>
      </c>
      <c r="DS17" s="435">
        <v>0</v>
      </c>
      <c r="DT17" s="578">
        <v>0</v>
      </c>
      <c r="DU17" s="580">
        <v>0</v>
      </c>
      <c r="DV17" s="575">
        <v>0</v>
      </c>
      <c r="DW17" s="575">
        <v>0</v>
      </c>
      <c r="DX17" s="575">
        <v>0</v>
      </c>
      <c r="DY17" s="575">
        <v>0</v>
      </c>
      <c r="DZ17" s="575">
        <v>0</v>
      </c>
      <c r="EA17" s="575">
        <v>0</v>
      </c>
      <c r="EB17" s="575">
        <v>0</v>
      </c>
      <c r="EC17" s="575">
        <v>0</v>
      </c>
      <c r="ED17" s="575">
        <v>0</v>
      </c>
      <c r="EE17" s="575">
        <v>0</v>
      </c>
      <c r="EF17" s="575">
        <v>0</v>
      </c>
      <c r="EG17" s="575">
        <v>0</v>
      </c>
      <c r="EH17" s="435">
        <v>40</v>
      </c>
      <c r="EI17" s="435">
        <v>63</v>
      </c>
      <c r="EJ17" s="435">
        <v>48</v>
      </c>
      <c r="EK17" s="435">
        <v>14</v>
      </c>
      <c r="EL17" s="435">
        <v>20</v>
      </c>
      <c r="EM17" s="435">
        <v>8</v>
      </c>
      <c r="EN17" s="435">
        <v>2</v>
      </c>
      <c r="EO17" s="578">
        <v>4</v>
      </c>
      <c r="EP17" s="583">
        <v>1</v>
      </c>
      <c r="EQ17" s="583">
        <v>0</v>
      </c>
      <c r="ER17" s="435">
        <v>247</v>
      </c>
      <c r="ES17" s="435">
        <v>165</v>
      </c>
      <c r="ET17" s="435">
        <v>454</v>
      </c>
      <c r="EU17" s="435">
        <v>122</v>
      </c>
      <c r="EV17" s="435">
        <v>30</v>
      </c>
      <c r="EW17" s="435">
        <v>14</v>
      </c>
      <c r="EX17" s="435">
        <v>26</v>
      </c>
      <c r="EY17" s="578">
        <v>29</v>
      </c>
      <c r="EZ17" s="575">
        <v>39</v>
      </c>
      <c r="FA17" s="575">
        <v>69</v>
      </c>
      <c r="FB17" s="419"/>
      <c r="FC17" s="419"/>
      <c r="FD17" s="419"/>
      <c r="FE17" s="419"/>
      <c r="FF17" s="419"/>
    </row>
    <row r="18" spans="1:177" s="426" customFormat="1" ht="18" customHeight="1">
      <c r="A18" s="420" t="s">
        <v>282</v>
      </c>
      <c r="B18" s="435">
        <v>1</v>
      </c>
      <c r="C18" s="435">
        <v>0</v>
      </c>
      <c r="D18" s="435">
        <v>0</v>
      </c>
      <c r="E18" s="435">
        <v>0</v>
      </c>
      <c r="F18" s="435">
        <v>15</v>
      </c>
      <c r="G18" s="435">
        <v>16</v>
      </c>
      <c r="H18" s="435">
        <v>33</v>
      </c>
      <c r="I18" s="593">
        <v>16</v>
      </c>
      <c r="J18" s="578">
        <v>65</v>
      </c>
      <c r="K18" s="575">
        <v>39</v>
      </c>
      <c r="L18" s="575">
        <v>0</v>
      </c>
      <c r="M18" s="433">
        <v>0</v>
      </c>
      <c r="N18" s="433">
        <v>0</v>
      </c>
      <c r="O18" s="433">
        <v>0</v>
      </c>
      <c r="P18" s="433">
        <v>0</v>
      </c>
      <c r="Q18" s="433">
        <v>0</v>
      </c>
      <c r="R18" s="433">
        <v>0</v>
      </c>
      <c r="S18" s="435">
        <v>0</v>
      </c>
      <c r="T18" s="578">
        <v>0</v>
      </c>
      <c r="U18" s="580">
        <v>0</v>
      </c>
      <c r="V18" s="575">
        <v>0</v>
      </c>
      <c r="W18" s="435">
        <v>0</v>
      </c>
      <c r="X18" s="435">
        <v>0</v>
      </c>
      <c r="Y18" s="442">
        <v>0</v>
      </c>
      <c r="Z18" s="442">
        <v>0</v>
      </c>
      <c r="AA18" s="435">
        <v>0</v>
      </c>
      <c r="AB18" s="435">
        <v>0</v>
      </c>
      <c r="AC18" s="435">
        <v>0</v>
      </c>
      <c r="AD18" s="437">
        <v>0</v>
      </c>
      <c r="AE18" s="578">
        <v>0</v>
      </c>
      <c r="AF18" s="575">
        <v>0</v>
      </c>
      <c r="AG18" s="435">
        <v>0</v>
      </c>
      <c r="AH18" s="435">
        <v>0</v>
      </c>
      <c r="AI18" s="442">
        <v>0</v>
      </c>
      <c r="AJ18" s="442">
        <v>0</v>
      </c>
      <c r="AK18" s="442">
        <v>0</v>
      </c>
      <c r="AL18" s="442">
        <v>0</v>
      </c>
      <c r="AM18" s="443">
        <v>0</v>
      </c>
      <c r="AN18" s="578">
        <v>0</v>
      </c>
      <c r="AO18" s="580">
        <v>0</v>
      </c>
      <c r="AP18" s="575">
        <v>0</v>
      </c>
      <c r="AQ18" s="575">
        <v>0</v>
      </c>
      <c r="AR18" s="435">
        <v>0</v>
      </c>
      <c r="AS18" s="435">
        <v>0</v>
      </c>
      <c r="AT18" s="442">
        <v>0</v>
      </c>
      <c r="AU18" s="442">
        <v>0</v>
      </c>
      <c r="AV18" s="442">
        <v>0</v>
      </c>
      <c r="AW18" s="442">
        <v>0</v>
      </c>
      <c r="AX18" s="442">
        <v>0</v>
      </c>
      <c r="AY18" s="578">
        <v>0</v>
      </c>
      <c r="AZ18" s="580">
        <v>0</v>
      </c>
      <c r="BA18" s="575">
        <v>0</v>
      </c>
      <c r="BB18" s="435">
        <v>0</v>
      </c>
      <c r="BC18" s="435">
        <v>0</v>
      </c>
      <c r="BD18" s="435">
        <v>0</v>
      </c>
      <c r="BE18" s="442">
        <v>0</v>
      </c>
      <c r="BF18" s="442">
        <v>0</v>
      </c>
      <c r="BG18" s="442">
        <v>0</v>
      </c>
      <c r="BH18" s="442">
        <v>0</v>
      </c>
      <c r="BI18" s="442">
        <v>0</v>
      </c>
      <c r="BJ18" s="578">
        <v>0</v>
      </c>
      <c r="BK18" s="580">
        <v>0</v>
      </c>
      <c r="BL18" s="575">
        <v>0</v>
      </c>
      <c r="BM18" s="435">
        <v>0</v>
      </c>
      <c r="BN18" s="435">
        <v>0</v>
      </c>
      <c r="BO18" s="442">
        <v>0</v>
      </c>
      <c r="BP18" s="442">
        <v>0</v>
      </c>
      <c r="BQ18" s="442">
        <v>0</v>
      </c>
      <c r="BR18" s="442">
        <v>0</v>
      </c>
      <c r="BS18" s="435">
        <v>0</v>
      </c>
      <c r="BT18" s="578">
        <v>0</v>
      </c>
      <c r="BU18" s="580">
        <v>0</v>
      </c>
      <c r="BV18" s="575">
        <v>0</v>
      </c>
      <c r="BW18" s="435">
        <v>0</v>
      </c>
      <c r="BX18" s="435">
        <v>0</v>
      </c>
      <c r="BY18" s="435">
        <v>0</v>
      </c>
      <c r="BZ18" s="442">
        <v>0</v>
      </c>
      <c r="CA18" s="442">
        <v>1</v>
      </c>
      <c r="CB18" s="442">
        <v>0</v>
      </c>
      <c r="CC18" s="442">
        <v>0</v>
      </c>
      <c r="CD18" s="435">
        <v>0</v>
      </c>
      <c r="CE18" s="578">
        <v>0</v>
      </c>
      <c r="CF18" s="580">
        <v>0</v>
      </c>
      <c r="CG18" s="575">
        <v>0</v>
      </c>
      <c r="CH18" s="435">
        <v>0</v>
      </c>
      <c r="CI18" s="580">
        <v>0</v>
      </c>
      <c r="CJ18" s="575">
        <v>0</v>
      </c>
      <c r="CK18" s="435">
        <v>0</v>
      </c>
      <c r="CL18" s="442">
        <v>0</v>
      </c>
      <c r="CM18" s="442">
        <v>0</v>
      </c>
      <c r="CN18" s="442">
        <v>0</v>
      </c>
      <c r="CO18" s="442">
        <v>0</v>
      </c>
      <c r="CP18" s="578">
        <v>0</v>
      </c>
      <c r="CQ18" s="580">
        <v>0</v>
      </c>
      <c r="CR18" s="575">
        <v>0</v>
      </c>
      <c r="CS18" s="435">
        <v>0</v>
      </c>
      <c r="CT18" s="435">
        <v>0</v>
      </c>
      <c r="CU18" s="435">
        <v>0</v>
      </c>
      <c r="CV18" s="435">
        <v>0</v>
      </c>
      <c r="CW18" s="435">
        <v>0</v>
      </c>
      <c r="CX18" s="435">
        <v>0</v>
      </c>
      <c r="CY18" s="435">
        <v>0</v>
      </c>
      <c r="CZ18" s="578">
        <v>0</v>
      </c>
      <c r="DA18" s="580">
        <v>0</v>
      </c>
      <c r="DB18" s="575"/>
      <c r="DC18" s="435">
        <v>0</v>
      </c>
      <c r="DD18" s="435">
        <v>0</v>
      </c>
      <c r="DE18" s="440">
        <v>0</v>
      </c>
      <c r="DF18" s="440">
        <v>0</v>
      </c>
      <c r="DG18" s="442">
        <v>0</v>
      </c>
      <c r="DH18" s="442">
        <v>0</v>
      </c>
      <c r="DI18" s="442">
        <v>0</v>
      </c>
      <c r="DJ18" s="578">
        <v>0</v>
      </c>
      <c r="DK18" s="580">
        <v>0</v>
      </c>
      <c r="DL18" s="575">
        <v>0</v>
      </c>
      <c r="DM18" s="435">
        <v>0</v>
      </c>
      <c r="DN18" s="435">
        <v>0</v>
      </c>
      <c r="DO18" s="442">
        <v>0</v>
      </c>
      <c r="DP18" s="442">
        <v>0</v>
      </c>
      <c r="DQ18" s="442">
        <v>0</v>
      </c>
      <c r="DR18" s="442">
        <v>0</v>
      </c>
      <c r="DS18" s="442">
        <v>0</v>
      </c>
      <c r="DT18" s="578">
        <v>0</v>
      </c>
      <c r="DU18" s="580">
        <v>0</v>
      </c>
      <c r="DV18" s="575">
        <v>0</v>
      </c>
      <c r="DW18" s="575">
        <v>0</v>
      </c>
      <c r="DX18" s="575">
        <v>0</v>
      </c>
      <c r="DY18" s="575">
        <v>0</v>
      </c>
      <c r="DZ18" s="575">
        <v>0</v>
      </c>
      <c r="EA18" s="575">
        <v>0</v>
      </c>
      <c r="EB18" s="575">
        <v>0</v>
      </c>
      <c r="EC18" s="575">
        <v>0</v>
      </c>
      <c r="ED18" s="575">
        <v>0</v>
      </c>
      <c r="EE18" s="575">
        <v>0</v>
      </c>
      <c r="EF18" s="575">
        <v>0</v>
      </c>
      <c r="EG18" s="575">
        <v>0</v>
      </c>
      <c r="EH18" s="435">
        <v>0</v>
      </c>
      <c r="EI18" s="435">
        <v>0</v>
      </c>
      <c r="EJ18" s="435">
        <v>0</v>
      </c>
      <c r="EK18" s="435">
        <v>1</v>
      </c>
      <c r="EL18" s="435">
        <v>0</v>
      </c>
      <c r="EM18" s="435">
        <v>0</v>
      </c>
      <c r="EN18" s="435">
        <v>0</v>
      </c>
      <c r="EO18" s="578">
        <v>0</v>
      </c>
      <c r="EP18" s="583">
        <v>0</v>
      </c>
      <c r="EQ18" s="583">
        <v>0</v>
      </c>
      <c r="ER18" s="435">
        <v>1</v>
      </c>
      <c r="ES18" s="435">
        <v>0</v>
      </c>
      <c r="ET18" s="435">
        <v>0</v>
      </c>
      <c r="EU18" s="435">
        <v>1</v>
      </c>
      <c r="EV18" s="435">
        <v>15</v>
      </c>
      <c r="EW18" s="435">
        <v>16</v>
      </c>
      <c r="EX18" s="435">
        <v>33</v>
      </c>
      <c r="EY18" s="578">
        <v>16</v>
      </c>
      <c r="EZ18" s="575">
        <v>65</v>
      </c>
      <c r="FA18" s="575">
        <v>39</v>
      </c>
      <c r="FB18" s="419"/>
      <c r="FC18" s="419"/>
      <c r="FD18" s="419"/>
      <c r="FE18" s="419"/>
      <c r="FF18" s="419"/>
    </row>
    <row r="19" spans="1:177" s="426" customFormat="1" ht="18" customHeight="1">
      <c r="A19" s="420" t="s">
        <v>283</v>
      </c>
      <c r="B19" s="435">
        <v>9</v>
      </c>
      <c r="C19" s="435">
        <v>15</v>
      </c>
      <c r="D19" s="440">
        <v>22</v>
      </c>
      <c r="E19" s="440">
        <v>17</v>
      </c>
      <c r="F19" s="440">
        <v>9</v>
      </c>
      <c r="G19" s="440">
        <v>33</v>
      </c>
      <c r="H19" s="440">
        <v>15</v>
      </c>
      <c r="I19" s="594">
        <v>83</v>
      </c>
      <c r="J19" s="578">
        <v>232</v>
      </c>
      <c r="K19" s="575">
        <v>183</v>
      </c>
      <c r="L19" s="575">
        <v>0</v>
      </c>
      <c r="M19" s="433">
        <v>0</v>
      </c>
      <c r="N19" s="433">
        <v>0</v>
      </c>
      <c r="O19" s="433">
        <v>0</v>
      </c>
      <c r="P19" s="433">
        <v>0</v>
      </c>
      <c r="Q19" s="433">
        <v>0</v>
      </c>
      <c r="R19" s="433">
        <v>0</v>
      </c>
      <c r="S19" s="440">
        <v>0</v>
      </c>
      <c r="T19" s="576">
        <v>0</v>
      </c>
      <c r="U19" s="580">
        <v>0</v>
      </c>
      <c r="V19" s="575">
        <v>0</v>
      </c>
      <c r="W19" s="435">
        <v>0</v>
      </c>
      <c r="X19" s="435">
        <v>0</v>
      </c>
      <c r="Y19" s="440">
        <v>0</v>
      </c>
      <c r="Z19" s="440">
        <v>0</v>
      </c>
      <c r="AA19" s="435">
        <v>0</v>
      </c>
      <c r="AB19" s="435">
        <v>0</v>
      </c>
      <c r="AC19" s="440">
        <v>0</v>
      </c>
      <c r="AD19" s="441">
        <v>0</v>
      </c>
      <c r="AE19" s="578">
        <v>0</v>
      </c>
      <c r="AF19" s="575">
        <v>0</v>
      </c>
      <c r="AG19" s="435">
        <v>0</v>
      </c>
      <c r="AH19" s="435">
        <v>0</v>
      </c>
      <c r="AI19" s="440">
        <v>0</v>
      </c>
      <c r="AJ19" s="440">
        <v>0</v>
      </c>
      <c r="AK19" s="442">
        <v>0</v>
      </c>
      <c r="AL19" s="442">
        <v>0</v>
      </c>
      <c r="AM19" s="441">
        <v>0</v>
      </c>
      <c r="AN19" s="576">
        <v>0</v>
      </c>
      <c r="AO19" s="580">
        <v>0</v>
      </c>
      <c r="AP19" s="575">
        <v>0</v>
      </c>
      <c r="AQ19" s="575">
        <v>0</v>
      </c>
      <c r="AR19" s="435">
        <v>0</v>
      </c>
      <c r="AS19" s="435">
        <v>0</v>
      </c>
      <c r="AT19" s="440">
        <v>0</v>
      </c>
      <c r="AU19" s="440">
        <v>0</v>
      </c>
      <c r="AV19" s="440">
        <v>0</v>
      </c>
      <c r="AW19" s="440">
        <v>0</v>
      </c>
      <c r="AX19" s="440">
        <v>0</v>
      </c>
      <c r="AY19" s="576">
        <v>0</v>
      </c>
      <c r="AZ19" s="580">
        <v>0</v>
      </c>
      <c r="BA19" s="575">
        <v>0</v>
      </c>
      <c r="BB19" s="435">
        <v>0</v>
      </c>
      <c r="BC19" s="435">
        <v>1</v>
      </c>
      <c r="BD19" s="435">
        <v>0</v>
      </c>
      <c r="BE19" s="440">
        <v>0</v>
      </c>
      <c r="BF19" s="440">
        <v>0</v>
      </c>
      <c r="BG19" s="440">
        <v>0</v>
      </c>
      <c r="BH19" s="440">
        <v>0</v>
      </c>
      <c r="BI19" s="440">
        <v>0</v>
      </c>
      <c r="BJ19" s="576">
        <v>0</v>
      </c>
      <c r="BK19" s="580">
        <v>0</v>
      </c>
      <c r="BL19" s="575">
        <v>0</v>
      </c>
      <c r="BM19" s="435">
        <v>0</v>
      </c>
      <c r="BN19" s="435">
        <v>0</v>
      </c>
      <c r="BO19" s="440">
        <v>0</v>
      </c>
      <c r="BP19" s="440">
        <v>0</v>
      </c>
      <c r="BQ19" s="440">
        <v>0</v>
      </c>
      <c r="BR19" s="440">
        <v>0</v>
      </c>
      <c r="BS19" s="435">
        <v>0</v>
      </c>
      <c r="BT19" s="576">
        <v>0</v>
      </c>
      <c r="BU19" s="580">
        <v>0</v>
      </c>
      <c r="BV19" s="575">
        <v>0</v>
      </c>
      <c r="BW19" s="435">
        <v>0</v>
      </c>
      <c r="BX19" s="435">
        <v>0</v>
      </c>
      <c r="BY19" s="435">
        <v>0</v>
      </c>
      <c r="BZ19" s="440">
        <v>0</v>
      </c>
      <c r="CA19" s="440">
        <v>0</v>
      </c>
      <c r="CB19" s="440">
        <v>1</v>
      </c>
      <c r="CC19" s="440">
        <v>0</v>
      </c>
      <c r="CD19" s="440">
        <v>0</v>
      </c>
      <c r="CE19" s="576">
        <v>0</v>
      </c>
      <c r="CF19" s="580">
        <v>0</v>
      </c>
      <c r="CG19" s="575">
        <v>0</v>
      </c>
      <c r="CH19" s="440">
        <v>0</v>
      </c>
      <c r="CI19" s="580">
        <v>0</v>
      </c>
      <c r="CJ19" s="575">
        <v>0</v>
      </c>
      <c r="CK19" s="440">
        <v>0</v>
      </c>
      <c r="CL19" s="440">
        <v>0</v>
      </c>
      <c r="CM19" s="440">
        <v>0</v>
      </c>
      <c r="CN19" s="440">
        <v>0</v>
      </c>
      <c r="CO19" s="440">
        <v>0</v>
      </c>
      <c r="CP19" s="576">
        <v>0</v>
      </c>
      <c r="CQ19" s="580">
        <v>0</v>
      </c>
      <c r="CR19" s="575">
        <v>0</v>
      </c>
      <c r="CS19" s="435">
        <v>0</v>
      </c>
      <c r="CT19" s="435">
        <v>0</v>
      </c>
      <c r="CU19" s="440">
        <v>0</v>
      </c>
      <c r="CV19" s="440">
        <v>1</v>
      </c>
      <c r="CW19" s="435">
        <v>0</v>
      </c>
      <c r="CX19" s="435">
        <v>2</v>
      </c>
      <c r="CY19" s="435">
        <v>0</v>
      </c>
      <c r="CZ19" s="576">
        <v>0</v>
      </c>
      <c r="DA19" s="580">
        <v>0</v>
      </c>
      <c r="DB19" s="575"/>
      <c r="DC19" s="435">
        <v>0</v>
      </c>
      <c r="DD19" s="435">
        <v>0</v>
      </c>
      <c r="DE19" s="440">
        <v>0</v>
      </c>
      <c r="DF19" s="440">
        <v>0</v>
      </c>
      <c r="DG19" s="440">
        <v>0</v>
      </c>
      <c r="DH19" s="440">
        <v>0</v>
      </c>
      <c r="DI19" s="440">
        <v>0</v>
      </c>
      <c r="DJ19" s="576">
        <v>0</v>
      </c>
      <c r="DK19" s="580">
        <v>0</v>
      </c>
      <c r="DL19" s="575">
        <v>0</v>
      </c>
      <c r="DM19" s="435">
        <v>0</v>
      </c>
      <c r="DN19" s="435">
        <v>0</v>
      </c>
      <c r="DO19" s="440">
        <v>0</v>
      </c>
      <c r="DP19" s="440">
        <v>0</v>
      </c>
      <c r="DQ19" s="440">
        <v>0</v>
      </c>
      <c r="DR19" s="440">
        <v>0</v>
      </c>
      <c r="DS19" s="440">
        <v>0</v>
      </c>
      <c r="DT19" s="576">
        <v>0</v>
      </c>
      <c r="DU19" s="580">
        <v>0</v>
      </c>
      <c r="DV19" s="575">
        <v>0</v>
      </c>
      <c r="DW19" s="575">
        <v>0</v>
      </c>
      <c r="DX19" s="575">
        <v>0</v>
      </c>
      <c r="DY19" s="575">
        <v>0</v>
      </c>
      <c r="DZ19" s="575">
        <v>0</v>
      </c>
      <c r="EA19" s="575">
        <v>0</v>
      </c>
      <c r="EB19" s="575">
        <v>0</v>
      </c>
      <c r="EC19" s="575">
        <v>0</v>
      </c>
      <c r="ED19" s="575">
        <v>0</v>
      </c>
      <c r="EE19" s="575">
        <v>0</v>
      </c>
      <c r="EF19" s="575">
        <v>0</v>
      </c>
      <c r="EG19" s="575">
        <v>0</v>
      </c>
      <c r="EH19" s="435">
        <v>1</v>
      </c>
      <c r="EI19" s="435">
        <v>0</v>
      </c>
      <c r="EJ19" s="435">
        <v>0</v>
      </c>
      <c r="EK19" s="435">
        <v>1</v>
      </c>
      <c r="EL19" s="435">
        <v>1</v>
      </c>
      <c r="EM19" s="435">
        <v>2</v>
      </c>
      <c r="EN19" s="435">
        <v>0</v>
      </c>
      <c r="EO19" s="576">
        <v>0</v>
      </c>
      <c r="EP19" s="583">
        <v>0</v>
      </c>
      <c r="EQ19" s="583">
        <v>0</v>
      </c>
      <c r="ER19" s="435">
        <v>10</v>
      </c>
      <c r="ES19" s="435">
        <v>15</v>
      </c>
      <c r="ET19" s="435">
        <v>22</v>
      </c>
      <c r="EU19" s="435">
        <v>18</v>
      </c>
      <c r="EV19" s="435">
        <v>10</v>
      </c>
      <c r="EW19" s="435">
        <v>35</v>
      </c>
      <c r="EX19" s="435">
        <v>15</v>
      </c>
      <c r="EY19" s="576">
        <v>83</v>
      </c>
      <c r="EZ19" s="575">
        <v>232</v>
      </c>
      <c r="FA19" s="575">
        <v>183</v>
      </c>
      <c r="FB19" s="419"/>
      <c r="FC19" s="419"/>
      <c r="FD19" s="419"/>
      <c r="FE19" s="419"/>
      <c r="FF19" s="419"/>
    </row>
    <row r="20" spans="1:177" s="448" customFormat="1" ht="40.5" customHeight="1">
      <c r="A20" s="444" t="s">
        <v>285</v>
      </c>
      <c r="B20" s="445"/>
      <c r="C20" s="445"/>
      <c r="D20" s="445"/>
      <c r="E20" s="445"/>
      <c r="F20" s="445"/>
      <c r="G20" s="445"/>
      <c r="H20" s="445"/>
      <c r="I20" s="595"/>
      <c r="J20" s="589"/>
      <c r="K20" s="575">
        <v>0</v>
      </c>
      <c r="L20" s="575">
        <v>0</v>
      </c>
      <c r="M20" s="445"/>
      <c r="N20" s="445"/>
      <c r="O20" s="445"/>
      <c r="P20" s="445"/>
      <c r="Q20" s="445"/>
      <c r="R20" s="445"/>
      <c r="S20" s="445"/>
      <c r="T20" s="589"/>
      <c r="U20" s="589"/>
      <c r="V20" s="575">
        <v>0</v>
      </c>
      <c r="W20" s="445"/>
      <c r="X20" s="445"/>
      <c r="Y20" s="445"/>
      <c r="Z20" s="445"/>
      <c r="AA20" s="445"/>
      <c r="AB20" s="445"/>
      <c r="AC20" s="445"/>
      <c r="AD20" s="601"/>
      <c r="AE20" s="589"/>
      <c r="AF20" s="575">
        <v>0</v>
      </c>
      <c r="AG20" s="445"/>
      <c r="AH20" s="445"/>
      <c r="AI20" s="445"/>
      <c r="AJ20" s="445"/>
      <c r="AK20" s="445"/>
      <c r="AL20" s="445"/>
      <c r="AM20" s="447"/>
      <c r="AN20" s="589"/>
      <c r="AO20" s="589"/>
      <c r="AP20" s="575">
        <v>0</v>
      </c>
      <c r="AQ20" s="575">
        <v>0</v>
      </c>
      <c r="AR20" s="445"/>
      <c r="AS20" s="445"/>
      <c r="AT20" s="445"/>
      <c r="AU20" s="445"/>
      <c r="AV20" s="445"/>
      <c r="AW20" s="445"/>
      <c r="AX20" s="445"/>
      <c r="AY20" s="589"/>
      <c r="AZ20" s="589"/>
      <c r="BA20" s="575">
        <v>0</v>
      </c>
      <c r="BB20" s="445"/>
      <c r="BC20" s="445"/>
      <c r="BD20" s="445"/>
      <c r="BE20" s="445"/>
      <c r="BF20" s="445"/>
      <c r="BG20" s="445"/>
      <c r="BH20" s="445"/>
      <c r="BI20" s="445"/>
      <c r="BJ20" s="589"/>
      <c r="BK20" s="589"/>
      <c r="BL20" s="575">
        <v>0</v>
      </c>
      <c r="BM20" s="445"/>
      <c r="BN20" s="445"/>
      <c r="BO20" s="445"/>
      <c r="BP20" s="445"/>
      <c r="BQ20" s="445"/>
      <c r="BR20" s="445"/>
      <c r="BS20" s="445"/>
      <c r="BT20" s="589"/>
      <c r="BU20" s="589"/>
      <c r="BV20" s="575">
        <v>0</v>
      </c>
      <c r="BW20" s="445"/>
      <c r="BX20" s="445"/>
      <c r="BY20" s="445"/>
      <c r="BZ20" s="445"/>
      <c r="CA20" s="445"/>
      <c r="CB20" s="445"/>
      <c r="CC20" s="445"/>
      <c r="CD20" s="445"/>
      <c r="CE20" s="589"/>
      <c r="CF20" s="589"/>
      <c r="CG20" s="575">
        <v>0</v>
      </c>
      <c r="CH20" s="446"/>
      <c r="CI20" s="589"/>
      <c r="CJ20" s="575">
        <v>0</v>
      </c>
      <c r="CK20" s="446"/>
      <c r="CL20" s="445"/>
      <c r="CM20" s="445"/>
      <c r="CN20" s="445"/>
      <c r="CO20" s="445"/>
      <c r="CP20" s="589"/>
      <c r="CQ20" s="589"/>
      <c r="CR20" s="575">
        <v>0</v>
      </c>
      <c r="CS20" s="445"/>
      <c r="CT20" s="445"/>
      <c r="CU20" s="445"/>
      <c r="CV20" s="445"/>
      <c r="CW20" s="445"/>
      <c r="CX20" s="445"/>
      <c r="CY20" s="445"/>
      <c r="CZ20" s="589"/>
      <c r="DA20" s="589"/>
      <c r="DB20" s="575"/>
      <c r="DC20" s="445"/>
      <c r="DD20" s="445"/>
      <c r="DE20" s="445"/>
      <c r="DF20" s="445"/>
      <c r="DG20" s="445"/>
      <c r="DH20" s="445"/>
      <c r="DI20" s="445"/>
      <c r="DJ20" s="589"/>
      <c r="DK20" s="589"/>
      <c r="DL20" s="575">
        <v>0</v>
      </c>
      <c r="DM20" s="445"/>
      <c r="DN20" s="445"/>
      <c r="DO20" s="445"/>
      <c r="DP20" s="445"/>
      <c r="DQ20" s="445"/>
      <c r="DR20" s="445"/>
      <c r="DS20" s="445"/>
      <c r="DT20" s="589"/>
      <c r="DU20" s="589"/>
      <c r="DV20" s="575">
        <v>0</v>
      </c>
      <c r="DW20" s="575">
        <v>0</v>
      </c>
      <c r="DX20" s="575">
        <v>0</v>
      </c>
      <c r="DY20" s="575">
        <v>0</v>
      </c>
      <c r="DZ20" s="575">
        <v>0</v>
      </c>
      <c r="EA20" s="575">
        <v>0</v>
      </c>
      <c r="EB20" s="575">
        <v>0</v>
      </c>
      <c r="EC20" s="575">
        <v>0</v>
      </c>
      <c r="ED20" s="575">
        <v>0</v>
      </c>
      <c r="EE20" s="575">
        <v>0</v>
      </c>
      <c r="EF20" s="575">
        <v>0</v>
      </c>
      <c r="EG20" s="575">
        <v>0</v>
      </c>
      <c r="EH20" s="445"/>
      <c r="EI20" s="445"/>
      <c r="EJ20" s="445"/>
      <c r="EK20" s="445"/>
      <c r="EL20" s="445"/>
      <c r="EM20" s="445"/>
      <c r="EN20" s="445"/>
      <c r="EO20" s="589"/>
      <c r="EP20" s="589"/>
      <c r="EQ20" s="589"/>
      <c r="ER20" s="445"/>
      <c r="ES20" s="445"/>
      <c r="ET20" s="445"/>
      <c r="EU20" s="445"/>
      <c r="EV20" s="445"/>
      <c r="EW20" s="433"/>
      <c r="EX20" s="433"/>
      <c r="EY20" s="589"/>
      <c r="EZ20" s="589"/>
      <c r="FA20" s="589"/>
      <c r="FB20" s="419"/>
      <c r="FC20" s="419"/>
      <c r="FD20" s="419"/>
      <c r="FE20" s="419"/>
      <c r="FF20" s="419"/>
      <c r="FG20" s="426"/>
      <c r="FH20" s="426"/>
      <c r="FI20" s="426"/>
      <c r="FJ20" s="426"/>
      <c r="FK20" s="426"/>
      <c r="FL20" s="426"/>
      <c r="FM20" s="426"/>
      <c r="FN20" s="426"/>
      <c r="FO20" s="426"/>
      <c r="FP20" s="426"/>
      <c r="FQ20" s="426"/>
      <c r="FR20" s="426"/>
      <c r="FS20" s="426"/>
      <c r="FT20" s="426"/>
      <c r="FU20" s="426"/>
    </row>
    <row r="21" spans="1:177" s="426" customFormat="1" ht="18" customHeight="1">
      <c r="A21" s="420" t="s">
        <v>286</v>
      </c>
      <c r="B21" s="433">
        <v>4</v>
      </c>
      <c r="C21" s="433">
        <v>10</v>
      </c>
      <c r="D21" s="435">
        <v>16</v>
      </c>
      <c r="E21" s="435">
        <v>9</v>
      </c>
      <c r="F21" s="435">
        <v>3</v>
      </c>
      <c r="G21" s="435">
        <v>19</v>
      </c>
      <c r="H21" s="435">
        <v>2</v>
      </c>
      <c r="I21" s="593">
        <v>36</v>
      </c>
      <c r="J21" s="578">
        <v>212</v>
      </c>
      <c r="K21" s="575">
        <v>168</v>
      </c>
      <c r="L21" s="575">
        <v>0</v>
      </c>
      <c r="M21" s="433">
        <v>0</v>
      </c>
      <c r="N21" s="433">
        <v>0</v>
      </c>
      <c r="O21" s="433">
        <v>0</v>
      </c>
      <c r="P21" s="433">
        <v>0</v>
      </c>
      <c r="Q21" s="433">
        <v>0</v>
      </c>
      <c r="R21" s="433">
        <v>0</v>
      </c>
      <c r="S21" s="433">
        <v>0</v>
      </c>
      <c r="T21" s="578">
        <v>0</v>
      </c>
      <c r="U21" s="578">
        <v>0</v>
      </c>
      <c r="V21" s="575">
        <v>0</v>
      </c>
      <c r="W21" s="433">
        <v>0</v>
      </c>
      <c r="X21" s="433">
        <v>0</v>
      </c>
      <c r="Y21" s="435">
        <v>0</v>
      </c>
      <c r="Z21" s="435">
        <v>0</v>
      </c>
      <c r="AA21" s="435">
        <v>0</v>
      </c>
      <c r="AB21" s="435">
        <v>0</v>
      </c>
      <c r="AC21" s="435">
        <v>0</v>
      </c>
      <c r="AD21" s="437">
        <v>0</v>
      </c>
      <c r="AE21" s="578">
        <v>0</v>
      </c>
      <c r="AF21" s="575">
        <v>0</v>
      </c>
      <c r="AG21" s="433">
        <v>0</v>
      </c>
      <c r="AH21" s="433">
        <v>0</v>
      </c>
      <c r="AI21" s="449">
        <v>0</v>
      </c>
      <c r="AJ21" s="449">
        <v>0</v>
      </c>
      <c r="AK21" s="449">
        <v>0</v>
      </c>
      <c r="AL21" s="449">
        <v>0</v>
      </c>
      <c r="AM21" s="450">
        <v>0</v>
      </c>
      <c r="AN21" s="578">
        <v>0</v>
      </c>
      <c r="AO21" s="578">
        <v>0</v>
      </c>
      <c r="AP21" s="575">
        <v>0</v>
      </c>
      <c r="AQ21" s="575">
        <v>0</v>
      </c>
      <c r="AR21" s="433">
        <v>0</v>
      </c>
      <c r="AS21" s="433">
        <v>0</v>
      </c>
      <c r="AT21" s="451">
        <v>0</v>
      </c>
      <c r="AU21" s="451">
        <v>0</v>
      </c>
      <c r="AV21" s="451">
        <v>0</v>
      </c>
      <c r="AW21" s="451">
        <v>0</v>
      </c>
      <c r="AX21" s="451">
        <v>0</v>
      </c>
      <c r="AY21" s="578">
        <v>0</v>
      </c>
      <c r="AZ21" s="578">
        <v>0</v>
      </c>
      <c r="BA21" s="575">
        <v>0</v>
      </c>
      <c r="BB21" s="435">
        <v>0</v>
      </c>
      <c r="BC21" s="433">
        <v>0</v>
      </c>
      <c r="BD21" s="433">
        <v>0</v>
      </c>
      <c r="BE21" s="451">
        <v>0</v>
      </c>
      <c r="BF21" s="451">
        <v>0</v>
      </c>
      <c r="BG21" s="451">
        <v>0</v>
      </c>
      <c r="BH21" s="451">
        <v>0</v>
      </c>
      <c r="BI21" s="451">
        <v>0</v>
      </c>
      <c r="BJ21" s="578">
        <v>0</v>
      </c>
      <c r="BK21" s="578">
        <v>0</v>
      </c>
      <c r="BL21" s="575">
        <v>0</v>
      </c>
      <c r="BM21" s="433">
        <v>0</v>
      </c>
      <c r="BN21" s="433">
        <v>0</v>
      </c>
      <c r="BO21" s="435">
        <v>0</v>
      </c>
      <c r="BP21" s="435">
        <v>0</v>
      </c>
      <c r="BQ21" s="435">
        <v>0</v>
      </c>
      <c r="BR21" s="435">
        <v>0</v>
      </c>
      <c r="BS21" s="435">
        <v>0</v>
      </c>
      <c r="BT21" s="578">
        <v>0</v>
      </c>
      <c r="BU21" s="578">
        <v>0</v>
      </c>
      <c r="BV21" s="575">
        <v>0</v>
      </c>
      <c r="BW21" s="435">
        <v>0</v>
      </c>
      <c r="BX21" s="433">
        <v>0</v>
      </c>
      <c r="BY21" s="433">
        <v>0</v>
      </c>
      <c r="BZ21" s="451">
        <v>0</v>
      </c>
      <c r="CA21" s="451">
        <v>0</v>
      </c>
      <c r="CB21" s="451">
        <v>1</v>
      </c>
      <c r="CC21" s="451">
        <v>0</v>
      </c>
      <c r="CD21" s="451">
        <v>0</v>
      </c>
      <c r="CE21" s="578">
        <v>0</v>
      </c>
      <c r="CF21" s="578">
        <v>0</v>
      </c>
      <c r="CG21" s="575">
        <v>0</v>
      </c>
      <c r="CH21" s="435">
        <v>0</v>
      </c>
      <c r="CI21" s="578">
        <v>0</v>
      </c>
      <c r="CJ21" s="575">
        <v>0</v>
      </c>
      <c r="CK21" s="435">
        <v>0</v>
      </c>
      <c r="CL21" s="435">
        <v>0</v>
      </c>
      <c r="CM21" s="435">
        <v>0</v>
      </c>
      <c r="CN21" s="435">
        <v>0</v>
      </c>
      <c r="CO21" s="435">
        <v>0</v>
      </c>
      <c r="CP21" s="578">
        <v>0</v>
      </c>
      <c r="CQ21" s="578">
        <v>0</v>
      </c>
      <c r="CR21" s="575">
        <v>0</v>
      </c>
      <c r="CS21" s="433">
        <v>0</v>
      </c>
      <c r="CT21" s="433">
        <v>0</v>
      </c>
      <c r="CU21" s="435">
        <v>0</v>
      </c>
      <c r="CV21" s="435">
        <v>1</v>
      </c>
      <c r="CW21" s="433">
        <v>0</v>
      </c>
      <c r="CX21" s="433">
        <v>2</v>
      </c>
      <c r="CY21" s="433">
        <v>0</v>
      </c>
      <c r="CZ21" s="578">
        <v>0</v>
      </c>
      <c r="DA21" s="578">
        <v>0</v>
      </c>
      <c r="DB21" s="575"/>
      <c r="DC21" s="433">
        <v>0</v>
      </c>
      <c r="DD21" s="433">
        <v>0</v>
      </c>
      <c r="DE21" s="435">
        <v>0</v>
      </c>
      <c r="DF21" s="435">
        <v>0</v>
      </c>
      <c r="DG21" s="433">
        <v>0</v>
      </c>
      <c r="DH21" s="433">
        <v>0</v>
      </c>
      <c r="DI21" s="433">
        <v>0</v>
      </c>
      <c r="DJ21" s="578">
        <v>0</v>
      </c>
      <c r="DK21" s="578">
        <v>0</v>
      </c>
      <c r="DL21" s="575">
        <v>0</v>
      </c>
      <c r="DM21" s="433">
        <v>0</v>
      </c>
      <c r="DN21" s="433">
        <v>0</v>
      </c>
      <c r="DO21" s="435">
        <v>0</v>
      </c>
      <c r="DP21" s="435">
        <v>0</v>
      </c>
      <c r="DQ21" s="435">
        <v>0</v>
      </c>
      <c r="DR21" s="435">
        <v>0</v>
      </c>
      <c r="DS21" s="435">
        <v>0</v>
      </c>
      <c r="DT21" s="578">
        <v>0</v>
      </c>
      <c r="DU21" s="578">
        <v>0</v>
      </c>
      <c r="DV21" s="575">
        <v>0</v>
      </c>
      <c r="DW21" s="575">
        <v>0</v>
      </c>
      <c r="DX21" s="575">
        <v>0</v>
      </c>
      <c r="DY21" s="575">
        <v>0</v>
      </c>
      <c r="DZ21" s="575">
        <v>0</v>
      </c>
      <c r="EA21" s="575">
        <v>0</v>
      </c>
      <c r="EB21" s="575">
        <v>0</v>
      </c>
      <c r="EC21" s="575">
        <v>0</v>
      </c>
      <c r="ED21" s="575">
        <v>0</v>
      </c>
      <c r="EE21" s="575">
        <v>0</v>
      </c>
      <c r="EF21" s="575">
        <v>0</v>
      </c>
      <c r="EG21" s="575">
        <v>0</v>
      </c>
      <c r="EH21" s="435">
        <v>0</v>
      </c>
      <c r="EI21" s="435">
        <v>0</v>
      </c>
      <c r="EJ21" s="435">
        <v>0</v>
      </c>
      <c r="EK21" s="435">
        <v>1</v>
      </c>
      <c r="EL21" s="435">
        <v>1</v>
      </c>
      <c r="EM21" s="435">
        <v>2</v>
      </c>
      <c r="EN21" s="435">
        <v>0</v>
      </c>
      <c r="EO21" s="578">
        <v>0</v>
      </c>
      <c r="EP21" s="583">
        <v>0</v>
      </c>
      <c r="EQ21" s="583">
        <v>0</v>
      </c>
      <c r="ER21" s="435">
        <v>4</v>
      </c>
      <c r="ES21" s="433">
        <v>10</v>
      </c>
      <c r="ET21" s="435">
        <v>16</v>
      </c>
      <c r="EU21" s="435">
        <v>10</v>
      </c>
      <c r="EV21" s="433">
        <v>4</v>
      </c>
      <c r="EW21" s="433">
        <v>21</v>
      </c>
      <c r="EX21" s="433">
        <v>2</v>
      </c>
      <c r="EY21" s="578">
        <v>36</v>
      </c>
      <c r="EZ21" s="575">
        <v>212</v>
      </c>
      <c r="FA21" s="575">
        <v>168</v>
      </c>
      <c r="FB21" s="419"/>
      <c r="FC21" s="419"/>
      <c r="FD21" s="419"/>
      <c r="FE21" s="419"/>
      <c r="FF21" s="419"/>
    </row>
    <row r="22" spans="1:177" s="426" customFormat="1" ht="18" customHeight="1">
      <c r="A22" s="420" t="s">
        <v>287</v>
      </c>
      <c r="B22" s="433">
        <v>0</v>
      </c>
      <c r="C22" s="433">
        <v>0</v>
      </c>
      <c r="D22" s="435">
        <v>1</v>
      </c>
      <c r="E22" s="435">
        <v>5</v>
      </c>
      <c r="F22" s="435">
        <v>6</v>
      </c>
      <c r="G22" s="435">
        <v>14</v>
      </c>
      <c r="H22" s="435">
        <v>4</v>
      </c>
      <c r="I22" s="593">
        <v>47</v>
      </c>
      <c r="J22" s="578">
        <v>20</v>
      </c>
      <c r="K22" s="575">
        <v>15</v>
      </c>
      <c r="L22" s="575">
        <v>0</v>
      </c>
      <c r="M22" s="433">
        <v>0</v>
      </c>
      <c r="N22" s="433">
        <v>0</v>
      </c>
      <c r="O22" s="433">
        <v>0</v>
      </c>
      <c r="P22" s="433">
        <v>0</v>
      </c>
      <c r="Q22" s="433">
        <v>0</v>
      </c>
      <c r="R22" s="433">
        <v>0</v>
      </c>
      <c r="S22" s="433">
        <v>0</v>
      </c>
      <c r="T22" s="578">
        <v>0</v>
      </c>
      <c r="U22" s="578">
        <v>0</v>
      </c>
      <c r="V22" s="575">
        <v>0</v>
      </c>
      <c r="W22" s="433">
        <v>0</v>
      </c>
      <c r="X22" s="433">
        <v>0</v>
      </c>
      <c r="Y22" s="435">
        <v>0</v>
      </c>
      <c r="Z22" s="435">
        <v>0</v>
      </c>
      <c r="AA22" s="435">
        <v>0</v>
      </c>
      <c r="AB22" s="435">
        <v>0</v>
      </c>
      <c r="AC22" s="435">
        <v>0</v>
      </c>
      <c r="AD22" s="437">
        <v>0</v>
      </c>
      <c r="AE22" s="578">
        <v>0</v>
      </c>
      <c r="AF22" s="575">
        <v>0</v>
      </c>
      <c r="AG22" s="433">
        <v>0</v>
      </c>
      <c r="AH22" s="433">
        <v>0</v>
      </c>
      <c r="AI22" s="449">
        <v>0</v>
      </c>
      <c r="AJ22" s="449">
        <v>0</v>
      </c>
      <c r="AK22" s="449">
        <v>0</v>
      </c>
      <c r="AL22" s="449">
        <v>0</v>
      </c>
      <c r="AM22" s="450">
        <v>0</v>
      </c>
      <c r="AN22" s="578">
        <v>0</v>
      </c>
      <c r="AO22" s="578">
        <v>0</v>
      </c>
      <c r="AP22" s="575">
        <v>0</v>
      </c>
      <c r="AQ22" s="575">
        <v>0</v>
      </c>
      <c r="AR22" s="433">
        <v>0</v>
      </c>
      <c r="AS22" s="433">
        <v>0</v>
      </c>
      <c r="AT22" s="451">
        <v>0</v>
      </c>
      <c r="AU22" s="451">
        <v>0</v>
      </c>
      <c r="AV22" s="451">
        <v>0</v>
      </c>
      <c r="AW22" s="451">
        <v>0</v>
      </c>
      <c r="AX22" s="451">
        <v>0</v>
      </c>
      <c r="AY22" s="578">
        <v>0</v>
      </c>
      <c r="AZ22" s="578">
        <v>0</v>
      </c>
      <c r="BA22" s="575">
        <v>0</v>
      </c>
      <c r="BB22" s="435">
        <v>0</v>
      </c>
      <c r="BC22" s="433">
        <v>1</v>
      </c>
      <c r="BD22" s="433">
        <v>0</v>
      </c>
      <c r="BE22" s="451">
        <v>0</v>
      </c>
      <c r="BF22" s="451">
        <v>0</v>
      </c>
      <c r="BG22" s="451">
        <v>0</v>
      </c>
      <c r="BH22" s="451">
        <v>0</v>
      </c>
      <c r="BI22" s="451">
        <v>0</v>
      </c>
      <c r="BJ22" s="578">
        <v>0</v>
      </c>
      <c r="BK22" s="578">
        <v>0</v>
      </c>
      <c r="BL22" s="575">
        <v>0</v>
      </c>
      <c r="BM22" s="433">
        <v>0</v>
      </c>
      <c r="BN22" s="433">
        <v>0</v>
      </c>
      <c r="BO22" s="435">
        <v>0</v>
      </c>
      <c r="BP22" s="435">
        <v>0</v>
      </c>
      <c r="BQ22" s="435">
        <v>0</v>
      </c>
      <c r="BR22" s="435">
        <v>0</v>
      </c>
      <c r="BS22" s="435">
        <v>0</v>
      </c>
      <c r="BT22" s="578">
        <v>0</v>
      </c>
      <c r="BU22" s="578">
        <v>0</v>
      </c>
      <c r="BV22" s="575">
        <v>0</v>
      </c>
      <c r="BW22" s="435">
        <v>0</v>
      </c>
      <c r="BX22" s="433">
        <v>0</v>
      </c>
      <c r="BY22" s="433">
        <v>0</v>
      </c>
      <c r="BZ22" s="451">
        <v>0</v>
      </c>
      <c r="CA22" s="451">
        <v>0</v>
      </c>
      <c r="CB22" s="451">
        <v>0</v>
      </c>
      <c r="CC22" s="451">
        <v>0</v>
      </c>
      <c r="CD22" s="451">
        <v>0</v>
      </c>
      <c r="CE22" s="578">
        <v>0</v>
      </c>
      <c r="CF22" s="578">
        <v>0</v>
      </c>
      <c r="CG22" s="575">
        <v>0</v>
      </c>
      <c r="CH22" s="435">
        <v>0</v>
      </c>
      <c r="CI22" s="578">
        <v>0</v>
      </c>
      <c r="CJ22" s="575">
        <v>0</v>
      </c>
      <c r="CK22" s="435">
        <v>0</v>
      </c>
      <c r="CL22" s="435">
        <v>0</v>
      </c>
      <c r="CM22" s="435">
        <v>0</v>
      </c>
      <c r="CN22" s="435">
        <v>0</v>
      </c>
      <c r="CO22" s="435">
        <v>0</v>
      </c>
      <c r="CP22" s="578">
        <v>0</v>
      </c>
      <c r="CQ22" s="578">
        <v>0</v>
      </c>
      <c r="CR22" s="575">
        <v>0</v>
      </c>
      <c r="CS22" s="433">
        <v>0</v>
      </c>
      <c r="CT22" s="433">
        <v>0</v>
      </c>
      <c r="CU22" s="435">
        <v>0</v>
      </c>
      <c r="CV22" s="435">
        <v>0</v>
      </c>
      <c r="CW22" s="433">
        <v>0</v>
      </c>
      <c r="CX22" s="433">
        <v>0</v>
      </c>
      <c r="CY22" s="433">
        <v>0</v>
      </c>
      <c r="CZ22" s="578">
        <v>0</v>
      </c>
      <c r="DA22" s="578">
        <v>0</v>
      </c>
      <c r="DB22" s="575"/>
      <c r="DC22" s="433">
        <v>0</v>
      </c>
      <c r="DD22" s="433">
        <v>0</v>
      </c>
      <c r="DE22" s="435">
        <v>0</v>
      </c>
      <c r="DF22" s="435">
        <v>0</v>
      </c>
      <c r="DG22" s="433">
        <v>0</v>
      </c>
      <c r="DH22" s="433">
        <v>0</v>
      </c>
      <c r="DI22" s="433">
        <v>0</v>
      </c>
      <c r="DJ22" s="578">
        <v>0</v>
      </c>
      <c r="DK22" s="578">
        <v>0</v>
      </c>
      <c r="DL22" s="575">
        <v>0</v>
      </c>
      <c r="DM22" s="433">
        <v>0</v>
      </c>
      <c r="DN22" s="433">
        <v>0</v>
      </c>
      <c r="DO22" s="435">
        <v>0</v>
      </c>
      <c r="DP22" s="435">
        <v>0</v>
      </c>
      <c r="DQ22" s="435">
        <v>0</v>
      </c>
      <c r="DR22" s="435">
        <v>0</v>
      </c>
      <c r="DS22" s="435">
        <v>0</v>
      </c>
      <c r="DT22" s="578">
        <v>0</v>
      </c>
      <c r="DU22" s="578">
        <v>0</v>
      </c>
      <c r="DV22" s="575">
        <v>0</v>
      </c>
      <c r="DW22" s="575">
        <v>0</v>
      </c>
      <c r="DX22" s="575">
        <v>0</v>
      </c>
      <c r="DY22" s="575">
        <v>0</v>
      </c>
      <c r="DZ22" s="575">
        <v>0</v>
      </c>
      <c r="EA22" s="575">
        <v>0</v>
      </c>
      <c r="EB22" s="575">
        <v>0</v>
      </c>
      <c r="EC22" s="575">
        <v>0</v>
      </c>
      <c r="ED22" s="575">
        <v>0</v>
      </c>
      <c r="EE22" s="575">
        <v>0</v>
      </c>
      <c r="EF22" s="575">
        <v>0</v>
      </c>
      <c r="EG22" s="575">
        <v>0</v>
      </c>
      <c r="EH22" s="435">
        <v>1</v>
      </c>
      <c r="EI22" s="435">
        <v>0</v>
      </c>
      <c r="EJ22" s="435">
        <v>0</v>
      </c>
      <c r="EK22" s="435">
        <v>0</v>
      </c>
      <c r="EL22" s="435">
        <v>0</v>
      </c>
      <c r="EM22" s="435">
        <v>0</v>
      </c>
      <c r="EN22" s="435">
        <v>0</v>
      </c>
      <c r="EO22" s="578">
        <v>0</v>
      </c>
      <c r="EP22" s="583">
        <v>0</v>
      </c>
      <c r="EQ22" s="583">
        <v>0</v>
      </c>
      <c r="ER22" s="435">
        <v>1</v>
      </c>
      <c r="ES22" s="433">
        <v>0</v>
      </c>
      <c r="ET22" s="435">
        <v>1</v>
      </c>
      <c r="EU22" s="435">
        <v>5</v>
      </c>
      <c r="EV22" s="433">
        <v>6</v>
      </c>
      <c r="EW22" s="433">
        <v>14</v>
      </c>
      <c r="EX22" s="433">
        <v>4</v>
      </c>
      <c r="EY22" s="578">
        <v>47</v>
      </c>
      <c r="EZ22" s="575">
        <v>20</v>
      </c>
      <c r="FA22" s="575">
        <v>15</v>
      </c>
      <c r="FB22" s="419"/>
      <c r="FC22" s="419"/>
      <c r="FD22" s="419"/>
      <c r="FE22" s="419"/>
      <c r="FF22" s="419"/>
    </row>
    <row r="23" spans="1:177" s="426" customFormat="1" ht="18" customHeight="1">
      <c r="A23" s="420" t="s">
        <v>288</v>
      </c>
      <c r="B23" s="433">
        <v>0</v>
      </c>
      <c r="C23" s="433">
        <v>2</v>
      </c>
      <c r="D23" s="435">
        <v>0</v>
      </c>
      <c r="E23" s="435">
        <v>3</v>
      </c>
      <c r="F23" s="435">
        <v>0</v>
      </c>
      <c r="G23" s="435">
        <v>0</v>
      </c>
      <c r="H23" s="435">
        <v>6</v>
      </c>
      <c r="I23" s="593">
        <v>0</v>
      </c>
      <c r="J23" s="578">
        <v>0</v>
      </c>
      <c r="K23" s="575">
        <v>0</v>
      </c>
      <c r="L23" s="575">
        <v>0</v>
      </c>
      <c r="M23" s="433">
        <v>0</v>
      </c>
      <c r="N23" s="433">
        <v>0</v>
      </c>
      <c r="O23" s="433">
        <v>0</v>
      </c>
      <c r="P23" s="433">
        <v>0</v>
      </c>
      <c r="Q23" s="433">
        <v>0</v>
      </c>
      <c r="R23" s="433">
        <v>0</v>
      </c>
      <c r="S23" s="433">
        <v>0</v>
      </c>
      <c r="T23" s="578">
        <v>0</v>
      </c>
      <c r="U23" s="578">
        <v>0</v>
      </c>
      <c r="V23" s="575">
        <v>0</v>
      </c>
      <c r="W23" s="433">
        <v>0</v>
      </c>
      <c r="X23" s="433">
        <v>0</v>
      </c>
      <c r="Y23" s="435">
        <v>0</v>
      </c>
      <c r="Z23" s="435">
        <v>0</v>
      </c>
      <c r="AA23" s="435">
        <v>0</v>
      </c>
      <c r="AB23" s="435">
        <v>0</v>
      </c>
      <c r="AC23" s="435">
        <v>0</v>
      </c>
      <c r="AD23" s="437">
        <v>0</v>
      </c>
      <c r="AE23" s="578">
        <v>0</v>
      </c>
      <c r="AF23" s="575">
        <v>0</v>
      </c>
      <c r="AG23" s="433">
        <v>0</v>
      </c>
      <c r="AH23" s="433">
        <v>0</v>
      </c>
      <c r="AI23" s="449">
        <v>0</v>
      </c>
      <c r="AJ23" s="449">
        <v>0</v>
      </c>
      <c r="AK23" s="449">
        <v>0</v>
      </c>
      <c r="AL23" s="449">
        <v>0</v>
      </c>
      <c r="AM23" s="450">
        <v>0</v>
      </c>
      <c r="AN23" s="578">
        <v>0</v>
      </c>
      <c r="AO23" s="578">
        <v>0</v>
      </c>
      <c r="AP23" s="575">
        <v>0</v>
      </c>
      <c r="AQ23" s="575">
        <v>0</v>
      </c>
      <c r="AR23" s="433">
        <v>0</v>
      </c>
      <c r="AS23" s="433">
        <v>0</v>
      </c>
      <c r="AT23" s="451">
        <v>0</v>
      </c>
      <c r="AU23" s="451">
        <v>0</v>
      </c>
      <c r="AV23" s="451">
        <v>0</v>
      </c>
      <c r="AW23" s="451">
        <v>0</v>
      </c>
      <c r="AX23" s="451">
        <v>0</v>
      </c>
      <c r="AY23" s="578">
        <v>0</v>
      </c>
      <c r="AZ23" s="578">
        <v>0</v>
      </c>
      <c r="BA23" s="575">
        <v>0</v>
      </c>
      <c r="BB23" s="435">
        <v>0</v>
      </c>
      <c r="BC23" s="433">
        <v>0</v>
      </c>
      <c r="BD23" s="433">
        <v>0</v>
      </c>
      <c r="BE23" s="451">
        <v>0</v>
      </c>
      <c r="BF23" s="451">
        <v>0</v>
      </c>
      <c r="BG23" s="451">
        <v>0</v>
      </c>
      <c r="BH23" s="451">
        <v>0</v>
      </c>
      <c r="BI23" s="451">
        <v>0</v>
      </c>
      <c r="BJ23" s="578">
        <v>0</v>
      </c>
      <c r="BK23" s="578">
        <v>0</v>
      </c>
      <c r="BL23" s="575">
        <v>0</v>
      </c>
      <c r="BM23" s="433">
        <v>0</v>
      </c>
      <c r="BN23" s="433">
        <v>0</v>
      </c>
      <c r="BO23" s="435">
        <v>0</v>
      </c>
      <c r="BP23" s="435">
        <v>0</v>
      </c>
      <c r="BQ23" s="435">
        <v>0</v>
      </c>
      <c r="BR23" s="435">
        <v>0</v>
      </c>
      <c r="BS23" s="435">
        <v>0</v>
      </c>
      <c r="BT23" s="578">
        <v>0</v>
      </c>
      <c r="BU23" s="578">
        <v>0</v>
      </c>
      <c r="BV23" s="575">
        <v>0</v>
      </c>
      <c r="BW23" s="435">
        <v>0</v>
      </c>
      <c r="BX23" s="433">
        <v>0</v>
      </c>
      <c r="BY23" s="433">
        <v>0</v>
      </c>
      <c r="BZ23" s="451">
        <v>0</v>
      </c>
      <c r="CA23" s="451">
        <v>0</v>
      </c>
      <c r="CB23" s="451">
        <v>0</v>
      </c>
      <c r="CC23" s="451">
        <v>0</v>
      </c>
      <c r="CD23" s="451">
        <v>0</v>
      </c>
      <c r="CE23" s="578">
        <v>0</v>
      </c>
      <c r="CF23" s="578">
        <v>0</v>
      </c>
      <c r="CG23" s="575">
        <v>0</v>
      </c>
      <c r="CH23" s="435">
        <v>0</v>
      </c>
      <c r="CI23" s="578">
        <v>0</v>
      </c>
      <c r="CJ23" s="575">
        <v>0</v>
      </c>
      <c r="CK23" s="435">
        <v>0</v>
      </c>
      <c r="CL23" s="435">
        <v>0</v>
      </c>
      <c r="CM23" s="435">
        <v>0</v>
      </c>
      <c r="CN23" s="435">
        <v>0</v>
      </c>
      <c r="CO23" s="435">
        <v>0</v>
      </c>
      <c r="CP23" s="578">
        <v>0</v>
      </c>
      <c r="CQ23" s="578">
        <v>0</v>
      </c>
      <c r="CR23" s="575">
        <v>0</v>
      </c>
      <c r="CS23" s="433">
        <v>0</v>
      </c>
      <c r="CT23" s="433">
        <v>0</v>
      </c>
      <c r="CU23" s="435">
        <v>0</v>
      </c>
      <c r="CV23" s="435">
        <v>0</v>
      </c>
      <c r="CW23" s="433">
        <v>0</v>
      </c>
      <c r="CX23" s="433">
        <v>0</v>
      </c>
      <c r="CY23" s="433">
        <v>0</v>
      </c>
      <c r="CZ23" s="578">
        <v>0</v>
      </c>
      <c r="DA23" s="578">
        <v>0</v>
      </c>
      <c r="DB23" s="575"/>
      <c r="DC23" s="433">
        <v>0</v>
      </c>
      <c r="DD23" s="433">
        <v>0</v>
      </c>
      <c r="DE23" s="435">
        <v>0</v>
      </c>
      <c r="DF23" s="435">
        <v>0</v>
      </c>
      <c r="DG23" s="433">
        <v>0</v>
      </c>
      <c r="DH23" s="433">
        <v>0</v>
      </c>
      <c r="DI23" s="433">
        <v>0</v>
      </c>
      <c r="DJ23" s="578">
        <v>0</v>
      </c>
      <c r="DK23" s="578">
        <v>0</v>
      </c>
      <c r="DL23" s="575">
        <v>0</v>
      </c>
      <c r="DM23" s="433">
        <v>0</v>
      </c>
      <c r="DN23" s="433">
        <v>0</v>
      </c>
      <c r="DO23" s="435">
        <v>0</v>
      </c>
      <c r="DP23" s="435">
        <v>0</v>
      </c>
      <c r="DQ23" s="435">
        <v>0</v>
      </c>
      <c r="DR23" s="435">
        <v>0</v>
      </c>
      <c r="DS23" s="435">
        <v>0</v>
      </c>
      <c r="DT23" s="578">
        <v>0</v>
      </c>
      <c r="DU23" s="578">
        <v>0</v>
      </c>
      <c r="DV23" s="575">
        <v>0</v>
      </c>
      <c r="DW23" s="575">
        <v>0</v>
      </c>
      <c r="DX23" s="575">
        <v>0</v>
      </c>
      <c r="DY23" s="575">
        <v>0</v>
      </c>
      <c r="DZ23" s="575">
        <v>0</v>
      </c>
      <c r="EA23" s="575">
        <v>0</v>
      </c>
      <c r="EB23" s="575">
        <v>0</v>
      </c>
      <c r="EC23" s="575">
        <v>0</v>
      </c>
      <c r="ED23" s="575">
        <v>0</v>
      </c>
      <c r="EE23" s="575">
        <v>0</v>
      </c>
      <c r="EF23" s="575">
        <v>0</v>
      </c>
      <c r="EG23" s="575">
        <v>0</v>
      </c>
      <c r="EH23" s="435">
        <v>0</v>
      </c>
      <c r="EI23" s="435">
        <v>0</v>
      </c>
      <c r="EJ23" s="435">
        <v>0</v>
      </c>
      <c r="EK23" s="435">
        <v>0</v>
      </c>
      <c r="EL23" s="435">
        <v>0</v>
      </c>
      <c r="EM23" s="435">
        <v>0</v>
      </c>
      <c r="EN23" s="435">
        <v>0</v>
      </c>
      <c r="EO23" s="578">
        <v>0</v>
      </c>
      <c r="EP23" s="583">
        <v>0</v>
      </c>
      <c r="EQ23" s="583">
        <v>0</v>
      </c>
      <c r="ER23" s="435">
        <v>0</v>
      </c>
      <c r="ES23" s="433">
        <v>2</v>
      </c>
      <c r="ET23" s="435">
        <v>0</v>
      </c>
      <c r="EU23" s="435">
        <v>3</v>
      </c>
      <c r="EV23" s="433">
        <v>0</v>
      </c>
      <c r="EW23" s="433">
        <v>0</v>
      </c>
      <c r="EX23" s="433">
        <v>6</v>
      </c>
      <c r="EY23" s="578">
        <v>0</v>
      </c>
      <c r="EZ23" s="575">
        <v>0</v>
      </c>
      <c r="FA23" s="575">
        <v>0</v>
      </c>
      <c r="FB23" s="419"/>
      <c r="FC23" s="419"/>
      <c r="FD23" s="419"/>
      <c r="FE23" s="419"/>
      <c r="FF23" s="419"/>
    </row>
    <row r="24" spans="1:177" s="426" customFormat="1" ht="18" customHeight="1">
      <c r="A24" s="452" t="s">
        <v>289</v>
      </c>
      <c r="B24" s="453">
        <v>5</v>
      </c>
      <c r="C24" s="453">
        <v>3</v>
      </c>
      <c r="D24" s="454">
        <v>5</v>
      </c>
      <c r="E24" s="454">
        <v>0</v>
      </c>
      <c r="F24" s="454">
        <v>0</v>
      </c>
      <c r="G24" s="454">
        <v>0</v>
      </c>
      <c r="H24" s="454">
        <v>3</v>
      </c>
      <c r="I24" s="596">
        <v>0</v>
      </c>
      <c r="J24" s="590">
        <v>0</v>
      </c>
      <c r="K24" s="575">
        <v>0</v>
      </c>
      <c r="L24" s="575">
        <v>0</v>
      </c>
      <c r="M24" s="453">
        <v>0</v>
      </c>
      <c r="N24" s="453">
        <v>0</v>
      </c>
      <c r="O24" s="453">
        <v>0</v>
      </c>
      <c r="P24" s="453">
        <v>0</v>
      </c>
      <c r="Q24" s="453">
        <v>0</v>
      </c>
      <c r="R24" s="453">
        <v>0</v>
      </c>
      <c r="S24" s="453">
        <v>0</v>
      </c>
      <c r="T24" s="590">
        <v>0</v>
      </c>
      <c r="U24" s="578">
        <v>0</v>
      </c>
      <c r="V24" s="575">
        <v>0</v>
      </c>
      <c r="W24" s="453">
        <v>0</v>
      </c>
      <c r="X24" s="453">
        <v>0</v>
      </c>
      <c r="Y24" s="454">
        <v>0</v>
      </c>
      <c r="Z24" s="454">
        <v>0</v>
      </c>
      <c r="AA24" s="454">
        <v>0</v>
      </c>
      <c r="AB24" s="454">
        <v>0</v>
      </c>
      <c r="AC24" s="454">
        <v>0</v>
      </c>
      <c r="AD24" s="602">
        <v>0</v>
      </c>
      <c r="AE24" s="590">
        <v>0</v>
      </c>
      <c r="AF24" s="575">
        <v>0</v>
      </c>
      <c r="AG24" s="453">
        <v>0</v>
      </c>
      <c r="AH24" s="453">
        <v>0</v>
      </c>
      <c r="AI24" s="455">
        <v>0</v>
      </c>
      <c r="AJ24" s="455">
        <v>0</v>
      </c>
      <c r="AK24" s="455">
        <v>0</v>
      </c>
      <c r="AL24" s="455">
        <v>0</v>
      </c>
      <c r="AM24" s="456">
        <v>0</v>
      </c>
      <c r="AN24" s="590">
        <v>0</v>
      </c>
      <c r="AO24" s="578">
        <v>0</v>
      </c>
      <c r="AP24" s="575">
        <v>0</v>
      </c>
      <c r="AQ24" s="575">
        <v>0</v>
      </c>
      <c r="AR24" s="453">
        <v>0</v>
      </c>
      <c r="AS24" s="453">
        <v>0</v>
      </c>
      <c r="AT24" s="457">
        <v>0</v>
      </c>
      <c r="AU24" s="457">
        <v>0</v>
      </c>
      <c r="AV24" s="457">
        <v>0</v>
      </c>
      <c r="AW24" s="457">
        <v>0</v>
      </c>
      <c r="AX24" s="457">
        <v>0</v>
      </c>
      <c r="AY24" s="590">
        <v>0</v>
      </c>
      <c r="AZ24" s="578">
        <v>0</v>
      </c>
      <c r="BA24" s="575">
        <v>0</v>
      </c>
      <c r="BB24" s="454">
        <v>0</v>
      </c>
      <c r="BC24" s="453">
        <v>0</v>
      </c>
      <c r="BD24" s="453">
        <v>0</v>
      </c>
      <c r="BE24" s="457">
        <v>0</v>
      </c>
      <c r="BF24" s="457">
        <v>0</v>
      </c>
      <c r="BG24" s="457">
        <v>0</v>
      </c>
      <c r="BH24" s="457">
        <v>0</v>
      </c>
      <c r="BI24" s="457">
        <v>0</v>
      </c>
      <c r="BJ24" s="590">
        <v>0</v>
      </c>
      <c r="BK24" s="578">
        <v>0</v>
      </c>
      <c r="BL24" s="575">
        <v>0</v>
      </c>
      <c r="BM24" s="453">
        <v>0</v>
      </c>
      <c r="BN24" s="453">
        <v>0</v>
      </c>
      <c r="BO24" s="454">
        <v>0</v>
      </c>
      <c r="BP24" s="454">
        <v>0</v>
      </c>
      <c r="BQ24" s="454">
        <v>0</v>
      </c>
      <c r="BR24" s="454">
        <v>0</v>
      </c>
      <c r="BS24" s="454">
        <v>0</v>
      </c>
      <c r="BT24" s="590">
        <v>0</v>
      </c>
      <c r="BU24" s="578">
        <v>0</v>
      </c>
      <c r="BV24" s="575">
        <v>0</v>
      </c>
      <c r="BW24" s="454">
        <v>0</v>
      </c>
      <c r="BX24" s="453">
        <v>0</v>
      </c>
      <c r="BY24" s="453">
        <v>0</v>
      </c>
      <c r="BZ24" s="457">
        <v>0</v>
      </c>
      <c r="CA24" s="457">
        <v>0</v>
      </c>
      <c r="CB24" s="457">
        <v>0</v>
      </c>
      <c r="CC24" s="457">
        <v>0</v>
      </c>
      <c r="CD24" s="457">
        <v>0</v>
      </c>
      <c r="CE24" s="590">
        <v>0</v>
      </c>
      <c r="CF24" s="578">
        <v>0</v>
      </c>
      <c r="CG24" s="575">
        <v>0</v>
      </c>
      <c r="CH24" s="454">
        <v>0</v>
      </c>
      <c r="CI24" s="578">
        <v>0</v>
      </c>
      <c r="CJ24" s="575">
        <v>0</v>
      </c>
      <c r="CK24" s="454">
        <v>0</v>
      </c>
      <c r="CL24" s="454">
        <v>0</v>
      </c>
      <c r="CM24" s="454">
        <v>0</v>
      </c>
      <c r="CN24" s="454">
        <v>0</v>
      </c>
      <c r="CO24" s="454">
        <v>0</v>
      </c>
      <c r="CP24" s="590">
        <v>0</v>
      </c>
      <c r="CQ24" s="578">
        <v>0</v>
      </c>
      <c r="CR24" s="575">
        <v>0</v>
      </c>
      <c r="CS24" s="453">
        <v>0</v>
      </c>
      <c r="CT24" s="453">
        <v>0</v>
      </c>
      <c r="CU24" s="454">
        <v>0</v>
      </c>
      <c r="CV24" s="454">
        <v>0</v>
      </c>
      <c r="CW24" s="453">
        <v>0</v>
      </c>
      <c r="CX24" s="453">
        <v>0</v>
      </c>
      <c r="CY24" s="453">
        <v>0</v>
      </c>
      <c r="CZ24" s="590">
        <v>0</v>
      </c>
      <c r="DA24" s="578">
        <v>0</v>
      </c>
      <c r="DB24" s="575"/>
      <c r="DC24" s="453">
        <v>0</v>
      </c>
      <c r="DD24" s="453">
        <v>0</v>
      </c>
      <c r="DE24" s="454">
        <v>0</v>
      </c>
      <c r="DF24" s="454">
        <v>0</v>
      </c>
      <c r="DG24" s="453">
        <v>0</v>
      </c>
      <c r="DH24" s="453">
        <v>0</v>
      </c>
      <c r="DI24" s="453">
        <v>0</v>
      </c>
      <c r="DJ24" s="590">
        <v>0</v>
      </c>
      <c r="DK24" s="578">
        <v>0</v>
      </c>
      <c r="DL24" s="575">
        <v>0</v>
      </c>
      <c r="DM24" s="453">
        <v>0</v>
      </c>
      <c r="DN24" s="453">
        <v>0</v>
      </c>
      <c r="DO24" s="454">
        <v>0</v>
      </c>
      <c r="DP24" s="454">
        <v>0</v>
      </c>
      <c r="DQ24" s="454">
        <v>0</v>
      </c>
      <c r="DR24" s="454">
        <v>0</v>
      </c>
      <c r="DS24" s="454">
        <v>0</v>
      </c>
      <c r="DT24" s="590">
        <v>0</v>
      </c>
      <c r="DU24" s="578">
        <v>0</v>
      </c>
      <c r="DV24" s="575">
        <v>0</v>
      </c>
      <c r="DW24" s="575">
        <v>0</v>
      </c>
      <c r="DX24" s="575">
        <v>0</v>
      </c>
      <c r="DY24" s="575">
        <v>0</v>
      </c>
      <c r="DZ24" s="575">
        <v>0</v>
      </c>
      <c r="EA24" s="575">
        <v>0</v>
      </c>
      <c r="EB24" s="575">
        <v>0</v>
      </c>
      <c r="EC24" s="575">
        <v>0</v>
      </c>
      <c r="ED24" s="575">
        <v>0</v>
      </c>
      <c r="EE24" s="575">
        <v>0</v>
      </c>
      <c r="EF24" s="575">
        <v>0</v>
      </c>
      <c r="EG24" s="575">
        <v>0</v>
      </c>
      <c r="EH24" s="454">
        <v>0</v>
      </c>
      <c r="EI24" s="454">
        <v>0</v>
      </c>
      <c r="EJ24" s="454">
        <v>0</v>
      </c>
      <c r="EK24" s="454">
        <v>0</v>
      </c>
      <c r="EL24" s="454">
        <v>0</v>
      </c>
      <c r="EM24" s="454">
        <v>0</v>
      </c>
      <c r="EN24" s="454">
        <v>0</v>
      </c>
      <c r="EO24" s="590">
        <v>0</v>
      </c>
      <c r="EP24" s="583">
        <v>0</v>
      </c>
      <c r="EQ24" s="583">
        <v>0</v>
      </c>
      <c r="ER24" s="454">
        <v>5</v>
      </c>
      <c r="ES24" s="453">
        <v>3</v>
      </c>
      <c r="ET24" s="454">
        <v>5</v>
      </c>
      <c r="EU24" s="454">
        <v>0</v>
      </c>
      <c r="EV24" s="453">
        <v>0</v>
      </c>
      <c r="EW24" s="453">
        <v>0</v>
      </c>
      <c r="EX24" s="453">
        <v>3</v>
      </c>
      <c r="EY24" s="590">
        <v>0</v>
      </c>
      <c r="EZ24" s="604">
        <v>0</v>
      </c>
      <c r="FA24" s="604">
        <v>0</v>
      </c>
      <c r="FB24" s="419"/>
      <c r="FC24" s="419"/>
      <c r="FD24" s="419"/>
      <c r="FE24" s="419"/>
      <c r="FF24" s="419"/>
    </row>
    <row r="26" spans="1:177" ht="82.5" customHeight="1">
      <c r="A26" s="2033" t="s">
        <v>940</v>
      </c>
      <c r="B26" s="2034"/>
      <c r="C26" s="2034"/>
      <c r="D26" s="2034"/>
      <c r="E26" s="2034"/>
      <c r="F26" s="2034"/>
      <c r="G26" s="2034"/>
      <c r="H26" s="2034"/>
      <c r="I26" s="2034"/>
      <c r="J26" s="2034"/>
      <c r="K26" s="2035"/>
    </row>
    <row r="27" spans="1:177">
      <c r="A27" s="2234" t="s">
        <v>941</v>
      </c>
      <c r="B27" s="2234"/>
      <c r="C27" s="2234"/>
      <c r="D27" s="2234"/>
      <c r="E27" s="2234"/>
      <c r="F27" s="2234"/>
      <c r="G27" s="2234"/>
    </row>
    <row r="35" spans="2:157">
      <c r="B35" s="426"/>
      <c r="C35" s="426"/>
      <c r="D35" s="426"/>
      <c r="E35" s="426"/>
      <c r="F35" s="426"/>
      <c r="G35" s="426"/>
      <c r="H35" s="426"/>
      <c r="I35" s="426"/>
      <c r="J35" s="426"/>
      <c r="K35" s="426"/>
      <c r="L35" s="426"/>
      <c r="T35" s="426"/>
      <c r="U35" s="426"/>
      <c r="V35" s="426"/>
      <c r="W35" s="426"/>
      <c r="X35" s="426"/>
      <c r="Y35" s="426"/>
      <c r="Z35" s="426"/>
      <c r="AA35" s="426"/>
      <c r="AB35" s="426"/>
      <c r="AC35" s="426"/>
      <c r="AD35" s="426"/>
      <c r="AE35" s="426"/>
      <c r="AF35" s="426"/>
      <c r="AG35" s="426"/>
      <c r="AH35" s="426"/>
      <c r="AI35" s="426"/>
      <c r="AJ35" s="426"/>
      <c r="AK35" s="426"/>
      <c r="AL35" s="426"/>
      <c r="AM35" s="426"/>
      <c r="AN35" s="426"/>
      <c r="AO35" s="426"/>
      <c r="AP35" s="426"/>
      <c r="AQ35" s="426"/>
      <c r="AR35" s="426"/>
      <c r="AS35" s="426"/>
      <c r="AT35" s="426"/>
      <c r="AU35" s="426"/>
      <c r="AV35" s="426"/>
      <c r="AW35" s="426"/>
      <c r="AX35" s="426"/>
      <c r="AY35" s="426"/>
      <c r="AZ35" s="426"/>
      <c r="BA35" s="426"/>
      <c r="BC35" s="426"/>
      <c r="BD35" s="426"/>
      <c r="BE35" s="426"/>
      <c r="BF35" s="426"/>
      <c r="BG35" s="426"/>
      <c r="BH35" s="426"/>
      <c r="BI35" s="426"/>
      <c r="BJ35" s="426"/>
      <c r="BK35" s="426"/>
      <c r="BL35" s="426"/>
      <c r="BM35" s="426"/>
      <c r="BN35" s="426"/>
      <c r="BO35" s="426"/>
      <c r="BP35" s="426"/>
      <c r="BQ35" s="426"/>
      <c r="BR35" s="426"/>
      <c r="BS35" s="426"/>
      <c r="BT35" s="426"/>
      <c r="BU35" s="426"/>
      <c r="BV35" s="426"/>
      <c r="BX35" s="426"/>
      <c r="BY35" s="426"/>
      <c r="BZ35" s="426"/>
      <c r="CA35" s="426"/>
      <c r="CB35" s="426"/>
      <c r="CC35" s="426"/>
      <c r="CD35" s="426"/>
      <c r="CE35" s="426"/>
      <c r="CF35" s="426"/>
      <c r="CG35" s="426"/>
      <c r="CH35" s="426"/>
      <c r="CI35" s="426"/>
      <c r="CJ35" s="426"/>
      <c r="CK35" s="426"/>
      <c r="CL35" s="426"/>
      <c r="CM35" s="426"/>
      <c r="CN35" s="426"/>
      <c r="CO35" s="426"/>
      <c r="CP35" s="426"/>
      <c r="CQ35" s="426"/>
      <c r="CR35" s="426"/>
      <c r="CS35" s="426"/>
      <c r="CT35" s="426"/>
      <c r="CU35" s="426"/>
      <c r="CV35" s="426"/>
      <c r="CW35" s="426"/>
      <c r="CX35" s="426"/>
      <c r="CY35" s="426"/>
      <c r="CZ35" s="426"/>
      <c r="DA35" s="426"/>
      <c r="DB35" s="426"/>
      <c r="DC35" s="426"/>
      <c r="DD35" s="426"/>
      <c r="DE35" s="426"/>
      <c r="DF35" s="426"/>
      <c r="DG35" s="426"/>
      <c r="DH35" s="426"/>
      <c r="DI35" s="426"/>
      <c r="DJ35" s="426"/>
      <c r="DK35" s="426"/>
      <c r="DL35" s="426"/>
      <c r="DM35" s="426"/>
      <c r="DN35" s="426"/>
      <c r="DO35" s="426"/>
      <c r="DP35" s="426"/>
      <c r="DQ35" s="426"/>
      <c r="DR35" s="426"/>
      <c r="DS35" s="426"/>
      <c r="DT35" s="426"/>
      <c r="DU35" s="426"/>
      <c r="DV35" s="426"/>
      <c r="DW35" s="426"/>
      <c r="DX35" s="426"/>
      <c r="DY35" s="426"/>
      <c r="DZ35" s="426"/>
      <c r="EA35" s="426"/>
      <c r="EB35" s="426"/>
      <c r="EC35" s="426"/>
      <c r="ED35" s="426"/>
      <c r="EE35" s="426"/>
      <c r="EF35" s="426"/>
      <c r="EG35" s="426"/>
      <c r="EH35" s="426"/>
      <c r="EI35" s="426"/>
      <c r="EJ35" s="426"/>
      <c r="EK35" s="426"/>
      <c r="EL35" s="426"/>
      <c r="EM35" s="426"/>
      <c r="EN35" s="426"/>
      <c r="EO35" s="426"/>
      <c r="EP35" s="426"/>
      <c r="EQ35" s="426"/>
      <c r="ER35" s="426"/>
      <c r="EY35" s="426"/>
      <c r="EZ35" s="426"/>
      <c r="FA35" s="426"/>
    </row>
    <row r="36" spans="2:157" ht="13">
      <c r="B36" s="459"/>
      <c r="C36" s="459"/>
      <c r="D36" s="459"/>
      <c r="E36" s="459"/>
      <c r="F36" s="459"/>
      <c r="G36" s="459"/>
      <c r="H36" s="459"/>
      <c r="I36" s="459"/>
      <c r="J36" s="459"/>
      <c r="K36" s="459"/>
      <c r="L36" s="459"/>
      <c r="T36" s="459"/>
      <c r="U36" s="459"/>
      <c r="V36" s="459"/>
      <c r="W36" s="459"/>
      <c r="X36" s="459"/>
      <c r="Y36" s="459"/>
      <c r="Z36" s="459"/>
      <c r="AA36" s="459"/>
      <c r="AB36" s="459"/>
      <c r="AC36" s="459"/>
      <c r="AD36" s="459"/>
      <c r="AE36" s="459"/>
      <c r="AF36" s="459"/>
      <c r="AG36" s="459"/>
      <c r="AH36" s="459"/>
      <c r="AI36" s="459"/>
      <c r="AJ36" s="459"/>
      <c r="AK36" s="459"/>
      <c r="AL36" s="459"/>
      <c r="AM36" s="459"/>
      <c r="AN36" s="459"/>
      <c r="AO36" s="459"/>
      <c r="AP36" s="459"/>
      <c r="AQ36" s="459"/>
      <c r="AR36" s="459"/>
      <c r="AS36" s="459"/>
      <c r="AT36" s="459"/>
      <c r="AU36" s="459"/>
      <c r="AV36" s="459"/>
      <c r="AW36" s="459"/>
      <c r="AX36" s="459"/>
      <c r="AY36" s="459"/>
      <c r="AZ36" s="459"/>
      <c r="BA36" s="459"/>
      <c r="BC36" s="459"/>
      <c r="BD36" s="459"/>
      <c r="BE36" s="459"/>
      <c r="BF36" s="459"/>
      <c r="BG36" s="459"/>
      <c r="BH36" s="459"/>
      <c r="BI36" s="459"/>
      <c r="BJ36" s="459"/>
      <c r="BK36" s="459"/>
      <c r="BL36" s="459"/>
      <c r="BM36" s="459"/>
      <c r="BN36" s="459"/>
      <c r="BO36" s="459"/>
      <c r="BP36" s="459"/>
      <c r="BQ36" s="459"/>
      <c r="BR36" s="459"/>
      <c r="BS36" s="459"/>
      <c r="BT36" s="459"/>
      <c r="BU36" s="459"/>
      <c r="BV36" s="459"/>
      <c r="BX36" s="459"/>
      <c r="BY36" s="459"/>
      <c r="BZ36" s="459"/>
      <c r="CA36" s="459"/>
      <c r="CB36" s="459"/>
      <c r="CC36" s="459"/>
      <c r="CD36" s="459"/>
      <c r="CE36" s="459"/>
      <c r="CF36" s="459"/>
      <c r="CG36" s="459"/>
      <c r="CH36" s="459"/>
      <c r="CI36" s="459"/>
      <c r="CJ36" s="459"/>
      <c r="CK36" s="459"/>
      <c r="CL36" s="459"/>
      <c r="CM36" s="459"/>
      <c r="CN36" s="459"/>
      <c r="CO36" s="459"/>
      <c r="CP36" s="459"/>
      <c r="CQ36" s="459"/>
      <c r="CR36" s="459"/>
      <c r="CS36" s="459"/>
      <c r="CT36" s="459"/>
      <c r="CU36" s="459"/>
      <c r="CV36" s="459"/>
      <c r="CW36" s="459"/>
      <c r="CX36" s="459"/>
      <c r="CY36" s="459"/>
      <c r="CZ36" s="459"/>
      <c r="DA36" s="459"/>
      <c r="DB36" s="459"/>
      <c r="DC36" s="459"/>
      <c r="DD36" s="459"/>
      <c r="DE36" s="459"/>
      <c r="DF36" s="459"/>
      <c r="DG36" s="459"/>
      <c r="DH36" s="459"/>
      <c r="DI36" s="459"/>
      <c r="DJ36" s="459"/>
      <c r="DK36" s="459"/>
      <c r="DL36" s="459"/>
      <c r="DM36" s="459"/>
      <c r="DN36" s="459"/>
      <c r="DO36" s="459"/>
      <c r="DP36" s="459"/>
      <c r="DQ36" s="459"/>
      <c r="DR36" s="459"/>
      <c r="DS36" s="459"/>
      <c r="DT36" s="459"/>
      <c r="DU36" s="459"/>
      <c r="DV36" s="459"/>
      <c r="DW36" s="459"/>
      <c r="DX36" s="459"/>
      <c r="DY36" s="459"/>
      <c r="DZ36" s="459"/>
      <c r="EA36" s="459"/>
      <c r="EB36" s="459"/>
      <c r="EC36" s="459"/>
      <c r="ED36" s="459"/>
      <c r="EE36" s="459"/>
      <c r="EF36" s="459"/>
      <c r="EG36" s="459"/>
      <c r="EH36" s="459"/>
      <c r="EI36" s="459"/>
      <c r="EJ36" s="459"/>
      <c r="EK36" s="459"/>
      <c r="EL36" s="459"/>
      <c r="EM36" s="459"/>
      <c r="EN36" s="459"/>
      <c r="EO36" s="459"/>
      <c r="EP36" s="459"/>
      <c r="EQ36" s="459"/>
      <c r="ER36" s="459"/>
      <c r="EY36" s="459"/>
      <c r="EZ36" s="459"/>
      <c r="FA36" s="459"/>
    </row>
    <row r="37" spans="2:157">
      <c r="B37" s="460"/>
      <c r="C37" s="460"/>
      <c r="D37" s="460"/>
      <c r="E37" s="460"/>
      <c r="F37" s="460"/>
      <c r="G37" s="460"/>
      <c r="H37" s="460"/>
      <c r="I37" s="460"/>
      <c r="J37" s="460"/>
      <c r="K37" s="460"/>
      <c r="L37" s="460"/>
      <c r="T37" s="460"/>
      <c r="U37" s="460"/>
      <c r="V37" s="460"/>
      <c r="W37" s="460"/>
      <c r="X37" s="460"/>
      <c r="Y37" s="460"/>
      <c r="Z37" s="460"/>
      <c r="AA37" s="460"/>
      <c r="AB37" s="460"/>
      <c r="AC37" s="460"/>
      <c r="AD37" s="460"/>
      <c r="AE37" s="460"/>
      <c r="AF37" s="460"/>
      <c r="AG37" s="460"/>
      <c r="AH37" s="460"/>
      <c r="AI37" s="460"/>
      <c r="AJ37" s="460"/>
      <c r="AK37" s="460"/>
      <c r="AL37" s="460"/>
      <c r="AM37" s="460"/>
      <c r="AN37" s="460"/>
      <c r="AO37" s="460"/>
      <c r="AP37" s="460"/>
      <c r="AQ37" s="460"/>
      <c r="AR37" s="460"/>
      <c r="AS37" s="460"/>
      <c r="AT37" s="460"/>
      <c r="AU37" s="460"/>
      <c r="AV37" s="460"/>
      <c r="AW37" s="460"/>
      <c r="AX37" s="460"/>
      <c r="AY37" s="460"/>
      <c r="AZ37" s="460"/>
      <c r="BA37" s="460"/>
      <c r="BC37" s="460"/>
      <c r="BD37" s="460"/>
      <c r="BE37" s="460"/>
      <c r="BF37" s="460"/>
      <c r="BG37" s="460"/>
      <c r="BH37" s="460"/>
      <c r="BI37" s="460"/>
      <c r="BJ37" s="460"/>
      <c r="BK37" s="460"/>
      <c r="BL37" s="460"/>
      <c r="BM37" s="460"/>
      <c r="BN37" s="460"/>
      <c r="BO37" s="460"/>
      <c r="BP37" s="460"/>
      <c r="BQ37" s="460"/>
      <c r="BR37" s="460"/>
      <c r="BS37" s="460"/>
      <c r="BT37" s="460"/>
      <c r="BU37" s="460"/>
      <c r="BV37" s="460"/>
      <c r="BX37" s="460"/>
      <c r="BY37" s="460"/>
      <c r="BZ37" s="460"/>
      <c r="CA37" s="460"/>
      <c r="CB37" s="460"/>
      <c r="CC37" s="460"/>
      <c r="CD37" s="460"/>
      <c r="CE37" s="460"/>
      <c r="CF37" s="460"/>
      <c r="CG37" s="460"/>
      <c r="CH37" s="460"/>
      <c r="CI37" s="460"/>
      <c r="CJ37" s="460"/>
      <c r="CK37" s="460"/>
      <c r="CL37" s="460"/>
      <c r="CM37" s="460"/>
      <c r="CN37" s="460"/>
      <c r="CO37" s="460"/>
      <c r="CP37" s="460"/>
      <c r="CQ37" s="460"/>
      <c r="CR37" s="460"/>
      <c r="CS37" s="460"/>
      <c r="CT37" s="460"/>
      <c r="CU37" s="460"/>
      <c r="CV37" s="460"/>
      <c r="CW37" s="460"/>
      <c r="CX37" s="460"/>
      <c r="CY37" s="460"/>
      <c r="CZ37" s="460"/>
      <c r="DA37" s="460"/>
      <c r="DB37" s="460"/>
      <c r="DC37" s="460"/>
      <c r="DD37" s="460"/>
      <c r="DE37" s="460"/>
      <c r="DF37" s="460"/>
      <c r="DG37" s="460"/>
      <c r="DH37" s="460"/>
      <c r="DI37" s="460"/>
      <c r="DJ37" s="460"/>
      <c r="DK37" s="460"/>
      <c r="DL37" s="460"/>
      <c r="DM37" s="460"/>
      <c r="DN37" s="460"/>
      <c r="DO37" s="460"/>
      <c r="DP37" s="460"/>
      <c r="DQ37" s="460"/>
      <c r="DR37" s="460"/>
      <c r="DS37" s="460"/>
      <c r="DT37" s="460"/>
      <c r="DU37" s="460"/>
      <c r="DV37" s="460"/>
      <c r="DW37" s="460"/>
      <c r="DX37" s="460"/>
      <c r="DY37" s="460"/>
      <c r="DZ37" s="460"/>
      <c r="EA37" s="460"/>
      <c r="EB37" s="460"/>
      <c r="EC37" s="460"/>
      <c r="ED37" s="460"/>
      <c r="EE37" s="460"/>
      <c r="EF37" s="460"/>
      <c r="EG37" s="460"/>
      <c r="EH37" s="460"/>
      <c r="EI37" s="460"/>
      <c r="EJ37" s="460"/>
      <c r="EK37" s="460"/>
      <c r="EL37" s="460"/>
      <c r="EM37" s="460"/>
      <c r="EN37" s="460"/>
      <c r="EO37" s="460"/>
      <c r="EP37" s="460"/>
      <c r="EQ37" s="460"/>
      <c r="ER37" s="460"/>
      <c r="EY37" s="460"/>
      <c r="EZ37" s="460"/>
      <c r="FA37" s="460"/>
    </row>
    <row r="38" spans="2:157">
      <c r="B38" s="460"/>
      <c r="C38" s="460"/>
      <c r="D38" s="460"/>
      <c r="E38" s="460"/>
      <c r="F38" s="460"/>
      <c r="G38" s="460"/>
      <c r="H38" s="460"/>
      <c r="I38" s="460"/>
      <c r="J38" s="460"/>
      <c r="K38" s="460"/>
      <c r="L38" s="460"/>
      <c r="T38" s="460"/>
      <c r="U38" s="460"/>
      <c r="V38" s="460"/>
      <c r="W38" s="460"/>
      <c r="X38" s="460"/>
      <c r="Y38" s="460"/>
      <c r="Z38" s="460"/>
      <c r="AA38" s="460"/>
      <c r="AB38" s="460"/>
      <c r="AC38" s="460"/>
      <c r="AD38" s="460"/>
      <c r="AE38" s="460"/>
      <c r="AF38" s="460"/>
      <c r="AG38" s="460"/>
      <c r="AH38" s="460"/>
      <c r="AI38" s="460"/>
      <c r="AJ38" s="460"/>
      <c r="AK38" s="460"/>
      <c r="AL38" s="460"/>
      <c r="AM38" s="460"/>
      <c r="AN38" s="460"/>
      <c r="AO38" s="460"/>
      <c r="AP38" s="460"/>
      <c r="AQ38" s="460"/>
      <c r="AR38" s="460"/>
      <c r="AS38" s="460"/>
      <c r="AT38" s="460"/>
      <c r="AU38" s="460"/>
      <c r="AV38" s="460"/>
      <c r="AW38" s="460"/>
      <c r="AX38" s="460"/>
      <c r="AY38" s="460"/>
      <c r="AZ38" s="460"/>
      <c r="BA38" s="460"/>
      <c r="BC38" s="460"/>
      <c r="BD38" s="460"/>
      <c r="BE38" s="460"/>
      <c r="BF38" s="460"/>
      <c r="BG38" s="460"/>
      <c r="BH38" s="460"/>
      <c r="BI38" s="460"/>
      <c r="BJ38" s="460"/>
      <c r="BK38" s="460"/>
      <c r="BL38" s="460"/>
      <c r="BM38" s="460"/>
      <c r="BN38" s="460"/>
      <c r="BO38" s="460"/>
      <c r="BP38" s="460"/>
      <c r="BQ38" s="460"/>
      <c r="BR38" s="460"/>
      <c r="BS38" s="460"/>
      <c r="BT38" s="460"/>
      <c r="BU38" s="460"/>
      <c r="BV38" s="460"/>
      <c r="BX38" s="460"/>
      <c r="BY38" s="460"/>
      <c r="BZ38" s="460"/>
      <c r="CA38" s="460"/>
      <c r="CB38" s="460"/>
      <c r="CC38" s="460"/>
      <c r="CD38" s="460"/>
      <c r="CE38" s="460"/>
      <c r="CF38" s="460"/>
      <c r="CG38" s="460"/>
      <c r="CH38" s="460"/>
      <c r="CI38" s="460"/>
      <c r="CJ38" s="460"/>
      <c r="CK38" s="460"/>
      <c r="CL38" s="460"/>
      <c r="CM38" s="460"/>
      <c r="CN38" s="460"/>
      <c r="CO38" s="460"/>
      <c r="CP38" s="460"/>
      <c r="CQ38" s="460"/>
      <c r="CR38" s="460"/>
      <c r="CS38" s="460"/>
      <c r="CT38" s="460"/>
      <c r="CU38" s="460"/>
      <c r="CV38" s="460"/>
      <c r="CW38" s="460"/>
      <c r="CX38" s="460"/>
      <c r="CY38" s="460"/>
      <c r="CZ38" s="460"/>
      <c r="DA38" s="460"/>
      <c r="DB38" s="460"/>
      <c r="DC38" s="460"/>
      <c r="DD38" s="460"/>
      <c r="DE38" s="460"/>
      <c r="DF38" s="460"/>
      <c r="DG38" s="460"/>
      <c r="DH38" s="460"/>
      <c r="DI38" s="460"/>
      <c r="DJ38" s="460"/>
      <c r="DK38" s="460"/>
      <c r="DL38" s="460"/>
      <c r="DM38" s="460"/>
      <c r="DN38" s="460"/>
      <c r="DO38" s="460"/>
      <c r="DP38" s="460"/>
      <c r="DQ38" s="460"/>
      <c r="DR38" s="460"/>
      <c r="DS38" s="460"/>
      <c r="DT38" s="460"/>
      <c r="DU38" s="460"/>
      <c r="DV38" s="460"/>
      <c r="DW38" s="460"/>
      <c r="DX38" s="460"/>
      <c r="DY38" s="460"/>
      <c r="DZ38" s="460"/>
      <c r="EA38" s="460"/>
      <c r="EB38" s="460"/>
      <c r="EC38" s="460"/>
      <c r="ED38" s="460"/>
      <c r="EE38" s="460"/>
      <c r="EF38" s="460"/>
      <c r="EG38" s="460"/>
      <c r="EH38" s="460"/>
      <c r="EI38" s="460"/>
      <c r="EJ38" s="460"/>
      <c r="EK38" s="460"/>
      <c r="EL38" s="460"/>
      <c r="EM38" s="460"/>
      <c r="EN38" s="460"/>
      <c r="EO38" s="460"/>
      <c r="EP38" s="460"/>
      <c r="EQ38" s="460"/>
      <c r="ER38" s="460"/>
      <c r="EY38" s="460"/>
      <c r="EZ38" s="460"/>
      <c r="FA38" s="460"/>
    </row>
    <row r="39" spans="2:157">
      <c r="B39" s="460"/>
      <c r="C39" s="460"/>
      <c r="D39" s="460"/>
      <c r="E39" s="460"/>
      <c r="F39" s="460"/>
      <c r="G39" s="460"/>
      <c r="H39" s="460"/>
      <c r="I39" s="460"/>
      <c r="J39" s="460"/>
      <c r="K39" s="460"/>
      <c r="L39" s="460"/>
      <c r="T39" s="460"/>
      <c r="U39" s="460"/>
      <c r="V39" s="460"/>
      <c r="W39" s="460"/>
      <c r="X39" s="460"/>
      <c r="Y39" s="460"/>
      <c r="Z39" s="460"/>
      <c r="AA39" s="460"/>
      <c r="AB39" s="460"/>
      <c r="AC39" s="460"/>
      <c r="AD39" s="460"/>
      <c r="AE39" s="460"/>
      <c r="AF39" s="460"/>
      <c r="AG39" s="460"/>
      <c r="AH39" s="460"/>
      <c r="AI39" s="460"/>
      <c r="AJ39" s="460"/>
      <c r="AK39" s="460"/>
      <c r="AL39" s="460"/>
      <c r="AM39" s="460"/>
      <c r="AN39" s="460"/>
      <c r="AO39" s="460"/>
      <c r="AP39" s="460"/>
      <c r="AQ39" s="460"/>
      <c r="AR39" s="460"/>
      <c r="AS39" s="460"/>
      <c r="AT39" s="460"/>
      <c r="AU39" s="460"/>
      <c r="AV39" s="460"/>
      <c r="AW39" s="460"/>
      <c r="AX39" s="460"/>
      <c r="AY39" s="460"/>
      <c r="AZ39" s="460"/>
      <c r="BA39" s="460"/>
      <c r="BC39" s="460"/>
      <c r="BD39" s="460"/>
      <c r="BE39" s="460"/>
      <c r="BF39" s="460"/>
      <c r="BG39" s="460"/>
      <c r="BH39" s="460"/>
      <c r="BI39" s="460"/>
      <c r="BJ39" s="460"/>
      <c r="BK39" s="460"/>
      <c r="BL39" s="460"/>
      <c r="BM39" s="460"/>
      <c r="BN39" s="460"/>
      <c r="BO39" s="460"/>
      <c r="BP39" s="460"/>
      <c r="BQ39" s="460"/>
      <c r="BR39" s="460"/>
      <c r="BS39" s="460"/>
      <c r="BT39" s="460"/>
      <c r="BU39" s="460"/>
      <c r="BV39" s="460"/>
      <c r="BX39" s="460"/>
      <c r="BY39" s="460"/>
      <c r="BZ39" s="460"/>
      <c r="CA39" s="460"/>
      <c r="CB39" s="460"/>
      <c r="CC39" s="460"/>
      <c r="CD39" s="460"/>
      <c r="CE39" s="460"/>
      <c r="CF39" s="460"/>
      <c r="CG39" s="460"/>
      <c r="CH39" s="460"/>
      <c r="CI39" s="460"/>
      <c r="CJ39" s="460"/>
      <c r="CK39" s="460"/>
      <c r="CL39" s="460"/>
      <c r="CM39" s="460"/>
      <c r="CN39" s="460"/>
      <c r="CO39" s="460"/>
      <c r="CP39" s="460"/>
      <c r="CQ39" s="460"/>
      <c r="CR39" s="460"/>
      <c r="CS39" s="460"/>
      <c r="CT39" s="460"/>
      <c r="CU39" s="460"/>
      <c r="CV39" s="460"/>
      <c r="CW39" s="460"/>
      <c r="CX39" s="460"/>
      <c r="CY39" s="460"/>
      <c r="CZ39" s="460"/>
      <c r="DA39" s="460"/>
      <c r="DB39" s="460"/>
      <c r="DC39" s="460"/>
      <c r="DD39" s="460"/>
      <c r="DE39" s="460"/>
      <c r="DF39" s="460"/>
      <c r="DG39" s="460"/>
      <c r="DH39" s="460"/>
      <c r="DI39" s="460"/>
      <c r="DJ39" s="460"/>
      <c r="DK39" s="460"/>
      <c r="DL39" s="460"/>
      <c r="DM39" s="460"/>
      <c r="DN39" s="460"/>
      <c r="DO39" s="460"/>
      <c r="DP39" s="460"/>
      <c r="DQ39" s="460"/>
      <c r="DR39" s="460"/>
      <c r="DS39" s="460"/>
      <c r="DT39" s="460"/>
      <c r="DU39" s="460"/>
      <c r="DV39" s="460"/>
      <c r="DW39" s="460"/>
      <c r="DX39" s="460"/>
      <c r="DY39" s="460"/>
      <c r="DZ39" s="460"/>
      <c r="EA39" s="460"/>
      <c r="EB39" s="460"/>
      <c r="EC39" s="460"/>
      <c r="ED39" s="460"/>
      <c r="EE39" s="460"/>
      <c r="EF39" s="460"/>
      <c r="EG39" s="460"/>
      <c r="EH39" s="460"/>
      <c r="EI39" s="460"/>
      <c r="EJ39" s="460"/>
      <c r="EK39" s="460"/>
      <c r="EL39" s="460"/>
      <c r="EM39" s="460"/>
      <c r="EN39" s="460"/>
      <c r="EO39" s="460"/>
      <c r="EP39" s="460"/>
      <c r="EQ39" s="460"/>
      <c r="ER39" s="460"/>
      <c r="EY39" s="460"/>
      <c r="EZ39" s="460"/>
      <c r="FA39" s="460"/>
    </row>
    <row r="40" spans="2:157">
      <c r="B40" s="460"/>
      <c r="C40" s="460"/>
      <c r="D40" s="460"/>
      <c r="E40" s="460"/>
      <c r="F40" s="460"/>
      <c r="G40" s="460"/>
      <c r="H40" s="460"/>
      <c r="I40" s="460"/>
      <c r="J40" s="460"/>
      <c r="K40" s="460"/>
      <c r="L40" s="460"/>
      <c r="T40" s="460"/>
      <c r="U40" s="460"/>
      <c r="V40" s="460"/>
      <c r="W40" s="460"/>
      <c r="X40" s="460"/>
      <c r="Y40" s="460"/>
      <c r="Z40" s="460"/>
      <c r="AA40" s="460"/>
      <c r="AB40" s="460"/>
      <c r="AC40" s="460"/>
      <c r="AD40" s="460"/>
      <c r="AE40" s="460"/>
      <c r="AF40" s="460"/>
      <c r="AG40" s="460"/>
      <c r="AH40" s="460"/>
      <c r="AI40" s="460"/>
      <c r="AJ40" s="460"/>
      <c r="AK40" s="460"/>
      <c r="AL40" s="460"/>
      <c r="AM40" s="460"/>
      <c r="AN40" s="460"/>
      <c r="AO40" s="460"/>
      <c r="AP40" s="460"/>
      <c r="AQ40" s="460"/>
      <c r="AR40" s="460"/>
      <c r="AS40" s="460"/>
      <c r="AT40" s="460"/>
      <c r="AU40" s="460"/>
      <c r="AV40" s="460"/>
      <c r="AW40" s="460"/>
      <c r="AX40" s="460"/>
      <c r="AY40" s="460"/>
      <c r="AZ40" s="460"/>
      <c r="BA40" s="460"/>
      <c r="BC40" s="460"/>
      <c r="BD40" s="460"/>
      <c r="BE40" s="460"/>
      <c r="BF40" s="460"/>
      <c r="BG40" s="460"/>
      <c r="BH40" s="460"/>
      <c r="BI40" s="460"/>
      <c r="BJ40" s="460"/>
      <c r="BK40" s="460"/>
      <c r="BL40" s="460"/>
      <c r="BM40" s="460"/>
      <c r="BN40" s="460"/>
      <c r="BO40" s="460"/>
      <c r="BP40" s="460"/>
      <c r="BQ40" s="460"/>
      <c r="BR40" s="460"/>
      <c r="BS40" s="460"/>
      <c r="BT40" s="460"/>
      <c r="BU40" s="460"/>
      <c r="BV40" s="460"/>
      <c r="BX40" s="460"/>
      <c r="BY40" s="460"/>
      <c r="BZ40" s="460"/>
      <c r="CA40" s="460"/>
      <c r="CB40" s="460"/>
      <c r="CC40" s="460"/>
      <c r="CD40" s="460"/>
      <c r="CE40" s="460"/>
      <c r="CF40" s="460"/>
      <c r="CG40" s="460"/>
      <c r="CH40" s="460"/>
      <c r="CI40" s="460"/>
      <c r="CJ40" s="460"/>
      <c r="CK40" s="460"/>
      <c r="CL40" s="460"/>
      <c r="CM40" s="460"/>
      <c r="CN40" s="460"/>
      <c r="CO40" s="460"/>
      <c r="CP40" s="460"/>
      <c r="CQ40" s="460"/>
      <c r="CR40" s="460"/>
      <c r="CS40" s="460"/>
      <c r="CT40" s="460"/>
      <c r="CU40" s="460"/>
      <c r="CV40" s="460"/>
      <c r="CW40" s="460"/>
      <c r="CX40" s="460"/>
      <c r="CY40" s="460"/>
      <c r="CZ40" s="460"/>
      <c r="DA40" s="460"/>
      <c r="DB40" s="460"/>
      <c r="DC40" s="460"/>
      <c r="DD40" s="460"/>
      <c r="DE40" s="460"/>
      <c r="DF40" s="460"/>
      <c r="DG40" s="460"/>
      <c r="DH40" s="460"/>
      <c r="DI40" s="460"/>
      <c r="DJ40" s="460"/>
      <c r="DK40" s="460"/>
      <c r="DL40" s="460"/>
      <c r="DM40" s="460"/>
      <c r="DN40" s="460"/>
      <c r="DO40" s="460"/>
      <c r="DP40" s="460"/>
      <c r="DQ40" s="460"/>
      <c r="DR40" s="460"/>
      <c r="DS40" s="460"/>
      <c r="DT40" s="460"/>
      <c r="DU40" s="460"/>
      <c r="DV40" s="460"/>
      <c r="DW40" s="460"/>
      <c r="DX40" s="460"/>
      <c r="DY40" s="460"/>
      <c r="DZ40" s="460"/>
      <c r="EA40" s="460"/>
      <c r="EB40" s="460"/>
      <c r="EC40" s="460"/>
      <c r="ED40" s="460"/>
      <c r="EE40" s="460"/>
      <c r="EF40" s="460"/>
      <c r="EG40" s="460"/>
      <c r="EH40" s="460"/>
      <c r="EI40" s="460"/>
      <c r="EJ40" s="460"/>
      <c r="EK40" s="460"/>
      <c r="EL40" s="460"/>
      <c r="EM40" s="460"/>
      <c r="EN40" s="460"/>
      <c r="EO40" s="460"/>
      <c r="EP40" s="460"/>
      <c r="EQ40" s="460"/>
      <c r="ER40" s="460"/>
      <c r="EY40" s="460"/>
      <c r="EZ40" s="460"/>
      <c r="FA40" s="460"/>
    </row>
    <row r="41" spans="2:157">
      <c r="B41" s="460"/>
      <c r="C41" s="460"/>
      <c r="D41" s="460"/>
      <c r="E41" s="460"/>
      <c r="F41" s="460"/>
      <c r="G41" s="460"/>
      <c r="H41" s="460"/>
      <c r="I41" s="460"/>
      <c r="J41" s="460"/>
      <c r="K41" s="460"/>
      <c r="L41" s="460"/>
      <c r="T41" s="460"/>
      <c r="U41" s="460"/>
      <c r="V41" s="460"/>
      <c r="W41" s="460"/>
      <c r="X41" s="460"/>
      <c r="Y41" s="460"/>
      <c r="Z41" s="460"/>
      <c r="AA41" s="460"/>
      <c r="AB41" s="460"/>
      <c r="AC41" s="460"/>
      <c r="AD41" s="460"/>
      <c r="AE41" s="460"/>
      <c r="AF41" s="460"/>
      <c r="AG41" s="460"/>
      <c r="AH41" s="460"/>
      <c r="AI41" s="460"/>
      <c r="AJ41" s="460"/>
      <c r="AK41" s="460"/>
      <c r="AL41" s="460"/>
      <c r="AM41" s="460"/>
      <c r="AN41" s="460"/>
      <c r="AO41" s="460"/>
      <c r="AP41" s="460"/>
      <c r="AQ41" s="460"/>
      <c r="AR41" s="460"/>
      <c r="AS41" s="460"/>
      <c r="AT41" s="460"/>
      <c r="AU41" s="460"/>
      <c r="AV41" s="460"/>
      <c r="AW41" s="460"/>
      <c r="AX41" s="460"/>
      <c r="AY41" s="460"/>
      <c r="AZ41" s="460"/>
      <c r="BA41" s="460"/>
      <c r="BC41" s="460"/>
      <c r="BD41" s="460"/>
      <c r="BE41" s="460"/>
      <c r="BF41" s="460"/>
      <c r="BG41" s="460"/>
      <c r="BH41" s="460"/>
      <c r="BI41" s="460"/>
      <c r="BJ41" s="460"/>
      <c r="BK41" s="460"/>
      <c r="BL41" s="460"/>
      <c r="BM41" s="460"/>
      <c r="BN41" s="460"/>
      <c r="BO41" s="460"/>
      <c r="BP41" s="460"/>
      <c r="BQ41" s="460"/>
      <c r="BR41" s="460"/>
      <c r="BS41" s="460"/>
      <c r="BT41" s="460"/>
      <c r="BU41" s="460"/>
      <c r="BV41" s="460"/>
      <c r="BX41" s="460"/>
      <c r="BY41" s="460"/>
      <c r="BZ41" s="460"/>
      <c r="CA41" s="460"/>
      <c r="CB41" s="460"/>
      <c r="CC41" s="460"/>
      <c r="CD41" s="460"/>
      <c r="CE41" s="460"/>
      <c r="CF41" s="460"/>
      <c r="CG41" s="460"/>
      <c r="CH41" s="460"/>
      <c r="CI41" s="460"/>
      <c r="CJ41" s="460"/>
      <c r="CK41" s="460"/>
      <c r="CL41" s="460"/>
      <c r="CM41" s="460"/>
      <c r="CN41" s="460"/>
      <c r="CO41" s="460"/>
      <c r="CP41" s="460"/>
      <c r="CQ41" s="460"/>
      <c r="CR41" s="460"/>
      <c r="CS41" s="460"/>
      <c r="CT41" s="460"/>
      <c r="CU41" s="460"/>
      <c r="CV41" s="460"/>
      <c r="CW41" s="460"/>
      <c r="CX41" s="460"/>
      <c r="CY41" s="460"/>
      <c r="CZ41" s="460"/>
      <c r="DA41" s="460"/>
      <c r="DB41" s="460"/>
      <c r="DC41" s="460"/>
      <c r="DD41" s="460"/>
      <c r="DE41" s="460"/>
      <c r="DF41" s="460"/>
      <c r="DG41" s="460"/>
      <c r="DH41" s="460"/>
      <c r="DI41" s="460"/>
      <c r="DJ41" s="460"/>
      <c r="DK41" s="460"/>
      <c r="DL41" s="460"/>
      <c r="DM41" s="460"/>
      <c r="DN41" s="460"/>
      <c r="DO41" s="460"/>
      <c r="DP41" s="460"/>
      <c r="DQ41" s="460"/>
      <c r="DR41" s="460"/>
      <c r="DS41" s="460"/>
      <c r="DT41" s="460"/>
      <c r="DU41" s="460"/>
      <c r="DV41" s="460"/>
      <c r="DW41" s="460"/>
      <c r="DX41" s="460"/>
      <c r="DY41" s="460"/>
      <c r="DZ41" s="460"/>
      <c r="EA41" s="460"/>
      <c r="EB41" s="460"/>
      <c r="EC41" s="460"/>
      <c r="ED41" s="460"/>
      <c r="EE41" s="460"/>
      <c r="EF41" s="460"/>
      <c r="EG41" s="460"/>
      <c r="EH41" s="460"/>
      <c r="EI41" s="460"/>
      <c r="EJ41" s="460"/>
      <c r="EK41" s="460"/>
      <c r="EL41" s="460"/>
      <c r="EM41" s="460"/>
      <c r="EN41" s="460"/>
      <c r="EO41" s="460"/>
      <c r="EP41" s="460"/>
      <c r="EQ41" s="460"/>
      <c r="ER41" s="460"/>
      <c r="EY41" s="460"/>
      <c r="EZ41" s="460"/>
      <c r="FA41" s="460"/>
    </row>
    <row r="42" spans="2:157">
      <c r="B42" s="460"/>
      <c r="C42" s="460"/>
      <c r="D42" s="460"/>
      <c r="E42" s="460"/>
      <c r="F42" s="460"/>
      <c r="G42" s="460"/>
      <c r="H42" s="460"/>
      <c r="I42" s="460"/>
      <c r="J42" s="460"/>
      <c r="K42" s="460"/>
      <c r="L42" s="460"/>
      <c r="T42" s="460"/>
      <c r="U42" s="460"/>
      <c r="V42" s="460"/>
      <c r="W42" s="460"/>
      <c r="X42" s="460"/>
      <c r="Y42" s="460"/>
      <c r="Z42" s="460"/>
      <c r="AA42" s="460"/>
      <c r="AB42" s="460"/>
      <c r="AC42" s="460"/>
      <c r="AD42" s="460"/>
      <c r="AE42" s="460"/>
      <c r="AF42" s="460"/>
      <c r="AG42" s="460"/>
      <c r="AH42" s="460"/>
      <c r="AI42" s="460"/>
      <c r="AJ42" s="460"/>
      <c r="AK42" s="460"/>
      <c r="AL42" s="460"/>
      <c r="AM42" s="460"/>
      <c r="AN42" s="460"/>
      <c r="AO42" s="460"/>
      <c r="AP42" s="460"/>
      <c r="AQ42" s="460"/>
      <c r="AR42" s="460"/>
      <c r="AS42" s="460"/>
      <c r="AT42" s="460"/>
      <c r="AU42" s="460"/>
      <c r="AV42" s="460"/>
      <c r="AW42" s="460"/>
      <c r="AX42" s="460"/>
      <c r="AY42" s="460"/>
      <c r="AZ42" s="460"/>
      <c r="BA42" s="460"/>
      <c r="BC42" s="460"/>
      <c r="BD42" s="460"/>
      <c r="BE42" s="460"/>
      <c r="BF42" s="460"/>
      <c r="BG42" s="460"/>
      <c r="BH42" s="460"/>
      <c r="BI42" s="460"/>
      <c r="BJ42" s="460"/>
      <c r="BK42" s="460"/>
      <c r="BL42" s="460"/>
      <c r="BM42" s="460"/>
      <c r="BN42" s="460"/>
      <c r="BO42" s="460"/>
      <c r="BP42" s="460"/>
      <c r="BQ42" s="460"/>
      <c r="BR42" s="460"/>
      <c r="BS42" s="460"/>
      <c r="BT42" s="460"/>
      <c r="BU42" s="460"/>
      <c r="BV42" s="460"/>
      <c r="BX42" s="460"/>
      <c r="BY42" s="460"/>
      <c r="BZ42" s="460"/>
      <c r="CA42" s="460"/>
      <c r="CB42" s="460"/>
      <c r="CC42" s="460"/>
      <c r="CD42" s="460"/>
      <c r="CE42" s="460"/>
      <c r="CF42" s="460"/>
      <c r="CG42" s="460"/>
      <c r="CH42" s="460"/>
      <c r="CI42" s="460"/>
      <c r="CJ42" s="460"/>
      <c r="CK42" s="460"/>
      <c r="CL42" s="460"/>
      <c r="CM42" s="460"/>
      <c r="CN42" s="460"/>
      <c r="CO42" s="460"/>
      <c r="CP42" s="460"/>
      <c r="CQ42" s="460"/>
      <c r="CR42" s="460"/>
      <c r="CS42" s="460"/>
      <c r="CT42" s="460"/>
      <c r="CU42" s="460"/>
      <c r="CV42" s="460"/>
      <c r="CW42" s="460"/>
      <c r="CX42" s="460"/>
      <c r="CY42" s="460"/>
      <c r="CZ42" s="460"/>
      <c r="DA42" s="460"/>
      <c r="DB42" s="460"/>
      <c r="DC42" s="460"/>
      <c r="DD42" s="460"/>
      <c r="DE42" s="460"/>
      <c r="DF42" s="460"/>
      <c r="DG42" s="460"/>
      <c r="DH42" s="460"/>
      <c r="DI42" s="460"/>
      <c r="DJ42" s="460"/>
      <c r="DK42" s="460"/>
      <c r="DL42" s="460"/>
      <c r="DM42" s="460"/>
      <c r="DN42" s="460"/>
      <c r="DO42" s="460"/>
      <c r="DP42" s="460"/>
      <c r="DQ42" s="460"/>
      <c r="DR42" s="460"/>
      <c r="DS42" s="460"/>
      <c r="DT42" s="460"/>
      <c r="DU42" s="460"/>
      <c r="DV42" s="460"/>
      <c r="DW42" s="460"/>
      <c r="DX42" s="460"/>
      <c r="DY42" s="460"/>
      <c r="DZ42" s="460"/>
      <c r="EA42" s="460"/>
      <c r="EB42" s="460"/>
      <c r="EC42" s="460"/>
      <c r="ED42" s="460"/>
      <c r="EE42" s="460"/>
      <c r="EF42" s="460"/>
      <c r="EG42" s="460"/>
      <c r="EH42" s="460"/>
      <c r="EI42" s="460"/>
      <c r="EJ42" s="460"/>
      <c r="EK42" s="460"/>
      <c r="EL42" s="460"/>
      <c r="EM42" s="460"/>
      <c r="EN42" s="460"/>
      <c r="EO42" s="460"/>
      <c r="EP42" s="460"/>
      <c r="EQ42" s="460"/>
      <c r="ER42" s="460"/>
      <c r="EY42" s="460"/>
      <c r="EZ42" s="460"/>
      <c r="FA42" s="460"/>
    </row>
    <row r="43" spans="2:157">
      <c r="B43" s="460"/>
      <c r="C43" s="460"/>
      <c r="D43" s="460"/>
      <c r="E43" s="460"/>
      <c r="F43" s="460"/>
      <c r="G43" s="460"/>
      <c r="H43" s="460"/>
      <c r="I43" s="460"/>
      <c r="J43" s="460"/>
      <c r="K43" s="460"/>
      <c r="L43" s="460"/>
      <c r="T43" s="460"/>
      <c r="U43" s="460"/>
      <c r="V43" s="460"/>
      <c r="W43" s="460"/>
      <c r="X43" s="460"/>
      <c r="Y43" s="460"/>
      <c r="Z43" s="460"/>
      <c r="AA43" s="460"/>
      <c r="AB43" s="460"/>
      <c r="AC43" s="460"/>
      <c r="AD43" s="460"/>
      <c r="AE43" s="460"/>
      <c r="AF43" s="460"/>
      <c r="AG43" s="460"/>
      <c r="AH43" s="460"/>
      <c r="AI43" s="460"/>
      <c r="AJ43" s="460"/>
      <c r="AK43" s="460"/>
      <c r="AL43" s="460"/>
      <c r="AM43" s="460"/>
      <c r="AN43" s="460"/>
      <c r="AO43" s="460"/>
      <c r="AP43" s="460"/>
      <c r="AQ43" s="460"/>
      <c r="AR43" s="460"/>
      <c r="AS43" s="460"/>
      <c r="AT43" s="460"/>
      <c r="AU43" s="460"/>
      <c r="AV43" s="460"/>
      <c r="AW43" s="460"/>
      <c r="AX43" s="460"/>
      <c r="AY43" s="460"/>
      <c r="AZ43" s="460"/>
      <c r="BA43" s="460"/>
      <c r="BC43" s="460"/>
      <c r="BD43" s="460"/>
      <c r="BE43" s="460"/>
      <c r="BF43" s="460"/>
      <c r="BG43" s="460"/>
      <c r="BH43" s="460"/>
      <c r="BI43" s="460"/>
      <c r="BJ43" s="460"/>
      <c r="BK43" s="460"/>
      <c r="BL43" s="460"/>
      <c r="BM43" s="460"/>
      <c r="BN43" s="460"/>
      <c r="BO43" s="460"/>
      <c r="BP43" s="460"/>
      <c r="BQ43" s="460"/>
      <c r="BR43" s="460"/>
      <c r="BS43" s="460"/>
      <c r="BT43" s="460"/>
      <c r="BU43" s="460"/>
      <c r="BV43" s="460"/>
      <c r="BX43" s="460"/>
      <c r="BY43" s="460"/>
      <c r="BZ43" s="460"/>
      <c r="CA43" s="460"/>
      <c r="CB43" s="460"/>
      <c r="CC43" s="460"/>
      <c r="CD43" s="460"/>
      <c r="CE43" s="460"/>
      <c r="CF43" s="460"/>
      <c r="CG43" s="460"/>
      <c r="CH43" s="460"/>
      <c r="CI43" s="460"/>
      <c r="CJ43" s="460"/>
      <c r="CK43" s="460"/>
      <c r="CL43" s="460"/>
      <c r="CM43" s="460"/>
      <c r="CN43" s="460"/>
      <c r="CO43" s="460"/>
      <c r="CP43" s="460"/>
      <c r="CQ43" s="460"/>
      <c r="CR43" s="460"/>
      <c r="CS43" s="460"/>
      <c r="CT43" s="460"/>
      <c r="CU43" s="460"/>
      <c r="CV43" s="460"/>
      <c r="CW43" s="460"/>
      <c r="CX43" s="460"/>
      <c r="CY43" s="460"/>
      <c r="CZ43" s="460"/>
      <c r="DA43" s="460"/>
      <c r="DB43" s="460"/>
      <c r="DC43" s="460"/>
      <c r="DD43" s="460"/>
      <c r="DE43" s="460"/>
      <c r="DF43" s="460"/>
      <c r="DG43" s="460"/>
      <c r="DH43" s="460"/>
      <c r="DI43" s="460"/>
      <c r="DJ43" s="460"/>
      <c r="DK43" s="460"/>
      <c r="DL43" s="460"/>
      <c r="DM43" s="460"/>
      <c r="DN43" s="460"/>
      <c r="DO43" s="460"/>
      <c r="DP43" s="460"/>
      <c r="DQ43" s="460"/>
      <c r="DR43" s="460"/>
      <c r="DS43" s="460"/>
      <c r="DT43" s="460"/>
      <c r="DU43" s="460"/>
      <c r="DV43" s="460"/>
      <c r="DW43" s="460"/>
      <c r="DX43" s="460"/>
      <c r="DY43" s="460"/>
      <c r="DZ43" s="460"/>
      <c r="EA43" s="460"/>
      <c r="EB43" s="460"/>
      <c r="EC43" s="460"/>
      <c r="ED43" s="460"/>
      <c r="EE43" s="460"/>
      <c r="EF43" s="460"/>
      <c r="EG43" s="460"/>
      <c r="EH43" s="460"/>
      <c r="EI43" s="460"/>
      <c r="EJ43" s="460"/>
      <c r="EK43" s="460"/>
      <c r="EL43" s="460"/>
      <c r="EM43" s="460"/>
      <c r="EN43" s="460"/>
      <c r="EO43" s="460"/>
      <c r="EP43" s="460"/>
      <c r="EQ43" s="460"/>
      <c r="ER43" s="460"/>
      <c r="EY43" s="460"/>
      <c r="EZ43" s="460"/>
      <c r="FA43" s="460"/>
    </row>
    <row r="44" spans="2:157">
      <c r="B44" s="426"/>
      <c r="C44" s="426"/>
      <c r="D44" s="426"/>
      <c r="E44" s="426"/>
      <c r="F44" s="426"/>
      <c r="G44" s="426"/>
      <c r="H44" s="426"/>
      <c r="I44" s="426"/>
      <c r="J44" s="426"/>
      <c r="K44" s="426"/>
      <c r="L44" s="426"/>
      <c r="T44" s="426"/>
      <c r="U44" s="426"/>
      <c r="V44" s="426"/>
      <c r="W44" s="426"/>
      <c r="X44" s="426"/>
      <c r="Y44" s="426"/>
      <c r="Z44" s="426"/>
      <c r="AA44" s="426"/>
      <c r="AB44" s="426"/>
      <c r="AC44" s="426"/>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C44" s="426"/>
      <c r="BD44" s="426"/>
      <c r="BE44" s="426"/>
      <c r="BF44" s="426"/>
      <c r="BG44" s="426"/>
      <c r="BH44" s="426"/>
      <c r="BI44" s="426"/>
      <c r="BJ44" s="426"/>
      <c r="BK44" s="426"/>
      <c r="BL44" s="426"/>
      <c r="BM44" s="426"/>
      <c r="BN44" s="426"/>
      <c r="BO44" s="426"/>
      <c r="BP44" s="426"/>
      <c r="BQ44" s="426"/>
      <c r="BR44" s="426"/>
      <c r="BS44" s="426"/>
      <c r="BT44" s="426"/>
      <c r="BU44" s="426"/>
      <c r="BV44" s="426"/>
      <c r="BX44" s="426"/>
      <c r="BY44" s="426"/>
      <c r="BZ44" s="426"/>
      <c r="CA44" s="426"/>
      <c r="CB44" s="426"/>
      <c r="CC44" s="426"/>
      <c r="CD44" s="426"/>
      <c r="CE44" s="426"/>
      <c r="CF44" s="426"/>
      <c r="CG44" s="426"/>
      <c r="CH44" s="426"/>
      <c r="CI44" s="426"/>
      <c r="CJ44" s="426"/>
      <c r="CK44" s="426"/>
      <c r="CL44" s="426"/>
      <c r="CM44" s="426"/>
      <c r="CN44" s="426"/>
      <c r="CO44" s="426"/>
      <c r="CP44" s="426"/>
      <c r="CQ44" s="426"/>
      <c r="CR44" s="426"/>
      <c r="CS44" s="426"/>
      <c r="CT44" s="426"/>
      <c r="CU44" s="426"/>
      <c r="CV44" s="426"/>
      <c r="CW44" s="426"/>
      <c r="CX44" s="426"/>
      <c r="CY44" s="426"/>
      <c r="CZ44" s="426"/>
      <c r="DA44" s="426"/>
      <c r="DB44" s="426"/>
      <c r="DC44" s="426"/>
      <c r="DD44" s="426"/>
      <c r="DE44" s="426"/>
      <c r="DF44" s="426"/>
      <c r="DG44" s="426"/>
      <c r="DH44" s="426"/>
      <c r="DI44" s="426"/>
      <c r="DJ44" s="426"/>
      <c r="DK44" s="426"/>
      <c r="DL44" s="426"/>
      <c r="DM44" s="426"/>
      <c r="DN44" s="426"/>
      <c r="DO44" s="426"/>
      <c r="DP44" s="426"/>
      <c r="DQ44" s="426"/>
      <c r="DR44" s="426"/>
      <c r="DS44" s="426"/>
      <c r="DT44" s="426"/>
      <c r="DU44" s="426"/>
      <c r="DV44" s="426"/>
      <c r="DW44" s="426"/>
      <c r="DX44" s="426"/>
      <c r="DY44" s="426"/>
      <c r="DZ44" s="426"/>
      <c r="EA44" s="426"/>
      <c r="EB44" s="426"/>
      <c r="EC44" s="426"/>
      <c r="ED44" s="426"/>
      <c r="EE44" s="426"/>
      <c r="EF44" s="426"/>
      <c r="EG44" s="426"/>
      <c r="EH44" s="426"/>
      <c r="EI44" s="426"/>
      <c r="EJ44" s="426"/>
      <c r="EK44" s="426"/>
      <c r="EL44" s="426"/>
      <c r="EM44" s="426"/>
      <c r="EN44" s="426"/>
      <c r="EO44" s="426"/>
      <c r="EP44" s="426"/>
      <c r="EQ44" s="426"/>
      <c r="ER44" s="426"/>
      <c r="EY44" s="426"/>
      <c r="EZ44" s="426"/>
      <c r="FA44" s="426"/>
    </row>
    <row r="45" spans="2:157">
      <c r="B45" s="461"/>
      <c r="C45" s="461"/>
      <c r="D45" s="461"/>
      <c r="E45" s="461"/>
      <c r="F45" s="461"/>
      <c r="G45" s="461"/>
      <c r="H45" s="461"/>
      <c r="I45" s="461"/>
      <c r="J45" s="461"/>
      <c r="K45" s="461"/>
      <c r="L45" s="461"/>
      <c r="T45" s="461"/>
      <c r="U45" s="461"/>
      <c r="V45" s="461"/>
      <c r="W45" s="461"/>
      <c r="X45" s="461"/>
      <c r="Y45" s="461"/>
      <c r="Z45" s="461"/>
      <c r="AA45" s="461"/>
      <c r="AB45" s="461"/>
      <c r="AC45" s="461"/>
      <c r="AD45" s="461"/>
      <c r="AE45" s="461"/>
      <c r="AF45" s="461"/>
      <c r="AG45" s="461"/>
      <c r="AH45" s="461"/>
      <c r="AI45" s="461"/>
      <c r="AJ45" s="461"/>
      <c r="AK45" s="461"/>
      <c r="AL45" s="461"/>
      <c r="AM45" s="461"/>
      <c r="AN45" s="461"/>
      <c r="AO45" s="461"/>
      <c r="AP45" s="461"/>
      <c r="AQ45" s="461"/>
      <c r="AR45" s="461"/>
      <c r="AS45" s="461"/>
      <c r="AT45" s="461"/>
      <c r="AU45" s="461"/>
      <c r="AV45" s="461"/>
      <c r="AW45" s="461"/>
      <c r="AX45" s="461"/>
      <c r="AY45" s="461"/>
      <c r="AZ45" s="461"/>
      <c r="BA45" s="461"/>
      <c r="BC45" s="461"/>
      <c r="BD45" s="461"/>
      <c r="BE45" s="461"/>
      <c r="BF45" s="461"/>
      <c r="BG45" s="461"/>
      <c r="BH45" s="461"/>
      <c r="BI45" s="461"/>
      <c r="BJ45" s="461"/>
      <c r="BK45" s="461"/>
      <c r="BL45" s="461"/>
      <c r="BM45" s="461"/>
      <c r="BN45" s="461"/>
      <c r="BO45" s="461"/>
      <c r="BP45" s="461"/>
      <c r="BQ45" s="461"/>
      <c r="BR45" s="461"/>
      <c r="BS45" s="461"/>
      <c r="BT45" s="461"/>
      <c r="BU45" s="461"/>
      <c r="BV45" s="461"/>
      <c r="BX45" s="461"/>
      <c r="BY45" s="461"/>
      <c r="BZ45" s="461"/>
      <c r="CA45" s="461"/>
      <c r="CB45" s="461"/>
      <c r="CC45" s="461"/>
      <c r="CD45" s="461"/>
      <c r="CE45" s="461"/>
      <c r="CF45" s="461"/>
      <c r="CG45" s="461"/>
      <c r="CH45" s="461"/>
      <c r="CI45" s="461"/>
      <c r="CJ45" s="461"/>
      <c r="CK45" s="461"/>
      <c r="CL45" s="461"/>
      <c r="CM45" s="461"/>
      <c r="CN45" s="461"/>
      <c r="CO45" s="461"/>
      <c r="CP45" s="461"/>
      <c r="CQ45" s="461"/>
      <c r="CR45" s="461"/>
      <c r="CS45" s="461"/>
      <c r="CT45" s="461"/>
      <c r="CU45" s="461"/>
      <c r="CV45" s="461"/>
      <c r="CW45" s="461"/>
      <c r="CX45" s="461"/>
      <c r="CY45" s="461"/>
      <c r="CZ45" s="461"/>
      <c r="DA45" s="461"/>
      <c r="DB45" s="461"/>
      <c r="DC45" s="461"/>
      <c r="DD45" s="461"/>
      <c r="DE45" s="461"/>
      <c r="DF45" s="461"/>
      <c r="DG45" s="461"/>
      <c r="DH45" s="461"/>
      <c r="DI45" s="461"/>
      <c r="DJ45" s="461"/>
      <c r="DK45" s="461"/>
      <c r="DL45" s="461"/>
      <c r="DM45" s="461"/>
      <c r="DN45" s="461"/>
      <c r="DO45" s="461"/>
      <c r="DP45" s="461"/>
      <c r="DQ45" s="461"/>
      <c r="DR45" s="461"/>
      <c r="DS45" s="461"/>
      <c r="DT45" s="461"/>
      <c r="DU45" s="461"/>
      <c r="DV45" s="461"/>
      <c r="DW45" s="461"/>
      <c r="DX45" s="461"/>
      <c r="DY45" s="461"/>
      <c r="DZ45" s="461"/>
      <c r="EA45" s="461"/>
      <c r="EB45" s="461"/>
      <c r="EC45" s="461"/>
      <c r="ED45" s="461"/>
      <c r="EE45" s="461"/>
      <c r="EF45" s="461"/>
      <c r="EG45" s="461"/>
      <c r="EH45" s="461"/>
      <c r="EI45" s="461"/>
      <c r="EJ45" s="461"/>
      <c r="EK45" s="461"/>
      <c r="EL45" s="461"/>
      <c r="EM45" s="461"/>
      <c r="EN45" s="461"/>
      <c r="EO45" s="461"/>
      <c r="EP45" s="461"/>
      <c r="EQ45" s="461"/>
      <c r="ER45" s="461"/>
      <c r="EY45" s="461"/>
      <c r="EZ45" s="461"/>
      <c r="FA45" s="461"/>
    </row>
    <row r="46" spans="2:157">
      <c r="B46" s="461"/>
      <c r="C46" s="461"/>
      <c r="D46" s="461"/>
      <c r="E46" s="461"/>
      <c r="F46" s="461"/>
      <c r="G46" s="461"/>
      <c r="H46" s="461"/>
      <c r="I46" s="461"/>
      <c r="J46" s="461"/>
      <c r="K46" s="461"/>
      <c r="L46" s="461"/>
      <c r="T46" s="461"/>
      <c r="U46" s="461"/>
      <c r="V46" s="461"/>
      <c r="W46" s="461"/>
      <c r="X46" s="461"/>
      <c r="Y46" s="461"/>
      <c r="Z46" s="461"/>
      <c r="AA46" s="461"/>
      <c r="AB46" s="461"/>
      <c r="AC46" s="461"/>
      <c r="AD46" s="461"/>
      <c r="AE46" s="461"/>
      <c r="AF46" s="461"/>
      <c r="AG46" s="461"/>
      <c r="AH46" s="461"/>
      <c r="AI46" s="461"/>
      <c r="AJ46" s="461"/>
      <c r="AK46" s="461"/>
      <c r="AL46" s="461"/>
      <c r="AM46" s="461"/>
      <c r="AN46" s="461"/>
      <c r="AO46" s="461"/>
      <c r="AP46" s="461"/>
      <c r="AQ46" s="461"/>
      <c r="AR46" s="461"/>
      <c r="AS46" s="461"/>
      <c r="AT46" s="461"/>
      <c r="AU46" s="461"/>
      <c r="AV46" s="461"/>
      <c r="AW46" s="461"/>
      <c r="AX46" s="461"/>
      <c r="AY46" s="461"/>
      <c r="AZ46" s="461"/>
      <c r="BA46" s="461"/>
      <c r="BC46" s="461"/>
      <c r="BD46" s="461"/>
      <c r="BE46" s="461"/>
      <c r="BF46" s="461"/>
      <c r="BG46" s="461"/>
      <c r="BH46" s="461"/>
      <c r="BI46" s="461"/>
      <c r="BJ46" s="461"/>
      <c r="BK46" s="461"/>
      <c r="BL46" s="461"/>
      <c r="BM46" s="461"/>
      <c r="BN46" s="461"/>
      <c r="BO46" s="461"/>
      <c r="BP46" s="461"/>
      <c r="BQ46" s="461"/>
      <c r="BR46" s="461"/>
      <c r="BS46" s="461"/>
      <c r="BT46" s="461"/>
      <c r="BU46" s="461"/>
      <c r="BV46" s="461"/>
      <c r="BX46" s="461"/>
      <c r="BY46" s="461"/>
      <c r="BZ46" s="461"/>
      <c r="CA46" s="461"/>
      <c r="CB46" s="461"/>
      <c r="CC46" s="461"/>
      <c r="CD46" s="461"/>
      <c r="CE46" s="461"/>
      <c r="CF46" s="461"/>
      <c r="CG46" s="461"/>
      <c r="CH46" s="461"/>
      <c r="CI46" s="461"/>
      <c r="CJ46" s="461"/>
      <c r="CK46" s="461"/>
      <c r="CL46" s="461"/>
      <c r="CM46" s="461"/>
      <c r="CN46" s="461"/>
      <c r="CO46" s="461"/>
      <c r="CP46" s="461"/>
      <c r="CQ46" s="461"/>
      <c r="CR46" s="461"/>
      <c r="CS46" s="461"/>
      <c r="CT46" s="461"/>
      <c r="CU46" s="461"/>
      <c r="CV46" s="461"/>
      <c r="CW46" s="461"/>
      <c r="CX46" s="461"/>
      <c r="CY46" s="461"/>
      <c r="CZ46" s="461"/>
      <c r="DA46" s="461"/>
      <c r="DB46" s="461"/>
      <c r="DC46" s="461"/>
      <c r="DD46" s="461"/>
      <c r="DE46" s="461"/>
      <c r="DF46" s="461"/>
      <c r="DG46" s="461"/>
      <c r="DH46" s="461"/>
      <c r="DI46" s="461"/>
      <c r="DJ46" s="461"/>
      <c r="DK46" s="461"/>
      <c r="DL46" s="461"/>
      <c r="DM46" s="461"/>
      <c r="DN46" s="461"/>
      <c r="DO46" s="461"/>
      <c r="DP46" s="461"/>
      <c r="DQ46" s="461"/>
      <c r="DR46" s="461"/>
      <c r="DS46" s="461"/>
      <c r="DT46" s="461"/>
      <c r="DU46" s="461"/>
      <c r="DV46" s="461"/>
      <c r="DW46" s="461"/>
      <c r="DX46" s="461"/>
      <c r="DY46" s="461"/>
      <c r="DZ46" s="461"/>
      <c r="EA46" s="461"/>
      <c r="EB46" s="461"/>
      <c r="EC46" s="461"/>
      <c r="ED46" s="461"/>
      <c r="EE46" s="461"/>
      <c r="EF46" s="461"/>
      <c r="EG46" s="461"/>
      <c r="EH46" s="461"/>
      <c r="EI46" s="461"/>
      <c r="EJ46" s="461"/>
      <c r="EK46" s="461"/>
      <c r="EL46" s="461"/>
      <c r="EM46" s="461"/>
      <c r="EN46" s="461"/>
      <c r="EO46" s="461"/>
      <c r="EP46" s="461"/>
      <c r="EQ46" s="461"/>
      <c r="ER46" s="461"/>
      <c r="EY46" s="461"/>
      <c r="EZ46" s="461"/>
      <c r="FA46" s="461"/>
    </row>
    <row r="47" spans="2:157">
      <c r="B47" s="461"/>
      <c r="C47" s="461"/>
      <c r="D47" s="461"/>
      <c r="E47" s="461"/>
      <c r="F47" s="461"/>
      <c r="G47" s="461"/>
      <c r="H47" s="461"/>
      <c r="I47" s="461"/>
      <c r="J47" s="461"/>
      <c r="K47" s="461"/>
      <c r="L47" s="461"/>
      <c r="T47" s="461"/>
      <c r="U47" s="461"/>
      <c r="V47" s="461"/>
      <c r="W47" s="461"/>
      <c r="X47" s="461"/>
      <c r="Y47" s="461"/>
      <c r="Z47" s="461"/>
      <c r="AA47" s="461"/>
      <c r="AB47" s="461"/>
      <c r="AC47" s="461"/>
      <c r="AD47" s="461"/>
      <c r="AE47" s="461"/>
      <c r="AF47" s="461"/>
      <c r="AG47" s="461"/>
      <c r="AH47" s="461"/>
      <c r="AI47" s="461"/>
      <c r="AJ47" s="461"/>
      <c r="AK47" s="461"/>
      <c r="AL47" s="461"/>
      <c r="AM47" s="461"/>
      <c r="AN47" s="461"/>
      <c r="AO47" s="461"/>
      <c r="AP47" s="461"/>
      <c r="AQ47" s="461"/>
      <c r="AR47" s="461"/>
      <c r="AS47" s="461"/>
      <c r="AT47" s="461"/>
      <c r="AU47" s="461"/>
      <c r="AV47" s="461"/>
      <c r="AW47" s="461"/>
      <c r="AX47" s="461"/>
      <c r="AY47" s="461"/>
      <c r="AZ47" s="461"/>
      <c r="BA47" s="461"/>
      <c r="BC47" s="461"/>
      <c r="BD47" s="461"/>
      <c r="BE47" s="461"/>
      <c r="BF47" s="461"/>
      <c r="BG47" s="461"/>
      <c r="BH47" s="461"/>
      <c r="BI47" s="461"/>
      <c r="BJ47" s="461"/>
      <c r="BK47" s="461"/>
      <c r="BL47" s="461"/>
      <c r="BM47" s="461"/>
      <c r="BN47" s="461"/>
      <c r="BO47" s="461"/>
      <c r="BP47" s="461"/>
      <c r="BQ47" s="461"/>
      <c r="BR47" s="461"/>
      <c r="BS47" s="461"/>
      <c r="BT47" s="461"/>
      <c r="BU47" s="461"/>
      <c r="BV47" s="461"/>
      <c r="BX47" s="461"/>
      <c r="BY47" s="461"/>
      <c r="BZ47" s="461"/>
      <c r="CA47" s="461"/>
      <c r="CB47" s="461"/>
      <c r="CC47" s="461"/>
      <c r="CD47" s="461"/>
      <c r="CE47" s="461"/>
      <c r="CF47" s="461"/>
      <c r="CG47" s="461"/>
      <c r="CH47" s="461"/>
      <c r="CI47" s="461"/>
      <c r="CJ47" s="461"/>
      <c r="CK47" s="461"/>
      <c r="CL47" s="461"/>
      <c r="CM47" s="461"/>
      <c r="CN47" s="461"/>
      <c r="CO47" s="461"/>
      <c r="CP47" s="461"/>
      <c r="CQ47" s="461"/>
      <c r="CR47" s="461"/>
      <c r="CS47" s="461"/>
      <c r="CT47" s="461"/>
      <c r="CU47" s="461"/>
      <c r="CV47" s="461"/>
      <c r="CW47" s="461"/>
      <c r="CX47" s="461"/>
      <c r="CY47" s="461"/>
      <c r="CZ47" s="461"/>
      <c r="DA47" s="461"/>
      <c r="DB47" s="461"/>
      <c r="DC47" s="461"/>
      <c r="DD47" s="461"/>
      <c r="DE47" s="461"/>
      <c r="DF47" s="461"/>
      <c r="DG47" s="461"/>
      <c r="DH47" s="461"/>
      <c r="DI47" s="461"/>
      <c r="DJ47" s="461"/>
      <c r="DK47" s="461"/>
      <c r="DL47" s="461"/>
      <c r="DM47" s="461"/>
      <c r="DN47" s="461"/>
      <c r="DO47" s="461"/>
      <c r="DP47" s="461"/>
      <c r="DQ47" s="461"/>
      <c r="DR47" s="461"/>
      <c r="DS47" s="461"/>
      <c r="DT47" s="461"/>
      <c r="DU47" s="461"/>
      <c r="DV47" s="461"/>
      <c r="DW47" s="461"/>
      <c r="DX47" s="461"/>
      <c r="DY47" s="461"/>
      <c r="DZ47" s="461"/>
      <c r="EA47" s="461"/>
      <c r="EB47" s="461"/>
      <c r="EC47" s="461"/>
      <c r="ED47" s="461"/>
      <c r="EE47" s="461"/>
      <c r="EF47" s="461"/>
      <c r="EG47" s="461"/>
      <c r="EH47" s="461"/>
      <c r="EI47" s="461"/>
      <c r="EJ47" s="461"/>
      <c r="EK47" s="461"/>
      <c r="EL47" s="461"/>
      <c r="EM47" s="461"/>
      <c r="EN47" s="461"/>
      <c r="EO47" s="461"/>
      <c r="EP47" s="461"/>
      <c r="EQ47" s="461"/>
      <c r="ER47" s="461"/>
      <c r="EY47" s="461"/>
      <c r="EZ47" s="461"/>
      <c r="FA47" s="461"/>
    </row>
    <row r="48" spans="2:157">
      <c r="B48" s="461"/>
      <c r="C48" s="461"/>
      <c r="D48" s="461"/>
      <c r="E48" s="461"/>
      <c r="F48" s="461"/>
      <c r="G48" s="461"/>
      <c r="H48" s="461"/>
      <c r="I48" s="461"/>
      <c r="J48" s="461"/>
      <c r="K48" s="461"/>
      <c r="L48" s="461"/>
      <c r="T48" s="461"/>
      <c r="U48" s="461"/>
      <c r="V48" s="461"/>
      <c r="W48" s="461"/>
      <c r="X48" s="461"/>
      <c r="Y48" s="461"/>
      <c r="Z48" s="461"/>
      <c r="AA48" s="461"/>
      <c r="AB48" s="461"/>
      <c r="AC48" s="461"/>
      <c r="AD48" s="461"/>
      <c r="AE48" s="461"/>
      <c r="AF48" s="461"/>
      <c r="AG48" s="461"/>
      <c r="AH48" s="461"/>
      <c r="AI48" s="461"/>
      <c r="AJ48" s="461"/>
      <c r="AK48" s="461"/>
      <c r="AL48" s="461"/>
      <c r="AM48" s="461"/>
      <c r="AN48" s="461"/>
      <c r="AO48" s="461"/>
      <c r="AP48" s="461"/>
      <c r="AQ48" s="461"/>
      <c r="AR48" s="461"/>
      <c r="AS48" s="461"/>
      <c r="AT48" s="461"/>
      <c r="AU48" s="461"/>
      <c r="AV48" s="461"/>
      <c r="AW48" s="461"/>
      <c r="AX48" s="461"/>
      <c r="AY48" s="461"/>
      <c r="AZ48" s="461"/>
      <c r="BA48" s="461"/>
      <c r="BC48" s="461"/>
      <c r="BD48" s="461"/>
      <c r="BE48" s="461"/>
      <c r="BF48" s="461"/>
      <c r="BG48" s="461"/>
      <c r="BH48" s="461"/>
      <c r="BI48" s="461"/>
      <c r="BJ48" s="461"/>
      <c r="BK48" s="461"/>
      <c r="BL48" s="461"/>
      <c r="BM48" s="461"/>
      <c r="BN48" s="461"/>
      <c r="BO48" s="461"/>
      <c r="BP48" s="461"/>
      <c r="BQ48" s="461"/>
      <c r="BR48" s="461"/>
      <c r="BS48" s="461"/>
      <c r="BT48" s="461"/>
      <c r="BU48" s="461"/>
      <c r="BV48" s="461"/>
      <c r="BX48" s="461"/>
      <c r="BY48" s="461"/>
      <c r="BZ48" s="461"/>
      <c r="CA48" s="461"/>
      <c r="CB48" s="461"/>
      <c r="CC48" s="461"/>
      <c r="CD48" s="461"/>
      <c r="CE48" s="461"/>
      <c r="CF48" s="461"/>
      <c r="CG48" s="461"/>
      <c r="CH48" s="461"/>
      <c r="CI48" s="461"/>
      <c r="CJ48" s="461"/>
      <c r="CK48" s="461"/>
      <c r="CL48" s="461"/>
      <c r="CM48" s="461"/>
      <c r="CN48" s="461"/>
      <c r="CO48" s="461"/>
      <c r="CP48" s="461"/>
      <c r="CQ48" s="461"/>
      <c r="CR48" s="461"/>
      <c r="CS48" s="461"/>
      <c r="CT48" s="461"/>
      <c r="CU48" s="461"/>
      <c r="CV48" s="461"/>
      <c r="CW48" s="461"/>
      <c r="CX48" s="461"/>
      <c r="CY48" s="461"/>
      <c r="CZ48" s="461"/>
      <c r="DA48" s="461"/>
      <c r="DB48" s="461"/>
      <c r="DC48" s="461"/>
      <c r="DD48" s="461"/>
      <c r="DE48" s="461"/>
      <c r="DF48" s="461"/>
      <c r="DG48" s="461"/>
      <c r="DH48" s="461"/>
      <c r="DI48" s="461"/>
      <c r="DJ48" s="461"/>
      <c r="DK48" s="461"/>
      <c r="DL48" s="461"/>
      <c r="DM48" s="461"/>
      <c r="DN48" s="461"/>
      <c r="DO48" s="461"/>
      <c r="DP48" s="461"/>
      <c r="DQ48" s="461"/>
      <c r="DR48" s="461"/>
      <c r="DS48" s="461"/>
      <c r="DT48" s="461"/>
      <c r="DU48" s="461"/>
      <c r="DV48" s="461"/>
      <c r="DW48" s="461"/>
      <c r="DX48" s="461"/>
      <c r="DY48" s="461"/>
      <c r="DZ48" s="461"/>
      <c r="EA48" s="461"/>
      <c r="EB48" s="461"/>
      <c r="EC48" s="461"/>
      <c r="ED48" s="461"/>
      <c r="EE48" s="461"/>
      <c r="EF48" s="461"/>
      <c r="EG48" s="461"/>
      <c r="EH48" s="461"/>
      <c r="EI48" s="461"/>
      <c r="EJ48" s="461"/>
      <c r="EK48" s="461"/>
      <c r="EL48" s="461"/>
      <c r="EM48" s="461"/>
      <c r="EN48" s="461"/>
      <c r="EO48" s="461"/>
      <c r="EP48" s="461"/>
      <c r="EQ48" s="461"/>
      <c r="ER48" s="461"/>
      <c r="EY48" s="461"/>
      <c r="EZ48" s="461"/>
      <c r="FA48" s="461"/>
    </row>
    <row r="49" spans="2:157">
      <c r="B49" s="461"/>
      <c r="C49" s="461"/>
      <c r="D49" s="461"/>
      <c r="E49" s="461"/>
      <c r="F49" s="461"/>
      <c r="G49" s="461"/>
      <c r="H49" s="461"/>
      <c r="I49" s="461"/>
      <c r="J49" s="461"/>
      <c r="K49" s="461"/>
      <c r="L49" s="461"/>
      <c r="T49" s="461"/>
      <c r="U49" s="461"/>
      <c r="V49" s="461"/>
      <c r="W49" s="461"/>
      <c r="X49" s="461"/>
      <c r="Y49" s="461"/>
      <c r="Z49" s="461"/>
      <c r="AA49" s="461"/>
      <c r="AB49" s="461"/>
      <c r="AC49" s="461"/>
      <c r="AD49" s="461"/>
      <c r="AE49" s="461"/>
      <c r="AF49" s="461"/>
      <c r="AG49" s="461"/>
      <c r="AH49" s="461"/>
      <c r="AI49" s="461"/>
      <c r="AJ49" s="461"/>
      <c r="AK49" s="461"/>
      <c r="AL49" s="461"/>
      <c r="AM49" s="461"/>
      <c r="AN49" s="461"/>
      <c r="AO49" s="461"/>
      <c r="AP49" s="461"/>
      <c r="AQ49" s="461"/>
      <c r="AR49" s="461"/>
      <c r="AS49" s="461"/>
      <c r="AT49" s="461"/>
      <c r="AU49" s="461"/>
      <c r="AV49" s="461"/>
      <c r="AW49" s="461"/>
      <c r="AX49" s="461"/>
      <c r="AY49" s="461"/>
      <c r="AZ49" s="461"/>
      <c r="BA49" s="461"/>
      <c r="BC49" s="461"/>
      <c r="BD49" s="461"/>
      <c r="BE49" s="461"/>
      <c r="BF49" s="461"/>
      <c r="BG49" s="461"/>
      <c r="BH49" s="461"/>
      <c r="BI49" s="461"/>
      <c r="BJ49" s="461"/>
      <c r="BK49" s="461"/>
      <c r="BL49" s="461"/>
      <c r="BM49" s="461"/>
      <c r="BN49" s="461"/>
      <c r="BO49" s="461"/>
      <c r="BP49" s="461"/>
      <c r="BQ49" s="461"/>
      <c r="BR49" s="461"/>
      <c r="BS49" s="461"/>
      <c r="BT49" s="461"/>
      <c r="BU49" s="461"/>
      <c r="BV49" s="461"/>
      <c r="BX49" s="461"/>
      <c r="BY49" s="461"/>
      <c r="BZ49" s="461"/>
      <c r="CA49" s="461"/>
      <c r="CB49" s="461"/>
      <c r="CC49" s="461"/>
      <c r="CD49" s="461"/>
      <c r="CE49" s="461"/>
      <c r="CF49" s="461"/>
      <c r="CG49" s="461"/>
      <c r="CH49" s="461"/>
      <c r="CI49" s="461"/>
      <c r="CJ49" s="461"/>
      <c r="CK49" s="461"/>
      <c r="CL49" s="461"/>
      <c r="CM49" s="461"/>
      <c r="CN49" s="461"/>
      <c r="CO49" s="461"/>
      <c r="CP49" s="461"/>
      <c r="CQ49" s="461"/>
      <c r="CR49" s="461"/>
      <c r="CS49" s="461"/>
      <c r="CT49" s="461"/>
      <c r="CU49" s="461"/>
      <c r="CV49" s="461"/>
      <c r="CW49" s="461"/>
      <c r="CX49" s="461"/>
      <c r="CY49" s="461"/>
      <c r="CZ49" s="461"/>
      <c r="DA49" s="461"/>
      <c r="DB49" s="461"/>
      <c r="DC49" s="461"/>
      <c r="DD49" s="461"/>
      <c r="DE49" s="461"/>
      <c r="DF49" s="461"/>
      <c r="DG49" s="461"/>
      <c r="DH49" s="461"/>
      <c r="DI49" s="461"/>
      <c r="DJ49" s="461"/>
      <c r="DK49" s="461"/>
      <c r="DL49" s="461"/>
      <c r="DM49" s="461"/>
      <c r="DN49" s="461"/>
      <c r="DO49" s="461"/>
      <c r="DP49" s="461"/>
      <c r="DQ49" s="461"/>
      <c r="DR49" s="461"/>
      <c r="DS49" s="461"/>
      <c r="DT49" s="461"/>
      <c r="DU49" s="461"/>
      <c r="DV49" s="461"/>
      <c r="DW49" s="461"/>
      <c r="DX49" s="461"/>
      <c r="DY49" s="461"/>
      <c r="DZ49" s="461"/>
      <c r="EA49" s="461"/>
      <c r="EB49" s="461"/>
      <c r="EC49" s="461"/>
      <c r="ED49" s="461"/>
      <c r="EE49" s="461"/>
      <c r="EF49" s="461"/>
      <c r="EG49" s="461"/>
      <c r="EH49" s="461"/>
      <c r="EI49" s="461"/>
      <c r="EJ49" s="461"/>
      <c r="EK49" s="461"/>
      <c r="EL49" s="461"/>
      <c r="EM49" s="461"/>
      <c r="EN49" s="461"/>
      <c r="EO49" s="461"/>
      <c r="EP49" s="461"/>
      <c r="EQ49" s="461"/>
      <c r="ER49" s="461"/>
      <c r="EY49" s="461"/>
      <c r="EZ49" s="461"/>
      <c r="FA49" s="461"/>
    </row>
    <row r="50" spans="2:157">
      <c r="B50" s="461"/>
      <c r="C50" s="461"/>
      <c r="D50" s="461"/>
      <c r="E50" s="461"/>
      <c r="F50" s="461"/>
      <c r="G50" s="461"/>
      <c r="H50" s="461"/>
      <c r="I50" s="461"/>
      <c r="J50" s="461"/>
      <c r="K50" s="461"/>
      <c r="L50" s="461"/>
      <c r="T50" s="461"/>
      <c r="U50" s="461"/>
      <c r="V50" s="461"/>
      <c r="W50" s="461"/>
      <c r="X50" s="461"/>
      <c r="Y50" s="461"/>
      <c r="Z50" s="461"/>
      <c r="AA50" s="461"/>
      <c r="AB50" s="461"/>
      <c r="AC50" s="461"/>
      <c r="AD50" s="461"/>
      <c r="AE50" s="461"/>
      <c r="AF50" s="461"/>
      <c r="AG50" s="461"/>
      <c r="AH50" s="461"/>
      <c r="AI50" s="461"/>
      <c r="AJ50" s="461"/>
      <c r="AK50" s="461"/>
      <c r="AL50" s="461"/>
      <c r="AM50" s="461"/>
      <c r="AN50" s="461"/>
      <c r="AO50" s="461"/>
      <c r="AP50" s="461"/>
      <c r="AQ50" s="461"/>
      <c r="AR50" s="461"/>
      <c r="AS50" s="461"/>
      <c r="AT50" s="461"/>
      <c r="AU50" s="461"/>
      <c r="AV50" s="461"/>
      <c r="AW50" s="461"/>
      <c r="AX50" s="461"/>
      <c r="AY50" s="461"/>
      <c r="AZ50" s="461"/>
      <c r="BA50" s="461"/>
      <c r="BC50" s="461"/>
      <c r="BD50" s="461"/>
      <c r="BE50" s="461"/>
      <c r="BF50" s="461"/>
      <c r="BG50" s="461"/>
      <c r="BH50" s="461"/>
      <c r="BI50" s="461"/>
      <c r="BJ50" s="461"/>
      <c r="BK50" s="461"/>
      <c r="BL50" s="461"/>
      <c r="BM50" s="461"/>
      <c r="BN50" s="461"/>
      <c r="BO50" s="461"/>
      <c r="BP50" s="461"/>
      <c r="BQ50" s="461"/>
      <c r="BR50" s="461"/>
      <c r="BS50" s="461"/>
      <c r="BT50" s="461"/>
      <c r="BU50" s="461"/>
      <c r="BV50" s="461"/>
      <c r="BX50" s="461"/>
      <c r="BY50" s="461"/>
      <c r="BZ50" s="461"/>
      <c r="CA50" s="461"/>
      <c r="CB50" s="461"/>
      <c r="CC50" s="461"/>
      <c r="CD50" s="461"/>
      <c r="CE50" s="461"/>
      <c r="CF50" s="461"/>
      <c r="CG50" s="461"/>
      <c r="CH50" s="461"/>
      <c r="CI50" s="461"/>
      <c r="CJ50" s="461"/>
      <c r="CK50" s="461"/>
      <c r="CL50" s="461"/>
      <c r="CM50" s="461"/>
      <c r="CN50" s="461"/>
      <c r="CO50" s="461"/>
      <c r="CP50" s="461"/>
      <c r="CQ50" s="461"/>
      <c r="CR50" s="461"/>
      <c r="CS50" s="461"/>
      <c r="CT50" s="461"/>
      <c r="CU50" s="461"/>
      <c r="CV50" s="461"/>
      <c r="CW50" s="461"/>
      <c r="CX50" s="461"/>
      <c r="CY50" s="461"/>
      <c r="CZ50" s="461"/>
      <c r="DA50" s="461"/>
      <c r="DB50" s="461"/>
      <c r="DC50" s="461"/>
      <c r="DD50" s="461"/>
      <c r="DE50" s="461"/>
      <c r="DF50" s="461"/>
      <c r="DG50" s="461"/>
      <c r="DH50" s="461"/>
      <c r="DI50" s="461"/>
      <c r="DJ50" s="461"/>
      <c r="DK50" s="461"/>
      <c r="DL50" s="461"/>
      <c r="DM50" s="461"/>
      <c r="DN50" s="461"/>
      <c r="DO50" s="461"/>
      <c r="DP50" s="461"/>
      <c r="DQ50" s="461"/>
      <c r="DR50" s="461"/>
      <c r="DS50" s="461"/>
      <c r="DT50" s="461"/>
      <c r="DU50" s="461"/>
      <c r="DV50" s="461"/>
      <c r="DW50" s="461"/>
      <c r="DX50" s="461"/>
      <c r="DY50" s="461"/>
      <c r="DZ50" s="461"/>
      <c r="EA50" s="461"/>
      <c r="EB50" s="461"/>
      <c r="EC50" s="461"/>
      <c r="ED50" s="461"/>
      <c r="EE50" s="461"/>
      <c r="EF50" s="461"/>
      <c r="EG50" s="461"/>
      <c r="EH50" s="461"/>
      <c r="EI50" s="461"/>
      <c r="EJ50" s="461"/>
      <c r="EK50" s="461"/>
      <c r="EL50" s="461"/>
      <c r="EM50" s="461"/>
      <c r="EN50" s="461"/>
      <c r="EO50" s="461"/>
      <c r="EP50" s="461"/>
      <c r="EQ50" s="461"/>
      <c r="ER50" s="461"/>
      <c r="EY50" s="461"/>
      <c r="EZ50" s="461"/>
      <c r="FA50" s="461"/>
    </row>
    <row r="51" spans="2:157">
      <c r="B51" s="461"/>
      <c r="C51" s="461"/>
      <c r="D51" s="461"/>
      <c r="E51" s="461"/>
      <c r="F51" s="461"/>
      <c r="G51" s="461"/>
      <c r="H51" s="461"/>
      <c r="I51" s="461"/>
      <c r="J51" s="461"/>
      <c r="K51" s="461"/>
      <c r="L51" s="461"/>
      <c r="T51" s="461"/>
      <c r="U51" s="461"/>
      <c r="V51" s="461"/>
      <c r="W51" s="461"/>
      <c r="X51" s="461"/>
      <c r="Y51" s="461"/>
      <c r="Z51" s="461"/>
      <c r="AA51" s="461"/>
      <c r="AB51" s="461"/>
      <c r="AC51" s="461"/>
      <c r="AD51" s="461"/>
      <c r="AE51" s="461"/>
      <c r="AF51" s="461"/>
      <c r="AG51" s="461"/>
      <c r="AH51" s="461"/>
      <c r="AI51" s="461"/>
      <c r="AJ51" s="461"/>
      <c r="AK51" s="461"/>
      <c r="AL51" s="461"/>
      <c r="AM51" s="461"/>
      <c r="AN51" s="461"/>
      <c r="AO51" s="461"/>
      <c r="AP51" s="461"/>
      <c r="AQ51" s="461"/>
      <c r="AR51" s="461"/>
      <c r="AS51" s="461"/>
      <c r="AT51" s="461"/>
      <c r="AU51" s="461"/>
      <c r="AV51" s="461"/>
      <c r="AW51" s="461"/>
      <c r="AX51" s="461"/>
      <c r="AY51" s="461"/>
      <c r="AZ51" s="461"/>
      <c r="BA51" s="461"/>
      <c r="BC51" s="461"/>
      <c r="BD51" s="461"/>
      <c r="BE51" s="461"/>
      <c r="BF51" s="461"/>
      <c r="BG51" s="461"/>
      <c r="BH51" s="461"/>
      <c r="BI51" s="461"/>
      <c r="BJ51" s="461"/>
      <c r="BK51" s="461"/>
      <c r="BL51" s="461"/>
      <c r="BM51" s="461"/>
      <c r="BN51" s="461"/>
      <c r="BO51" s="461"/>
      <c r="BP51" s="461"/>
      <c r="BQ51" s="461"/>
      <c r="BR51" s="461"/>
      <c r="BS51" s="461"/>
      <c r="BT51" s="461"/>
      <c r="BU51" s="461"/>
      <c r="BV51" s="461"/>
      <c r="BX51" s="461"/>
      <c r="BY51" s="461"/>
      <c r="BZ51" s="461"/>
      <c r="CA51" s="461"/>
      <c r="CB51" s="461"/>
      <c r="CC51" s="461"/>
      <c r="CD51" s="461"/>
      <c r="CE51" s="461"/>
      <c r="CF51" s="461"/>
      <c r="CG51" s="461"/>
      <c r="CH51" s="461"/>
      <c r="CI51" s="461"/>
      <c r="CJ51" s="461"/>
      <c r="CK51" s="461"/>
      <c r="CL51" s="461"/>
      <c r="CM51" s="461"/>
      <c r="CN51" s="461"/>
      <c r="CO51" s="461"/>
      <c r="CP51" s="461"/>
      <c r="CQ51" s="461"/>
      <c r="CR51" s="461"/>
      <c r="CS51" s="461"/>
      <c r="CT51" s="461"/>
      <c r="CU51" s="461"/>
      <c r="CV51" s="461"/>
      <c r="CW51" s="461"/>
      <c r="CX51" s="461"/>
      <c r="CY51" s="461"/>
      <c r="CZ51" s="461"/>
      <c r="DA51" s="461"/>
      <c r="DB51" s="461"/>
      <c r="DC51" s="461"/>
      <c r="DD51" s="461"/>
      <c r="DE51" s="461"/>
      <c r="DF51" s="461"/>
      <c r="DG51" s="461"/>
      <c r="DH51" s="461"/>
      <c r="DI51" s="461"/>
      <c r="DJ51" s="461"/>
      <c r="DK51" s="461"/>
      <c r="DL51" s="461"/>
      <c r="DM51" s="461"/>
      <c r="DN51" s="461"/>
      <c r="DO51" s="461"/>
      <c r="DP51" s="461"/>
      <c r="DQ51" s="461"/>
      <c r="DR51" s="461"/>
      <c r="DS51" s="461"/>
      <c r="DT51" s="461"/>
      <c r="DU51" s="461"/>
      <c r="DV51" s="461"/>
      <c r="DW51" s="461"/>
      <c r="DX51" s="461"/>
      <c r="DY51" s="461"/>
      <c r="DZ51" s="461"/>
      <c r="EA51" s="461"/>
      <c r="EB51" s="461"/>
      <c r="EC51" s="461"/>
      <c r="ED51" s="461"/>
      <c r="EE51" s="461"/>
      <c r="EF51" s="461"/>
      <c r="EG51" s="461"/>
      <c r="EH51" s="461"/>
      <c r="EI51" s="461"/>
      <c r="EJ51" s="461"/>
      <c r="EK51" s="461"/>
      <c r="EL51" s="461"/>
      <c r="EM51" s="461"/>
      <c r="EN51" s="461"/>
      <c r="EO51" s="461"/>
      <c r="EP51" s="461"/>
      <c r="EQ51" s="461"/>
      <c r="ER51" s="461"/>
      <c r="EY51" s="461"/>
      <c r="EZ51" s="461"/>
      <c r="FA51" s="461"/>
    </row>
  </sheetData>
  <sheetProtection selectLockedCells="1"/>
  <mergeCells count="18">
    <mergeCell ref="M2:V2"/>
    <mergeCell ref="W2:AF2"/>
    <mergeCell ref="AG2:AP2"/>
    <mergeCell ref="DC2:DL2"/>
    <mergeCell ref="A27:G27"/>
    <mergeCell ref="ER2:FA2"/>
    <mergeCell ref="AR2:AZ2"/>
    <mergeCell ref="BB2:BK2"/>
    <mergeCell ref="BM2:BV2"/>
    <mergeCell ref="BW2:CF2"/>
    <mergeCell ref="CH2:CI2"/>
    <mergeCell ref="CK2:CQ2"/>
    <mergeCell ref="CS2:DB2"/>
    <mergeCell ref="EH2:EQ2"/>
    <mergeCell ref="A26:K26"/>
    <mergeCell ref="A2:A3"/>
    <mergeCell ref="DM2:DV2"/>
    <mergeCell ref="B2:K2"/>
  </mergeCells>
  <printOptions horizontalCentered="1" verticalCentered="1"/>
  <pageMargins left="0.23622047244094499" right="0.23622047244094499" top="0.23622047244094499" bottom="1.4173228346456701" header="0.31496062992126" footer="0.31496062992126"/>
  <pageSetup paperSize="9" scale="7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Y29"/>
  <sheetViews>
    <sheetView zoomScale="60" zoomScaleNormal="60" workbookViewId="0">
      <pane xSplit="1" ySplit="3" topLeftCell="FH4" activePane="bottomRight" state="frozen"/>
      <selection activeCell="G30" sqref="G30"/>
      <selection pane="topRight" activeCell="G30" sqref="G30"/>
      <selection pane="bottomLeft" activeCell="G30" sqref="G30"/>
      <selection pane="bottomRight" activeCell="FR13" sqref="FR13"/>
    </sheetView>
  </sheetViews>
  <sheetFormatPr defaultColWidth="9.26953125" defaultRowHeight="12.5"/>
  <cols>
    <col min="1" max="1" width="27" style="1634" customWidth="1"/>
    <col min="2" max="3" width="9.453125" style="1632" customWidth="1"/>
    <col min="4" max="5" width="9.54296875" style="1632" customWidth="1"/>
    <col min="6" max="7" width="7.54296875" style="1632" bestFit="1" customWidth="1"/>
    <col min="8" max="8" width="9" style="1632" bestFit="1" customWidth="1"/>
    <col min="9" max="11" width="9" style="1632" customWidth="1"/>
    <col min="12" max="18" width="8.26953125" style="1632" customWidth="1"/>
    <col min="19" max="21" width="9" style="1632" customWidth="1"/>
    <col min="22" max="22" width="12.7265625" style="1632" customWidth="1"/>
    <col min="23" max="23" width="9" style="1632" customWidth="1"/>
    <col min="24" max="30" width="9.453125" style="1632" customWidth="1"/>
    <col min="31" max="33" width="9" style="1632" customWidth="1"/>
    <col min="34" max="40" width="8.26953125" style="1632" customWidth="1"/>
    <col min="41" max="43" width="9" style="1632" customWidth="1"/>
    <col min="44" max="44" width="8.26953125" style="1632" customWidth="1"/>
    <col min="45" max="45" width="9.54296875" style="1632" customWidth="1"/>
    <col min="46" max="47" width="9.26953125" style="1632" customWidth="1"/>
    <col min="48" max="48" width="9" style="1632" customWidth="1"/>
    <col min="49" max="49" width="9.54296875" style="1632" bestFit="1" customWidth="1"/>
    <col min="50" max="50" width="9.7265625" style="1632" bestFit="1" customWidth="1"/>
    <col min="51" max="53" width="9" style="1632" customWidth="1"/>
    <col min="54" max="55" width="8.26953125" style="1632" customWidth="1"/>
    <col min="56" max="60" width="7.54296875" style="1632" customWidth="1"/>
    <col min="61" max="63" width="9" style="1632" customWidth="1"/>
    <col min="64" max="65" width="9.453125" style="1632" customWidth="1"/>
    <col min="66" max="68" width="9" style="1632" customWidth="1"/>
    <col min="69" max="75" width="9.453125" style="1632" customWidth="1"/>
    <col min="76" max="77" width="9" style="1632" customWidth="1"/>
    <col min="78" max="82" width="9.453125" style="1632" customWidth="1"/>
    <col min="83" max="84" width="9.90625" style="1632" bestFit="1" customWidth="1"/>
    <col min="85" max="85" width="9.7265625" style="1632" bestFit="1" customWidth="1"/>
    <col min="86" max="88" width="10.7265625" style="1632" customWidth="1"/>
    <col min="89" max="89" width="9" style="1632" customWidth="1"/>
    <col min="90" max="90" width="9.90625" style="1632" bestFit="1" customWidth="1"/>
    <col min="91" max="91" width="11.81640625" style="1632" customWidth="1"/>
    <col min="92" max="92" width="10.7265625" style="1632" customWidth="1"/>
    <col min="93" max="95" width="9" style="1632" customWidth="1"/>
    <col min="96" max="99" width="9.453125" style="1632" customWidth="1"/>
    <col min="100" max="100" width="9" style="1632" customWidth="1"/>
    <col min="101" max="101" width="9.90625" style="1632" bestFit="1" customWidth="1"/>
    <col min="102" max="102" width="9.7265625" style="1632" bestFit="1" customWidth="1"/>
    <col min="103" max="103" width="9.453125" style="1632" customWidth="1"/>
    <col min="104" max="106" width="9" style="1632" customWidth="1"/>
    <col min="107" max="108" width="9.453125" style="1632" customWidth="1"/>
    <col min="109" max="111" width="9" style="1632" customWidth="1"/>
    <col min="112" max="113" width="7.54296875" style="1632" bestFit="1" customWidth="1"/>
    <col min="114" max="114" width="7.54296875" style="1632" customWidth="1"/>
    <col min="115" max="118" width="9.453125" style="1632" customWidth="1"/>
    <col min="119" max="121" width="9" style="1632" customWidth="1"/>
    <col min="122" max="128" width="9.453125" style="1632" customWidth="1"/>
    <col min="129" max="131" width="9" style="1632" customWidth="1"/>
    <col min="132" max="137" width="9.453125" style="1632" customWidth="1"/>
    <col min="138" max="140" width="9" style="1632" customWidth="1"/>
    <col min="141" max="147" width="9.453125" style="1632" customWidth="1"/>
    <col min="148" max="157" width="9" style="1632" customWidth="1"/>
    <col min="158" max="162" width="9.453125" style="1632" customWidth="1"/>
    <col min="163" max="166" width="9.90625" style="1632" bestFit="1" customWidth="1"/>
    <col min="167" max="167" width="11" style="1632" bestFit="1" customWidth="1"/>
    <col min="168" max="170" width="9.54296875" style="1632" customWidth="1"/>
    <col min="171" max="171" width="9.90625" style="1632" bestFit="1" customWidth="1"/>
    <col min="172" max="172" width="9.54296875" style="1632" customWidth="1"/>
    <col min="173" max="176" width="9.90625" style="1632" bestFit="1" customWidth="1"/>
    <col min="177" max="177" width="11" style="1632" bestFit="1" customWidth="1"/>
    <col min="178" max="178" width="21.7265625" style="1632" customWidth="1"/>
    <col min="179" max="16384" width="9.26953125" style="1632"/>
  </cols>
  <sheetData>
    <row r="1" spans="1:207" s="1506" customFormat="1" ht="24" customHeight="1">
      <c r="A1" s="1505" t="s">
        <v>902</v>
      </c>
      <c r="B1" s="1505"/>
      <c r="C1" s="1505"/>
      <c r="D1" s="1505"/>
      <c r="E1" s="1505"/>
      <c r="F1" s="1505"/>
      <c r="G1" s="1505"/>
      <c r="H1" s="1505"/>
      <c r="I1" s="1505"/>
      <c r="J1" s="1505"/>
      <c r="K1" s="1505"/>
      <c r="L1" s="1505"/>
      <c r="M1" s="1505"/>
      <c r="N1" s="1505"/>
      <c r="O1" s="1505"/>
      <c r="P1" s="1505"/>
      <c r="Q1" s="1505"/>
      <c r="R1" s="1505"/>
      <c r="S1" s="1505"/>
      <c r="T1" s="1505"/>
      <c r="U1" s="1505"/>
      <c r="V1" s="1505"/>
      <c r="W1" s="1505"/>
      <c r="X1" s="1505"/>
      <c r="Y1" s="1505"/>
      <c r="Z1" s="1505"/>
      <c r="AA1" s="1505"/>
      <c r="AB1" s="1505"/>
      <c r="AC1" s="1505"/>
      <c r="AD1" s="1505"/>
      <c r="AE1" s="1505"/>
      <c r="AF1" s="1505"/>
      <c r="AG1" s="1505"/>
      <c r="AH1" s="1505"/>
      <c r="AI1" s="1505"/>
      <c r="AJ1" s="1505"/>
      <c r="AK1" s="1505"/>
      <c r="AL1" s="1505"/>
      <c r="AM1" s="1505"/>
      <c r="AN1" s="1505"/>
      <c r="AO1" s="1505"/>
      <c r="AP1" s="1505"/>
      <c r="AQ1" s="1505"/>
      <c r="AR1" s="1505"/>
      <c r="AS1" s="1505"/>
      <c r="AT1" s="1505"/>
      <c r="AU1" s="1505"/>
      <c r="AV1" s="1505"/>
      <c r="AW1" s="1505"/>
      <c r="AX1" s="1505"/>
      <c r="AY1" s="1505"/>
      <c r="AZ1" s="1505"/>
      <c r="BA1" s="1505"/>
      <c r="BB1" s="1505"/>
      <c r="BC1" s="1505"/>
      <c r="BD1" s="1505"/>
      <c r="BE1" s="1505"/>
      <c r="BF1" s="1505"/>
      <c r="BG1" s="1505"/>
      <c r="BH1" s="1505"/>
      <c r="BI1" s="1505"/>
      <c r="BJ1" s="1505"/>
      <c r="BK1" s="1505"/>
      <c r="BL1" s="1505"/>
      <c r="BM1" s="1505"/>
      <c r="BN1" s="1505"/>
      <c r="BO1" s="1505"/>
      <c r="BP1" s="1505"/>
      <c r="BQ1" s="1505"/>
      <c r="BR1" s="1505"/>
      <c r="BS1" s="1505"/>
      <c r="BT1" s="1505"/>
      <c r="BU1" s="1505"/>
      <c r="BV1" s="1505"/>
      <c r="BW1" s="1505"/>
      <c r="BX1" s="1505"/>
      <c r="BY1" s="1505"/>
      <c r="BZ1" s="1505"/>
      <c r="CA1" s="1505"/>
      <c r="CB1" s="1505"/>
      <c r="CC1" s="1505"/>
      <c r="CD1" s="1505"/>
      <c r="CE1" s="1505"/>
      <c r="CF1" s="1505"/>
      <c r="CG1" s="1505"/>
      <c r="CH1" s="1505"/>
      <c r="CI1" s="1505"/>
      <c r="CJ1" s="1505"/>
      <c r="CK1" s="1505"/>
      <c r="CL1" s="1505"/>
      <c r="CM1" s="1505"/>
      <c r="CN1" s="1505"/>
      <c r="CO1" s="1505"/>
      <c r="CP1" s="1505"/>
      <c r="CQ1" s="1505"/>
      <c r="CR1" s="1505"/>
      <c r="CS1" s="1505"/>
      <c r="CT1" s="1505"/>
      <c r="CU1" s="1505"/>
      <c r="CV1" s="1505"/>
      <c r="CW1" s="1505"/>
      <c r="CX1" s="1505"/>
      <c r="CY1" s="1505"/>
      <c r="CZ1" s="1505"/>
      <c r="DA1" s="1505"/>
      <c r="DB1" s="1505"/>
      <c r="DC1" s="1505"/>
      <c r="DD1" s="1505"/>
      <c r="DE1" s="1505"/>
      <c r="DF1" s="1505"/>
      <c r="DG1" s="1505"/>
      <c r="DH1" s="1505"/>
      <c r="DI1" s="1505"/>
      <c r="DJ1" s="1505"/>
      <c r="DK1" s="1505"/>
      <c r="DL1" s="1505"/>
      <c r="DM1" s="1505"/>
      <c r="DN1" s="1505"/>
      <c r="DO1" s="1505"/>
      <c r="DP1" s="1505"/>
      <c r="DQ1" s="1505"/>
      <c r="DR1" s="1505"/>
      <c r="DS1" s="1505"/>
      <c r="DT1" s="1505"/>
      <c r="DU1" s="1505"/>
      <c r="DV1" s="1505"/>
      <c r="DW1" s="1505"/>
      <c r="DX1" s="1505"/>
      <c r="DY1" s="1505"/>
      <c r="DZ1" s="1505"/>
      <c r="EA1" s="1505"/>
      <c r="EB1" s="1505"/>
      <c r="EC1" s="1505"/>
      <c r="ED1" s="1505"/>
      <c r="EE1" s="1505"/>
      <c r="EF1" s="1505"/>
      <c r="EG1" s="1505"/>
      <c r="EH1" s="1505"/>
      <c r="EI1" s="1505"/>
      <c r="EJ1" s="1505"/>
      <c r="EK1" s="1505"/>
      <c r="EL1" s="1505"/>
      <c r="EM1" s="1505"/>
      <c r="EN1" s="1505"/>
      <c r="EO1" s="1505"/>
      <c r="EP1" s="1505"/>
      <c r="EQ1" s="1505"/>
      <c r="ER1" s="1505"/>
      <c r="ES1" s="1505"/>
      <c r="ET1" s="1505"/>
      <c r="EU1" s="1505"/>
      <c r="EV1" s="1505"/>
      <c r="EW1" s="1505"/>
      <c r="EX1" s="1505"/>
      <c r="EY1" s="1505"/>
      <c r="EZ1" s="1505"/>
      <c r="FA1" s="1505"/>
      <c r="FB1" s="1505"/>
      <c r="FC1" s="1505"/>
      <c r="FD1" s="1505"/>
      <c r="FE1" s="1505"/>
      <c r="FF1" s="1505"/>
      <c r="FG1" s="1505"/>
      <c r="FH1" s="1505"/>
      <c r="FI1" s="1505"/>
      <c r="FJ1" s="1505"/>
      <c r="FK1" s="1505"/>
      <c r="FL1" s="1505"/>
      <c r="FM1" s="1505"/>
      <c r="FN1" s="1505"/>
      <c r="FO1" s="1505"/>
      <c r="FP1" s="1505"/>
      <c r="FS1" s="1505"/>
    </row>
    <row r="2" spans="1:207" s="1509" customFormat="1" ht="15" customHeight="1">
      <c r="A2" s="2267" t="s">
        <v>226</v>
      </c>
      <c r="B2" s="2258" t="s">
        <v>214</v>
      </c>
      <c r="C2" s="2259"/>
      <c r="D2" s="2259"/>
      <c r="E2" s="2259"/>
      <c r="F2" s="2259"/>
      <c r="G2" s="2259"/>
      <c r="H2" s="2259"/>
      <c r="I2" s="2259"/>
      <c r="J2" s="2259"/>
      <c r="K2" s="2260"/>
      <c r="L2" s="2258" t="s">
        <v>125</v>
      </c>
      <c r="M2" s="2259"/>
      <c r="N2" s="2259"/>
      <c r="O2" s="2259"/>
      <c r="P2" s="2259"/>
      <c r="Q2" s="2259"/>
      <c r="R2" s="2259"/>
      <c r="S2" s="2259"/>
      <c r="T2" s="2259"/>
      <c r="U2" s="2259"/>
      <c r="V2" s="2259" t="s">
        <v>817</v>
      </c>
      <c r="W2" s="2260"/>
      <c r="X2" s="2258" t="s">
        <v>124</v>
      </c>
      <c r="Y2" s="2259"/>
      <c r="Z2" s="2259"/>
      <c r="AA2" s="2259"/>
      <c r="AB2" s="2259"/>
      <c r="AC2" s="2259"/>
      <c r="AD2" s="2259"/>
      <c r="AE2" s="2259"/>
      <c r="AF2" s="2259"/>
      <c r="AG2" s="2260"/>
      <c r="AH2" s="2258" t="s">
        <v>216</v>
      </c>
      <c r="AI2" s="2259"/>
      <c r="AJ2" s="2259"/>
      <c r="AK2" s="2259"/>
      <c r="AL2" s="2259"/>
      <c r="AM2" s="2259"/>
      <c r="AN2" s="2259"/>
      <c r="AO2" s="2259"/>
      <c r="AP2" s="2259"/>
      <c r="AQ2" s="2260"/>
      <c r="AR2" s="2258" t="s">
        <v>290</v>
      </c>
      <c r="AS2" s="2259"/>
      <c r="AT2" s="2259"/>
      <c r="AU2" s="2259"/>
      <c r="AV2" s="2259"/>
      <c r="AW2" s="2259"/>
      <c r="AX2" s="2260"/>
      <c r="AY2" s="2269" t="s">
        <v>217</v>
      </c>
      <c r="AZ2" s="2270"/>
      <c r="BA2" s="2271"/>
      <c r="BB2" s="2258" t="s">
        <v>121</v>
      </c>
      <c r="BC2" s="2259"/>
      <c r="BD2" s="2259"/>
      <c r="BE2" s="2259"/>
      <c r="BF2" s="2259"/>
      <c r="BG2" s="2259"/>
      <c r="BH2" s="2259"/>
      <c r="BI2" s="2259"/>
      <c r="BJ2" s="2259"/>
      <c r="BK2" s="2259"/>
      <c r="BL2" s="2272" t="s">
        <v>120</v>
      </c>
      <c r="BM2" s="2272"/>
      <c r="BN2" s="2272"/>
      <c r="BO2" s="2272"/>
      <c r="BP2" s="2273"/>
      <c r="BQ2" s="2258" t="s">
        <v>218</v>
      </c>
      <c r="BR2" s="2259"/>
      <c r="BS2" s="2259"/>
      <c r="BT2" s="2259"/>
      <c r="BU2" s="2259"/>
      <c r="BV2" s="2259"/>
      <c r="BW2" s="2259"/>
      <c r="BX2" s="2259"/>
      <c r="BY2" s="2260"/>
      <c r="BZ2" s="2258" t="s">
        <v>181</v>
      </c>
      <c r="CA2" s="2259"/>
      <c r="CB2" s="2259"/>
      <c r="CC2" s="2259"/>
      <c r="CD2" s="2259"/>
      <c r="CE2" s="2259"/>
      <c r="CF2" s="2259"/>
      <c r="CG2" s="2259"/>
      <c r="CH2" s="2259" t="s">
        <v>116</v>
      </c>
      <c r="CI2" s="2259"/>
      <c r="CJ2" s="2259"/>
      <c r="CK2" s="2259"/>
      <c r="CL2" s="2259"/>
      <c r="CM2" s="2260"/>
      <c r="CN2" s="2054" t="s">
        <v>220</v>
      </c>
      <c r="CO2" s="2055"/>
      <c r="CP2" s="2055"/>
      <c r="CQ2" s="2056"/>
      <c r="CR2" s="2258" t="s">
        <v>114</v>
      </c>
      <c r="CS2" s="2259"/>
      <c r="CT2" s="2259"/>
      <c r="CU2" s="2259"/>
      <c r="CV2" s="2259"/>
      <c r="CW2" s="2259"/>
      <c r="CX2" s="2260"/>
      <c r="CY2" s="2054" t="s">
        <v>113</v>
      </c>
      <c r="CZ2" s="2055"/>
      <c r="DA2" s="2055"/>
      <c r="DB2" s="2056"/>
      <c r="DC2" s="2258" t="s">
        <v>221</v>
      </c>
      <c r="DD2" s="2259"/>
      <c r="DE2" s="2259"/>
      <c r="DF2" s="2259"/>
      <c r="DG2" s="2260"/>
      <c r="DH2" s="2261" t="s">
        <v>112</v>
      </c>
      <c r="DI2" s="2262"/>
      <c r="DJ2" s="2262"/>
      <c r="DK2" s="2262"/>
      <c r="DL2" s="2262"/>
      <c r="DM2" s="2262"/>
      <c r="DN2" s="2262"/>
      <c r="DO2" s="2262"/>
      <c r="DP2" s="2262"/>
      <c r="DQ2" s="2268"/>
      <c r="DR2" s="2261" t="s">
        <v>223</v>
      </c>
      <c r="DS2" s="2262"/>
      <c r="DT2" s="2262"/>
      <c r="DU2" s="2262"/>
      <c r="DV2" s="2262"/>
      <c r="DW2" s="2262"/>
      <c r="DX2" s="2262"/>
      <c r="DY2" s="2262"/>
      <c r="DZ2" s="2262"/>
      <c r="EA2" s="2268"/>
      <c r="EB2" s="2263" t="s">
        <v>110</v>
      </c>
      <c r="EC2" s="2263"/>
      <c r="ED2" s="2263"/>
      <c r="EE2" s="2263"/>
      <c r="EF2" s="2263"/>
      <c r="EG2" s="2263"/>
      <c r="EH2" s="2263"/>
      <c r="EI2" s="2263"/>
      <c r="EJ2" s="2263"/>
      <c r="EK2" s="2263" t="s">
        <v>224</v>
      </c>
      <c r="EL2" s="2263"/>
      <c r="EM2" s="2263"/>
      <c r="EN2" s="2263"/>
      <c r="EO2" s="2263"/>
      <c r="EP2" s="2263"/>
      <c r="EQ2" s="2263"/>
      <c r="ER2" s="2263"/>
      <c r="ES2" s="2263"/>
      <c r="ET2" s="2263"/>
      <c r="EU2" s="839" t="s">
        <v>358</v>
      </c>
      <c r="EV2" s="839" t="s">
        <v>356</v>
      </c>
      <c r="EW2" s="839" t="s">
        <v>359</v>
      </c>
      <c r="EX2" s="839" t="s">
        <v>331</v>
      </c>
      <c r="EY2" s="839" t="s">
        <v>332</v>
      </c>
      <c r="EZ2" s="839" t="s">
        <v>333</v>
      </c>
      <c r="FA2" s="839" t="s">
        <v>762</v>
      </c>
      <c r="FB2" s="2263" t="s">
        <v>100</v>
      </c>
      <c r="FC2" s="2263"/>
      <c r="FD2" s="2263"/>
      <c r="FE2" s="2263"/>
      <c r="FF2" s="2263"/>
      <c r="FG2" s="2263"/>
      <c r="FH2" s="2263"/>
      <c r="FI2" s="2263"/>
      <c r="FJ2" s="2263"/>
      <c r="FK2" s="2263"/>
      <c r="FL2" s="2263" t="s">
        <v>101</v>
      </c>
      <c r="FM2" s="2263"/>
      <c r="FN2" s="2263"/>
      <c r="FO2" s="2263"/>
      <c r="FP2" s="2263"/>
      <c r="FQ2" s="2263"/>
      <c r="FR2" s="2263"/>
      <c r="FS2" s="2263"/>
      <c r="FT2" s="2263"/>
      <c r="FU2" s="2263"/>
      <c r="FV2" s="1507"/>
      <c r="FW2" s="1508"/>
      <c r="FX2" s="1508"/>
      <c r="FY2" s="1508"/>
      <c r="FZ2" s="1508"/>
      <c r="GA2" s="1508"/>
      <c r="GB2" s="1508"/>
      <c r="GC2" s="1508"/>
      <c r="GD2" s="1508"/>
      <c r="GE2" s="1508"/>
      <c r="GF2" s="1508"/>
      <c r="GG2" s="1508"/>
    </row>
    <row r="3" spans="1:207" s="1514" customFormat="1" ht="15" customHeight="1">
      <c r="A3" s="2267"/>
      <c r="B3" s="1510" t="s">
        <v>88</v>
      </c>
      <c r="C3" s="1510" t="s">
        <v>89</v>
      </c>
      <c r="D3" s="1511" t="s">
        <v>90</v>
      </c>
      <c r="E3" s="1511" t="s">
        <v>91</v>
      </c>
      <c r="F3" s="1511" t="s">
        <v>92</v>
      </c>
      <c r="G3" s="1511" t="s">
        <v>93</v>
      </c>
      <c r="H3" s="1511" t="s">
        <v>94</v>
      </c>
      <c r="I3" s="1511" t="s">
        <v>95</v>
      </c>
      <c r="J3" s="570" t="s">
        <v>102</v>
      </c>
      <c r="K3" s="570" t="s">
        <v>320</v>
      </c>
      <c r="L3" s="1510" t="s">
        <v>88</v>
      </c>
      <c r="M3" s="1510" t="s">
        <v>89</v>
      </c>
      <c r="N3" s="1511" t="s">
        <v>90</v>
      </c>
      <c r="O3" s="1511" t="s">
        <v>91</v>
      </c>
      <c r="P3" s="1511" t="s">
        <v>92</v>
      </c>
      <c r="Q3" s="1511" t="s">
        <v>93</v>
      </c>
      <c r="R3" s="1511" t="s">
        <v>94</v>
      </c>
      <c r="S3" s="1511" t="s">
        <v>95</v>
      </c>
      <c r="T3" s="570" t="s">
        <v>102</v>
      </c>
      <c r="U3" s="570" t="s">
        <v>320</v>
      </c>
      <c r="V3" s="570" t="s">
        <v>102</v>
      </c>
      <c r="W3" s="570" t="s">
        <v>320</v>
      </c>
      <c r="X3" s="1510" t="s">
        <v>88</v>
      </c>
      <c r="Y3" s="1510" t="s">
        <v>89</v>
      </c>
      <c r="Z3" s="1511" t="s">
        <v>90</v>
      </c>
      <c r="AA3" s="1511" t="s">
        <v>91</v>
      </c>
      <c r="AB3" s="1511" t="s">
        <v>92</v>
      </c>
      <c r="AC3" s="1511" t="s">
        <v>93</v>
      </c>
      <c r="AD3" s="1511" t="s">
        <v>94</v>
      </c>
      <c r="AE3" s="1511" t="s">
        <v>95</v>
      </c>
      <c r="AF3" s="570" t="s">
        <v>102</v>
      </c>
      <c r="AG3" s="570" t="s">
        <v>320</v>
      </c>
      <c r="AH3" s="1510" t="s">
        <v>88</v>
      </c>
      <c r="AI3" s="1510" t="s">
        <v>89</v>
      </c>
      <c r="AJ3" s="1511" t="s">
        <v>90</v>
      </c>
      <c r="AK3" s="1511" t="s">
        <v>91</v>
      </c>
      <c r="AL3" s="1511" t="s">
        <v>92</v>
      </c>
      <c r="AM3" s="1511" t="s">
        <v>93</v>
      </c>
      <c r="AN3" s="1511" t="s">
        <v>94</v>
      </c>
      <c r="AO3" s="1511" t="s">
        <v>95</v>
      </c>
      <c r="AP3" s="570" t="s">
        <v>102</v>
      </c>
      <c r="AQ3" s="570" t="s">
        <v>320</v>
      </c>
      <c r="AR3" s="1511" t="s">
        <v>91</v>
      </c>
      <c r="AS3" s="1511" t="s">
        <v>92</v>
      </c>
      <c r="AT3" s="1511" t="s">
        <v>93</v>
      </c>
      <c r="AU3" s="1511" t="s">
        <v>94</v>
      </c>
      <c r="AV3" s="1511" t="s">
        <v>95</v>
      </c>
      <c r="AW3" s="570" t="s">
        <v>102</v>
      </c>
      <c r="AX3" s="570" t="s">
        <v>320</v>
      </c>
      <c r="AY3" s="1511" t="s">
        <v>95</v>
      </c>
      <c r="AZ3" s="570" t="s">
        <v>102</v>
      </c>
      <c r="BA3" s="570" t="s">
        <v>320</v>
      </c>
      <c r="BB3" s="579" t="s">
        <v>88</v>
      </c>
      <c r="BC3" s="579" t="s">
        <v>89</v>
      </c>
      <c r="BD3" s="1511" t="s">
        <v>90</v>
      </c>
      <c r="BE3" s="1511" t="s">
        <v>91</v>
      </c>
      <c r="BF3" s="1511" t="s">
        <v>92</v>
      </c>
      <c r="BG3" s="1511" t="s">
        <v>93</v>
      </c>
      <c r="BH3" s="1511" t="s">
        <v>94</v>
      </c>
      <c r="BI3" s="1511" t="s">
        <v>95</v>
      </c>
      <c r="BJ3" s="570" t="s">
        <v>102</v>
      </c>
      <c r="BK3" s="570" t="s">
        <v>320</v>
      </c>
      <c r="BL3" s="1511" t="s">
        <v>93</v>
      </c>
      <c r="BM3" s="1511" t="s">
        <v>94</v>
      </c>
      <c r="BN3" s="1511" t="s">
        <v>95</v>
      </c>
      <c r="BO3" s="570" t="s">
        <v>102</v>
      </c>
      <c r="BP3" s="570" t="s">
        <v>320</v>
      </c>
      <c r="BQ3" s="1510" t="s">
        <v>88</v>
      </c>
      <c r="BR3" s="1510" t="s">
        <v>89</v>
      </c>
      <c r="BS3" s="1511" t="s">
        <v>90</v>
      </c>
      <c r="BT3" s="1511" t="s">
        <v>91</v>
      </c>
      <c r="BU3" s="1511" t="s">
        <v>92</v>
      </c>
      <c r="BV3" s="1511" t="s">
        <v>93</v>
      </c>
      <c r="BW3" s="1511" t="s">
        <v>94</v>
      </c>
      <c r="BX3" s="1511" t="s">
        <v>95</v>
      </c>
      <c r="BY3" s="570" t="s">
        <v>102</v>
      </c>
      <c r="BZ3" s="1511" t="s">
        <v>90</v>
      </c>
      <c r="CA3" s="1511" t="s">
        <v>91</v>
      </c>
      <c r="CB3" s="1511" t="s">
        <v>92</v>
      </c>
      <c r="CC3" s="1511" t="s">
        <v>93</v>
      </c>
      <c r="CD3" s="1511" t="s">
        <v>94</v>
      </c>
      <c r="CE3" s="1511" t="s">
        <v>95</v>
      </c>
      <c r="CF3" s="570" t="s">
        <v>102</v>
      </c>
      <c r="CG3" s="570" t="s">
        <v>320</v>
      </c>
      <c r="CH3" s="1511" t="s">
        <v>92</v>
      </c>
      <c r="CI3" s="1511" t="s">
        <v>93</v>
      </c>
      <c r="CJ3" s="1511" t="s">
        <v>94</v>
      </c>
      <c r="CK3" s="1511" t="s">
        <v>95</v>
      </c>
      <c r="CL3" s="570" t="s">
        <v>102</v>
      </c>
      <c r="CM3" s="570" t="s">
        <v>320</v>
      </c>
      <c r="CN3" s="1511" t="s">
        <v>94</v>
      </c>
      <c r="CO3" s="1511" t="s">
        <v>95</v>
      </c>
      <c r="CP3" s="570" t="s">
        <v>102</v>
      </c>
      <c r="CQ3" s="570" t="s">
        <v>320</v>
      </c>
      <c r="CR3" s="1511" t="s">
        <v>91</v>
      </c>
      <c r="CS3" s="1511" t="s">
        <v>92</v>
      </c>
      <c r="CT3" s="1511" t="s">
        <v>93</v>
      </c>
      <c r="CU3" s="1511" t="s">
        <v>94</v>
      </c>
      <c r="CV3" s="1511" t="s">
        <v>95</v>
      </c>
      <c r="CW3" s="570" t="s">
        <v>102</v>
      </c>
      <c r="CX3" s="570" t="s">
        <v>320</v>
      </c>
      <c r="CY3" s="1511" t="s">
        <v>94</v>
      </c>
      <c r="CZ3" s="1511" t="s">
        <v>95</v>
      </c>
      <c r="DA3" s="570" t="s">
        <v>102</v>
      </c>
      <c r="DB3" s="570" t="s">
        <v>320</v>
      </c>
      <c r="DC3" s="1512" t="s">
        <v>93</v>
      </c>
      <c r="DD3" s="1512" t="s">
        <v>94</v>
      </c>
      <c r="DE3" s="1512" t="s">
        <v>95</v>
      </c>
      <c r="DF3" s="570" t="s">
        <v>102</v>
      </c>
      <c r="DG3" s="570" t="s">
        <v>320</v>
      </c>
      <c r="DH3" s="1510" t="s">
        <v>88</v>
      </c>
      <c r="DI3" s="1510" t="s">
        <v>89</v>
      </c>
      <c r="DJ3" s="1511" t="s">
        <v>90</v>
      </c>
      <c r="DK3" s="1511" t="s">
        <v>91</v>
      </c>
      <c r="DL3" s="1511" t="s">
        <v>92</v>
      </c>
      <c r="DM3" s="1511" t="s">
        <v>93</v>
      </c>
      <c r="DN3" s="1511" t="s">
        <v>94</v>
      </c>
      <c r="DO3" s="1511" t="s">
        <v>95</v>
      </c>
      <c r="DP3" s="570" t="s">
        <v>102</v>
      </c>
      <c r="DQ3" s="570" t="s">
        <v>320</v>
      </c>
      <c r="DR3" s="1510" t="s">
        <v>88</v>
      </c>
      <c r="DS3" s="1510" t="s">
        <v>89</v>
      </c>
      <c r="DT3" s="1511" t="s">
        <v>90</v>
      </c>
      <c r="DU3" s="1511" t="s">
        <v>91</v>
      </c>
      <c r="DV3" s="1511" t="s">
        <v>92</v>
      </c>
      <c r="DW3" s="1511" t="s">
        <v>93</v>
      </c>
      <c r="DX3" s="1511" t="s">
        <v>94</v>
      </c>
      <c r="DY3" s="1511" t="s">
        <v>95</v>
      </c>
      <c r="DZ3" s="570" t="s">
        <v>102</v>
      </c>
      <c r="EA3" s="570" t="s">
        <v>320</v>
      </c>
      <c r="EB3" s="2387" t="s">
        <v>89</v>
      </c>
      <c r="EC3" s="1512" t="s">
        <v>90</v>
      </c>
      <c r="ED3" s="1512" t="s">
        <v>91</v>
      </c>
      <c r="EE3" s="1512" t="s">
        <v>92</v>
      </c>
      <c r="EF3" s="1512" t="s">
        <v>93</v>
      </c>
      <c r="EG3" s="1512" t="s">
        <v>94</v>
      </c>
      <c r="EH3" s="1512" t="s">
        <v>95</v>
      </c>
      <c r="EI3" s="570" t="s">
        <v>102</v>
      </c>
      <c r="EJ3" s="570" t="s">
        <v>320</v>
      </c>
      <c r="EK3" s="2387" t="s">
        <v>88</v>
      </c>
      <c r="EL3" s="2387" t="s">
        <v>89</v>
      </c>
      <c r="EM3" s="1512" t="s">
        <v>90</v>
      </c>
      <c r="EN3" s="1512" t="s">
        <v>91</v>
      </c>
      <c r="EO3" s="1512" t="s">
        <v>92</v>
      </c>
      <c r="EP3" s="1512" t="s">
        <v>93</v>
      </c>
      <c r="EQ3" s="1512" t="s">
        <v>94</v>
      </c>
      <c r="ER3" s="1512" t="s">
        <v>95</v>
      </c>
      <c r="ES3" s="570" t="s">
        <v>102</v>
      </c>
      <c r="ET3" s="570" t="s">
        <v>320</v>
      </c>
      <c r="EU3" s="570" t="s">
        <v>320</v>
      </c>
      <c r="EV3" s="570" t="s">
        <v>320</v>
      </c>
      <c r="EW3" s="570" t="s">
        <v>320</v>
      </c>
      <c r="EX3" s="570" t="s">
        <v>320</v>
      </c>
      <c r="EY3" s="570" t="s">
        <v>320</v>
      </c>
      <c r="EZ3" s="570" t="s">
        <v>320</v>
      </c>
      <c r="FA3" s="570" t="s">
        <v>320</v>
      </c>
      <c r="FB3" s="2387" t="s">
        <v>88</v>
      </c>
      <c r="FC3" s="2387" t="s">
        <v>89</v>
      </c>
      <c r="FD3" s="1512" t="s">
        <v>90</v>
      </c>
      <c r="FE3" s="1512" t="s">
        <v>91</v>
      </c>
      <c r="FF3" s="1512" t="s">
        <v>92</v>
      </c>
      <c r="FG3" s="1512" t="s">
        <v>93</v>
      </c>
      <c r="FH3" s="1512" t="s">
        <v>94</v>
      </c>
      <c r="FI3" s="1512" t="s">
        <v>95</v>
      </c>
      <c r="FJ3" s="570" t="s">
        <v>102</v>
      </c>
      <c r="FK3" s="570" t="s">
        <v>320</v>
      </c>
      <c r="FL3" s="2387" t="s">
        <v>88</v>
      </c>
      <c r="FM3" s="1512" t="s">
        <v>89</v>
      </c>
      <c r="FN3" s="1512" t="s">
        <v>90</v>
      </c>
      <c r="FO3" s="1512" t="s">
        <v>91</v>
      </c>
      <c r="FP3" s="1512" t="s">
        <v>92</v>
      </c>
      <c r="FQ3" s="1512" t="s">
        <v>93</v>
      </c>
      <c r="FR3" s="1512" t="s">
        <v>94</v>
      </c>
      <c r="FS3" s="1512" t="s">
        <v>95</v>
      </c>
      <c r="FT3" s="570" t="s">
        <v>102</v>
      </c>
      <c r="FU3" s="569" t="s">
        <v>320</v>
      </c>
      <c r="FV3" s="1513"/>
      <c r="FW3" s="1513"/>
      <c r="FX3" s="1513"/>
      <c r="FY3" s="1513"/>
      <c r="FZ3" s="1513"/>
      <c r="GA3" s="1513"/>
      <c r="GB3" s="1513"/>
      <c r="GC3" s="1513"/>
      <c r="GD3" s="1513"/>
      <c r="GE3" s="1513"/>
      <c r="GF3" s="1513"/>
      <c r="GG3" s="1513"/>
    </row>
    <row r="4" spans="1:207" s="1522" customFormat="1" ht="18" customHeight="1">
      <c r="A4" s="1515" t="s">
        <v>279</v>
      </c>
      <c r="B4" s="1516"/>
      <c r="C4" s="1516"/>
      <c r="D4" s="1516"/>
      <c r="E4" s="1516"/>
      <c r="F4" s="1516"/>
      <c r="G4" s="1516"/>
      <c r="H4" s="1515"/>
      <c r="I4" s="1517"/>
      <c r="J4" s="1518"/>
      <c r="K4" s="1518"/>
      <c r="L4" s="1516"/>
      <c r="M4" s="1516"/>
      <c r="N4" s="1516"/>
      <c r="O4" s="1516"/>
      <c r="P4" s="1516"/>
      <c r="Q4" s="1516"/>
      <c r="R4" s="1516"/>
      <c r="S4" s="1519"/>
      <c r="T4" s="1519"/>
      <c r="U4" s="1518"/>
      <c r="V4" s="1519"/>
      <c r="W4" s="1518"/>
      <c r="X4" s="1516"/>
      <c r="Y4" s="1516"/>
      <c r="Z4" s="1516"/>
      <c r="AA4" s="1516"/>
      <c r="AB4" s="1516"/>
      <c r="AC4" s="1516"/>
      <c r="AD4" s="1516"/>
      <c r="AE4" s="1519"/>
      <c r="AF4" s="1519"/>
      <c r="AG4" s="1518"/>
      <c r="AH4" s="1516"/>
      <c r="AI4" s="1516"/>
      <c r="AJ4" s="1516"/>
      <c r="AK4" s="1516"/>
      <c r="AL4" s="1516"/>
      <c r="AM4" s="1516"/>
      <c r="AN4" s="1516"/>
      <c r="AO4" s="1519"/>
      <c r="AP4" s="1519"/>
      <c r="AQ4" s="1518"/>
      <c r="AR4" s="1516"/>
      <c r="AS4" s="1516"/>
      <c r="AT4" s="1516"/>
      <c r="AU4" s="1516"/>
      <c r="AV4" s="1519"/>
      <c r="AW4" s="1518"/>
      <c r="AX4" s="1518"/>
      <c r="AY4" s="1519"/>
      <c r="AZ4" s="1519"/>
      <c r="BA4" s="1518"/>
      <c r="BB4" s="1516"/>
      <c r="BC4" s="1516"/>
      <c r="BD4" s="1516"/>
      <c r="BE4" s="1516"/>
      <c r="BF4" s="1516"/>
      <c r="BG4" s="1516"/>
      <c r="BH4" s="1515"/>
      <c r="BI4" s="1519"/>
      <c r="BJ4" s="1519"/>
      <c r="BK4" s="1518"/>
      <c r="BL4" s="1515"/>
      <c r="BM4" s="1515"/>
      <c r="BN4" s="1517"/>
      <c r="BO4" s="1518"/>
      <c r="BP4" s="1518"/>
      <c r="BQ4" s="1516"/>
      <c r="BR4" s="1516"/>
      <c r="BS4" s="1516"/>
      <c r="BT4" s="1516"/>
      <c r="BU4" s="1516"/>
      <c r="BV4" s="1516"/>
      <c r="BW4" s="1516"/>
      <c r="BX4" s="1519"/>
      <c r="BY4" s="1518"/>
      <c r="BZ4" s="1516"/>
      <c r="CA4" s="1516"/>
      <c r="CB4" s="1516"/>
      <c r="CC4" s="1516"/>
      <c r="CD4" s="1516"/>
      <c r="CE4" s="1519"/>
      <c r="CF4" s="1519"/>
      <c r="CG4" s="1518"/>
      <c r="CH4" s="1516"/>
      <c r="CI4" s="1516"/>
      <c r="CJ4" s="1516"/>
      <c r="CK4" s="1518"/>
      <c r="CL4" s="1519"/>
      <c r="CM4" s="1518"/>
      <c r="CN4" s="1516"/>
      <c r="CO4" s="1519"/>
      <c r="CP4" s="1519"/>
      <c r="CQ4" s="1518"/>
      <c r="CR4" s="1516"/>
      <c r="CS4" s="1516"/>
      <c r="CT4" s="1516"/>
      <c r="CU4" s="1515"/>
      <c r="CV4" s="1519"/>
      <c r="CW4" s="1519"/>
      <c r="CX4" s="1518"/>
      <c r="CY4" s="1515"/>
      <c r="CZ4" s="1519"/>
      <c r="DA4" s="1519"/>
      <c r="DB4" s="1518"/>
      <c r="DC4" s="1515"/>
      <c r="DD4" s="1515"/>
      <c r="DE4" s="1519"/>
      <c r="DF4" s="1519"/>
      <c r="DG4" s="1518"/>
      <c r="DH4" s="1516"/>
      <c r="DI4" s="1516"/>
      <c r="DJ4" s="1516"/>
      <c r="DK4" s="1516"/>
      <c r="DL4" s="1516"/>
      <c r="DM4" s="1516"/>
      <c r="DN4" s="1516"/>
      <c r="DO4" s="1519"/>
      <c r="DP4" s="1519"/>
      <c r="DQ4" s="1518"/>
      <c r="DR4" s="1516"/>
      <c r="DS4" s="1516"/>
      <c r="DT4" s="1516"/>
      <c r="DU4" s="1516"/>
      <c r="DV4" s="1516"/>
      <c r="DW4" s="1516"/>
      <c r="DX4" s="1516"/>
      <c r="DY4" s="1519"/>
      <c r="DZ4" s="1519"/>
      <c r="EA4" s="1518"/>
      <c r="EB4" s="1516"/>
      <c r="EC4" s="1516"/>
      <c r="ED4" s="1516"/>
      <c r="EE4" s="1516"/>
      <c r="EF4" s="1516"/>
      <c r="EG4" s="1516"/>
      <c r="EH4" s="1519"/>
      <c r="EI4" s="1519"/>
      <c r="EJ4" s="1518"/>
      <c r="EK4" s="1516"/>
      <c r="EL4" s="1516"/>
      <c r="EM4" s="1516"/>
      <c r="EN4" s="1516"/>
      <c r="EO4" s="1516"/>
      <c r="EP4" s="1516"/>
      <c r="EQ4" s="1516"/>
      <c r="ER4" s="1519"/>
      <c r="ES4" s="1519"/>
      <c r="ET4" s="1518"/>
      <c r="EU4" s="1518"/>
      <c r="EV4" s="1518"/>
      <c r="EW4" s="1518"/>
      <c r="EX4" s="1518"/>
      <c r="EY4" s="1518"/>
      <c r="EZ4" s="1518"/>
      <c r="FA4" s="1518"/>
      <c r="FB4" s="1516"/>
      <c r="FC4" s="1516"/>
      <c r="FD4" s="1516"/>
      <c r="FE4" s="1516"/>
      <c r="FF4" s="1516"/>
      <c r="FG4" s="1516"/>
      <c r="FH4" s="1516"/>
      <c r="FI4" s="1517"/>
      <c r="FJ4" s="1518"/>
      <c r="FK4" s="1519"/>
      <c r="FL4" s="1516"/>
      <c r="FM4" s="1516"/>
      <c r="FN4" s="1516"/>
      <c r="FO4" s="1520"/>
      <c r="FP4" s="1520"/>
      <c r="FQ4" s="1521"/>
      <c r="FR4" s="1521"/>
      <c r="FS4" s="1519"/>
      <c r="FT4" s="2388"/>
      <c r="FU4" s="2388"/>
      <c r="FV4" s="1508"/>
      <c r="FW4" s="1508"/>
      <c r="FX4" s="1508"/>
      <c r="FY4" s="1508"/>
      <c r="FZ4" s="1508"/>
      <c r="GA4" s="1508"/>
      <c r="GB4" s="1508"/>
      <c r="GC4" s="1508"/>
      <c r="GD4" s="1508"/>
      <c r="GE4" s="1508"/>
      <c r="GF4" s="1508"/>
      <c r="GG4" s="1508"/>
    </row>
    <row r="5" spans="1:207" s="1540" customFormat="1">
      <c r="A5" s="1523" t="s">
        <v>280</v>
      </c>
      <c r="B5" s="1524">
        <v>215.11</v>
      </c>
      <c r="C5" s="1524">
        <v>2.4300000000000002</v>
      </c>
      <c r="D5" s="1524">
        <v>0.3</v>
      </c>
      <c r="E5" s="1524">
        <v>19.05</v>
      </c>
      <c r="F5" s="1524">
        <v>0</v>
      </c>
      <c r="G5" s="1525">
        <v>0</v>
      </c>
      <c r="H5" s="1525">
        <v>0</v>
      </c>
      <c r="I5" s="1526">
        <v>0</v>
      </c>
      <c r="J5" s="1527">
        <v>0</v>
      </c>
      <c r="K5" s="1527">
        <v>0</v>
      </c>
      <c r="L5" s="1528">
        <v>0</v>
      </c>
      <c r="M5" s="1524">
        <v>0</v>
      </c>
      <c r="N5" s="1524">
        <v>0</v>
      </c>
      <c r="O5" s="1524">
        <v>0</v>
      </c>
      <c r="P5" s="1524">
        <v>0</v>
      </c>
      <c r="Q5" s="1524">
        <v>0</v>
      </c>
      <c r="R5" s="1524">
        <v>0</v>
      </c>
      <c r="S5" s="1526">
        <v>0</v>
      </c>
      <c r="T5" s="1526">
        <v>0</v>
      </c>
      <c r="U5" s="1527">
        <v>0</v>
      </c>
      <c r="V5" s="1526">
        <v>0</v>
      </c>
      <c r="W5" s="1527">
        <v>0</v>
      </c>
      <c r="X5" s="1524">
        <v>0</v>
      </c>
      <c r="Y5" s="1524">
        <v>0</v>
      </c>
      <c r="Z5" s="1524">
        <v>0</v>
      </c>
      <c r="AA5" s="1524">
        <v>0</v>
      </c>
      <c r="AB5" s="1524">
        <v>0</v>
      </c>
      <c r="AC5" s="1529">
        <v>0</v>
      </c>
      <c r="AD5" s="1524">
        <v>0</v>
      </c>
      <c r="AE5" s="1526">
        <v>0</v>
      </c>
      <c r="AF5" s="1526">
        <v>0</v>
      </c>
      <c r="AG5" s="1527">
        <v>0</v>
      </c>
      <c r="AH5" s="1530">
        <v>0</v>
      </c>
      <c r="AI5" s="1530">
        <v>0</v>
      </c>
      <c r="AJ5" s="1530">
        <v>0</v>
      </c>
      <c r="AK5" s="1530">
        <v>0</v>
      </c>
      <c r="AL5" s="1524">
        <v>0</v>
      </c>
      <c r="AM5" s="1524">
        <v>0</v>
      </c>
      <c r="AN5" s="1524">
        <v>0</v>
      </c>
      <c r="AO5" s="1526">
        <v>0</v>
      </c>
      <c r="AP5" s="1526">
        <v>0</v>
      </c>
      <c r="AQ5" s="1527">
        <v>0</v>
      </c>
      <c r="AR5" s="1530">
        <v>0</v>
      </c>
      <c r="AS5" s="1530">
        <v>3.8</v>
      </c>
      <c r="AT5" s="1531">
        <v>0.16239999999999999</v>
      </c>
      <c r="AU5" s="1531">
        <v>30.783000000000001</v>
      </c>
      <c r="AV5" s="1527">
        <v>21.693043067378998</v>
      </c>
      <c r="AW5" s="1527">
        <v>59.959939999999996</v>
      </c>
      <c r="AX5" s="1527">
        <v>11.971310000000001</v>
      </c>
      <c r="AY5" s="1532">
        <v>0</v>
      </c>
      <c r="AZ5" s="1532">
        <v>0</v>
      </c>
      <c r="BA5" s="1527">
        <v>0</v>
      </c>
      <c r="BB5" s="1524">
        <v>0</v>
      </c>
      <c r="BC5" s="1524">
        <v>0.3</v>
      </c>
      <c r="BD5" s="1524">
        <v>0</v>
      </c>
      <c r="BE5" s="1524">
        <v>0</v>
      </c>
      <c r="BF5" s="1530">
        <v>0</v>
      </c>
      <c r="BG5" s="1530">
        <v>0</v>
      </c>
      <c r="BH5" s="1530">
        <v>0</v>
      </c>
      <c r="BI5" s="1533">
        <v>0</v>
      </c>
      <c r="BJ5" s="1526">
        <v>0</v>
      </c>
      <c r="BK5" s="1527">
        <v>0</v>
      </c>
      <c r="BL5" s="1530">
        <v>0</v>
      </c>
      <c r="BM5" s="1530">
        <v>0</v>
      </c>
      <c r="BN5" s="1526">
        <v>0</v>
      </c>
      <c r="BO5" s="1527">
        <v>0</v>
      </c>
      <c r="BP5" s="1527">
        <v>0</v>
      </c>
      <c r="BQ5" s="1524">
        <v>0</v>
      </c>
      <c r="BR5" s="1524">
        <v>0</v>
      </c>
      <c r="BS5" s="1524">
        <v>0</v>
      </c>
      <c r="BT5" s="1524">
        <v>0</v>
      </c>
      <c r="BU5" s="1524">
        <v>0</v>
      </c>
      <c r="BV5" s="1524">
        <v>0</v>
      </c>
      <c r="BW5" s="1524">
        <v>0</v>
      </c>
      <c r="BX5" s="1534">
        <v>0</v>
      </c>
      <c r="BY5" s="1527">
        <v>0</v>
      </c>
      <c r="BZ5" s="1524">
        <v>0</v>
      </c>
      <c r="CA5" s="1524">
        <v>0</v>
      </c>
      <c r="CB5" s="1524">
        <v>24.17</v>
      </c>
      <c r="CC5" s="1531">
        <v>107.02774999999747</v>
      </c>
      <c r="CD5" s="1531">
        <v>324.9115759</v>
      </c>
      <c r="CE5" s="1535">
        <v>73.794529999999995</v>
      </c>
      <c r="CF5" s="1532">
        <v>0</v>
      </c>
      <c r="CG5" s="1527">
        <v>0</v>
      </c>
      <c r="CH5" s="1531">
        <v>0</v>
      </c>
      <c r="CI5" s="1531">
        <v>235.93303999999989</v>
      </c>
      <c r="CJ5" s="1531">
        <v>1261.8327726999999</v>
      </c>
      <c r="CK5" s="1527">
        <v>1130.0128999000001</v>
      </c>
      <c r="CL5" s="1536">
        <v>1640.2762376982998</v>
      </c>
      <c r="CM5" s="1527">
        <v>670.99919999999997</v>
      </c>
      <c r="CN5" s="1531">
        <v>0</v>
      </c>
      <c r="CO5" s="1527">
        <v>0</v>
      </c>
      <c r="CP5" s="1526">
        <v>0</v>
      </c>
      <c r="CQ5" s="1527">
        <v>0</v>
      </c>
      <c r="CR5" s="1524">
        <v>0</v>
      </c>
      <c r="CS5" s="1524">
        <v>0</v>
      </c>
      <c r="CT5" s="1531">
        <v>21.862900000000007</v>
      </c>
      <c r="CU5" s="1531">
        <v>20.553239999999999</v>
      </c>
      <c r="CV5" s="1526">
        <v>0.3771696000000001</v>
      </c>
      <c r="CW5" s="1532">
        <v>53.498739999999962</v>
      </c>
      <c r="CX5" s="1527">
        <v>6.9</v>
      </c>
      <c r="CY5" s="1537">
        <v>0</v>
      </c>
      <c r="CZ5" s="1526">
        <v>0</v>
      </c>
      <c r="DA5" s="1526">
        <v>0</v>
      </c>
      <c r="DB5" s="1527">
        <v>0</v>
      </c>
      <c r="DC5" s="1531">
        <v>0</v>
      </c>
      <c r="DD5" s="1531">
        <v>0</v>
      </c>
      <c r="DE5" s="1526">
        <v>0</v>
      </c>
      <c r="DF5" s="1526">
        <v>0</v>
      </c>
      <c r="DG5" s="1527">
        <v>0.02</v>
      </c>
      <c r="DH5" s="1524">
        <v>6.42</v>
      </c>
      <c r="DI5" s="1524">
        <v>28.45</v>
      </c>
      <c r="DJ5" s="1524">
        <v>0.2</v>
      </c>
      <c r="DK5" s="1524">
        <v>0</v>
      </c>
      <c r="DL5" s="1524">
        <v>0.5</v>
      </c>
      <c r="DM5" s="1531">
        <v>25.48001</v>
      </c>
      <c r="DN5" s="1531">
        <v>0</v>
      </c>
      <c r="DO5" s="1526">
        <v>0</v>
      </c>
      <c r="DP5" s="1526">
        <v>2.4985400000000002</v>
      </c>
      <c r="DQ5" s="1527">
        <v>0</v>
      </c>
      <c r="DR5" s="1530">
        <v>3.8</v>
      </c>
      <c r="DS5" s="1530">
        <v>2.5</v>
      </c>
      <c r="DT5" s="1530">
        <v>2.0029200000000014</v>
      </c>
      <c r="DU5" s="1530">
        <v>1.0500000000000114</v>
      </c>
      <c r="DV5" s="1530">
        <v>0</v>
      </c>
      <c r="DW5" s="1531">
        <v>0</v>
      </c>
      <c r="DX5" s="1531">
        <v>0</v>
      </c>
      <c r="DY5" s="1527">
        <v>0</v>
      </c>
      <c r="DZ5" s="1526">
        <v>0</v>
      </c>
      <c r="EA5" s="1527">
        <v>0</v>
      </c>
      <c r="EB5" s="1530">
        <v>0</v>
      </c>
      <c r="EC5" s="1530">
        <v>0.2</v>
      </c>
      <c r="ED5" s="1530">
        <v>0</v>
      </c>
      <c r="EE5" s="1530">
        <v>0.1</v>
      </c>
      <c r="EF5" s="1531">
        <v>0</v>
      </c>
      <c r="EG5" s="1531">
        <v>0.94699999999999995</v>
      </c>
      <c r="EH5" s="1526">
        <v>0</v>
      </c>
      <c r="EI5" s="1526">
        <v>0</v>
      </c>
      <c r="EJ5" s="1527"/>
      <c r="EK5" s="1524">
        <v>0</v>
      </c>
      <c r="EL5" s="1524">
        <v>0</v>
      </c>
      <c r="EM5" s="1524">
        <v>0</v>
      </c>
      <c r="EN5" s="1524">
        <v>112.33262999999988</v>
      </c>
      <c r="EO5" s="1524">
        <v>0.43296000000038326</v>
      </c>
      <c r="EP5" s="1531">
        <v>0</v>
      </c>
      <c r="EQ5" s="1531">
        <v>0.94699999999999995</v>
      </c>
      <c r="ER5" s="1526">
        <v>0</v>
      </c>
      <c r="ES5" s="1526">
        <v>0</v>
      </c>
      <c r="ET5" s="1527">
        <v>0</v>
      </c>
      <c r="EU5" s="1527">
        <v>0</v>
      </c>
      <c r="EV5" s="1527">
        <v>0</v>
      </c>
      <c r="EW5" s="1527">
        <v>0</v>
      </c>
      <c r="EX5" s="1527">
        <v>0</v>
      </c>
      <c r="EY5" s="1527">
        <v>0</v>
      </c>
      <c r="EZ5" s="1527">
        <v>0</v>
      </c>
      <c r="FA5" s="1527">
        <v>0</v>
      </c>
      <c r="FB5" s="1524">
        <v>10.220000000000001</v>
      </c>
      <c r="FC5" s="1524">
        <v>31.25</v>
      </c>
      <c r="FD5" s="1524">
        <v>2.4029200000000013</v>
      </c>
      <c r="FE5" s="1524">
        <v>113.38262999999989</v>
      </c>
      <c r="FF5" s="1524">
        <v>29.002960000000385</v>
      </c>
      <c r="FG5" s="1531">
        <v>390.46609999999737</v>
      </c>
      <c r="FH5" s="1531">
        <v>1639.0275885999997</v>
      </c>
      <c r="FI5" s="1526">
        <v>1225.8776425673789</v>
      </c>
      <c r="FJ5" s="1554">
        <v>1756.2334576982998</v>
      </c>
      <c r="FK5" s="1538">
        <v>689.89050999999995</v>
      </c>
      <c r="FL5" s="1524">
        <v>225.33</v>
      </c>
      <c r="FM5" s="1528">
        <v>33.68</v>
      </c>
      <c r="FN5" s="1524">
        <v>2.7029200000000011</v>
      </c>
      <c r="FO5" s="1528">
        <v>132.4326299999999</v>
      </c>
      <c r="FP5" s="1528">
        <v>29.002960000000385</v>
      </c>
      <c r="FQ5" s="1531">
        <v>390.46609999999737</v>
      </c>
      <c r="FR5" s="1531">
        <v>1639.0275885999997</v>
      </c>
      <c r="FS5" s="1527">
        <v>1225.8776425673789</v>
      </c>
      <c r="FT5" s="2389">
        <v>1756.2334576982998</v>
      </c>
      <c r="FU5" s="2389">
        <v>689.89050999999995</v>
      </c>
      <c r="FV5" s="1539"/>
      <c r="FW5" s="1539"/>
      <c r="FX5" s="1539"/>
      <c r="FY5" s="1539"/>
      <c r="FZ5" s="1539"/>
      <c r="GA5" s="1539"/>
      <c r="GB5" s="1539"/>
      <c r="GC5" s="1539"/>
      <c r="GD5" s="1539"/>
      <c r="GE5" s="1539"/>
      <c r="GF5" s="1539"/>
      <c r="GG5" s="1539"/>
    </row>
    <row r="6" spans="1:207" s="1553" customFormat="1">
      <c r="A6" s="1523" t="s">
        <v>197</v>
      </c>
      <c r="B6" s="1541">
        <v>41262.5</v>
      </c>
      <c r="C6" s="1541">
        <v>38120.57</v>
      </c>
      <c r="D6" s="1541">
        <v>47125.97</v>
      </c>
      <c r="E6" s="1541">
        <v>97638.290000000008</v>
      </c>
      <c r="F6" s="1541">
        <v>0</v>
      </c>
      <c r="G6" s="1542">
        <v>0</v>
      </c>
      <c r="H6" s="1543">
        <v>11244.48</v>
      </c>
      <c r="I6" s="1544">
        <v>20066.036039999999</v>
      </c>
      <c r="J6" s="1545">
        <v>18920.259999999998</v>
      </c>
      <c r="K6" s="1527">
        <v>15747.101499999999</v>
      </c>
      <c r="L6" s="1546">
        <v>1.55</v>
      </c>
      <c r="M6" s="1541">
        <v>1.9</v>
      </c>
      <c r="N6" s="1541">
        <v>0</v>
      </c>
      <c r="O6" s="1541">
        <v>0</v>
      </c>
      <c r="P6" s="1541">
        <v>0</v>
      </c>
      <c r="Q6" s="1541">
        <v>0</v>
      </c>
      <c r="R6" s="1541">
        <v>0</v>
      </c>
      <c r="S6" s="1544">
        <v>0</v>
      </c>
      <c r="T6" s="1544">
        <v>0</v>
      </c>
      <c r="U6" s="1527">
        <v>0</v>
      </c>
      <c r="V6" s="1544">
        <v>0.55000000000000004</v>
      </c>
      <c r="W6" s="1527">
        <v>514.14460799999995</v>
      </c>
      <c r="X6" s="1541">
        <v>117.29949999999999</v>
      </c>
      <c r="Y6" s="1541">
        <v>256.27999999999997</v>
      </c>
      <c r="Z6" s="1541">
        <v>484.87349999999998</v>
      </c>
      <c r="AA6" s="1541">
        <v>216.89099999999999</v>
      </c>
      <c r="AB6" s="1541">
        <v>255.86450000000002</v>
      </c>
      <c r="AC6" s="1547">
        <v>213.56650000000002</v>
      </c>
      <c r="AD6" s="1541">
        <v>21.3565</v>
      </c>
      <c r="AE6" s="1544">
        <v>3.2</v>
      </c>
      <c r="AF6" s="1544">
        <v>1.4500000000000002</v>
      </c>
      <c r="AG6" s="1527">
        <v>4.1066941999999749</v>
      </c>
      <c r="AH6" s="1541">
        <v>37.634999999999998</v>
      </c>
      <c r="AI6" s="1541">
        <v>37.64</v>
      </c>
      <c r="AJ6" s="1541">
        <v>0</v>
      </c>
      <c r="AK6" s="1541">
        <v>0</v>
      </c>
      <c r="AL6" s="1541">
        <v>0</v>
      </c>
      <c r="AM6" s="1541">
        <v>0</v>
      </c>
      <c r="AN6" s="1541">
        <v>0</v>
      </c>
      <c r="AO6" s="1544">
        <v>0</v>
      </c>
      <c r="AP6" s="1544">
        <v>0</v>
      </c>
      <c r="AQ6" s="1527">
        <v>0</v>
      </c>
      <c r="AR6" s="1541">
        <v>574.21756200000004</v>
      </c>
      <c r="AS6" s="1541">
        <v>23715.054872099994</v>
      </c>
      <c r="AT6" s="1543">
        <v>649.77889535300005</v>
      </c>
      <c r="AU6" s="1543">
        <v>69472.0862051</v>
      </c>
      <c r="AV6" s="1545">
        <v>91568.909358799996</v>
      </c>
      <c r="AW6" s="1545">
        <v>84390.142637200013</v>
      </c>
      <c r="AX6" s="1527">
        <v>72696.804549699998</v>
      </c>
      <c r="AY6" s="1545">
        <v>51.51</v>
      </c>
      <c r="AZ6" s="1545">
        <v>785.44500000000005</v>
      </c>
      <c r="BA6" s="1527">
        <v>1801.7897499999999</v>
      </c>
      <c r="BB6" s="1541">
        <v>9.7230000000000008</v>
      </c>
      <c r="BC6" s="1541">
        <v>9.9700000000000006</v>
      </c>
      <c r="BD6" s="1541">
        <v>9.68</v>
      </c>
      <c r="BE6" s="1541">
        <v>2</v>
      </c>
      <c r="BF6" s="1541">
        <v>0</v>
      </c>
      <c r="BG6" s="1541">
        <v>0.5</v>
      </c>
      <c r="BH6" s="1541">
        <v>0</v>
      </c>
      <c r="BI6" s="1548">
        <v>0</v>
      </c>
      <c r="BJ6" s="1544">
        <v>0</v>
      </c>
      <c r="BK6" s="1527">
        <v>0</v>
      </c>
      <c r="BL6" s="1541">
        <v>35.92</v>
      </c>
      <c r="BM6" s="1541">
        <v>253.47717</v>
      </c>
      <c r="BN6" s="1544">
        <v>602.06442670000013</v>
      </c>
      <c r="BO6" s="1545">
        <v>707.33120769999994</v>
      </c>
      <c r="BP6" s="1527">
        <v>738.24</v>
      </c>
      <c r="BQ6" s="1541">
        <v>28.909999999999997</v>
      </c>
      <c r="BR6" s="1541">
        <v>43.22</v>
      </c>
      <c r="BS6" s="1541">
        <v>5.8068200000000001</v>
      </c>
      <c r="BT6" s="1541">
        <v>196.75063</v>
      </c>
      <c r="BU6" s="1541">
        <v>10.303858</v>
      </c>
      <c r="BV6" s="1541">
        <v>2603.7075799999998</v>
      </c>
      <c r="BW6" s="1541">
        <v>3782.3430199999998</v>
      </c>
      <c r="BX6" s="1548">
        <v>5232.0914300000004</v>
      </c>
      <c r="BY6" s="1545">
        <v>1916.0808</v>
      </c>
      <c r="BZ6" s="1541">
        <v>0.27885100000000002</v>
      </c>
      <c r="CA6" s="1541">
        <v>2904.3491599999998</v>
      </c>
      <c r="CB6" s="1541">
        <v>32306.64458</v>
      </c>
      <c r="CC6" s="1543">
        <v>79971.780881900006</v>
      </c>
      <c r="CD6" s="1543">
        <v>91172.526038800017</v>
      </c>
      <c r="CE6" s="1549">
        <v>124631.87925490001</v>
      </c>
      <c r="CF6" s="1545">
        <v>124356.10558420001</v>
      </c>
      <c r="CG6" s="1527">
        <v>182952.08314</v>
      </c>
      <c r="CH6" s="1543">
        <v>4256.7071299999998</v>
      </c>
      <c r="CI6" s="1543">
        <v>23911.278079252501</v>
      </c>
      <c r="CJ6" s="1543">
        <v>39563.13667676851</v>
      </c>
      <c r="CK6" s="1545">
        <v>66509.828922215122</v>
      </c>
      <c r="CL6" s="1550">
        <v>78840.391269449377</v>
      </c>
      <c r="CM6" s="1527">
        <v>108975.34686999999</v>
      </c>
      <c r="CN6" s="1543">
        <v>0.34444999999999998</v>
      </c>
      <c r="CO6" s="1545">
        <v>4.8830732719999999</v>
      </c>
      <c r="CP6" s="1544">
        <v>4411.3599999999997</v>
      </c>
      <c r="CQ6" s="1527">
        <v>8781.9011540000047</v>
      </c>
      <c r="CR6" s="1541">
        <v>427.74263999999999</v>
      </c>
      <c r="CS6" s="1541">
        <v>5942.7928700000002</v>
      </c>
      <c r="CT6" s="1543">
        <v>16330.081639997574</v>
      </c>
      <c r="CU6" s="1543">
        <v>24221.292403097654</v>
      </c>
      <c r="CV6" s="1544">
        <v>392.09788049982302</v>
      </c>
      <c r="CW6" s="1545">
        <v>52040.677890040221</v>
      </c>
      <c r="CX6" s="1527">
        <v>70349.896902838635</v>
      </c>
      <c r="CY6" s="1551">
        <v>35.289960000000001</v>
      </c>
      <c r="CZ6" s="1544">
        <v>2617.0506700000001</v>
      </c>
      <c r="DA6" s="1544">
        <v>58.336306398000005</v>
      </c>
      <c r="DB6" s="1527">
        <v>9756.8364199999996</v>
      </c>
      <c r="DC6" s="1543">
        <v>16.037988800000001</v>
      </c>
      <c r="DD6" s="1543">
        <v>94.657480899999996</v>
      </c>
      <c r="DE6" s="1544">
        <v>13610.902599999999</v>
      </c>
      <c r="DF6" s="1544">
        <v>66.161108100000007</v>
      </c>
      <c r="DG6" s="1527">
        <v>23.640377877000002</v>
      </c>
      <c r="DH6" s="1541">
        <v>188.31799999999998</v>
      </c>
      <c r="DI6" s="1541">
        <v>391.85</v>
      </c>
      <c r="DJ6" s="1541">
        <v>1299.5801879999999</v>
      </c>
      <c r="DK6" s="1541">
        <v>5140.3378067999993</v>
      </c>
      <c r="DL6" s="1541">
        <v>15864.962786399999</v>
      </c>
      <c r="DM6" s="1543">
        <v>20207.932570000001</v>
      </c>
      <c r="DN6" s="1543">
        <v>113.827372744</v>
      </c>
      <c r="DO6" s="1544">
        <v>5070.6442100000004</v>
      </c>
      <c r="DP6" s="1544">
        <v>1599.9757500000001</v>
      </c>
      <c r="DQ6" s="1527">
        <v>6330.1391299999996</v>
      </c>
      <c r="DR6" s="1541">
        <v>90.44</v>
      </c>
      <c r="DS6" s="1541">
        <v>41.53</v>
      </c>
      <c r="DT6" s="1541">
        <v>71.179009999999991</v>
      </c>
      <c r="DU6" s="1541">
        <v>54.650700000000008</v>
      </c>
      <c r="DV6" s="1541">
        <v>62.913331800000002</v>
      </c>
      <c r="DW6" s="1543">
        <v>126.73134999999999</v>
      </c>
      <c r="DX6" s="1543">
        <v>69.431509300000002</v>
      </c>
      <c r="DY6" s="1545">
        <v>31.814370199999999</v>
      </c>
      <c r="DZ6" s="1544">
        <v>97.475500000000011</v>
      </c>
      <c r="EA6" s="1527">
        <v>109.4648</v>
      </c>
      <c r="EB6" s="1541">
        <v>6.9</v>
      </c>
      <c r="EC6" s="1541">
        <v>9.7713369999999991</v>
      </c>
      <c r="ED6" s="1541">
        <v>1.0929069</v>
      </c>
      <c r="EE6" s="1541">
        <v>1.4954860000000001</v>
      </c>
      <c r="EF6" s="1543">
        <v>0.1</v>
      </c>
      <c r="EG6" s="1543">
        <v>5063.2964300000003</v>
      </c>
      <c r="EH6" s="1544">
        <v>0</v>
      </c>
      <c r="EI6" s="1544">
        <v>0</v>
      </c>
      <c r="EJ6" s="1527"/>
      <c r="EK6" s="1541">
        <v>863.78</v>
      </c>
      <c r="EL6" s="1541">
        <v>2484.4699999999998</v>
      </c>
      <c r="EM6" s="1541">
        <v>6172.2</v>
      </c>
      <c r="EN6" s="1541">
        <v>6283.4670699999997</v>
      </c>
      <c r="EO6" s="1541">
        <v>5943.7173899999998</v>
      </c>
      <c r="EP6" s="1543">
        <v>4312.5699599999998</v>
      </c>
      <c r="EQ6" s="1543">
        <v>5063.2964300000003</v>
      </c>
      <c r="ER6" s="1544">
        <v>14583.617990000001</v>
      </c>
      <c r="ES6" s="1544">
        <v>7693.3355899999997</v>
      </c>
      <c r="ET6" s="1527">
        <v>10543.22314</v>
      </c>
      <c r="EU6" s="1527">
        <v>111.07</v>
      </c>
      <c r="EV6" s="1527">
        <v>598.90967000000001</v>
      </c>
      <c r="EW6" s="1527">
        <v>3.4532899000000001</v>
      </c>
      <c r="EX6" s="1527">
        <v>0</v>
      </c>
      <c r="EY6" s="1527">
        <v>0</v>
      </c>
      <c r="EZ6" s="1527">
        <v>0</v>
      </c>
      <c r="FA6" s="1527">
        <v>0</v>
      </c>
      <c r="FB6" s="1541">
        <v>1337.66</v>
      </c>
      <c r="FC6" s="1541">
        <v>3273.76</v>
      </c>
      <c r="FD6" s="1541">
        <v>8053.3697059999995</v>
      </c>
      <c r="FE6" s="1541">
        <v>15801.499475699999</v>
      </c>
      <c r="FF6" s="1541">
        <v>88360.456804299989</v>
      </c>
      <c r="FG6" s="1543">
        <v>148379.98544530306</v>
      </c>
      <c r="FH6" s="1543">
        <v>233863.06521671015</v>
      </c>
      <c r="FI6" s="1544">
        <v>324910.49418658693</v>
      </c>
      <c r="FJ6" s="1554">
        <v>356964.26864308753</v>
      </c>
      <c r="FK6" s="1538">
        <v>474291.05049651576</v>
      </c>
      <c r="FL6" s="1541">
        <v>42600.160000000003</v>
      </c>
      <c r="FM6" s="1546">
        <v>41394.33</v>
      </c>
      <c r="FN6" s="1541">
        <v>55179.339705999999</v>
      </c>
      <c r="FO6" s="1546">
        <v>113439.7894757</v>
      </c>
      <c r="FP6" s="1541">
        <v>88360.456804299989</v>
      </c>
      <c r="FQ6" s="1543">
        <v>148379.98544530306</v>
      </c>
      <c r="FR6" s="1543">
        <v>245107.54521671016</v>
      </c>
      <c r="FS6" s="1545">
        <v>344976.53022658691</v>
      </c>
      <c r="FT6" s="2389">
        <v>375884.52864308754</v>
      </c>
      <c r="FU6" s="2389">
        <v>490038.15199651575</v>
      </c>
      <c r="FV6" s="1552"/>
      <c r="FW6" s="1508"/>
      <c r="FX6" s="1508"/>
      <c r="FY6" s="1508"/>
      <c r="FZ6" s="1508"/>
      <c r="GA6" s="1508"/>
      <c r="GB6" s="1508"/>
      <c r="GC6" s="1508"/>
      <c r="GD6" s="1508"/>
      <c r="GE6" s="1508"/>
      <c r="GF6" s="1508"/>
      <c r="GG6" s="1508"/>
    </row>
    <row r="7" spans="1:207" s="1553" customFormat="1">
      <c r="A7" s="1523" t="s">
        <v>198</v>
      </c>
      <c r="B7" s="1530">
        <v>41477.61</v>
      </c>
      <c r="C7" s="1530">
        <v>38123</v>
      </c>
      <c r="D7" s="1530">
        <v>47126.270000000004</v>
      </c>
      <c r="E7" s="1530">
        <v>97657.340000000011</v>
      </c>
      <c r="F7" s="1541">
        <v>0</v>
      </c>
      <c r="G7" s="1542">
        <v>0</v>
      </c>
      <c r="H7" s="1543">
        <v>11244.48</v>
      </c>
      <c r="I7" s="1538">
        <v>20066.036039999999</v>
      </c>
      <c r="J7" s="1554">
        <v>18920.259999999998</v>
      </c>
      <c r="K7" s="1527">
        <v>15747.101499999999</v>
      </c>
      <c r="L7" s="1546">
        <v>1.55</v>
      </c>
      <c r="M7" s="1541">
        <v>1.9</v>
      </c>
      <c r="N7" s="1541">
        <v>0</v>
      </c>
      <c r="O7" s="1541">
        <v>0</v>
      </c>
      <c r="P7" s="1541">
        <v>0</v>
      </c>
      <c r="Q7" s="1541">
        <v>0</v>
      </c>
      <c r="R7" s="1541">
        <v>0</v>
      </c>
      <c r="S7" s="1538">
        <v>0</v>
      </c>
      <c r="T7" s="1538">
        <v>0</v>
      </c>
      <c r="U7" s="1527">
        <v>0</v>
      </c>
      <c r="V7" s="1538">
        <v>0.55000000000000004</v>
      </c>
      <c r="W7" s="1527">
        <v>514.14460799999995</v>
      </c>
      <c r="X7" s="1530">
        <v>117.29949999999999</v>
      </c>
      <c r="Y7" s="1530">
        <v>256.27999999999997</v>
      </c>
      <c r="Z7" s="1530">
        <v>484.87349999999998</v>
      </c>
      <c r="AA7" s="1530">
        <v>216.89099999999999</v>
      </c>
      <c r="AB7" s="1530">
        <v>255.86450000000002</v>
      </c>
      <c r="AC7" s="1547">
        <v>213.56650000000002</v>
      </c>
      <c r="AD7" s="1541">
        <v>21.3565</v>
      </c>
      <c r="AE7" s="1538">
        <v>3.2</v>
      </c>
      <c r="AF7" s="1538">
        <v>1.4500000000000002</v>
      </c>
      <c r="AG7" s="1527">
        <v>4.1066941999999749</v>
      </c>
      <c r="AH7" s="1530">
        <v>37.634999999999998</v>
      </c>
      <c r="AI7" s="1530">
        <v>37.64</v>
      </c>
      <c r="AJ7" s="1530">
        <v>0</v>
      </c>
      <c r="AK7" s="1530">
        <v>0</v>
      </c>
      <c r="AL7" s="1541">
        <v>0</v>
      </c>
      <c r="AM7" s="1541">
        <v>0</v>
      </c>
      <c r="AN7" s="1541">
        <v>0</v>
      </c>
      <c r="AO7" s="1538">
        <v>0</v>
      </c>
      <c r="AP7" s="1538">
        <v>0</v>
      </c>
      <c r="AQ7" s="1527">
        <v>0</v>
      </c>
      <c r="AR7" s="1530">
        <v>574.21756200000004</v>
      </c>
      <c r="AS7" s="1530">
        <v>23718.854872099993</v>
      </c>
      <c r="AT7" s="1543">
        <v>649.9412953530001</v>
      </c>
      <c r="AU7" s="1543">
        <v>69502.869205099996</v>
      </c>
      <c r="AV7" s="1545">
        <v>91590.602401867378</v>
      </c>
      <c r="AW7" s="1554">
        <v>84450.102577200014</v>
      </c>
      <c r="AX7" s="1527">
        <v>72708.775859699992</v>
      </c>
      <c r="AY7" s="1554">
        <v>51.51</v>
      </c>
      <c r="AZ7" s="1554">
        <v>785.44500000000005</v>
      </c>
      <c r="BA7" s="1527">
        <v>1801.7897499999999</v>
      </c>
      <c r="BB7" s="1530">
        <v>9.7230000000000008</v>
      </c>
      <c r="BC7" s="1530">
        <v>10.27</v>
      </c>
      <c r="BD7" s="1530">
        <v>9.68</v>
      </c>
      <c r="BE7" s="1530">
        <v>2</v>
      </c>
      <c r="BF7" s="1530">
        <v>0</v>
      </c>
      <c r="BG7" s="1530">
        <v>0.5</v>
      </c>
      <c r="BH7" s="1530">
        <v>0</v>
      </c>
      <c r="BI7" s="1533">
        <v>0</v>
      </c>
      <c r="BJ7" s="1538">
        <v>0</v>
      </c>
      <c r="BK7" s="1527">
        <v>0</v>
      </c>
      <c r="BL7" s="1530">
        <v>35.92</v>
      </c>
      <c r="BM7" s="1530">
        <v>253.47717</v>
      </c>
      <c r="BN7" s="1538">
        <v>602.06442670000013</v>
      </c>
      <c r="BO7" s="1554">
        <v>707.33120769999994</v>
      </c>
      <c r="BP7" s="1527">
        <v>738.24</v>
      </c>
      <c r="BQ7" s="1530">
        <v>28.909999999999997</v>
      </c>
      <c r="BR7" s="1530">
        <v>43.22</v>
      </c>
      <c r="BS7" s="1530">
        <v>5.8068200000000001</v>
      </c>
      <c r="BT7" s="1530">
        <v>196.75063</v>
      </c>
      <c r="BU7" s="1530">
        <v>10.303858</v>
      </c>
      <c r="BV7" s="1530">
        <v>2603.7075799999998</v>
      </c>
      <c r="BW7" s="1530">
        <v>3782.3430199999998</v>
      </c>
      <c r="BX7" s="1533">
        <v>5232.0914300000004</v>
      </c>
      <c r="BY7" s="1554">
        <v>1916.0808</v>
      </c>
      <c r="BZ7" s="1530">
        <v>0.27885100000000002</v>
      </c>
      <c r="CA7" s="1530">
        <v>2904.3491600000002</v>
      </c>
      <c r="CB7" s="1530">
        <v>32330.814579999998</v>
      </c>
      <c r="CC7" s="1543">
        <v>80078.808631899999</v>
      </c>
      <c r="CD7" s="1543">
        <v>91497.437614700015</v>
      </c>
      <c r="CE7" s="1549">
        <v>124705.67378490001</v>
      </c>
      <c r="CF7" s="1554">
        <v>124356.10558420001</v>
      </c>
      <c r="CG7" s="1527">
        <v>182952.08314</v>
      </c>
      <c r="CH7" s="1543">
        <v>4256.7071299999998</v>
      </c>
      <c r="CI7" s="1543">
        <v>24147.211119252501</v>
      </c>
      <c r="CJ7" s="1543">
        <v>40824.96944946851</v>
      </c>
      <c r="CK7" s="1545">
        <v>67639.841822115122</v>
      </c>
      <c r="CL7" s="1555">
        <v>80480.667507147678</v>
      </c>
      <c r="CM7" s="1527">
        <v>109646.34607</v>
      </c>
      <c r="CN7" s="1543">
        <v>0.34444999999999998</v>
      </c>
      <c r="CO7" s="1545">
        <v>4.8830732719999999</v>
      </c>
      <c r="CP7" s="1538">
        <v>4411.3599999999997</v>
      </c>
      <c r="CQ7" s="1527">
        <v>8781.9011540000047</v>
      </c>
      <c r="CR7" s="1530">
        <v>427.74263999999999</v>
      </c>
      <c r="CS7" s="1530">
        <v>5942.7928700000002</v>
      </c>
      <c r="CT7" s="1543">
        <v>16351.944539997574</v>
      </c>
      <c r="CU7" s="1543">
        <v>24241.845643097655</v>
      </c>
      <c r="CV7" s="1538">
        <v>392.47505009982302</v>
      </c>
      <c r="CW7" s="1554">
        <v>52094.176630040223</v>
      </c>
      <c r="CX7" s="1527">
        <v>70356.796902838629</v>
      </c>
      <c r="CY7" s="1551">
        <v>35.289960000000001</v>
      </c>
      <c r="CZ7" s="1538">
        <v>2617.0506700000001</v>
      </c>
      <c r="DA7" s="1538">
        <v>58.336306398000005</v>
      </c>
      <c r="DB7" s="1527">
        <v>9756.8364199999996</v>
      </c>
      <c r="DC7" s="1543">
        <v>16.037988800000001</v>
      </c>
      <c r="DD7" s="1543">
        <v>94.657480899999996</v>
      </c>
      <c r="DE7" s="1538">
        <v>13610.902599999999</v>
      </c>
      <c r="DF7" s="1538">
        <v>66.161108100000007</v>
      </c>
      <c r="DG7" s="1527">
        <v>23.660377877000002</v>
      </c>
      <c r="DH7" s="1530">
        <v>194.73799999999997</v>
      </c>
      <c r="DI7" s="1530">
        <v>420.3</v>
      </c>
      <c r="DJ7" s="1530">
        <v>1299.780188</v>
      </c>
      <c r="DK7" s="1530">
        <v>5140.3378067999993</v>
      </c>
      <c r="DL7" s="1530">
        <v>15865.462786399999</v>
      </c>
      <c r="DM7" s="1543">
        <v>20233.41258</v>
      </c>
      <c r="DN7" s="1543">
        <v>113.827372744</v>
      </c>
      <c r="DO7" s="1538">
        <v>5070.6442100000004</v>
      </c>
      <c r="DP7" s="1538">
        <v>1602.4742900000001</v>
      </c>
      <c r="DQ7" s="1527">
        <v>6330.1391299999996</v>
      </c>
      <c r="DR7" s="1530">
        <v>94.24</v>
      </c>
      <c r="DS7" s="1530">
        <v>44.03</v>
      </c>
      <c r="DT7" s="1530">
        <v>73.181929999999994</v>
      </c>
      <c r="DU7" s="1530">
        <v>55.700700000000019</v>
      </c>
      <c r="DV7" s="1541">
        <v>62.913331800000002</v>
      </c>
      <c r="DW7" s="1543">
        <v>126.73134999999999</v>
      </c>
      <c r="DX7" s="1543">
        <v>69.431509300000002</v>
      </c>
      <c r="DY7" s="1545">
        <v>31.814370199999999</v>
      </c>
      <c r="DZ7" s="1538">
        <v>97.475500000000011</v>
      </c>
      <c r="EA7" s="1527">
        <v>109.4648</v>
      </c>
      <c r="EB7" s="1530">
        <v>6.9</v>
      </c>
      <c r="EC7" s="1530">
        <v>9.9713369999999983</v>
      </c>
      <c r="ED7" s="1530">
        <v>1.0929069</v>
      </c>
      <c r="EE7" s="1530">
        <v>1.5954860000000002</v>
      </c>
      <c r="EF7" s="1543">
        <v>0.1</v>
      </c>
      <c r="EG7" s="1543">
        <v>5064.2434300000004</v>
      </c>
      <c r="EH7" s="1538">
        <v>0</v>
      </c>
      <c r="EI7" s="1538">
        <v>0</v>
      </c>
      <c r="EJ7" s="1527"/>
      <c r="EK7" s="1530">
        <v>863.78</v>
      </c>
      <c r="EL7" s="1530">
        <v>2484.4699999999998</v>
      </c>
      <c r="EM7" s="1530">
        <v>6172.2</v>
      </c>
      <c r="EN7" s="1530">
        <v>6395.7996999999996</v>
      </c>
      <c r="EO7" s="1530">
        <v>5944.1503499999999</v>
      </c>
      <c r="EP7" s="1543">
        <v>4312.5699599999998</v>
      </c>
      <c r="EQ7" s="1543">
        <v>5064.2434300000004</v>
      </c>
      <c r="ER7" s="1538">
        <v>14583.617990000001</v>
      </c>
      <c r="ES7" s="1538">
        <v>7693.3355899999997</v>
      </c>
      <c r="ET7" s="1527">
        <v>10543.22314</v>
      </c>
      <c r="EU7" s="1527">
        <v>111.07</v>
      </c>
      <c r="EV7" s="1527">
        <v>598.90967000000001</v>
      </c>
      <c r="EW7" s="1527">
        <v>3.4532899000000001</v>
      </c>
      <c r="EX7" s="1527">
        <v>0</v>
      </c>
      <c r="EY7" s="1527">
        <v>0</v>
      </c>
      <c r="EZ7" s="1527">
        <v>0</v>
      </c>
      <c r="FA7" s="1527">
        <v>0</v>
      </c>
      <c r="FB7" s="1541">
        <v>1347.88</v>
      </c>
      <c r="FC7" s="1541">
        <v>3305</v>
      </c>
      <c r="FD7" s="1541">
        <v>8055.7726259999999</v>
      </c>
      <c r="FE7" s="1541">
        <v>15914.882105699997</v>
      </c>
      <c r="FF7" s="1541">
        <v>88389.459764299987</v>
      </c>
      <c r="FG7" s="1543">
        <v>148770.45154530308</v>
      </c>
      <c r="FH7" s="1543">
        <v>235502.09280531015</v>
      </c>
      <c r="FI7" s="1538">
        <v>326136.37182915432</v>
      </c>
      <c r="FJ7" s="1554">
        <v>358720.50210078579</v>
      </c>
      <c r="FK7" s="1538">
        <v>474980.94100651576</v>
      </c>
      <c r="FL7" s="1541">
        <v>42825.49</v>
      </c>
      <c r="FM7" s="1546">
        <v>41428</v>
      </c>
      <c r="FN7" s="1530">
        <v>55182.042626000002</v>
      </c>
      <c r="FO7" s="1546">
        <v>113572.22210570001</v>
      </c>
      <c r="FP7" s="1541">
        <v>88389.459764299987</v>
      </c>
      <c r="FQ7" s="1543">
        <v>148770.45154530305</v>
      </c>
      <c r="FR7" s="1543">
        <v>246746.57280531016</v>
      </c>
      <c r="FS7" s="1545">
        <v>346202.4078691543</v>
      </c>
      <c r="FT7" s="2389">
        <v>377640.7621007858</v>
      </c>
      <c r="FU7" s="2389">
        <v>490728.04250651575</v>
      </c>
      <c r="FV7" s="1552"/>
      <c r="FW7" s="1508"/>
      <c r="FX7" s="1508"/>
      <c r="FY7" s="1508"/>
      <c r="FZ7" s="1508"/>
      <c r="GA7" s="1508"/>
      <c r="GB7" s="1508"/>
      <c r="GC7" s="1508"/>
      <c r="GD7" s="1508"/>
      <c r="GE7" s="1508"/>
      <c r="GF7" s="1508"/>
      <c r="GG7" s="1508"/>
    </row>
    <row r="8" spans="1:207" s="1553" customFormat="1">
      <c r="A8" s="1523" t="s">
        <v>205</v>
      </c>
      <c r="B8" s="1541">
        <v>41443.9</v>
      </c>
      <c r="C8" s="1541">
        <v>38111.300000000003</v>
      </c>
      <c r="D8" s="1541">
        <v>47089.22</v>
      </c>
      <c r="E8" s="1541">
        <v>97652.54</v>
      </c>
      <c r="F8" s="1541">
        <v>0</v>
      </c>
      <c r="G8" s="1542">
        <v>0</v>
      </c>
      <c r="H8" s="1543">
        <v>11224.72</v>
      </c>
      <c r="I8" s="1544">
        <v>20066.036039999999</v>
      </c>
      <c r="J8" s="1545">
        <v>18920.259999999998</v>
      </c>
      <c r="K8" s="1527">
        <v>15742.931500000001</v>
      </c>
      <c r="L8" s="1546">
        <v>1.55</v>
      </c>
      <c r="M8" s="1541">
        <v>1.9</v>
      </c>
      <c r="N8" s="1541">
        <v>0</v>
      </c>
      <c r="O8" s="1541">
        <v>0</v>
      </c>
      <c r="P8" s="1541">
        <v>0</v>
      </c>
      <c r="Q8" s="1541">
        <v>0</v>
      </c>
      <c r="R8" s="1541">
        <v>0</v>
      </c>
      <c r="S8" s="1544">
        <v>0</v>
      </c>
      <c r="T8" s="1544">
        <v>0</v>
      </c>
      <c r="U8" s="1527">
        <v>0</v>
      </c>
      <c r="V8" s="1544">
        <v>0.55000000000000004</v>
      </c>
      <c r="W8" s="1527">
        <v>514.05717800000002</v>
      </c>
      <c r="X8" s="1541">
        <v>117.29949999999999</v>
      </c>
      <c r="Y8" s="1541">
        <v>256.27999999999997</v>
      </c>
      <c r="Z8" s="1541">
        <v>484.87349999999998</v>
      </c>
      <c r="AA8" s="1541">
        <v>216.89099999999999</v>
      </c>
      <c r="AB8" s="1541">
        <v>255.86450000000002</v>
      </c>
      <c r="AC8" s="1547">
        <v>213.56650000000002</v>
      </c>
      <c r="AD8" s="1541">
        <v>21.3565</v>
      </c>
      <c r="AE8" s="1544">
        <v>3.2</v>
      </c>
      <c r="AF8" s="1544">
        <v>1.45</v>
      </c>
      <c r="AG8" s="1527">
        <v>4.1066941999999749</v>
      </c>
      <c r="AH8" s="1541">
        <v>37.484999999999999</v>
      </c>
      <c r="AI8" s="1541">
        <v>37.49</v>
      </c>
      <c r="AJ8" s="1541">
        <v>0</v>
      </c>
      <c r="AK8" s="1541">
        <v>0</v>
      </c>
      <c r="AL8" s="1541">
        <v>0</v>
      </c>
      <c r="AM8" s="1541">
        <v>0</v>
      </c>
      <c r="AN8" s="1541">
        <v>0</v>
      </c>
      <c r="AO8" s="1544">
        <v>0</v>
      </c>
      <c r="AP8" s="1544">
        <v>0</v>
      </c>
      <c r="AQ8" s="1527">
        <v>0</v>
      </c>
      <c r="AR8" s="1541">
        <v>568.44756199999995</v>
      </c>
      <c r="AS8" s="1541">
        <v>23682.108872100001</v>
      </c>
      <c r="AT8" s="1543">
        <v>649.46397535300002</v>
      </c>
      <c r="AU8" s="1543">
        <v>69468.842725099996</v>
      </c>
      <c r="AV8" s="1545">
        <v>91511.043018799974</v>
      </c>
      <c r="AW8" s="1545">
        <v>84425.436267199999</v>
      </c>
      <c r="AX8" s="1527">
        <v>72701.223189700002</v>
      </c>
      <c r="AY8" s="1545">
        <v>51.51</v>
      </c>
      <c r="AZ8" s="1545">
        <v>785.44500000000005</v>
      </c>
      <c r="BA8" s="1527">
        <v>1783.7737500000001</v>
      </c>
      <c r="BB8" s="1541">
        <v>8.8230000000000004</v>
      </c>
      <c r="BC8" s="1541">
        <v>9.5500000000000007</v>
      </c>
      <c r="BD8" s="1541">
        <v>9.1810000000000009</v>
      </c>
      <c r="BE8" s="1541">
        <v>2</v>
      </c>
      <c r="BF8" s="1541">
        <v>0</v>
      </c>
      <c r="BG8" s="1541">
        <v>0.5</v>
      </c>
      <c r="BH8" s="1541">
        <v>0</v>
      </c>
      <c r="BI8" s="1548">
        <v>0</v>
      </c>
      <c r="BJ8" s="1544">
        <v>0</v>
      </c>
      <c r="BK8" s="1527">
        <v>0</v>
      </c>
      <c r="BL8" s="1541">
        <v>35.92</v>
      </c>
      <c r="BM8" s="1541">
        <v>253.47717</v>
      </c>
      <c r="BN8" s="1544">
        <v>602.06442670000001</v>
      </c>
      <c r="BO8" s="1545">
        <v>707.33120769999994</v>
      </c>
      <c r="BP8" s="1527">
        <v>738.24</v>
      </c>
      <c r="BQ8" s="1541">
        <v>28.91</v>
      </c>
      <c r="BR8" s="1541">
        <v>43.22</v>
      </c>
      <c r="BS8" s="1541">
        <v>5.8068200000000001</v>
      </c>
      <c r="BT8" s="1541">
        <v>196.75063</v>
      </c>
      <c r="BU8" s="1541">
        <v>10.303858</v>
      </c>
      <c r="BV8" s="1541">
        <v>2603.7075799999998</v>
      </c>
      <c r="BW8" s="1541">
        <v>3782.3430199999998</v>
      </c>
      <c r="BX8" s="1548">
        <v>5232.0914300000004</v>
      </c>
      <c r="BY8" s="1545">
        <v>1916.0808</v>
      </c>
      <c r="BZ8" s="1541">
        <v>0.27885100000000002</v>
      </c>
      <c r="CA8" s="1541">
        <v>2880.1791599999997</v>
      </c>
      <c r="CB8" s="1541">
        <v>31865.786830000001</v>
      </c>
      <c r="CC8" s="1543">
        <v>79689.897056000031</v>
      </c>
      <c r="CD8" s="1543">
        <v>91423.261854700002</v>
      </c>
      <c r="CE8" s="1549">
        <v>124693.58287489998</v>
      </c>
      <c r="CF8" s="1545">
        <v>124287.2555842</v>
      </c>
      <c r="CG8" s="1527">
        <v>182654.42001</v>
      </c>
      <c r="CH8" s="1543">
        <v>4020.7740899999999</v>
      </c>
      <c r="CI8" s="1543">
        <v>22884.198476100628</v>
      </c>
      <c r="CJ8" s="1543">
        <v>39692.754847504184</v>
      </c>
      <c r="CK8" s="1545">
        <v>65923.231665013998</v>
      </c>
      <c r="CL8" s="1550">
        <v>79771.662228204019</v>
      </c>
      <c r="CM8" s="1527">
        <v>109583.0920894</v>
      </c>
      <c r="CN8" s="1543">
        <v>0.34444999999999998</v>
      </c>
      <c r="CO8" s="1545">
        <v>4.8739768119999995</v>
      </c>
      <c r="CP8" s="1544">
        <v>4405.3599999999997</v>
      </c>
      <c r="CQ8" s="1527">
        <v>8751.6105289000043</v>
      </c>
      <c r="CR8" s="1541">
        <v>427.74264000000005</v>
      </c>
      <c r="CS8" s="1541">
        <v>5920.9299700000001</v>
      </c>
      <c r="CT8" s="1543">
        <v>16330.105229997715</v>
      </c>
      <c r="CU8" s="1543">
        <v>24198.128683097504</v>
      </c>
      <c r="CV8" s="1544">
        <v>391.58006269981121</v>
      </c>
      <c r="CW8" s="1545">
        <v>52081.276630041575</v>
      </c>
      <c r="CX8" s="1527">
        <v>70317.207362854097</v>
      </c>
      <c r="CY8" s="1551">
        <v>35.289960000000001</v>
      </c>
      <c r="CZ8" s="1544">
        <v>2617.0506700000001</v>
      </c>
      <c r="DA8" s="1544">
        <v>58.336306398000005</v>
      </c>
      <c r="DB8" s="1527">
        <v>9756.8364199999996</v>
      </c>
      <c r="DC8" s="1543">
        <v>16.037988800000001</v>
      </c>
      <c r="DD8" s="1543">
        <v>94.657480899999996</v>
      </c>
      <c r="DE8" s="1544">
        <v>13610.902599999999</v>
      </c>
      <c r="DF8" s="1544">
        <v>66.1382081</v>
      </c>
      <c r="DG8" s="1527">
        <v>23.663277876999999</v>
      </c>
      <c r="DH8" s="1524">
        <v>162.08199999999999</v>
      </c>
      <c r="DI8" s="1524">
        <v>409.68</v>
      </c>
      <c r="DJ8" s="1524">
        <v>1272.8086880000001</v>
      </c>
      <c r="DK8" s="1524">
        <v>5105.6458068000002</v>
      </c>
      <c r="DL8" s="1524">
        <v>15796.185376399999</v>
      </c>
      <c r="DM8" s="1543">
        <v>20220.20551</v>
      </c>
      <c r="DN8" s="1543">
        <v>113.8072047</v>
      </c>
      <c r="DO8" s="1544">
        <v>5065.9456700000001</v>
      </c>
      <c r="DP8" s="1544">
        <v>1598.0242900000001</v>
      </c>
      <c r="DQ8" s="1527">
        <v>6323.7380274999996</v>
      </c>
      <c r="DR8" s="1541">
        <v>90.62</v>
      </c>
      <c r="DS8" s="1541">
        <v>41.63</v>
      </c>
      <c r="DT8" s="1541">
        <v>72.131929999999997</v>
      </c>
      <c r="DU8" s="1541">
        <v>55.700699999999998</v>
      </c>
      <c r="DV8" s="1541">
        <v>62.913331800000002</v>
      </c>
      <c r="DW8" s="1543">
        <v>126.73134999999999</v>
      </c>
      <c r="DX8" s="1543">
        <v>69.431509300000002</v>
      </c>
      <c r="DY8" s="1545">
        <v>31.814370200000003</v>
      </c>
      <c r="DZ8" s="1544">
        <v>97.475500000000011</v>
      </c>
      <c r="EA8" s="1527">
        <v>109.4648</v>
      </c>
      <c r="EB8" s="1541">
        <v>6.7</v>
      </c>
      <c r="EC8" s="1541">
        <v>9.870000000000001</v>
      </c>
      <c r="ED8" s="1541">
        <v>1.6859069</v>
      </c>
      <c r="EE8" s="1541">
        <v>1.595486</v>
      </c>
      <c r="EF8" s="1543">
        <v>0.1</v>
      </c>
      <c r="EG8" s="1543">
        <v>5061.7998100000004</v>
      </c>
      <c r="EH8" s="1544">
        <v>0</v>
      </c>
      <c r="EI8" s="1544">
        <v>0</v>
      </c>
      <c r="EJ8" s="1527"/>
      <c r="EK8" s="1541">
        <v>863.78</v>
      </c>
      <c r="EL8" s="1541">
        <v>2484.4699999999998</v>
      </c>
      <c r="EM8" s="1541">
        <v>6059.87</v>
      </c>
      <c r="EN8" s="1541">
        <v>6389.6253199999992</v>
      </c>
      <c r="EO8" s="1541">
        <v>5885.1563200000001</v>
      </c>
      <c r="EP8" s="1543">
        <v>4294.1979899999997</v>
      </c>
      <c r="EQ8" s="1543">
        <v>5061.7998100000004</v>
      </c>
      <c r="ER8" s="1544">
        <v>14482.122170000001</v>
      </c>
      <c r="ES8" s="1544">
        <v>7691.1734200000001</v>
      </c>
      <c r="ET8" s="1527">
        <v>10542.19031</v>
      </c>
      <c r="EU8" s="1527">
        <v>102.67</v>
      </c>
      <c r="EV8" s="1527">
        <v>592.10518000000002</v>
      </c>
      <c r="EW8" s="1527">
        <v>2.424061</v>
      </c>
      <c r="EX8" s="1527">
        <v>0</v>
      </c>
      <c r="EY8" s="1527">
        <v>0</v>
      </c>
      <c r="EZ8" s="1527">
        <v>0</v>
      </c>
      <c r="FA8" s="1527">
        <v>0</v>
      </c>
      <c r="FB8" s="1541">
        <v>1310.55</v>
      </c>
      <c r="FC8" s="1541">
        <v>3290.91</v>
      </c>
      <c r="FD8" s="1541">
        <v>7914.8207889999994</v>
      </c>
      <c r="FE8" s="1541">
        <v>15844.668725699999</v>
      </c>
      <c r="FF8" s="1541">
        <v>87501.615654299996</v>
      </c>
      <c r="FG8" s="1543">
        <v>147064.63165625135</v>
      </c>
      <c r="FH8" s="1543">
        <v>234215.49521530166</v>
      </c>
      <c r="FI8" s="1544">
        <v>324221.01293512568</v>
      </c>
      <c r="FJ8" s="1554">
        <v>357892.44544184353</v>
      </c>
      <c r="FK8" s="1538">
        <v>474500.82287943113</v>
      </c>
      <c r="FL8" s="1541">
        <v>42754.450000000004</v>
      </c>
      <c r="FM8" s="1546">
        <v>41402.21</v>
      </c>
      <c r="FN8" s="1541">
        <v>55004.040788999999</v>
      </c>
      <c r="FO8" s="1546">
        <v>113497.20872569999</v>
      </c>
      <c r="FP8" s="1541">
        <v>87501.615654299996</v>
      </c>
      <c r="FQ8" s="1543">
        <v>147064.63165625135</v>
      </c>
      <c r="FR8" s="1543">
        <v>245440.21521530167</v>
      </c>
      <c r="FS8" s="1545">
        <v>344287.04897512565</v>
      </c>
      <c r="FT8" s="2389">
        <v>376812.70544184354</v>
      </c>
      <c r="FU8" s="2389">
        <v>490243.75437943114</v>
      </c>
      <c r="FV8" s="1552"/>
      <c r="FW8" s="1508"/>
      <c r="FX8" s="1508"/>
      <c r="FY8" s="1508"/>
      <c r="FZ8" s="1508"/>
      <c r="GA8" s="1508"/>
      <c r="GB8" s="1508"/>
      <c r="GC8" s="1508"/>
      <c r="GD8" s="1508"/>
      <c r="GE8" s="1508"/>
      <c r="GF8" s="1508"/>
      <c r="GG8" s="1508"/>
    </row>
    <row r="9" spans="1:207" s="1553" customFormat="1">
      <c r="A9" s="1523" t="s">
        <v>763</v>
      </c>
      <c r="B9" s="1541">
        <v>31.28</v>
      </c>
      <c r="C9" s="1541">
        <v>11.4</v>
      </c>
      <c r="D9" s="1541">
        <v>18</v>
      </c>
      <c r="E9" s="1541">
        <v>4.8</v>
      </c>
      <c r="F9" s="1541">
        <v>0</v>
      </c>
      <c r="G9" s="1542">
        <v>0</v>
      </c>
      <c r="H9" s="1542">
        <v>0</v>
      </c>
      <c r="I9" s="1544">
        <v>0</v>
      </c>
      <c r="J9" s="1545">
        <v>0</v>
      </c>
      <c r="K9" s="1527">
        <v>0</v>
      </c>
      <c r="L9" s="1546">
        <v>0</v>
      </c>
      <c r="M9" s="1541">
        <v>0</v>
      </c>
      <c r="N9" s="1541">
        <v>0</v>
      </c>
      <c r="O9" s="1541">
        <v>0</v>
      </c>
      <c r="P9" s="1541">
        <v>0</v>
      </c>
      <c r="Q9" s="1541">
        <v>0</v>
      </c>
      <c r="R9" s="1541">
        <v>0</v>
      </c>
      <c r="S9" s="1544">
        <v>0</v>
      </c>
      <c r="T9" s="1544">
        <v>0</v>
      </c>
      <c r="U9" s="1527">
        <v>0</v>
      </c>
      <c r="V9" s="1544">
        <v>0</v>
      </c>
      <c r="W9" s="1527">
        <v>0</v>
      </c>
      <c r="X9" s="1541">
        <v>0</v>
      </c>
      <c r="Y9" s="1541">
        <v>0</v>
      </c>
      <c r="Z9" s="1541">
        <v>0</v>
      </c>
      <c r="AA9" s="1541">
        <v>0</v>
      </c>
      <c r="AB9" s="1541">
        <v>0</v>
      </c>
      <c r="AC9" s="1547">
        <v>0</v>
      </c>
      <c r="AD9" s="1541">
        <v>0</v>
      </c>
      <c r="AE9" s="1544">
        <v>0</v>
      </c>
      <c r="AF9" s="1544">
        <v>0</v>
      </c>
      <c r="AG9" s="1527">
        <v>0</v>
      </c>
      <c r="AH9" s="1541">
        <v>0.15</v>
      </c>
      <c r="AI9" s="1541">
        <v>0.15</v>
      </c>
      <c r="AJ9" s="1541">
        <v>0</v>
      </c>
      <c r="AK9" s="1541">
        <v>0</v>
      </c>
      <c r="AL9" s="1541">
        <v>0</v>
      </c>
      <c r="AM9" s="1541">
        <v>0</v>
      </c>
      <c r="AN9" s="1541">
        <v>0</v>
      </c>
      <c r="AO9" s="1544">
        <v>0</v>
      </c>
      <c r="AP9" s="1544">
        <v>0</v>
      </c>
      <c r="AQ9" s="1527">
        <v>0</v>
      </c>
      <c r="AR9" s="1541">
        <v>1.97</v>
      </c>
      <c r="AS9" s="1541">
        <v>20.506</v>
      </c>
      <c r="AT9" s="1543">
        <v>0.16949</v>
      </c>
      <c r="AU9" s="1543">
        <v>12.333220000000001</v>
      </c>
      <c r="AV9" s="1545">
        <v>19.59966</v>
      </c>
      <c r="AW9" s="1545">
        <v>12.695</v>
      </c>
      <c r="AX9" s="1527">
        <v>7.55267</v>
      </c>
      <c r="AY9" s="1545">
        <v>0</v>
      </c>
      <c r="AZ9" s="1545">
        <v>0</v>
      </c>
      <c r="BA9" s="1527">
        <v>18.015999999999998</v>
      </c>
      <c r="BB9" s="1541">
        <v>0.6</v>
      </c>
      <c r="BC9" s="1541">
        <v>0.72</v>
      </c>
      <c r="BD9" s="1541">
        <v>0.499</v>
      </c>
      <c r="BE9" s="1541">
        <v>0</v>
      </c>
      <c r="BF9" s="1541">
        <v>0</v>
      </c>
      <c r="BG9" s="1541">
        <v>0</v>
      </c>
      <c r="BH9" s="1541">
        <v>0</v>
      </c>
      <c r="BI9" s="1548">
        <v>0</v>
      </c>
      <c r="BJ9" s="1544">
        <v>0</v>
      </c>
      <c r="BK9" s="1527">
        <v>0</v>
      </c>
      <c r="BL9" s="1541">
        <v>0</v>
      </c>
      <c r="BM9" s="1541">
        <v>0</v>
      </c>
      <c r="BN9" s="1544">
        <v>0</v>
      </c>
      <c r="BO9" s="1545">
        <v>0</v>
      </c>
      <c r="BP9" s="1527">
        <v>0</v>
      </c>
      <c r="BQ9" s="1541">
        <v>0</v>
      </c>
      <c r="BR9" s="1541">
        <v>0</v>
      </c>
      <c r="BS9" s="1541">
        <v>0</v>
      </c>
      <c r="BT9" s="1541">
        <v>0</v>
      </c>
      <c r="BU9" s="1541">
        <v>0</v>
      </c>
      <c r="BV9" s="1541">
        <v>0</v>
      </c>
      <c r="BW9" s="1541">
        <v>0</v>
      </c>
      <c r="BX9" s="1548">
        <v>0</v>
      </c>
      <c r="BY9" s="1545">
        <v>0</v>
      </c>
      <c r="BZ9" s="1541">
        <v>0</v>
      </c>
      <c r="CA9" s="1541">
        <v>0</v>
      </c>
      <c r="CB9" s="1541">
        <v>358</v>
      </c>
      <c r="CC9" s="1543">
        <v>64</v>
      </c>
      <c r="CD9" s="1543">
        <v>0.38123000000000001</v>
      </c>
      <c r="CE9" s="1549">
        <v>12.090909999999999</v>
      </c>
      <c r="CF9" s="1545">
        <v>68.849999999999994</v>
      </c>
      <c r="CG9" s="1527">
        <v>297.66313000000002</v>
      </c>
      <c r="CH9" s="1543">
        <v>0</v>
      </c>
      <c r="CI9" s="1543">
        <v>0</v>
      </c>
      <c r="CJ9" s="1543">
        <v>2</v>
      </c>
      <c r="CK9" s="1545">
        <v>43</v>
      </c>
      <c r="CL9" s="1550">
        <v>38</v>
      </c>
      <c r="CM9" s="1527">
        <v>6</v>
      </c>
      <c r="CN9" s="1543">
        <v>0</v>
      </c>
      <c r="CO9" s="1545">
        <v>9.0963999999999993E-3</v>
      </c>
      <c r="CP9" s="1544">
        <v>6</v>
      </c>
      <c r="CQ9" s="1527">
        <v>30.290625099999993</v>
      </c>
      <c r="CR9" s="1541">
        <v>0</v>
      </c>
      <c r="CS9" s="1541">
        <v>0</v>
      </c>
      <c r="CT9" s="1543">
        <v>1.28607</v>
      </c>
      <c r="CU9" s="1543">
        <v>6</v>
      </c>
      <c r="CV9" s="1544">
        <v>0.36000000000000004</v>
      </c>
      <c r="CW9" s="1545">
        <v>6</v>
      </c>
      <c r="CX9" s="1527">
        <v>12.29256</v>
      </c>
      <c r="CY9" s="1551">
        <v>0</v>
      </c>
      <c r="CZ9" s="1544">
        <v>0</v>
      </c>
      <c r="DA9" s="1544">
        <v>0</v>
      </c>
      <c r="DB9" s="1527">
        <v>0</v>
      </c>
      <c r="DC9" s="1543">
        <v>0</v>
      </c>
      <c r="DD9" s="1543">
        <v>0</v>
      </c>
      <c r="DE9" s="1544">
        <v>0</v>
      </c>
      <c r="DF9" s="1544">
        <v>0</v>
      </c>
      <c r="DG9" s="1527">
        <v>0</v>
      </c>
      <c r="DH9" s="1541">
        <v>4.21</v>
      </c>
      <c r="DI9" s="1541">
        <v>10.42</v>
      </c>
      <c r="DJ9" s="1541">
        <v>26.971499999999999</v>
      </c>
      <c r="DK9" s="1541">
        <v>34.192</v>
      </c>
      <c r="DL9" s="1541">
        <v>44</v>
      </c>
      <c r="DM9" s="1543">
        <v>13.20707</v>
      </c>
      <c r="DN9" s="1543">
        <v>2.0168044E-2</v>
      </c>
      <c r="DO9" s="1544">
        <v>2.2000000000000002</v>
      </c>
      <c r="DP9" s="1544">
        <v>4.45</v>
      </c>
      <c r="DQ9" s="1527">
        <v>0.25</v>
      </c>
      <c r="DR9" s="1541">
        <v>1.1200000000000001</v>
      </c>
      <c r="DS9" s="1541">
        <v>0.4</v>
      </c>
      <c r="DT9" s="1541">
        <v>0</v>
      </c>
      <c r="DU9" s="1541">
        <v>0</v>
      </c>
      <c r="DV9" s="1530">
        <v>0</v>
      </c>
      <c r="DW9" s="1543">
        <v>0</v>
      </c>
      <c r="DX9" s="1543">
        <v>0</v>
      </c>
      <c r="DY9" s="1545">
        <v>0</v>
      </c>
      <c r="DZ9" s="1544">
        <v>0</v>
      </c>
      <c r="EA9" s="1527">
        <v>0</v>
      </c>
      <c r="EB9" s="1541">
        <v>0</v>
      </c>
      <c r="EC9" s="1541">
        <v>0.1</v>
      </c>
      <c r="ED9" s="1541">
        <v>0</v>
      </c>
      <c r="EE9" s="1541">
        <v>0</v>
      </c>
      <c r="EF9" s="1543">
        <v>0</v>
      </c>
      <c r="EG9" s="1543">
        <v>2.4436200000000001</v>
      </c>
      <c r="EH9" s="1544">
        <v>0</v>
      </c>
      <c r="EI9" s="1544">
        <v>0</v>
      </c>
      <c r="EJ9" s="1527"/>
      <c r="EK9" s="1541">
        <v>0</v>
      </c>
      <c r="EL9" s="1541">
        <v>0</v>
      </c>
      <c r="EM9" s="1541">
        <v>0</v>
      </c>
      <c r="EN9" s="1541">
        <v>5.7414199999999997</v>
      </c>
      <c r="EO9" s="1541">
        <v>58.994030000000009</v>
      </c>
      <c r="EP9" s="1543">
        <v>17.424970000000002</v>
      </c>
      <c r="EQ9" s="1543">
        <v>2.4436200000000001</v>
      </c>
      <c r="ER9" s="1544">
        <v>101.49582000000001</v>
      </c>
      <c r="ES9" s="1544">
        <v>2.1621700000000001</v>
      </c>
      <c r="ET9" s="1527">
        <v>1.0328300000000001</v>
      </c>
      <c r="EU9" s="1527">
        <v>0.6</v>
      </c>
      <c r="EV9" s="1527">
        <v>0.55000000000000004</v>
      </c>
      <c r="EW9" s="1527">
        <v>0</v>
      </c>
      <c r="EX9" s="1527">
        <v>0</v>
      </c>
      <c r="EY9" s="1527">
        <v>0</v>
      </c>
      <c r="EZ9" s="1527">
        <v>0</v>
      </c>
      <c r="FA9" s="1527">
        <v>0</v>
      </c>
      <c r="FB9" s="1541">
        <v>6.08</v>
      </c>
      <c r="FC9" s="1541">
        <v>11.69</v>
      </c>
      <c r="FD9" s="1541">
        <v>27.57</v>
      </c>
      <c r="FE9" s="1541">
        <v>41.903419999999997</v>
      </c>
      <c r="FF9" s="1541">
        <v>481.50300999999996</v>
      </c>
      <c r="FG9" s="1543">
        <v>96.087600000000009</v>
      </c>
      <c r="FH9" s="1543">
        <v>23.178238043999997</v>
      </c>
      <c r="FI9" s="1544">
        <v>178.7554864</v>
      </c>
      <c r="FJ9" s="1554">
        <v>138.15716999999998</v>
      </c>
      <c r="FK9" s="1538">
        <v>374.24781510000003</v>
      </c>
      <c r="FL9" s="1541">
        <v>37.36</v>
      </c>
      <c r="FM9" s="1546">
        <v>23.09</v>
      </c>
      <c r="FN9" s="1541">
        <v>45.57</v>
      </c>
      <c r="FO9" s="1546">
        <v>46.703419999999994</v>
      </c>
      <c r="FP9" s="1541">
        <v>481.50300999999996</v>
      </c>
      <c r="FQ9" s="1543">
        <v>96.087600000000009</v>
      </c>
      <c r="FR9" s="1543">
        <v>23.178238043999997</v>
      </c>
      <c r="FS9" s="1545">
        <v>178.7554864</v>
      </c>
      <c r="FT9" s="2389">
        <v>138.15716999999998</v>
      </c>
      <c r="FU9" s="2389">
        <v>374.24781510000003</v>
      </c>
      <c r="FV9" s="1508"/>
      <c r="FW9" s="1508"/>
      <c r="FX9" s="1508"/>
      <c r="FY9" s="1508"/>
      <c r="FZ9" s="1508"/>
      <c r="GA9" s="1508"/>
      <c r="GB9" s="1508"/>
      <c r="GC9" s="1508"/>
      <c r="GD9" s="1508"/>
      <c r="GE9" s="1508"/>
      <c r="GF9" s="1508"/>
      <c r="GG9" s="1508"/>
    </row>
    <row r="10" spans="1:207" s="1553" customFormat="1">
      <c r="A10" s="1523" t="s">
        <v>764</v>
      </c>
      <c r="B10" s="1541">
        <v>0</v>
      </c>
      <c r="C10" s="1541">
        <v>0</v>
      </c>
      <c r="D10" s="1541">
        <v>0</v>
      </c>
      <c r="E10" s="1541">
        <v>0</v>
      </c>
      <c r="F10" s="1541">
        <v>0</v>
      </c>
      <c r="G10" s="1542">
        <v>0</v>
      </c>
      <c r="H10" s="1542">
        <v>0</v>
      </c>
      <c r="I10" s="1544">
        <v>0</v>
      </c>
      <c r="J10" s="1545">
        <v>0</v>
      </c>
      <c r="K10" s="1527">
        <v>0</v>
      </c>
      <c r="L10" s="1546">
        <v>0</v>
      </c>
      <c r="M10" s="1541">
        <v>0</v>
      </c>
      <c r="N10" s="1541">
        <v>0</v>
      </c>
      <c r="O10" s="1541">
        <v>0</v>
      </c>
      <c r="P10" s="1541">
        <v>0</v>
      </c>
      <c r="Q10" s="1541">
        <v>0</v>
      </c>
      <c r="R10" s="1541">
        <v>0</v>
      </c>
      <c r="S10" s="1544">
        <v>0</v>
      </c>
      <c r="T10" s="1544">
        <v>0</v>
      </c>
      <c r="U10" s="1527">
        <v>0</v>
      </c>
      <c r="V10" s="1544">
        <v>0</v>
      </c>
      <c r="W10" s="1527">
        <v>0</v>
      </c>
      <c r="X10" s="1556">
        <v>0</v>
      </c>
      <c r="Y10" s="1556">
        <v>0</v>
      </c>
      <c r="Z10" s="1556">
        <v>0</v>
      </c>
      <c r="AA10" s="1556">
        <v>0</v>
      </c>
      <c r="AB10" s="1541">
        <v>0</v>
      </c>
      <c r="AC10" s="1547">
        <v>0</v>
      </c>
      <c r="AD10" s="1541">
        <v>0</v>
      </c>
      <c r="AE10" s="1544">
        <v>0</v>
      </c>
      <c r="AF10" s="1544">
        <v>0</v>
      </c>
      <c r="AG10" s="1527">
        <v>0</v>
      </c>
      <c r="AH10" s="1530">
        <v>0</v>
      </c>
      <c r="AI10" s="1530">
        <v>0</v>
      </c>
      <c r="AJ10" s="1530">
        <v>0</v>
      </c>
      <c r="AK10" s="1530">
        <v>0</v>
      </c>
      <c r="AL10" s="1541">
        <v>0</v>
      </c>
      <c r="AM10" s="1541">
        <v>0</v>
      </c>
      <c r="AN10" s="1541">
        <v>0</v>
      </c>
      <c r="AO10" s="1544">
        <v>0</v>
      </c>
      <c r="AP10" s="1544">
        <v>0</v>
      </c>
      <c r="AQ10" s="1527">
        <v>0</v>
      </c>
      <c r="AR10" s="1530">
        <v>0</v>
      </c>
      <c r="AS10" s="1530">
        <v>0</v>
      </c>
      <c r="AT10" s="1543">
        <v>0</v>
      </c>
      <c r="AU10" s="1543">
        <v>0</v>
      </c>
      <c r="AV10" s="1545">
        <v>0</v>
      </c>
      <c r="AW10" s="1545">
        <v>0</v>
      </c>
      <c r="AX10" s="1527">
        <v>0</v>
      </c>
      <c r="AY10" s="1545">
        <v>0</v>
      </c>
      <c r="AZ10" s="1545">
        <v>0</v>
      </c>
      <c r="BA10" s="1527">
        <v>0</v>
      </c>
      <c r="BB10" s="1556">
        <v>0</v>
      </c>
      <c r="BC10" s="1556">
        <v>0</v>
      </c>
      <c r="BD10" s="1556">
        <v>0</v>
      </c>
      <c r="BE10" s="1556">
        <v>0</v>
      </c>
      <c r="BF10" s="1530">
        <v>0</v>
      </c>
      <c r="BG10" s="1530">
        <v>0</v>
      </c>
      <c r="BH10" s="1530">
        <v>0</v>
      </c>
      <c r="BI10" s="1533">
        <v>0</v>
      </c>
      <c r="BJ10" s="1544">
        <v>0</v>
      </c>
      <c r="BK10" s="1527">
        <v>0</v>
      </c>
      <c r="BL10" s="1530">
        <v>0</v>
      </c>
      <c r="BM10" s="1530">
        <v>0</v>
      </c>
      <c r="BN10" s="1544">
        <v>0</v>
      </c>
      <c r="BO10" s="1545">
        <v>0</v>
      </c>
      <c r="BP10" s="1527">
        <v>0</v>
      </c>
      <c r="BQ10" s="1556">
        <v>0</v>
      </c>
      <c r="BR10" s="1556">
        <v>0</v>
      </c>
      <c r="BS10" s="1556">
        <v>0</v>
      </c>
      <c r="BT10" s="1556">
        <v>0</v>
      </c>
      <c r="BU10" s="1541">
        <v>0</v>
      </c>
      <c r="BV10" s="1541">
        <v>0</v>
      </c>
      <c r="BW10" s="1541">
        <v>0</v>
      </c>
      <c r="BX10" s="1548">
        <v>0</v>
      </c>
      <c r="BY10" s="1545">
        <v>0</v>
      </c>
      <c r="BZ10" s="1556">
        <v>0</v>
      </c>
      <c r="CA10" s="1556">
        <v>0</v>
      </c>
      <c r="CB10" s="1556">
        <v>0</v>
      </c>
      <c r="CC10" s="1543">
        <v>0</v>
      </c>
      <c r="CD10" s="1543">
        <v>0</v>
      </c>
      <c r="CE10" s="1549">
        <v>0</v>
      </c>
      <c r="CF10" s="1545">
        <v>0</v>
      </c>
      <c r="CG10" s="1527">
        <v>0</v>
      </c>
      <c r="CH10" s="1543">
        <v>0</v>
      </c>
      <c r="CI10" s="1543">
        <v>1.1798754517800001</v>
      </c>
      <c r="CJ10" s="1543">
        <v>0.20170716135000002</v>
      </c>
      <c r="CK10" s="1545">
        <v>33.334013092700005</v>
      </c>
      <c r="CL10" s="1550">
        <v>6.0580436900000015E-3</v>
      </c>
      <c r="CM10" s="1527">
        <v>0</v>
      </c>
      <c r="CN10" s="1543">
        <v>0</v>
      </c>
      <c r="CO10" s="1545">
        <v>0</v>
      </c>
      <c r="CP10" s="1544">
        <v>0</v>
      </c>
      <c r="CQ10" s="1527">
        <v>0</v>
      </c>
      <c r="CR10" s="1556">
        <v>0</v>
      </c>
      <c r="CS10" s="1556">
        <v>0</v>
      </c>
      <c r="CT10" s="1543">
        <v>0</v>
      </c>
      <c r="CU10" s="1543">
        <v>0</v>
      </c>
      <c r="CV10" s="1544">
        <v>0</v>
      </c>
      <c r="CW10" s="1545">
        <v>0</v>
      </c>
      <c r="CX10" s="1527">
        <v>0</v>
      </c>
      <c r="CY10" s="1551">
        <v>0</v>
      </c>
      <c r="CZ10" s="1544">
        <v>0</v>
      </c>
      <c r="DA10" s="1544">
        <v>0</v>
      </c>
      <c r="DB10" s="1527">
        <v>0</v>
      </c>
      <c r="DC10" s="1543">
        <v>0</v>
      </c>
      <c r="DD10" s="1543">
        <v>0</v>
      </c>
      <c r="DE10" s="1544">
        <v>0</v>
      </c>
      <c r="DF10" s="1544">
        <v>0</v>
      </c>
      <c r="DG10" s="1527">
        <v>0</v>
      </c>
      <c r="DH10" s="1556">
        <v>0</v>
      </c>
      <c r="DI10" s="1556">
        <v>0</v>
      </c>
      <c r="DJ10" s="1556">
        <v>0</v>
      </c>
      <c r="DK10" s="1556">
        <v>0</v>
      </c>
      <c r="DL10" s="1556">
        <v>0</v>
      </c>
      <c r="DM10" s="1543">
        <v>0</v>
      </c>
      <c r="DN10" s="1543">
        <v>0</v>
      </c>
      <c r="DO10" s="1544">
        <v>0</v>
      </c>
      <c r="DP10" s="1544">
        <v>0</v>
      </c>
      <c r="DQ10" s="1527">
        <v>0</v>
      </c>
      <c r="DR10" s="1530">
        <v>0</v>
      </c>
      <c r="DS10" s="1530">
        <v>0</v>
      </c>
      <c r="DT10" s="1530">
        <v>0</v>
      </c>
      <c r="DU10" s="1530">
        <v>0</v>
      </c>
      <c r="DV10" s="1530">
        <v>0</v>
      </c>
      <c r="DW10" s="1543">
        <v>0</v>
      </c>
      <c r="DX10" s="1543">
        <v>0</v>
      </c>
      <c r="DY10" s="1545">
        <v>0</v>
      </c>
      <c r="DZ10" s="1544">
        <v>0</v>
      </c>
      <c r="EA10" s="1527">
        <v>0</v>
      </c>
      <c r="EB10" s="1530">
        <v>0</v>
      </c>
      <c r="EC10" s="1530"/>
      <c r="ED10" s="1530"/>
      <c r="EE10" s="1530">
        <v>0</v>
      </c>
      <c r="EF10" s="1543">
        <v>0</v>
      </c>
      <c r="EG10" s="1543">
        <v>0</v>
      </c>
      <c r="EH10" s="1544">
        <v>0</v>
      </c>
      <c r="EI10" s="1544">
        <v>0</v>
      </c>
      <c r="EJ10" s="1527"/>
      <c r="EK10" s="1541">
        <v>0</v>
      </c>
      <c r="EL10" s="1541">
        <v>0</v>
      </c>
      <c r="EM10" s="1541">
        <v>0</v>
      </c>
      <c r="EN10" s="1541">
        <v>0</v>
      </c>
      <c r="EO10" s="1541">
        <v>0</v>
      </c>
      <c r="EP10" s="1543">
        <v>0</v>
      </c>
      <c r="EQ10" s="1543">
        <v>0</v>
      </c>
      <c r="ER10" s="1544">
        <v>0</v>
      </c>
      <c r="ES10" s="1544">
        <v>0</v>
      </c>
      <c r="ET10" s="1527">
        <v>0</v>
      </c>
      <c r="EU10" s="1527">
        <v>0</v>
      </c>
      <c r="EV10" s="1527">
        <v>0</v>
      </c>
      <c r="EW10" s="1527">
        <v>0</v>
      </c>
      <c r="EX10" s="1527">
        <v>0</v>
      </c>
      <c r="EY10" s="1527">
        <v>0</v>
      </c>
      <c r="EZ10" s="1527">
        <v>0</v>
      </c>
      <c r="FA10" s="1527">
        <v>0</v>
      </c>
      <c r="FB10" s="1541">
        <v>0</v>
      </c>
      <c r="FC10" s="1541">
        <v>0</v>
      </c>
      <c r="FD10" s="1541">
        <v>0</v>
      </c>
      <c r="FE10" s="1541">
        <v>0</v>
      </c>
      <c r="FF10" s="1541">
        <v>0</v>
      </c>
      <c r="FG10" s="1543">
        <v>1.1798754517800001</v>
      </c>
      <c r="FH10" s="1543">
        <v>0.20170716135000002</v>
      </c>
      <c r="FI10" s="1544">
        <v>33.334013092700005</v>
      </c>
      <c r="FJ10" s="1554">
        <v>6.0580436900000015E-3</v>
      </c>
      <c r="FK10" s="1538">
        <v>0</v>
      </c>
      <c r="FL10" s="1541">
        <v>0</v>
      </c>
      <c r="FM10" s="1546">
        <v>0</v>
      </c>
      <c r="FN10" s="1541">
        <v>0</v>
      </c>
      <c r="FO10" s="1546">
        <v>0</v>
      </c>
      <c r="FP10" s="1541">
        <v>0</v>
      </c>
      <c r="FQ10" s="1543">
        <v>1.1798754517800001</v>
      </c>
      <c r="FR10" s="1543">
        <v>0.20170716135000002</v>
      </c>
      <c r="FS10" s="1545">
        <v>33.334013092700005</v>
      </c>
      <c r="FT10" s="2389">
        <v>6.0580436900000015E-3</v>
      </c>
      <c r="FU10" s="2389">
        <v>0</v>
      </c>
      <c r="FV10" s="1508"/>
      <c r="FW10" s="1508"/>
      <c r="FX10" s="1508"/>
      <c r="FY10" s="1508"/>
      <c r="FZ10" s="1508"/>
      <c r="GA10" s="1508"/>
      <c r="GB10" s="1508"/>
      <c r="GC10" s="1508"/>
      <c r="GD10" s="1508"/>
      <c r="GE10" s="1508"/>
      <c r="GF10" s="1508"/>
      <c r="GG10" s="1508"/>
    </row>
    <row r="11" spans="1:207" s="1553" customFormat="1">
      <c r="A11" s="1557" t="s">
        <v>283</v>
      </c>
      <c r="B11" s="1558">
        <v>2.4299999999991257</v>
      </c>
      <c r="C11" s="1530">
        <v>0.3</v>
      </c>
      <c r="D11" s="1530">
        <v>19.05000000000291</v>
      </c>
      <c r="E11" s="1530">
        <v>1.7462475909724162E-11</v>
      </c>
      <c r="F11" s="1541">
        <v>0</v>
      </c>
      <c r="G11" s="1542">
        <v>0</v>
      </c>
      <c r="H11" s="1542">
        <v>19.760000000000218</v>
      </c>
      <c r="I11" s="1538">
        <v>0</v>
      </c>
      <c r="J11" s="1554">
        <v>0</v>
      </c>
      <c r="K11" s="1527">
        <v>4.1699999999982538</v>
      </c>
      <c r="L11" s="1559">
        <v>0</v>
      </c>
      <c r="M11" s="1541">
        <v>0</v>
      </c>
      <c r="N11" s="1541">
        <v>0</v>
      </c>
      <c r="O11" s="1541">
        <v>0</v>
      </c>
      <c r="P11" s="1541">
        <v>0</v>
      </c>
      <c r="Q11" s="1541">
        <v>0</v>
      </c>
      <c r="R11" s="1541">
        <v>0</v>
      </c>
      <c r="S11" s="1538">
        <v>0</v>
      </c>
      <c r="T11" s="1538">
        <v>0</v>
      </c>
      <c r="U11" s="1527">
        <v>0</v>
      </c>
      <c r="V11" s="1538">
        <v>0</v>
      </c>
      <c r="W11" s="1527">
        <v>8.7429999999926622E-2</v>
      </c>
      <c r="X11" s="1558">
        <v>0</v>
      </c>
      <c r="Y11" s="1558">
        <v>0</v>
      </c>
      <c r="Z11" s="1558">
        <v>0</v>
      </c>
      <c r="AA11" s="1558">
        <v>0</v>
      </c>
      <c r="AB11" s="1541">
        <v>0</v>
      </c>
      <c r="AC11" s="1547">
        <v>0</v>
      </c>
      <c r="AD11" s="1541">
        <v>0</v>
      </c>
      <c r="AE11" s="1538">
        <v>0</v>
      </c>
      <c r="AF11" s="1538">
        <v>2.2204460492503131E-16</v>
      </c>
      <c r="AG11" s="1527">
        <v>0</v>
      </c>
      <c r="AH11" s="1558">
        <v>-1.4155343563970746E-15</v>
      </c>
      <c r="AI11" s="1558">
        <v>0</v>
      </c>
      <c r="AJ11" s="1558">
        <v>0</v>
      </c>
      <c r="AK11" s="1558">
        <v>0</v>
      </c>
      <c r="AL11" s="1541">
        <v>0</v>
      </c>
      <c r="AM11" s="1541">
        <v>0</v>
      </c>
      <c r="AN11" s="1541">
        <v>0</v>
      </c>
      <c r="AO11" s="1538">
        <v>0</v>
      </c>
      <c r="AP11" s="1538">
        <v>0</v>
      </c>
      <c r="AQ11" s="1527">
        <v>0</v>
      </c>
      <c r="AR11" s="1558">
        <v>3.8000000000000957</v>
      </c>
      <c r="AS11" s="1558">
        <v>16.239999999991909</v>
      </c>
      <c r="AT11" s="1543">
        <v>0.30783000000007704</v>
      </c>
      <c r="AU11" s="1543">
        <v>21.693260000000446</v>
      </c>
      <c r="AV11" s="1545">
        <v>59.959723067404269</v>
      </c>
      <c r="AW11" s="1554">
        <v>11.971310000015073</v>
      </c>
      <c r="AX11" s="1527">
        <v>-9.9698027611339057E-12</v>
      </c>
      <c r="AY11" s="1554">
        <v>0</v>
      </c>
      <c r="AZ11" s="1554">
        <v>0</v>
      </c>
      <c r="BA11" s="1527">
        <v>-1.4921397450962104E-13</v>
      </c>
      <c r="BB11" s="1558">
        <v>0.30000000000000038</v>
      </c>
      <c r="BC11" s="1558">
        <v>0</v>
      </c>
      <c r="BD11" s="1530">
        <v>-1.2212453270876722E-15</v>
      </c>
      <c r="BE11" s="1530">
        <v>0</v>
      </c>
      <c r="BF11" s="1558">
        <v>0</v>
      </c>
      <c r="BG11" s="1558">
        <v>0</v>
      </c>
      <c r="BH11" s="1558">
        <v>0</v>
      </c>
      <c r="BI11" s="1560">
        <v>0</v>
      </c>
      <c r="BJ11" s="1538">
        <v>0</v>
      </c>
      <c r="BK11" s="1527">
        <v>0</v>
      </c>
      <c r="BL11" s="1558">
        <v>0</v>
      </c>
      <c r="BM11" s="1558">
        <v>0</v>
      </c>
      <c r="BN11" s="1538">
        <v>1.1368683772161603E-13</v>
      </c>
      <c r="BO11" s="1554">
        <v>0</v>
      </c>
      <c r="BP11" s="1527">
        <v>0</v>
      </c>
      <c r="BQ11" s="1558">
        <v>-3.5527136788005009E-15</v>
      </c>
      <c r="BR11" s="1558">
        <v>0</v>
      </c>
      <c r="BS11" s="1558">
        <v>0</v>
      </c>
      <c r="BT11" s="1558">
        <v>0</v>
      </c>
      <c r="BU11" s="1541">
        <v>0</v>
      </c>
      <c r="BV11" s="1541">
        <v>0</v>
      </c>
      <c r="BW11" s="1541">
        <v>0</v>
      </c>
      <c r="BX11" s="1548">
        <v>0</v>
      </c>
      <c r="BY11" s="1554">
        <v>0</v>
      </c>
      <c r="BZ11" s="1558">
        <v>0</v>
      </c>
      <c r="CA11" s="1558">
        <v>24.170000000000073</v>
      </c>
      <c r="CB11" s="1558">
        <v>107.02774999999747</v>
      </c>
      <c r="CC11" s="1543">
        <v>324.91157589996874</v>
      </c>
      <c r="CD11" s="1543">
        <v>73.794530000012813</v>
      </c>
      <c r="CE11" s="1549">
        <v>2.8088684156379884E-11</v>
      </c>
      <c r="CF11" s="1554">
        <v>5.8264504332328215E-12</v>
      </c>
      <c r="CG11" s="1527">
        <v>8.071321389024888E-13</v>
      </c>
      <c r="CH11" s="1543">
        <v>235.93303999999989</v>
      </c>
      <c r="CI11" s="1543">
        <v>1261.832767700093</v>
      </c>
      <c r="CJ11" s="1543">
        <v>1130.012894802976</v>
      </c>
      <c r="CK11" s="1545">
        <v>1640.2761440084241</v>
      </c>
      <c r="CL11" s="1555">
        <v>670.99922089996949</v>
      </c>
      <c r="CM11" s="1527">
        <v>57.253980599998613</v>
      </c>
      <c r="CN11" s="1543">
        <v>0</v>
      </c>
      <c r="CO11" s="1545">
        <v>6.0000000306689727E-8</v>
      </c>
      <c r="CP11" s="1538">
        <v>0</v>
      </c>
      <c r="CQ11" s="1527">
        <v>4.0500935938325711E-13</v>
      </c>
      <c r="CR11" s="1558">
        <v>-5.6843418860808015E-14</v>
      </c>
      <c r="CS11" s="1558">
        <v>21.862900000000081</v>
      </c>
      <c r="CT11" s="1543">
        <v>20.553239999859326</v>
      </c>
      <c r="CU11" s="1543">
        <v>37.716960000150721</v>
      </c>
      <c r="CV11" s="1538">
        <v>0.53498740001181422</v>
      </c>
      <c r="CW11" s="1554">
        <v>6.8999999986481271</v>
      </c>
      <c r="CX11" s="1527">
        <v>27.296979984532165</v>
      </c>
      <c r="CY11" s="1551">
        <v>0</v>
      </c>
      <c r="CZ11" s="1538">
        <v>0</v>
      </c>
      <c r="DA11" s="1538">
        <v>0</v>
      </c>
      <c r="DB11" s="1527">
        <v>0</v>
      </c>
      <c r="DC11" s="1543">
        <v>0</v>
      </c>
      <c r="DD11" s="1543">
        <v>0</v>
      </c>
      <c r="DE11" s="1538">
        <v>0</v>
      </c>
      <c r="DF11" s="1538">
        <v>2.2900000000007026E-2</v>
      </c>
      <c r="DG11" s="1527">
        <v>-2.899999999996794E-3</v>
      </c>
      <c r="DH11" s="1558">
        <v>28.445999999999977</v>
      </c>
      <c r="DI11" s="1558">
        <v>0.2</v>
      </c>
      <c r="DJ11" s="1558">
        <v>-1.2256862191861728E-13</v>
      </c>
      <c r="DK11" s="1558">
        <v>0.49999999999909761</v>
      </c>
      <c r="DL11" s="1558">
        <v>25.2774100000006</v>
      </c>
      <c r="DM11" s="1543">
        <v>3.8546943414985435E-13</v>
      </c>
      <c r="DN11" s="1543">
        <v>1.8283985436795547E-15</v>
      </c>
      <c r="DO11" s="1538">
        <v>2.4985400000003208</v>
      </c>
      <c r="DP11" s="1538">
        <v>4.5297099404706387E-14</v>
      </c>
      <c r="DQ11" s="1527">
        <v>6.151102499999979</v>
      </c>
      <c r="DR11" s="1530">
        <v>2.5</v>
      </c>
      <c r="DS11" s="1530">
        <v>2</v>
      </c>
      <c r="DT11" s="1530">
        <v>1.0499999999999972</v>
      </c>
      <c r="DU11" s="1530">
        <v>2.1316282072803006E-14</v>
      </c>
      <c r="DV11" s="1530">
        <v>0</v>
      </c>
      <c r="DW11" s="1543">
        <v>0</v>
      </c>
      <c r="DX11" s="1543">
        <v>0</v>
      </c>
      <c r="DY11" s="1545">
        <v>-3.5527136788005009E-15</v>
      </c>
      <c r="DZ11" s="1538">
        <v>0</v>
      </c>
      <c r="EA11" s="1527">
        <v>0</v>
      </c>
      <c r="EB11" s="1530">
        <v>0.2</v>
      </c>
      <c r="EC11" s="1558">
        <v>-9.8663000000002665E-2</v>
      </c>
      <c r="ED11" s="1558">
        <v>-0.59299999999999997</v>
      </c>
      <c r="EE11" s="1558">
        <v>0</v>
      </c>
      <c r="EF11" s="1543">
        <v>0</v>
      </c>
      <c r="EG11" s="1543">
        <v>9.7144514654701197E-15</v>
      </c>
      <c r="EH11" s="1538">
        <v>0</v>
      </c>
      <c r="EI11" s="1538">
        <v>0</v>
      </c>
      <c r="EJ11" s="1527"/>
      <c r="EK11" s="1558">
        <v>0</v>
      </c>
      <c r="EL11" s="1558">
        <v>0</v>
      </c>
      <c r="EM11" s="1558">
        <v>112.32999999999993</v>
      </c>
      <c r="EN11" s="1558">
        <v>0.43296000000038326</v>
      </c>
      <c r="EO11" s="1558">
        <v>0</v>
      </c>
      <c r="EP11" s="1543">
        <v>0.94700000000014661</v>
      </c>
      <c r="EQ11" s="1543">
        <v>9.7144514654701197E-15</v>
      </c>
      <c r="ER11" s="1538">
        <v>8.5265128291212022E-14</v>
      </c>
      <c r="ES11" s="1544">
        <v>-3.9468428525424315E-13</v>
      </c>
      <c r="ET11" s="1527">
        <v>1.0358380819752711E-13</v>
      </c>
      <c r="EU11" s="1527">
        <v>7.7999999999999918</v>
      </c>
      <c r="EV11" s="1527">
        <v>6.2544899999999872</v>
      </c>
      <c r="EW11" s="1527">
        <v>1.0292289000000001</v>
      </c>
      <c r="EX11" s="1527">
        <v>0</v>
      </c>
      <c r="EY11" s="1527">
        <v>0</v>
      </c>
      <c r="EZ11" s="1527">
        <v>0</v>
      </c>
      <c r="FA11" s="1527">
        <v>0</v>
      </c>
      <c r="FB11" s="1561">
        <v>31.25</v>
      </c>
      <c r="FC11" s="1561">
        <v>2.4</v>
      </c>
      <c r="FD11" s="1561">
        <v>113.38</v>
      </c>
      <c r="FE11" s="1541">
        <v>28.309959999999613</v>
      </c>
      <c r="FF11" s="1541">
        <v>406.34109999998981</v>
      </c>
      <c r="FG11" s="1543">
        <v>1608.5524135999217</v>
      </c>
      <c r="FH11" s="1543">
        <v>1263.21764480314</v>
      </c>
      <c r="FI11" s="1538">
        <v>1703.2693945359429</v>
      </c>
      <c r="FJ11" s="1554">
        <v>689.89343089863826</v>
      </c>
      <c r="FK11" s="1538">
        <v>105.87031198452188</v>
      </c>
      <c r="FL11" s="1561">
        <v>33.679999999999126</v>
      </c>
      <c r="FM11" s="1559">
        <v>2.7</v>
      </c>
      <c r="FN11" s="1561">
        <v>132.43</v>
      </c>
      <c r="FO11" s="1546">
        <v>28.309960000017075</v>
      </c>
      <c r="FP11" s="1541">
        <v>406.34109999998981</v>
      </c>
      <c r="FQ11" s="1543">
        <v>1608.5524135999217</v>
      </c>
      <c r="FR11" s="1543">
        <v>1282.9776448031403</v>
      </c>
      <c r="FS11" s="1545">
        <v>1703.2693945359429</v>
      </c>
      <c r="FT11" s="2389">
        <v>689.89343089863826</v>
      </c>
      <c r="FU11" s="2389">
        <v>110.04031198452013</v>
      </c>
      <c r="FV11" s="1508"/>
      <c r="FW11" s="1508"/>
      <c r="FX11" s="1508"/>
      <c r="FY11" s="1508"/>
      <c r="FZ11" s="1508"/>
      <c r="GA11" s="1508"/>
      <c r="GB11" s="1508"/>
      <c r="GC11" s="1508"/>
      <c r="GD11" s="1508"/>
      <c r="GE11" s="1508"/>
      <c r="GF11" s="1508"/>
      <c r="GG11" s="1508"/>
    </row>
    <row r="12" spans="1:207" s="1572" customFormat="1" ht="15" customHeight="1">
      <c r="A12" s="1562" t="s">
        <v>227</v>
      </c>
      <c r="B12" s="1563"/>
      <c r="C12" s="1563"/>
      <c r="D12" s="1563"/>
      <c r="E12" s="1563"/>
      <c r="F12" s="1563"/>
      <c r="G12" s="1563"/>
      <c r="H12" s="1563"/>
      <c r="I12" s="1564"/>
      <c r="J12" s="1565"/>
      <c r="K12" s="1527">
        <v>0</v>
      </c>
      <c r="L12" s="1563"/>
      <c r="M12" s="1563"/>
      <c r="N12" s="1563"/>
      <c r="O12" s="1563"/>
      <c r="P12" s="1563"/>
      <c r="Q12" s="1563"/>
      <c r="R12" s="1563"/>
      <c r="S12" s="1566"/>
      <c r="T12" s="1566"/>
      <c r="U12" s="1527">
        <v>0</v>
      </c>
      <c r="V12" s="1566"/>
      <c r="W12" s="1527">
        <v>0</v>
      </c>
      <c r="X12" s="1563"/>
      <c r="Y12" s="1563"/>
      <c r="Z12" s="1563"/>
      <c r="AA12" s="1563"/>
      <c r="AB12" s="1563"/>
      <c r="AC12" s="1563"/>
      <c r="AD12" s="1563"/>
      <c r="AE12" s="1566"/>
      <c r="AF12" s="1566"/>
      <c r="AG12" s="1527">
        <v>0</v>
      </c>
      <c r="AH12" s="1563"/>
      <c r="AI12" s="1563"/>
      <c r="AJ12" s="1563"/>
      <c r="AK12" s="1563"/>
      <c r="AL12" s="1563"/>
      <c r="AM12" s="1563"/>
      <c r="AN12" s="1563"/>
      <c r="AO12" s="1566"/>
      <c r="AP12" s="1566"/>
      <c r="AQ12" s="1527">
        <v>0</v>
      </c>
      <c r="AR12" s="1563"/>
      <c r="AS12" s="1563"/>
      <c r="AT12" s="1563"/>
      <c r="AU12" s="1563"/>
      <c r="AV12" s="1567"/>
      <c r="AW12" s="1565"/>
      <c r="AX12" s="1527">
        <v>0</v>
      </c>
      <c r="AY12" s="1565"/>
      <c r="AZ12" s="1565"/>
      <c r="BA12" s="1527">
        <v>0</v>
      </c>
      <c r="BB12" s="1563"/>
      <c r="BC12" s="1563"/>
      <c r="BD12" s="1563"/>
      <c r="BE12" s="1563"/>
      <c r="BF12" s="1563"/>
      <c r="BG12" s="1563"/>
      <c r="BH12" s="1563"/>
      <c r="BI12" s="1567"/>
      <c r="BJ12" s="1566"/>
      <c r="BK12" s="1527">
        <v>0</v>
      </c>
      <c r="BL12" s="1563"/>
      <c r="BM12" s="1563"/>
      <c r="BN12" s="1564"/>
      <c r="BO12" s="1565"/>
      <c r="BP12" s="1527">
        <v>0</v>
      </c>
      <c r="BQ12" s="1563"/>
      <c r="BR12" s="1563"/>
      <c r="BS12" s="1563"/>
      <c r="BT12" s="1563"/>
      <c r="BU12" s="1563"/>
      <c r="BV12" s="1563"/>
      <c r="BW12" s="1563"/>
      <c r="BX12" s="1567"/>
      <c r="BY12" s="1565"/>
      <c r="BZ12" s="1563"/>
      <c r="CA12" s="1563"/>
      <c r="CB12" s="1563"/>
      <c r="CC12" s="1563"/>
      <c r="CD12" s="1563"/>
      <c r="CE12" s="1568"/>
      <c r="CF12" s="1565"/>
      <c r="CG12" s="1527">
        <v>0</v>
      </c>
      <c r="CH12" s="1563"/>
      <c r="CI12" s="1563"/>
      <c r="CJ12" s="1563"/>
      <c r="CK12" s="1565"/>
      <c r="CL12" s="1566"/>
      <c r="CM12" s="1527">
        <v>0</v>
      </c>
      <c r="CN12" s="1563"/>
      <c r="CO12" s="1566"/>
      <c r="CP12" s="1566"/>
      <c r="CQ12" s="1527">
        <v>0</v>
      </c>
      <c r="CR12" s="1563"/>
      <c r="CS12" s="1563"/>
      <c r="CT12" s="1563"/>
      <c r="CU12" s="1569"/>
      <c r="CV12" s="1564"/>
      <c r="CW12" s="1565"/>
      <c r="CX12" s="1527">
        <v>0</v>
      </c>
      <c r="CY12" s="1569"/>
      <c r="CZ12" s="1566"/>
      <c r="DA12" s="1566"/>
      <c r="DB12" s="1527">
        <v>0</v>
      </c>
      <c r="DC12" s="1569"/>
      <c r="DD12" s="1569"/>
      <c r="DE12" s="1566"/>
      <c r="DF12" s="1566"/>
      <c r="DG12" s="1527">
        <v>0</v>
      </c>
      <c r="DH12" s="1563"/>
      <c r="DI12" s="1563"/>
      <c r="DJ12" s="1563"/>
      <c r="DK12" s="1563"/>
      <c r="DL12" s="1563"/>
      <c r="DM12" s="1563"/>
      <c r="DN12" s="1563"/>
      <c r="DO12" s="1566"/>
      <c r="DP12" s="1566"/>
      <c r="DQ12" s="1527">
        <v>0</v>
      </c>
      <c r="DR12" s="1563"/>
      <c r="DS12" s="1563"/>
      <c r="DT12" s="1563"/>
      <c r="DU12" s="1563"/>
      <c r="DV12" s="1563"/>
      <c r="DW12" s="1563"/>
      <c r="DX12" s="1563"/>
      <c r="DY12" s="1566"/>
      <c r="DZ12" s="1566"/>
      <c r="EA12" s="1527">
        <v>0</v>
      </c>
      <c r="EB12" s="1563"/>
      <c r="EC12" s="1563"/>
      <c r="ED12" s="1563"/>
      <c r="EE12" s="1563"/>
      <c r="EF12" s="1563"/>
      <c r="EG12" s="1563"/>
      <c r="EH12" s="1566"/>
      <c r="EI12" s="1566"/>
      <c r="EJ12" s="1527"/>
      <c r="EK12" s="1563"/>
      <c r="EL12" s="1563"/>
      <c r="EM12" s="1563"/>
      <c r="EN12" s="1563"/>
      <c r="EO12" s="1563"/>
      <c r="EP12" s="1563"/>
      <c r="EQ12" s="1569"/>
      <c r="ER12" s="1566"/>
      <c r="ES12" s="1566"/>
      <c r="ET12" s="1527">
        <v>0</v>
      </c>
      <c r="EU12" s="1527">
        <v>0</v>
      </c>
      <c r="EV12" s="1527">
        <v>0</v>
      </c>
      <c r="EW12" s="1527">
        <v>0</v>
      </c>
      <c r="EX12" s="1527">
        <v>0</v>
      </c>
      <c r="EY12" s="1527">
        <v>0</v>
      </c>
      <c r="EZ12" s="1527">
        <v>0</v>
      </c>
      <c r="FA12" s="1527">
        <v>0</v>
      </c>
      <c r="FB12" s="1563"/>
      <c r="FC12" s="1563"/>
      <c r="FD12" s="1563"/>
      <c r="FE12" s="1563"/>
      <c r="FF12" s="1563"/>
      <c r="FG12" s="1563"/>
      <c r="FH12" s="1563"/>
      <c r="FI12" s="1564"/>
      <c r="FJ12" s="1565"/>
      <c r="FK12" s="1566"/>
      <c r="FL12" s="1563"/>
      <c r="FM12" s="1563"/>
      <c r="FN12" s="1563"/>
      <c r="FO12" s="1563"/>
      <c r="FP12" s="1563"/>
      <c r="FQ12" s="1570"/>
      <c r="FR12" s="1570"/>
      <c r="FS12" s="1571"/>
      <c r="FT12" s="1571"/>
      <c r="FU12" s="1571"/>
      <c r="FV12" s="1508"/>
      <c r="FW12" s="1508"/>
      <c r="FX12" s="1508"/>
      <c r="FY12" s="1508"/>
      <c r="FZ12" s="1508"/>
      <c r="GA12" s="1508"/>
      <c r="GB12" s="1508"/>
      <c r="GC12" s="1508"/>
      <c r="GD12" s="1508"/>
      <c r="GE12" s="1508"/>
      <c r="GF12" s="1508"/>
      <c r="GG12" s="1508"/>
      <c r="GH12" s="1553"/>
      <c r="GI12" s="1553"/>
      <c r="GJ12" s="1553"/>
      <c r="GK12" s="1553"/>
      <c r="GL12" s="1553"/>
      <c r="GM12" s="1553"/>
      <c r="GN12" s="1553"/>
      <c r="GO12" s="1553"/>
      <c r="GP12" s="1553"/>
      <c r="GQ12" s="1553"/>
      <c r="GR12" s="1553"/>
      <c r="GS12" s="1553"/>
      <c r="GT12" s="1553"/>
      <c r="GU12" s="1553"/>
      <c r="GV12" s="1553"/>
      <c r="GW12" s="1553"/>
      <c r="GX12" s="1553"/>
      <c r="GY12" s="1553"/>
    </row>
    <row r="13" spans="1:207" s="1540" customFormat="1">
      <c r="A13" s="1573" t="s">
        <v>280</v>
      </c>
      <c r="B13" s="1574">
        <v>672</v>
      </c>
      <c r="C13" s="1574">
        <v>9</v>
      </c>
      <c r="D13" s="1574">
        <v>1</v>
      </c>
      <c r="E13" s="1574">
        <v>64</v>
      </c>
      <c r="F13" s="1574">
        <v>0</v>
      </c>
      <c r="G13" s="1525">
        <v>0</v>
      </c>
      <c r="H13" s="1525">
        <v>0</v>
      </c>
      <c r="I13" s="1575">
        <v>0</v>
      </c>
      <c r="J13" s="1527">
        <v>0</v>
      </c>
      <c r="K13" s="1527">
        <v>0</v>
      </c>
      <c r="L13" s="1558">
        <v>0</v>
      </c>
      <c r="M13" s="1558">
        <v>0</v>
      </c>
      <c r="N13" s="1576">
        <v>0</v>
      </c>
      <c r="O13" s="1576">
        <v>0</v>
      </c>
      <c r="P13" s="1576">
        <v>0</v>
      </c>
      <c r="Q13" s="1576">
        <v>0</v>
      </c>
      <c r="R13" s="1576">
        <v>0</v>
      </c>
      <c r="S13" s="1575">
        <v>0</v>
      </c>
      <c r="T13" s="1526">
        <v>0</v>
      </c>
      <c r="U13" s="1527">
        <v>0</v>
      </c>
      <c r="V13" s="1526">
        <v>0</v>
      </c>
      <c r="W13" s="1527">
        <v>0</v>
      </c>
      <c r="X13" s="1574">
        <v>0</v>
      </c>
      <c r="Y13" s="1574">
        <v>0</v>
      </c>
      <c r="Z13" s="1574">
        <v>0</v>
      </c>
      <c r="AA13" s="1574">
        <v>0</v>
      </c>
      <c r="AB13" s="1574">
        <v>0</v>
      </c>
      <c r="AC13" s="1574">
        <v>0</v>
      </c>
      <c r="AD13" s="1574">
        <v>0</v>
      </c>
      <c r="AE13" s="1575">
        <v>0</v>
      </c>
      <c r="AF13" s="1526">
        <v>0</v>
      </c>
      <c r="AG13" s="1527">
        <v>0</v>
      </c>
      <c r="AH13" s="1558">
        <v>0</v>
      </c>
      <c r="AI13" s="1558">
        <v>0</v>
      </c>
      <c r="AJ13" s="1576">
        <v>0</v>
      </c>
      <c r="AK13" s="1576">
        <v>0</v>
      </c>
      <c r="AL13" s="1576">
        <v>0</v>
      </c>
      <c r="AM13" s="1576">
        <v>0</v>
      </c>
      <c r="AN13" s="1576">
        <v>0</v>
      </c>
      <c r="AO13" s="1575">
        <v>0</v>
      </c>
      <c r="AP13" s="1526">
        <v>0</v>
      </c>
      <c r="AQ13" s="1527">
        <v>0</v>
      </c>
      <c r="AR13" s="1576">
        <v>0</v>
      </c>
      <c r="AS13" s="1576">
        <v>16</v>
      </c>
      <c r="AT13" s="1558">
        <v>44</v>
      </c>
      <c r="AU13" s="1558">
        <v>87</v>
      </c>
      <c r="AV13" s="1560">
        <v>42</v>
      </c>
      <c r="AW13" s="1527">
        <v>89</v>
      </c>
      <c r="AX13" s="1527">
        <v>21</v>
      </c>
      <c r="AY13" s="1577">
        <v>0</v>
      </c>
      <c r="AZ13" s="1527">
        <v>0</v>
      </c>
      <c r="BA13" s="1527">
        <v>0</v>
      </c>
      <c r="BB13" s="1574">
        <v>0</v>
      </c>
      <c r="BC13" s="1574">
        <v>1</v>
      </c>
      <c r="BD13" s="1574">
        <v>0</v>
      </c>
      <c r="BE13" s="1574">
        <v>0</v>
      </c>
      <c r="BF13" s="1576">
        <v>0</v>
      </c>
      <c r="BG13" s="1576">
        <v>0</v>
      </c>
      <c r="BH13" s="1576">
        <v>0</v>
      </c>
      <c r="BI13" s="1578">
        <v>0</v>
      </c>
      <c r="BJ13" s="1526">
        <v>0</v>
      </c>
      <c r="BK13" s="1527">
        <v>0</v>
      </c>
      <c r="BL13" s="1576">
        <v>0</v>
      </c>
      <c r="BM13" s="1576">
        <v>0</v>
      </c>
      <c r="BN13" s="1575">
        <v>0</v>
      </c>
      <c r="BO13" s="1527">
        <v>0</v>
      </c>
      <c r="BP13" s="1527">
        <v>0</v>
      </c>
      <c r="BQ13" s="1574">
        <v>0</v>
      </c>
      <c r="BR13" s="1574">
        <v>0</v>
      </c>
      <c r="BS13" s="1574">
        <v>0</v>
      </c>
      <c r="BT13" s="1574">
        <v>0</v>
      </c>
      <c r="BU13" s="1574">
        <v>0</v>
      </c>
      <c r="BV13" s="1574">
        <v>0</v>
      </c>
      <c r="BW13" s="1574">
        <v>0</v>
      </c>
      <c r="BX13" s="1579">
        <v>0</v>
      </c>
      <c r="BY13" s="1527">
        <v>0</v>
      </c>
      <c r="BZ13" s="1574">
        <v>0</v>
      </c>
      <c r="CA13" s="1574">
        <v>0</v>
      </c>
      <c r="CB13" s="1574">
        <v>78</v>
      </c>
      <c r="CC13" s="1574">
        <v>303</v>
      </c>
      <c r="CD13" s="1574">
        <v>840</v>
      </c>
      <c r="CE13" s="1575">
        <v>59</v>
      </c>
      <c r="CF13" s="1527">
        <v>0</v>
      </c>
      <c r="CG13" s="1527">
        <v>0</v>
      </c>
      <c r="CH13" s="1574">
        <v>0</v>
      </c>
      <c r="CI13" s="1574">
        <v>1047</v>
      </c>
      <c r="CJ13" s="1574">
        <v>4523</v>
      </c>
      <c r="CK13" s="1577">
        <v>2131</v>
      </c>
      <c r="CL13" s="1536">
        <v>3807</v>
      </c>
      <c r="CM13" s="1527">
        <v>1376</v>
      </c>
      <c r="CN13" s="1574">
        <v>0</v>
      </c>
      <c r="CO13" s="1580">
        <v>0</v>
      </c>
      <c r="CP13" s="1526">
        <v>0</v>
      </c>
      <c r="CQ13" s="1527">
        <v>0</v>
      </c>
      <c r="CR13" s="1574">
        <v>0</v>
      </c>
      <c r="CS13" s="1574">
        <v>0</v>
      </c>
      <c r="CT13" s="1574">
        <v>75</v>
      </c>
      <c r="CU13" s="1581">
        <v>54</v>
      </c>
      <c r="CV13" s="1582">
        <v>70</v>
      </c>
      <c r="CW13" s="1527">
        <v>105</v>
      </c>
      <c r="CX13" s="1527">
        <v>5</v>
      </c>
      <c r="CY13" s="1581">
        <v>0</v>
      </c>
      <c r="CZ13" s="1583">
        <v>0</v>
      </c>
      <c r="DA13" s="1526">
        <v>0</v>
      </c>
      <c r="DB13" s="1527">
        <v>0</v>
      </c>
      <c r="DC13" s="1581">
        <v>0</v>
      </c>
      <c r="DD13" s="1581">
        <v>0</v>
      </c>
      <c r="DE13" s="1575">
        <v>0</v>
      </c>
      <c r="DF13" s="1526">
        <v>0</v>
      </c>
      <c r="DG13" s="1527">
        <v>3</v>
      </c>
      <c r="DH13" s="1574">
        <v>31</v>
      </c>
      <c r="DI13" s="1574">
        <v>119</v>
      </c>
      <c r="DJ13" s="1574">
        <v>1</v>
      </c>
      <c r="DK13" s="1574">
        <v>0</v>
      </c>
      <c r="DL13" s="1574">
        <v>1</v>
      </c>
      <c r="DM13" s="1574">
        <v>170</v>
      </c>
      <c r="DN13" s="1574">
        <v>0</v>
      </c>
      <c r="DO13" s="1575">
        <v>0</v>
      </c>
      <c r="DP13" s="1526">
        <v>1</v>
      </c>
      <c r="DQ13" s="1527">
        <v>0</v>
      </c>
      <c r="DR13" s="1558">
        <v>9</v>
      </c>
      <c r="DS13" s="1558">
        <v>6</v>
      </c>
      <c r="DT13" s="1576">
        <v>4</v>
      </c>
      <c r="DU13" s="1576">
        <v>3</v>
      </c>
      <c r="DV13" s="1576">
        <v>0</v>
      </c>
      <c r="DW13" s="1558">
        <v>0</v>
      </c>
      <c r="DX13" s="1558">
        <v>0</v>
      </c>
      <c r="DY13" s="1575">
        <v>0</v>
      </c>
      <c r="DZ13" s="1526">
        <v>0</v>
      </c>
      <c r="EA13" s="1527">
        <v>0</v>
      </c>
      <c r="EB13" s="1558">
        <v>0</v>
      </c>
      <c r="EC13" s="1576">
        <v>2</v>
      </c>
      <c r="ED13" s="1576">
        <v>0</v>
      </c>
      <c r="EE13" s="1576">
        <v>1</v>
      </c>
      <c r="EF13" s="1558">
        <v>0</v>
      </c>
      <c r="EG13" s="1558">
        <v>0</v>
      </c>
      <c r="EH13" s="1575">
        <v>0</v>
      </c>
      <c r="EI13" s="1526">
        <v>0</v>
      </c>
      <c r="EJ13" s="1527"/>
      <c r="EK13" s="1574">
        <v>0</v>
      </c>
      <c r="EL13" s="1574">
        <v>0</v>
      </c>
      <c r="EM13" s="1574">
        <v>0</v>
      </c>
      <c r="EN13" s="1574">
        <v>541</v>
      </c>
      <c r="EO13" s="1574">
        <v>2</v>
      </c>
      <c r="EP13" s="1574">
        <v>0</v>
      </c>
      <c r="EQ13" s="1574">
        <v>2</v>
      </c>
      <c r="ER13" s="1575">
        <v>0</v>
      </c>
      <c r="ES13" s="1526">
        <v>0</v>
      </c>
      <c r="ET13" s="1527">
        <v>0</v>
      </c>
      <c r="EU13" s="1527">
        <v>0</v>
      </c>
      <c r="EV13" s="1527">
        <v>0</v>
      </c>
      <c r="EW13" s="1527">
        <v>0</v>
      </c>
      <c r="EX13" s="1527">
        <v>0</v>
      </c>
      <c r="EY13" s="1527">
        <v>0</v>
      </c>
      <c r="EZ13" s="1527">
        <v>0</v>
      </c>
      <c r="FA13" s="1527">
        <v>0</v>
      </c>
      <c r="FB13" s="1584">
        <v>40</v>
      </c>
      <c r="FC13" s="1584">
        <v>126</v>
      </c>
      <c r="FD13" s="1574">
        <v>7</v>
      </c>
      <c r="FE13" s="1574">
        <v>544</v>
      </c>
      <c r="FF13" s="1574">
        <v>98</v>
      </c>
      <c r="FG13" s="1525">
        <v>1639</v>
      </c>
      <c r="FH13" s="1525">
        <v>5506</v>
      </c>
      <c r="FI13" s="1575">
        <v>2302</v>
      </c>
      <c r="FJ13" s="2392">
        <v>4002</v>
      </c>
      <c r="FK13" s="1538">
        <v>1405</v>
      </c>
      <c r="FL13" s="1574">
        <v>712</v>
      </c>
      <c r="FM13" s="1585">
        <v>135</v>
      </c>
      <c r="FN13" s="1574">
        <v>8</v>
      </c>
      <c r="FO13" s="1586">
        <v>608</v>
      </c>
      <c r="FP13" s="1574">
        <v>98</v>
      </c>
      <c r="FQ13" s="1525">
        <v>1639</v>
      </c>
      <c r="FR13" s="1525">
        <v>5506</v>
      </c>
      <c r="FS13" s="1587">
        <v>2302</v>
      </c>
      <c r="FT13" s="2389">
        <v>4002</v>
      </c>
      <c r="FU13" s="2389">
        <v>1405</v>
      </c>
      <c r="FV13" s="1539"/>
      <c r="FW13" s="1539"/>
      <c r="FX13" s="1539"/>
      <c r="FY13" s="1539"/>
      <c r="FZ13" s="1539"/>
      <c r="GA13" s="1539"/>
      <c r="GB13" s="1539"/>
      <c r="GC13" s="1539"/>
      <c r="GD13" s="1539"/>
      <c r="GE13" s="1539"/>
      <c r="GF13" s="1539"/>
      <c r="GG13" s="1539"/>
    </row>
    <row r="14" spans="1:207" s="1553" customFormat="1">
      <c r="A14" s="1573" t="s">
        <v>197</v>
      </c>
      <c r="B14" s="1588">
        <v>127164</v>
      </c>
      <c r="C14" s="1588">
        <v>117845</v>
      </c>
      <c r="D14" s="1588">
        <v>144317</v>
      </c>
      <c r="E14" s="1588">
        <v>155551</v>
      </c>
      <c r="F14" s="1588">
        <v>0</v>
      </c>
      <c r="G14" s="1542">
        <v>0</v>
      </c>
      <c r="H14" s="1542">
        <v>19544</v>
      </c>
      <c r="I14" s="1589">
        <v>34724</v>
      </c>
      <c r="J14" s="1545">
        <v>32223</v>
      </c>
      <c r="K14" s="1527">
        <v>25017</v>
      </c>
      <c r="L14" s="1588">
        <v>13</v>
      </c>
      <c r="M14" s="1588">
        <v>13</v>
      </c>
      <c r="N14" s="1588">
        <v>0</v>
      </c>
      <c r="O14" s="1588">
        <v>0</v>
      </c>
      <c r="P14" s="1588">
        <v>0</v>
      </c>
      <c r="Q14" s="1588">
        <v>0</v>
      </c>
      <c r="R14" s="1588">
        <v>0</v>
      </c>
      <c r="S14" s="1589">
        <v>0</v>
      </c>
      <c r="T14" s="1544">
        <v>0</v>
      </c>
      <c r="U14" s="1527">
        <v>0</v>
      </c>
      <c r="V14" s="1544">
        <v>2</v>
      </c>
      <c r="W14" s="1527">
        <v>1212</v>
      </c>
      <c r="X14" s="1588">
        <v>834</v>
      </c>
      <c r="Y14" s="1588">
        <v>1476</v>
      </c>
      <c r="Z14" s="1588">
        <v>2385</v>
      </c>
      <c r="AA14" s="1588">
        <v>962</v>
      </c>
      <c r="AB14" s="1588">
        <v>1051</v>
      </c>
      <c r="AC14" s="1588">
        <v>840</v>
      </c>
      <c r="AD14" s="1588">
        <v>96</v>
      </c>
      <c r="AE14" s="1589">
        <v>8</v>
      </c>
      <c r="AF14" s="1544">
        <v>4</v>
      </c>
      <c r="AG14" s="1527">
        <v>918</v>
      </c>
      <c r="AH14" s="1588">
        <v>173</v>
      </c>
      <c r="AI14" s="1588">
        <v>173</v>
      </c>
      <c r="AJ14" s="1588">
        <v>0</v>
      </c>
      <c r="AK14" s="1588">
        <v>0</v>
      </c>
      <c r="AL14" s="1588">
        <v>0</v>
      </c>
      <c r="AM14" s="1588">
        <v>0</v>
      </c>
      <c r="AN14" s="1588">
        <v>0</v>
      </c>
      <c r="AO14" s="1589">
        <v>0</v>
      </c>
      <c r="AP14" s="1544">
        <v>0</v>
      </c>
      <c r="AQ14" s="1527">
        <v>0</v>
      </c>
      <c r="AR14" s="1588">
        <v>1999</v>
      </c>
      <c r="AS14" s="1588">
        <v>76543</v>
      </c>
      <c r="AT14" s="1588">
        <v>151301</v>
      </c>
      <c r="AU14" s="1588">
        <v>146345</v>
      </c>
      <c r="AV14" s="1590">
        <v>176706</v>
      </c>
      <c r="AW14" s="1545">
        <v>160116</v>
      </c>
      <c r="AX14" s="1527">
        <v>142052</v>
      </c>
      <c r="AY14" s="1591">
        <v>96</v>
      </c>
      <c r="AZ14" s="1545">
        <v>1763</v>
      </c>
      <c r="BA14" s="1527">
        <v>4017</v>
      </c>
      <c r="BB14" s="1588">
        <v>37</v>
      </c>
      <c r="BC14" s="1588">
        <v>35</v>
      </c>
      <c r="BD14" s="1588">
        <v>22</v>
      </c>
      <c r="BE14" s="1588">
        <v>4</v>
      </c>
      <c r="BF14" s="1588">
        <v>0</v>
      </c>
      <c r="BG14" s="1588">
        <v>1</v>
      </c>
      <c r="BH14" s="1588">
        <v>0</v>
      </c>
      <c r="BI14" s="1590">
        <v>0</v>
      </c>
      <c r="BJ14" s="1544">
        <v>0</v>
      </c>
      <c r="BK14" s="1527">
        <v>0</v>
      </c>
      <c r="BL14" s="1592">
        <v>106</v>
      </c>
      <c r="BM14" s="1592">
        <v>721</v>
      </c>
      <c r="BN14" s="1589">
        <v>1764</v>
      </c>
      <c r="BO14" s="1545">
        <v>2055</v>
      </c>
      <c r="BP14" s="1527">
        <v>1857</v>
      </c>
      <c r="BQ14" s="1588">
        <v>253</v>
      </c>
      <c r="BR14" s="1588">
        <v>0</v>
      </c>
      <c r="BS14" s="1588">
        <v>836</v>
      </c>
      <c r="BT14" s="1588">
        <v>713</v>
      </c>
      <c r="BU14" s="1588">
        <v>3118</v>
      </c>
      <c r="BV14" s="1588">
        <v>7041</v>
      </c>
      <c r="BW14" s="1588">
        <v>9821</v>
      </c>
      <c r="BX14" s="1590">
        <v>13009</v>
      </c>
      <c r="BY14" s="1545">
        <v>4651</v>
      </c>
      <c r="BZ14" s="1588">
        <v>74</v>
      </c>
      <c r="CA14" s="1588">
        <v>9779</v>
      </c>
      <c r="CB14" s="1588">
        <v>100881</v>
      </c>
      <c r="CC14" s="1588">
        <v>232175</v>
      </c>
      <c r="CD14" s="1588">
        <v>247012</v>
      </c>
      <c r="CE14" s="1589">
        <v>305234</v>
      </c>
      <c r="CF14" s="1545">
        <v>274929</v>
      </c>
      <c r="CG14" s="1527">
        <v>370281</v>
      </c>
      <c r="CH14" s="1588">
        <v>17654</v>
      </c>
      <c r="CI14" s="1588">
        <v>94700</v>
      </c>
      <c r="CJ14" s="1588">
        <v>165792</v>
      </c>
      <c r="CK14" s="1591">
        <v>220614</v>
      </c>
      <c r="CL14" s="1550">
        <v>216392</v>
      </c>
      <c r="CM14" s="1527">
        <v>279791</v>
      </c>
      <c r="CN14" s="1588">
        <v>122</v>
      </c>
      <c r="CO14" s="1593">
        <v>1444</v>
      </c>
      <c r="CP14" s="1544">
        <v>10830</v>
      </c>
      <c r="CQ14" s="1527">
        <v>21134</v>
      </c>
      <c r="CR14" s="1588">
        <v>1581</v>
      </c>
      <c r="CS14" s="1588">
        <v>20909</v>
      </c>
      <c r="CT14" s="1588">
        <v>53236</v>
      </c>
      <c r="CU14" s="1592">
        <v>73501</v>
      </c>
      <c r="CV14" s="1594">
        <v>104599</v>
      </c>
      <c r="CW14" s="1545">
        <v>127065</v>
      </c>
      <c r="CX14" s="1527">
        <v>157297</v>
      </c>
      <c r="CY14" s="1592">
        <v>93</v>
      </c>
      <c r="CZ14" s="1595">
        <v>7781</v>
      </c>
      <c r="DA14" s="1544">
        <v>17106</v>
      </c>
      <c r="DB14" s="1527">
        <v>24003</v>
      </c>
      <c r="DC14" s="1592">
        <v>2716</v>
      </c>
      <c r="DD14" s="1592">
        <v>14226</v>
      </c>
      <c r="DE14" s="1589">
        <v>21618</v>
      </c>
      <c r="DF14" s="1544">
        <v>11524</v>
      </c>
      <c r="DG14" s="1527">
        <v>4944</v>
      </c>
      <c r="DH14" s="1588">
        <v>876</v>
      </c>
      <c r="DI14" s="1588">
        <v>1273</v>
      </c>
      <c r="DJ14" s="1588">
        <v>4847</v>
      </c>
      <c r="DK14" s="1588">
        <v>20329</v>
      </c>
      <c r="DL14" s="1588">
        <v>57299</v>
      </c>
      <c r="DM14" s="1588">
        <v>65471</v>
      </c>
      <c r="DN14" s="1588">
        <v>34893</v>
      </c>
      <c r="DO14" s="1589">
        <v>13889</v>
      </c>
      <c r="DP14" s="1544">
        <v>4281</v>
      </c>
      <c r="DQ14" s="1527">
        <v>13127</v>
      </c>
      <c r="DR14" s="1588">
        <v>241</v>
      </c>
      <c r="DS14" s="1588">
        <v>142</v>
      </c>
      <c r="DT14" s="1588">
        <v>223</v>
      </c>
      <c r="DU14" s="1588">
        <v>166</v>
      </c>
      <c r="DV14" s="1588">
        <v>149</v>
      </c>
      <c r="DW14" s="1588">
        <v>145</v>
      </c>
      <c r="DX14" s="1588">
        <v>71</v>
      </c>
      <c r="DY14" s="1589">
        <v>34</v>
      </c>
      <c r="DZ14" s="1544">
        <v>65</v>
      </c>
      <c r="EA14" s="1527">
        <v>74</v>
      </c>
      <c r="EB14" s="1588">
        <v>69</v>
      </c>
      <c r="EC14" s="1588">
        <v>88</v>
      </c>
      <c r="ED14" s="1588">
        <v>8</v>
      </c>
      <c r="EE14" s="1588">
        <v>5</v>
      </c>
      <c r="EF14" s="1588">
        <v>1</v>
      </c>
      <c r="EG14" s="1588">
        <v>0</v>
      </c>
      <c r="EH14" s="1589">
        <v>0</v>
      </c>
      <c r="EI14" s="1544">
        <v>0</v>
      </c>
      <c r="EJ14" s="1527"/>
      <c r="EK14" s="1588">
        <v>3451</v>
      </c>
      <c r="EL14" s="1588">
        <v>10854</v>
      </c>
      <c r="EM14" s="1588">
        <v>27496</v>
      </c>
      <c r="EN14" s="1588">
        <v>25849</v>
      </c>
      <c r="EO14" s="1588">
        <v>24269</v>
      </c>
      <c r="EP14" s="1588">
        <v>16217</v>
      </c>
      <c r="EQ14" s="1588">
        <v>13434</v>
      </c>
      <c r="ER14" s="1589">
        <v>36401</v>
      </c>
      <c r="ES14" s="1544">
        <v>13309</v>
      </c>
      <c r="ET14" s="1527">
        <v>17865</v>
      </c>
      <c r="EU14" s="1527">
        <v>255</v>
      </c>
      <c r="EV14" s="1527">
        <v>1009</v>
      </c>
      <c r="EW14" s="1527">
        <v>650</v>
      </c>
      <c r="EX14" s="1527">
        <v>0</v>
      </c>
      <c r="EY14" s="1527">
        <v>0</v>
      </c>
      <c r="EZ14" s="1527">
        <v>0</v>
      </c>
      <c r="FA14" s="1527">
        <v>0</v>
      </c>
      <c r="FB14" s="1596">
        <v>5878</v>
      </c>
      <c r="FC14" s="1596">
        <v>14353</v>
      </c>
      <c r="FD14" s="1588">
        <v>35971</v>
      </c>
      <c r="FE14" s="1588">
        <v>61390</v>
      </c>
      <c r="FF14" s="1588">
        <v>301878</v>
      </c>
      <c r="FG14" s="1542">
        <v>623950</v>
      </c>
      <c r="FH14" s="1542">
        <v>706127</v>
      </c>
      <c r="FI14" s="1589">
        <v>903197</v>
      </c>
      <c r="FJ14" s="2392">
        <v>844090</v>
      </c>
      <c r="FK14" s="1538">
        <v>1040486</v>
      </c>
      <c r="FL14" s="1588">
        <v>133042</v>
      </c>
      <c r="FM14" s="1559">
        <v>132198</v>
      </c>
      <c r="FN14" s="1588">
        <v>180288</v>
      </c>
      <c r="FO14" s="1597">
        <v>216941</v>
      </c>
      <c r="FP14" s="1588">
        <v>301878</v>
      </c>
      <c r="FQ14" s="1542">
        <v>623950</v>
      </c>
      <c r="FR14" s="1542">
        <v>725671</v>
      </c>
      <c r="FS14" s="1598">
        <v>937921</v>
      </c>
      <c r="FT14" s="2389">
        <v>876313</v>
      </c>
      <c r="FU14" s="2389">
        <v>1065503</v>
      </c>
      <c r="FV14" s="1508"/>
      <c r="FW14" s="1508"/>
      <c r="FX14" s="1508"/>
      <c r="FY14" s="1508"/>
      <c r="FZ14" s="1508"/>
      <c r="GA14" s="1508"/>
      <c r="GB14" s="1508"/>
      <c r="GC14" s="1508"/>
      <c r="GD14" s="1508"/>
      <c r="GE14" s="1508"/>
      <c r="GF14" s="1508"/>
      <c r="GG14" s="1508"/>
    </row>
    <row r="15" spans="1:207" s="1553" customFormat="1">
      <c r="A15" s="1573" t="s">
        <v>198</v>
      </c>
      <c r="B15" s="1558">
        <v>127836</v>
      </c>
      <c r="C15" s="1558">
        <v>117854</v>
      </c>
      <c r="D15" s="1576">
        <v>144318</v>
      </c>
      <c r="E15" s="1576">
        <v>155615</v>
      </c>
      <c r="F15" s="1576">
        <v>0</v>
      </c>
      <c r="G15" s="1542">
        <v>0</v>
      </c>
      <c r="H15" s="1542">
        <v>19544</v>
      </c>
      <c r="I15" s="1589">
        <v>34724</v>
      </c>
      <c r="J15" s="1554">
        <v>32223</v>
      </c>
      <c r="K15" s="1527">
        <v>25017</v>
      </c>
      <c r="L15" s="1558">
        <v>13</v>
      </c>
      <c r="M15" s="1558">
        <v>13</v>
      </c>
      <c r="N15" s="1576">
        <v>0</v>
      </c>
      <c r="O15" s="1576">
        <v>0</v>
      </c>
      <c r="P15" s="1576">
        <v>0</v>
      </c>
      <c r="Q15" s="1576">
        <v>0</v>
      </c>
      <c r="R15" s="1576">
        <v>0</v>
      </c>
      <c r="S15" s="1589">
        <v>0</v>
      </c>
      <c r="T15" s="1538">
        <v>0</v>
      </c>
      <c r="U15" s="1527">
        <v>0</v>
      </c>
      <c r="V15" s="1538">
        <v>2</v>
      </c>
      <c r="W15" s="1527">
        <v>1212</v>
      </c>
      <c r="X15" s="1558">
        <v>834</v>
      </c>
      <c r="Y15" s="1558">
        <v>1476</v>
      </c>
      <c r="Z15" s="1576">
        <v>2385</v>
      </c>
      <c r="AA15" s="1576">
        <v>962</v>
      </c>
      <c r="AB15" s="1576">
        <v>1051</v>
      </c>
      <c r="AC15" s="1558">
        <v>840</v>
      </c>
      <c r="AD15" s="1558">
        <v>96</v>
      </c>
      <c r="AE15" s="1589">
        <v>8</v>
      </c>
      <c r="AF15" s="1538">
        <v>4</v>
      </c>
      <c r="AG15" s="1527">
        <v>918</v>
      </c>
      <c r="AH15" s="1558">
        <v>173</v>
      </c>
      <c r="AI15" s="1558">
        <v>173</v>
      </c>
      <c r="AJ15" s="1576">
        <v>0</v>
      </c>
      <c r="AK15" s="1576">
        <v>0</v>
      </c>
      <c r="AL15" s="1576">
        <v>0</v>
      </c>
      <c r="AM15" s="1576">
        <v>0</v>
      </c>
      <c r="AN15" s="1576">
        <v>0</v>
      </c>
      <c r="AO15" s="1589">
        <v>0</v>
      </c>
      <c r="AP15" s="1538">
        <v>0</v>
      </c>
      <c r="AQ15" s="1527">
        <v>0</v>
      </c>
      <c r="AR15" s="1576">
        <v>1999</v>
      </c>
      <c r="AS15" s="1576">
        <v>76559</v>
      </c>
      <c r="AT15" s="1558">
        <v>151345</v>
      </c>
      <c r="AU15" s="1558">
        <v>146432</v>
      </c>
      <c r="AV15" s="1560">
        <v>176748</v>
      </c>
      <c r="AW15" s="1554">
        <v>160205</v>
      </c>
      <c r="AX15" s="1527">
        <v>142073</v>
      </c>
      <c r="AY15" s="1591">
        <v>96</v>
      </c>
      <c r="AZ15" s="1554">
        <v>1763</v>
      </c>
      <c r="BA15" s="1527">
        <v>4017</v>
      </c>
      <c r="BB15" s="1558">
        <v>37</v>
      </c>
      <c r="BC15" s="1558">
        <v>36</v>
      </c>
      <c r="BD15" s="1576">
        <v>22</v>
      </c>
      <c r="BE15" s="1576">
        <v>4</v>
      </c>
      <c r="BF15" s="1576">
        <v>0</v>
      </c>
      <c r="BG15" s="1576">
        <v>1</v>
      </c>
      <c r="BH15" s="1576">
        <v>0</v>
      </c>
      <c r="BI15" s="1578">
        <v>0</v>
      </c>
      <c r="BJ15" s="1538">
        <v>0</v>
      </c>
      <c r="BK15" s="1527">
        <v>0</v>
      </c>
      <c r="BL15" s="1558">
        <v>106</v>
      </c>
      <c r="BM15" s="1558">
        <v>721</v>
      </c>
      <c r="BN15" s="1589">
        <v>1764</v>
      </c>
      <c r="BO15" s="1554">
        <v>2055</v>
      </c>
      <c r="BP15" s="1527">
        <v>1857</v>
      </c>
      <c r="BQ15" s="1558">
        <v>253</v>
      </c>
      <c r="BR15" s="1558">
        <v>318</v>
      </c>
      <c r="BS15" s="1576">
        <v>836</v>
      </c>
      <c r="BT15" s="1576">
        <v>713</v>
      </c>
      <c r="BU15" s="1576">
        <v>3118</v>
      </c>
      <c r="BV15" s="1576">
        <v>7041</v>
      </c>
      <c r="BW15" s="1576">
        <v>9821</v>
      </c>
      <c r="BX15" s="1578">
        <v>13009</v>
      </c>
      <c r="BY15" s="1554">
        <v>4651</v>
      </c>
      <c r="BZ15" s="1576">
        <v>74</v>
      </c>
      <c r="CA15" s="1576">
        <v>9779</v>
      </c>
      <c r="CB15" s="1576">
        <v>100959</v>
      </c>
      <c r="CC15" s="1558">
        <v>232478</v>
      </c>
      <c r="CD15" s="1558">
        <v>247852</v>
      </c>
      <c r="CE15" s="1589">
        <v>305293</v>
      </c>
      <c r="CF15" s="1554">
        <v>274929</v>
      </c>
      <c r="CG15" s="1527">
        <v>370281</v>
      </c>
      <c r="CH15" s="1576">
        <v>17654</v>
      </c>
      <c r="CI15" s="1558">
        <v>95747</v>
      </c>
      <c r="CJ15" s="1558">
        <v>170315</v>
      </c>
      <c r="CK15" s="1591">
        <v>222745</v>
      </c>
      <c r="CL15" s="1555">
        <v>220199</v>
      </c>
      <c r="CM15" s="1527">
        <v>281167</v>
      </c>
      <c r="CN15" s="1558">
        <v>122</v>
      </c>
      <c r="CO15" s="1593">
        <v>1444</v>
      </c>
      <c r="CP15" s="1538">
        <v>10830</v>
      </c>
      <c r="CQ15" s="1527">
        <v>21134</v>
      </c>
      <c r="CR15" s="1576">
        <v>1581</v>
      </c>
      <c r="CS15" s="1576">
        <v>20909</v>
      </c>
      <c r="CT15" s="1558">
        <v>53311</v>
      </c>
      <c r="CU15" s="1599">
        <v>73555</v>
      </c>
      <c r="CV15" s="1600">
        <v>104669</v>
      </c>
      <c r="CW15" s="1554">
        <v>127170</v>
      </c>
      <c r="CX15" s="1527">
        <v>157302</v>
      </c>
      <c r="CY15" s="1599">
        <v>93</v>
      </c>
      <c r="CZ15" s="1601">
        <v>7781</v>
      </c>
      <c r="DA15" s="1538">
        <v>17106</v>
      </c>
      <c r="DB15" s="1527">
        <v>24003</v>
      </c>
      <c r="DC15" s="1599">
        <v>2716</v>
      </c>
      <c r="DD15" s="1599">
        <v>14226</v>
      </c>
      <c r="DE15" s="1589">
        <v>21618</v>
      </c>
      <c r="DF15" s="1538">
        <v>11524</v>
      </c>
      <c r="DG15" s="1527">
        <v>4947</v>
      </c>
      <c r="DH15" s="1558">
        <v>907</v>
      </c>
      <c r="DI15" s="1558">
        <v>1392</v>
      </c>
      <c r="DJ15" s="1576">
        <v>4848</v>
      </c>
      <c r="DK15" s="1576">
        <v>20329</v>
      </c>
      <c r="DL15" s="1576">
        <v>57300</v>
      </c>
      <c r="DM15" s="1558">
        <v>65641</v>
      </c>
      <c r="DN15" s="1558">
        <v>34893</v>
      </c>
      <c r="DO15" s="1589">
        <v>13889</v>
      </c>
      <c r="DP15" s="1538">
        <v>4282</v>
      </c>
      <c r="DQ15" s="1527">
        <v>13127</v>
      </c>
      <c r="DR15" s="1558">
        <v>250</v>
      </c>
      <c r="DS15" s="1558">
        <v>148</v>
      </c>
      <c r="DT15" s="1576">
        <v>227</v>
      </c>
      <c r="DU15" s="1576">
        <v>169</v>
      </c>
      <c r="DV15" s="1576">
        <v>149</v>
      </c>
      <c r="DW15" s="1588">
        <v>145</v>
      </c>
      <c r="DX15" s="1588">
        <v>71</v>
      </c>
      <c r="DY15" s="1589">
        <v>34</v>
      </c>
      <c r="DZ15" s="1538">
        <v>65</v>
      </c>
      <c r="EA15" s="1527">
        <v>74</v>
      </c>
      <c r="EB15" s="1558">
        <v>69</v>
      </c>
      <c r="EC15" s="1576">
        <v>90</v>
      </c>
      <c r="ED15" s="1576">
        <v>8</v>
      </c>
      <c r="EE15" s="1576">
        <v>6</v>
      </c>
      <c r="EF15" s="1558">
        <v>1</v>
      </c>
      <c r="EG15" s="1558">
        <v>0</v>
      </c>
      <c r="EH15" s="1589">
        <v>0</v>
      </c>
      <c r="EI15" s="1538">
        <v>0</v>
      </c>
      <c r="EJ15" s="1527"/>
      <c r="EK15" s="1558">
        <v>3451</v>
      </c>
      <c r="EL15" s="1558">
        <v>10854</v>
      </c>
      <c r="EM15" s="1576">
        <v>27496</v>
      </c>
      <c r="EN15" s="1576">
        <v>26390</v>
      </c>
      <c r="EO15" s="1576">
        <v>24271</v>
      </c>
      <c r="EP15" s="1558">
        <v>16217</v>
      </c>
      <c r="EQ15" s="1558">
        <v>13436</v>
      </c>
      <c r="ER15" s="1589">
        <v>36401</v>
      </c>
      <c r="ES15" s="1538">
        <v>13309</v>
      </c>
      <c r="ET15" s="1527">
        <v>17865</v>
      </c>
      <c r="EU15" s="1527">
        <v>255</v>
      </c>
      <c r="EV15" s="1527">
        <v>1009</v>
      </c>
      <c r="EW15" s="1527">
        <v>650</v>
      </c>
      <c r="EX15" s="1527">
        <v>0</v>
      </c>
      <c r="EY15" s="1527">
        <v>0</v>
      </c>
      <c r="EZ15" s="1527">
        <v>0</v>
      </c>
      <c r="FA15" s="1527">
        <v>0</v>
      </c>
      <c r="FB15" s="1596">
        <v>5918</v>
      </c>
      <c r="FC15" s="1596">
        <v>14479</v>
      </c>
      <c r="FD15" s="1588">
        <v>35978</v>
      </c>
      <c r="FE15" s="1588">
        <v>61934</v>
      </c>
      <c r="FF15" s="1588">
        <v>301976</v>
      </c>
      <c r="FG15" s="1542">
        <v>625589</v>
      </c>
      <c r="FH15" s="1542">
        <v>711633</v>
      </c>
      <c r="FI15" s="1589">
        <v>905499</v>
      </c>
      <c r="FJ15" s="2392">
        <v>848092</v>
      </c>
      <c r="FK15" s="1538">
        <v>1041891</v>
      </c>
      <c r="FL15" s="1588">
        <v>133754</v>
      </c>
      <c r="FM15" s="1559">
        <v>132333</v>
      </c>
      <c r="FN15" s="1576">
        <v>180296</v>
      </c>
      <c r="FO15" s="1597">
        <v>217549</v>
      </c>
      <c r="FP15" s="1588">
        <v>301976</v>
      </c>
      <c r="FQ15" s="1542">
        <v>625589</v>
      </c>
      <c r="FR15" s="1542">
        <v>731177</v>
      </c>
      <c r="FS15" s="1598">
        <v>940223</v>
      </c>
      <c r="FT15" s="2389">
        <v>880315</v>
      </c>
      <c r="FU15" s="2389">
        <v>1066908</v>
      </c>
      <c r="FV15" s="1508"/>
      <c r="FW15" s="1508"/>
      <c r="FX15" s="1508"/>
      <c r="FY15" s="1508"/>
      <c r="FZ15" s="1508"/>
      <c r="GA15" s="1508"/>
      <c r="GB15" s="1508"/>
      <c r="GC15" s="1508"/>
      <c r="GD15" s="1508"/>
      <c r="GE15" s="1508"/>
      <c r="GF15" s="1508"/>
      <c r="GG15" s="1508"/>
    </row>
    <row r="16" spans="1:207" s="1553" customFormat="1">
      <c r="A16" s="1573" t="s">
        <v>205</v>
      </c>
      <c r="B16" s="1588">
        <v>127751</v>
      </c>
      <c r="C16" s="1588">
        <v>117827</v>
      </c>
      <c r="D16" s="1588">
        <v>144194</v>
      </c>
      <c r="E16" s="1588">
        <v>155602</v>
      </c>
      <c r="F16" s="1588">
        <v>0</v>
      </c>
      <c r="G16" s="1542">
        <v>0</v>
      </c>
      <c r="H16" s="1542">
        <v>19502</v>
      </c>
      <c r="I16" s="1589">
        <v>34724</v>
      </c>
      <c r="J16" s="1545">
        <v>32223</v>
      </c>
      <c r="K16" s="1527">
        <v>24948</v>
      </c>
      <c r="L16" s="1588">
        <v>13</v>
      </c>
      <c r="M16" s="1588">
        <v>13</v>
      </c>
      <c r="N16" s="1588">
        <v>0</v>
      </c>
      <c r="O16" s="1588">
        <v>0</v>
      </c>
      <c r="P16" s="1588">
        <v>0</v>
      </c>
      <c r="Q16" s="1588">
        <v>0</v>
      </c>
      <c r="R16" s="1588">
        <v>0</v>
      </c>
      <c r="S16" s="1589">
        <v>0</v>
      </c>
      <c r="T16" s="1544">
        <v>0</v>
      </c>
      <c r="U16" s="1527">
        <v>0</v>
      </c>
      <c r="V16" s="1544">
        <v>2</v>
      </c>
      <c r="W16" s="1527">
        <v>1212</v>
      </c>
      <c r="X16" s="1588">
        <v>834</v>
      </c>
      <c r="Y16" s="1588">
        <v>1476</v>
      </c>
      <c r="Z16" s="1588">
        <v>2385</v>
      </c>
      <c r="AA16" s="1588">
        <v>962</v>
      </c>
      <c r="AB16" s="1588">
        <v>1051</v>
      </c>
      <c r="AC16" s="1588">
        <v>840</v>
      </c>
      <c r="AD16" s="1588">
        <v>96</v>
      </c>
      <c r="AE16" s="1589">
        <v>8</v>
      </c>
      <c r="AF16" s="1544">
        <v>4</v>
      </c>
      <c r="AG16" s="1527">
        <v>918</v>
      </c>
      <c r="AH16" s="1588">
        <v>172</v>
      </c>
      <c r="AI16" s="1588">
        <v>172</v>
      </c>
      <c r="AJ16" s="1588">
        <v>0</v>
      </c>
      <c r="AK16" s="1588">
        <v>0</v>
      </c>
      <c r="AL16" s="1588">
        <v>0</v>
      </c>
      <c r="AM16" s="1588">
        <v>0</v>
      </c>
      <c r="AN16" s="1588">
        <v>0</v>
      </c>
      <c r="AO16" s="1589">
        <v>0</v>
      </c>
      <c r="AP16" s="1544">
        <v>0</v>
      </c>
      <c r="AQ16" s="1527">
        <v>0</v>
      </c>
      <c r="AR16" s="1588">
        <v>1976</v>
      </c>
      <c r="AS16" s="1588">
        <v>76454</v>
      </c>
      <c r="AT16" s="1588">
        <v>151214</v>
      </c>
      <c r="AU16" s="1588">
        <v>146362</v>
      </c>
      <c r="AV16" s="1590">
        <v>176627</v>
      </c>
      <c r="AW16" s="1545">
        <v>160168</v>
      </c>
      <c r="AX16" s="1527">
        <v>142060</v>
      </c>
      <c r="AY16" s="1591">
        <v>96</v>
      </c>
      <c r="AZ16" s="1545">
        <v>1763</v>
      </c>
      <c r="BA16" s="1527">
        <v>4006</v>
      </c>
      <c r="BB16" s="1588">
        <v>34</v>
      </c>
      <c r="BC16" s="1588">
        <v>34</v>
      </c>
      <c r="BD16" s="1588">
        <v>21</v>
      </c>
      <c r="BE16" s="1588">
        <v>4</v>
      </c>
      <c r="BF16" s="1588">
        <v>0</v>
      </c>
      <c r="BG16" s="1588">
        <v>1</v>
      </c>
      <c r="BH16" s="1588">
        <v>0</v>
      </c>
      <c r="BI16" s="1590">
        <v>0</v>
      </c>
      <c r="BJ16" s="1544">
        <v>0</v>
      </c>
      <c r="BK16" s="1527">
        <v>0</v>
      </c>
      <c r="BL16" s="1574">
        <v>106</v>
      </c>
      <c r="BM16" s="1574">
        <v>721</v>
      </c>
      <c r="BN16" s="1589">
        <v>1764</v>
      </c>
      <c r="BO16" s="1545">
        <v>2055</v>
      </c>
      <c r="BP16" s="1527">
        <v>1857</v>
      </c>
      <c r="BQ16" s="1588">
        <v>253</v>
      </c>
      <c r="BR16" s="1588">
        <v>318</v>
      </c>
      <c r="BS16" s="1588">
        <v>836</v>
      </c>
      <c r="BT16" s="1588">
        <v>713</v>
      </c>
      <c r="BU16" s="1588">
        <v>3117</v>
      </c>
      <c r="BV16" s="1588">
        <v>7041</v>
      </c>
      <c r="BW16" s="1588">
        <v>9821</v>
      </c>
      <c r="BX16" s="1590">
        <v>13009</v>
      </c>
      <c r="BY16" s="1545">
        <v>4651</v>
      </c>
      <c r="BZ16" s="1588">
        <v>74</v>
      </c>
      <c r="CA16" s="1588">
        <v>9701</v>
      </c>
      <c r="CB16" s="1588">
        <v>100477</v>
      </c>
      <c r="CC16" s="1588">
        <v>231606</v>
      </c>
      <c r="CD16" s="1588">
        <v>247792</v>
      </c>
      <c r="CE16" s="1589">
        <v>305286</v>
      </c>
      <c r="CF16" s="1545">
        <v>274893</v>
      </c>
      <c r="CG16" s="1527">
        <v>370069</v>
      </c>
      <c r="CH16" s="1588">
        <v>16607</v>
      </c>
      <c r="CI16" s="1588">
        <v>91224</v>
      </c>
      <c r="CJ16" s="1588">
        <v>168182</v>
      </c>
      <c r="CK16" s="1591">
        <v>218823</v>
      </c>
      <c r="CL16" s="1550">
        <v>218798</v>
      </c>
      <c r="CM16" s="1527">
        <v>281059</v>
      </c>
      <c r="CN16" s="1588">
        <v>122</v>
      </c>
      <c r="CO16" s="1593">
        <v>1441</v>
      </c>
      <c r="CP16" s="1544">
        <v>10814</v>
      </c>
      <c r="CQ16" s="1527">
        <v>21075</v>
      </c>
      <c r="CR16" s="1588">
        <v>1581</v>
      </c>
      <c r="CS16" s="1588">
        <v>20834</v>
      </c>
      <c r="CT16" s="1588">
        <v>53254</v>
      </c>
      <c r="CU16" s="1592">
        <v>73482</v>
      </c>
      <c r="CV16" s="1594">
        <v>104546</v>
      </c>
      <c r="CW16" s="1545">
        <v>127162</v>
      </c>
      <c r="CX16" s="1527">
        <v>157243</v>
      </c>
      <c r="CY16" s="1592">
        <v>93</v>
      </c>
      <c r="CZ16" s="1595">
        <v>7781</v>
      </c>
      <c r="DA16" s="1544">
        <v>17106</v>
      </c>
      <c r="DB16" s="1527">
        <v>24003</v>
      </c>
      <c r="DC16" s="1592">
        <v>2716</v>
      </c>
      <c r="DD16" s="1592">
        <v>14226</v>
      </c>
      <c r="DE16" s="1589">
        <v>21618</v>
      </c>
      <c r="DF16" s="1544">
        <v>11521</v>
      </c>
      <c r="DG16" s="1527">
        <v>4947</v>
      </c>
      <c r="DH16" s="1574">
        <v>773</v>
      </c>
      <c r="DI16" s="1574">
        <v>1353</v>
      </c>
      <c r="DJ16" s="1602">
        <v>4765</v>
      </c>
      <c r="DK16" s="1602">
        <v>20200</v>
      </c>
      <c r="DL16" s="1602">
        <v>56993</v>
      </c>
      <c r="DM16" s="1574">
        <v>65606</v>
      </c>
      <c r="DN16" s="1574">
        <v>34882</v>
      </c>
      <c r="DO16" s="1589">
        <v>13881</v>
      </c>
      <c r="DP16" s="1544">
        <v>4269</v>
      </c>
      <c r="DQ16" s="1527">
        <v>13125</v>
      </c>
      <c r="DR16" s="1588">
        <v>241</v>
      </c>
      <c r="DS16" s="1588">
        <v>142</v>
      </c>
      <c r="DT16" s="1588">
        <v>224</v>
      </c>
      <c r="DU16" s="1588">
        <v>169</v>
      </c>
      <c r="DV16" s="1588">
        <v>149</v>
      </c>
      <c r="DW16" s="1588">
        <v>145</v>
      </c>
      <c r="DX16" s="1588">
        <v>71</v>
      </c>
      <c r="DY16" s="1589">
        <v>34</v>
      </c>
      <c r="DZ16" s="1544">
        <v>65</v>
      </c>
      <c r="EA16" s="1527">
        <v>74</v>
      </c>
      <c r="EB16" s="1588">
        <v>67</v>
      </c>
      <c r="EC16" s="1588">
        <v>88</v>
      </c>
      <c r="ED16" s="1588">
        <v>7</v>
      </c>
      <c r="EE16" s="1588">
        <v>6</v>
      </c>
      <c r="EF16" s="1588">
        <v>1</v>
      </c>
      <c r="EG16" s="1588">
        <v>0</v>
      </c>
      <c r="EH16" s="1589">
        <v>0</v>
      </c>
      <c r="EI16" s="1544">
        <v>0</v>
      </c>
      <c r="EJ16" s="1527"/>
      <c r="EK16" s="1588">
        <v>3451</v>
      </c>
      <c r="EL16" s="1588">
        <v>10854</v>
      </c>
      <c r="EM16" s="1588">
        <v>26955</v>
      </c>
      <c r="EN16" s="1588">
        <v>26369</v>
      </c>
      <c r="EO16" s="1588">
        <v>23763</v>
      </c>
      <c r="EP16" s="1588">
        <v>16143</v>
      </c>
      <c r="EQ16" s="1588">
        <v>13431</v>
      </c>
      <c r="ER16" s="1589">
        <v>36307</v>
      </c>
      <c r="ES16" s="1544">
        <v>13303</v>
      </c>
      <c r="ET16" s="1527">
        <v>17863</v>
      </c>
      <c r="EU16" s="1527">
        <v>239</v>
      </c>
      <c r="EV16" s="1527">
        <v>993</v>
      </c>
      <c r="EW16" s="1527">
        <v>455</v>
      </c>
      <c r="EX16" s="1527">
        <v>0</v>
      </c>
      <c r="EY16" s="1527">
        <v>0</v>
      </c>
      <c r="EZ16" s="1527">
        <v>0</v>
      </c>
      <c r="FA16" s="1527">
        <v>0</v>
      </c>
      <c r="FB16" s="1596">
        <v>5771</v>
      </c>
      <c r="FC16" s="1596">
        <v>14429</v>
      </c>
      <c r="FD16" s="1588">
        <v>35348</v>
      </c>
      <c r="FE16" s="1588">
        <v>61682</v>
      </c>
      <c r="FF16" s="1588">
        <v>299451</v>
      </c>
      <c r="FG16" s="1542">
        <v>619897</v>
      </c>
      <c r="FH16" s="1542">
        <v>709281</v>
      </c>
      <c r="FI16" s="1589">
        <v>901221</v>
      </c>
      <c r="FJ16" s="2392">
        <v>846572</v>
      </c>
      <c r="FK16" s="1538">
        <v>1041198</v>
      </c>
      <c r="FL16" s="1588">
        <v>133522</v>
      </c>
      <c r="FM16" s="1559">
        <v>132256</v>
      </c>
      <c r="FN16" s="1588">
        <v>179542</v>
      </c>
      <c r="FO16" s="1597">
        <v>217284</v>
      </c>
      <c r="FP16" s="1588">
        <v>299451</v>
      </c>
      <c r="FQ16" s="1542">
        <v>619897</v>
      </c>
      <c r="FR16" s="1542">
        <v>728783</v>
      </c>
      <c r="FS16" s="1598">
        <v>935945</v>
      </c>
      <c r="FT16" s="2389">
        <v>878795</v>
      </c>
      <c r="FU16" s="2389">
        <v>1066146</v>
      </c>
      <c r="FV16" s="1508"/>
      <c r="FW16" s="1508"/>
      <c r="FX16" s="1508"/>
      <c r="FY16" s="1508"/>
      <c r="FZ16" s="1508"/>
      <c r="GA16" s="1508"/>
      <c r="GB16" s="1508"/>
      <c r="GC16" s="1508"/>
      <c r="GD16" s="1508"/>
      <c r="GE16" s="1508"/>
      <c r="GF16" s="1508"/>
      <c r="GG16" s="1508"/>
    </row>
    <row r="17" spans="1:207" s="1553" customFormat="1">
      <c r="A17" s="1573" t="s">
        <v>281</v>
      </c>
      <c r="B17" s="1588">
        <v>76</v>
      </c>
      <c r="C17" s="1588">
        <v>26</v>
      </c>
      <c r="D17" s="1588">
        <v>60</v>
      </c>
      <c r="E17" s="1588">
        <v>13</v>
      </c>
      <c r="F17" s="1588">
        <v>0</v>
      </c>
      <c r="G17" s="1542">
        <v>0</v>
      </c>
      <c r="H17" s="1542">
        <v>0</v>
      </c>
      <c r="I17" s="1589">
        <v>0</v>
      </c>
      <c r="J17" s="1545">
        <v>0</v>
      </c>
      <c r="K17" s="1527">
        <v>0</v>
      </c>
      <c r="L17" s="1588">
        <v>0</v>
      </c>
      <c r="M17" s="1588">
        <v>0</v>
      </c>
      <c r="N17" s="1588">
        <v>0</v>
      </c>
      <c r="O17" s="1588">
        <v>0</v>
      </c>
      <c r="P17" s="1588">
        <v>0</v>
      </c>
      <c r="Q17" s="1588">
        <v>0</v>
      </c>
      <c r="R17" s="1588">
        <v>0</v>
      </c>
      <c r="S17" s="1589">
        <v>0</v>
      </c>
      <c r="T17" s="1544">
        <v>0</v>
      </c>
      <c r="U17" s="1527">
        <v>0</v>
      </c>
      <c r="V17" s="1544">
        <v>0</v>
      </c>
      <c r="W17" s="1527">
        <v>0</v>
      </c>
      <c r="X17" s="1588">
        <v>0</v>
      </c>
      <c r="Y17" s="1588">
        <v>0</v>
      </c>
      <c r="Z17" s="1588">
        <v>0</v>
      </c>
      <c r="AA17" s="1588">
        <v>0</v>
      </c>
      <c r="AB17" s="1588">
        <v>0</v>
      </c>
      <c r="AC17" s="1588">
        <v>0</v>
      </c>
      <c r="AD17" s="1588">
        <v>0</v>
      </c>
      <c r="AE17" s="1589">
        <v>0</v>
      </c>
      <c r="AF17" s="1544">
        <v>0</v>
      </c>
      <c r="AG17" s="1527">
        <v>0</v>
      </c>
      <c r="AH17" s="1588">
        <v>1</v>
      </c>
      <c r="AI17" s="1588">
        <v>1</v>
      </c>
      <c r="AJ17" s="1588">
        <v>0</v>
      </c>
      <c r="AK17" s="1588">
        <v>0</v>
      </c>
      <c r="AL17" s="1588">
        <v>0</v>
      </c>
      <c r="AM17" s="1588">
        <v>0</v>
      </c>
      <c r="AN17" s="1588">
        <v>0</v>
      </c>
      <c r="AO17" s="1589">
        <v>0</v>
      </c>
      <c r="AP17" s="1544">
        <v>0</v>
      </c>
      <c r="AQ17" s="1527">
        <v>0</v>
      </c>
      <c r="AR17" s="1588">
        <v>7</v>
      </c>
      <c r="AS17" s="1588">
        <v>61</v>
      </c>
      <c r="AT17" s="1588">
        <v>44</v>
      </c>
      <c r="AU17" s="1588">
        <v>28</v>
      </c>
      <c r="AV17" s="1590">
        <v>32</v>
      </c>
      <c r="AW17" s="1545">
        <v>16</v>
      </c>
      <c r="AX17" s="1527">
        <v>13</v>
      </c>
      <c r="AY17" s="1591">
        <v>0</v>
      </c>
      <c r="AZ17" s="1545">
        <v>0</v>
      </c>
      <c r="BA17" s="1527">
        <v>11</v>
      </c>
      <c r="BB17" s="1588">
        <v>2</v>
      </c>
      <c r="BC17" s="1588">
        <v>2</v>
      </c>
      <c r="BD17" s="1588">
        <v>1</v>
      </c>
      <c r="BE17" s="1588">
        <v>0</v>
      </c>
      <c r="BF17" s="1588">
        <v>0</v>
      </c>
      <c r="BG17" s="1588">
        <v>0</v>
      </c>
      <c r="BH17" s="1588">
        <v>0</v>
      </c>
      <c r="BI17" s="1590">
        <v>0</v>
      </c>
      <c r="BJ17" s="1544">
        <v>0</v>
      </c>
      <c r="BK17" s="1527">
        <v>0</v>
      </c>
      <c r="BL17" s="1588">
        <v>0</v>
      </c>
      <c r="BM17" s="1588">
        <v>0</v>
      </c>
      <c r="BN17" s="1589">
        <v>0</v>
      </c>
      <c r="BO17" s="1545">
        <v>0</v>
      </c>
      <c r="BP17" s="1527">
        <v>0</v>
      </c>
      <c r="BQ17" s="1588">
        <v>0</v>
      </c>
      <c r="BR17" s="1588">
        <v>318</v>
      </c>
      <c r="BS17" s="1588">
        <v>0</v>
      </c>
      <c r="BT17" s="1588">
        <v>0</v>
      </c>
      <c r="BU17" s="1588">
        <v>1</v>
      </c>
      <c r="BV17" s="1588">
        <v>0</v>
      </c>
      <c r="BW17" s="1588">
        <v>0</v>
      </c>
      <c r="BX17" s="1590">
        <v>0</v>
      </c>
      <c r="BY17" s="1545">
        <v>0</v>
      </c>
      <c r="BZ17" s="1588">
        <v>0</v>
      </c>
      <c r="CA17" s="1588">
        <v>0</v>
      </c>
      <c r="CB17" s="1588">
        <v>179</v>
      </c>
      <c r="CC17" s="1588">
        <v>32</v>
      </c>
      <c r="CD17" s="1588">
        <v>1</v>
      </c>
      <c r="CE17" s="1589">
        <v>7</v>
      </c>
      <c r="CF17" s="1545">
        <v>36</v>
      </c>
      <c r="CG17" s="1527">
        <v>212</v>
      </c>
      <c r="CH17" s="1588">
        <v>0</v>
      </c>
      <c r="CI17" s="1588">
        <v>0</v>
      </c>
      <c r="CJ17" s="1588">
        <v>1</v>
      </c>
      <c r="CK17" s="1591">
        <v>26</v>
      </c>
      <c r="CL17" s="1550">
        <v>25</v>
      </c>
      <c r="CM17" s="1527">
        <v>4</v>
      </c>
      <c r="CN17" s="1588">
        <v>0</v>
      </c>
      <c r="CO17" s="1593">
        <v>3</v>
      </c>
      <c r="CP17" s="1544">
        <v>16</v>
      </c>
      <c r="CQ17" s="1527">
        <v>59</v>
      </c>
      <c r="CR17" s="1588">
        <v>0</v>
      </c>
      <c r="CS17" s="1588">
        <v>0</v>
      </c>
      <c r="CT17" s="1588">
        <v>3</v>
      </c>
      <c r="CU17" s="1592">
        <v>3</v>
      </c>
      <c r="CV17" s="1594">
        <v>18</v>
      </c>
      <c r="CW17" s="1545">
        <v>3</v>
      </c>
      <c r="CX17" s="1527">
        <v>14</v>
      </c>
      <c r="CY17" s="1592">
        <v>0</v>
      </c>
      <c r="CZ17" s="1595">
        <v>0</v>
      </c>
      <c r="DA17" s="1544">
        <v>0</v>
      </c>
      <c r="DB17" s="1527">
        <v>0</v>
      </c>
      <c r="DC17" s="1592">
        <v>0</v>
      </c>
      <c r="DD17" s="1592">
        <v>0</v>
      </c>
      <c r="DE17" s="1589">
        <v>0</v>
      </c>
      <c r="DF17" s="1544">
        <v>0</v>
      </c>
      <c r="DG17" s="1527">
        <v>0</v>
      </c>
      <c r="DH17" s="1588">
        <v>15</v>
      </c>
      <c r="DI17" s="1588">
        <v>38</v>
      </c>
      <c r="DJ17" s="1588">
        <v>83</v>
      </c>
      <c r="DK17" s="1588">
        <v>128</v>
      </c>
      <c r="DL17" s="1588">
        <v>137</v>
      </c>
      <c r="DM17" s="1588">
        <v>35</v>
      </c>
      <c r="DN17" s="1588">
        <v>11</v>
      </c>
      <c r="DO17" s="1589">
        <v>7</v>
      </c>
      <c r="DP17" s="1544">
        <v>13</v>
      </c>
      <c r="DQ17" s="1527">
        <v>1</v>
      </c>
      <c r="DR17" s="1588">
        <v>3</v>
      </c>
      <c r="DS17" s="1588">
        <v>2</v>
      </c>
      <c r="DT17" s="1588">
        <v>0</v>
      </c>
      <c r="DU17" s="1588">
        <v>0</v>
      </c>
      <c r="DV17" s="1588">
        <v>0</v>
      </c>
      <c r="DW17" s="1558">
        <v>0</v>
      </c>
      <c r="DX17" s="1558">
        <v>0</v>
      </c>
      <c r="DY17" s="1589">
        <v>0</v>
      </c>
      <c r="DZ17" s="1544">
        <v>0</v>
      </c>
      <c r="EA17" s="1527">
        <v>0</v>
      </c>
      <c r="EB17" s="1588">
        <v>0</v>
      </c>
      <c r="EC17" s="1588">
        <v>2</v>
      </c>
      <c r="ED17" s="1588">
        <v>0</v>
      </c>
      <c r="EE17" s="1588">
        <v>0</v>
      </c>
      <c r="EF17" s="1588">
        <v>0</v>
      </c>
      <c r="EG17" s="1588">
        <v>0</v>
      </c>
      <c r="EH17" s="1589">
        <v>0</v>
      </c>
      <c r="EI17" s="1544">
        <v>0</v>
      </c>
      <c r="EJ17" s="1527"/>
      <c r="EK17" s="1588">
        <v>0</v>
      </c>
      <c r="EL17" s="1588">
        <v>0</v>
      </c>
      <c r="EM17" s="1588">
        <v>0</v>
      </c>
      <c r="EN17" s="1588">
        <v>19</v>
      </c>
      <c r="EO17" s="1588">
        <v>508</v>
      </c>
      <c r="EP17" s="1588">
        <v>72</v>
      </c>
      <c r="EQ17" s="1588">
        <v>5</v>
      </c>
      <c r="ER17" s="1589">
        <v>94</v>
      </c>
      <c r="ES17" s="1544">
        <v>6</v>
      </c>
      <c r="ET17" s="1527">
        <v>2</v>
      </c>
      <c r="EU17" s="1527">
        <v>2</v>
      </c>
      <c r="EV17" s="1527">
        <v>1</v>
      </c>
      <c r="EW17" s="1527">
        <v>0</v>
      </c>
      <c r="EX17" s="1527">
        <v>0</v>
      </c>
      <c r="EY17" s="1527">
        <v>0</v>
      </c>
      <c r="EZ17" s="1527">
        <v>0</v>
      </c>
      <c r="FA17" s="1527">
        <v>0</v>
      </c>
      <c r="FB17" s="1596">
        <v>21</v>
      </c>
      <c r="FC17" s="1596">
        <v>43</v>
      </c>
      <c r="FD17" s="1588">
        <v>86</v>
      </c>
      <c r="FE17" s="1588">
        <v>154</v>
      </c>
      <c r="FF17" s="1588">
        <v>886</v>
      </c>
      <c r="FG17" s="1542">
        <v>186</v>
      </c>
      <c r="FH17" s="1542">
        <v>49</v>
      </c>
      <c r="FI17" s="1589">
        <v>187</v>
      </c>
      <c r="FJ17" s="2392">
        <v>115</v>
      </c>
      <c r="FK17" s="1538">
        <v>319</v>
      </c>
      <c r="FL17" s="1588">
        <v>97</v>
      </c>
      <c r="FM17" s="1559">
        <v>69</v>
      </c>
      <c r="FN17" s="1588">
        <v>146</v>
      </c>
      <c r="FO17" s="1597">
        <v>167</v>
      </c>
      <c r="FP17" s="1588">
        <v>886</v>
      </c>
      <c r="FQ17" s="1542">
        <v>186</v>
      </c>
      <c r="FR17" s="1542">
        <v>49</v>
      </c>
      <c r="FS17" s="1598">
        <v>187</v>
      </c>
      <c r="FT17" s="2389">
        <v>115</v>
      </c>
      <c r="FU17" s="2389">
        <v>319</v>
      </c>
      <c r="FV17" s="1508"/>
      <c r="FW17" s="1508"/>
      <c r="FX17" s="1508"/>
      <c r="FY17" s="1508"/>
      <c r="FZ17" s="1508"/>
      <c r="GA17" s="1508"/>
      <c r="GB17" s="1508"/>
      <c r="GC17" s="1508"/>
      <c r="GD17" s="1508"/>
      <c r="GE17" s="1508"/>
      <c r="GF17" s="1508"/>
      <c r="GG17" s="1508"/>
    </row>
    <row r="18" spans="1:207" s="1553" customFormat="1">
      <c r="A18" s="1573" t="s">
        <v>282</v>
      </c>
      <c r="B18" s="1588">
        <v>0</v>
      </c>
      <c r="C18" s="1588">
        <v>0</v>
      </c>
      <c r="D18" s="1588">
        <v>0</v>
      </c>
      <c r="E18" s="1588">
        <v>0</v>
      </c>
      <c r="F18" s="1588">
        <v>0</v>
      </c>
      <c r="G18" s="1542">
        <v>0</v>
      </c>
      <c r="H18" s="1542">
        <v>0</v>
      </c>
      <c r="I18" s="1589">
        <v>0</v>
      </c>
      <c r="J18" s="1545">
        <v>0</v>
      </c>
      <c r="K18" s="1527">
        <v>0</v>
      </c>
      <c r="L18" s="1558">
        <v>0</v>
      </c>
      <c r="M18" s="1558">
        <v>0</v>
      </c>
      <c r="N18" s="1576">
        <v>0</v>
      </c>
      <c r="O18" s="1576">
        <v>0</v>
      </c>
      <c r="P18" s="1576">
        <v>0</v>
      </c>
      <c r="Q18" s="1576">
        <v>0</v>
      </c>
      <c r="R18" s="1576">
        <v>0</v>
      </c>
      <c r="S18" s="1589">
        <v>0</v>
      </c>
      <c r="T18" s="1544">
        <v>0</v>
      </c>
      <c r="U18" s="1527">
        <v>0</v>
      </c>
      <c r="V18" s="1544">
        <v>0</v>
      </c>
      <c r="W18" s="1527">
        <v>0</v>
      </c>
      <c r="X18" s="1603">
        <v>0</v>
      </c>
      <c r="Y18" s="1603">
        <v>0</v>
      </c>
      <c r="Z18" s="1603">
        <v>0</v>
      </c>
      <c r="AA18" s="1603">
        <v>0</v>
      </c>
      <c r="AB18" s="1603">
        <v>0</v>
      </c>
      <c r="AC18" s="1588">
        <v>0</v>
      </c>
      <c r="AD18" s="1588">
        <v>0</v>
      </c>
      <c r="AE18" s="1589">
        <v>0</v>
      </c>
      <c r="AF18" s="1544">
        <v>0</v>
      </c>
      <c r="AG18" s="1527">
        <v>0</v>
      </c>
      <c r="AH18" s="1558">
        <v>0</v>
      </c>
      <c r="AI18" s="1558">
        <v>0</v>
      </c>
      <c r="AJ18" s="1576">
        <v>0</v>
      </c>
      <c r="AK18" s="1576">
        <v>0</v>
      </c>
      <c r="AL18" s="1576">
        <v>0</v>
      </c>
      <c r="AM18" s="1576">
        <v>0</v>
      </c>
      <c r="AN18" s="1576">
        <v>0</v>
      </c>
      <c r="AO18" s="1589">
        <v>0</v>
      </c>
      <c r="AP18" s="1544">
        <v>0</v>
      </c>
      <c r="AQ18" s="1527">
        <v>0</v>
      </c>
      <c r="AR18" s="1576">
        <v>0</v>
      </c>
      <c r="AS18" s="1576">
        <v>0</v>
      </c>
      <c r="AT18" s="1558">
        <v>0</v>
      </c>
      <c r="AU18" s="1558">
        <v>0</v>
      </c>
      <c r="AV18" s="1560">
        <v>0</v>
      </c>
      <c r="AW18" s="1545">
        <v>0</v>
      </c>
      <c r="AX18" s="1527">
        <v>0</v>
      </c>
      <c r="AY18" s="1591">
        <v>0</v>
      </c>
      <c r="AZ18" s="1545">
        <v>0</v>
      </c>
      <c r="BA18" s="1527">
        <v>0</v>
      </c>
      <c r="BB18" s="1603">
        <v>0</v>
      </c>
      <c r="BC18" s="1603">
        <v>0</v>
      </c>
      <c r="BD18" s="1603">
        <v>0</v>
      </c>
      <c r="BE18" s="1603">
        <v>0</v>
      </c>
      <c r="BF18" s="1576">
        <v>0</v>
      </c>
      <c r="BG18" s="1576">
        <v>0</v>
      </c>
      <c r="BH18" s="1576">
        <v>0</v>
      </c>
      <c r="BI18" s="1578">
        <v>0</v>
      </c>
      <c r="BJ18" s="1544">
        <v>0</v>
      </c>
      <c r="BK18" s="1527">
        <v>0</v>
      </c>
      <c r="BL18" s="1603">
        <v>0</v>
      </c>
      <c r="BM18" s="1603">
        <v>0</v>
      </c>
      <c r="BN18" s="1589">
        <v>0</v>
      </c>
      <c r="BO18" s="1545">
        <v>0</v>
      </c>
      <c r="BP18" s="1527">
        <v>0</v>
      </c>
      <c r="BQ18" s="1603">
        <v>0</v>
      </c>
      <c r="BR18" s="1603">
        <v>0</v>
      </c>
      <c r="BS18" s="1603">
        <v>0</v>
      </c>
      <c r="BT18" s="1603">
        <v>0</v>
      </c>
      <c r="BU18" s="1603">
        <v>0</v>
      </c>
      <c r="BV18" s="1603">
        <v>0</v>
      </c>
      <c r="BW18" s="1603">
        <v>0</v>
      </c>
      <c r="BX18" s="1604">
        <v>0</v>
      </c>
      <c r="BY18" s="1545">
        <v>0</v>
      </c>
      <c r="BZ18" s="1603">
        <v>0</v>
      </c>
      <c r="CA18" s="1603">
        <v>0</v>
      </c>
      <c r="CB18" s="1603">
        <v>0</v>
      </c>
      <c r="CC18" s="1603">
        <v>0</v>
      </c>
      <c r="CD18" s="1603">
        <v>0</v>
      </c>
      <c r="CE18" s="1589">
        <v>0</v>
      </c>
      <c r="CF18" s="1545">
        <v>0</v>
      </c>
      <c r="CG18" s="1527">
        <v>0</v>
      </c>
      <c r="CH18" s="1603">
        <v>0</v>
      </c>
      <c r="CI18" s="1603">
        <v>0</v>
      </c>
      <c r="CJ18" s="1603">
        <v>1</v>
      </c>
      <c r="CK18" s="1591">
        <v>89</v>
      </c>
      <c r="CL18" s="1550">
        <v>0</v>
      </c>
      <c r="CM18" s="1527">
        <v>0</v>
      </c>
      <c r="CN18" s="1603">
        <v>0</v>
      </c>
      <c r="CO18" s="1593">
        <v>0</v>
      </c>
      <c r="CP18" s="1544">
        <v>0</v>
      </c>
      <c r="CQ18" s="1527">
        <v>0</v>
      </c>
      <c r="CR18" s="1603">
        <v>0</v>
      </c>
      <c r="CS18" s="1603">
        <v>0</v>
      </c>
      <c r="CT18" s="1603">
        <v>0</v>
      </c>
      <c r="CU18" s="1605">
        <v>0</v>
      </c>
      <c r="CV18" s="1606">
        <v>0</v>
      </c>
      <c r="CW18" s="1545">
        <v>0</v>
      </c>
      <c r="CX18" s="1527">
        <v>0</v>
      </c>
      <c r="CY18" s="1605">
        <v>0</v>
      </c>
      <c r="CZ18" s="1607">
        <v>0</v>
      </c>
      <c r="DA18" s="1544">
        <v>0</v>
      </c>
      <c r="DB18" s="1527">
        <v>0</v>
      </c>
      <c r="DC18" s="1605">
        <v>0</v>
      </c>
      <c r="DD18" s="1605">
        <v>0</v>
      </c>
      <c r="DE18" s="1589">
        <v>0</v>
      </c>
      <c r="DF18" s="1544">
        <v>0</v>
      </c>
      <c r="DG18" s="1527">
        <v>0</v>
      </c>
      <c r="DH18" s="1603">
        <v>0</v>
      </c>
      <c r="DI18" s="1603">
        <v>0</v>
      </c>
      <c r="DJ18" s="1603">
        <v>0</v>
      </c>
      <c r="DK18" s="1603">
        <v>0</v>
      </c>
      <c r="DL18" s="1603">
        <v>0</v>
      </c>
      <c r="DM18" s="1603">
        <v>0</v>
      </c>
      <c r="DN18" s="1603">
        <v>0</v>
      </c>
      <c r="DO18" s="1589">
        <v>0</v>
      </c>
      <c r="DP18" s="1544">
        <v>0</v>
      </c>
      <c r="DQ18" s="1527">
        <v>0</v>
      </c>
      <c r="DR18" s="1558">
        <v>0</v>
      </c>
      <c r="DS18" s="1558">
        <v>0</v>
      </c>
      <c r="DT18" s="1576">
        <v>0</v>
      </c>
      <c r="DU18" s="1576">
        <v>0</v>
      </c>
      <c r="DV18" s="1576">
        <v>0</v>
      </c>
      <c r="DW18" s="1558">
        <v>0</v>
      </c>
      <c r="DX18" s="1558">
        <v>0</v>
      </c>
      <c r="DY18" s="1589">
        <v>0</v>
      </c>
      <c r="DZ18" s="1544">
        <v>0</v>
      </c>
      <c r="EA18" s="1527">
        <v>0</v>
      </c>
      <c r="EB18" s="1558">
        <v>0</v>
      </c>
      <c r="EC18" s="1576"/>
      <c r="ED18" s="1576"/>
      <c r="EE18" s="1588">
        <v>0</v>
      </c>
      <c r="EF18" s="1558">
        <v>0</v>
      </c>
      <c r="EG18" s="1558">
        <v>0</v>
      </c>
      <c r="EH18" s="1589">
        <v>0</v>
      </c>
      <c r="EI18" s="1544">
        <v>0</v>
      </c>
      <c r="EJ18" s="1527"/>
      <c r="EK18" s="1588">
        <v>0</v>
      </c>
      <c r="EL18" s="1588">
        <v>0</v>
      </c>
      <c r="EM18" s="1588">
        <v>0</v>
      </c>
      <c r="EN18" s="1588">
        <v>0</v>
      </c>
      <c r="EO18" s="1588">
        <v>0</v>
      </c>
      <c r="EP18" s="1588">
        <v>0</v>
      </c>
      <c r="EQ18" s="1588">
        <v>0</v>
      </c>
      <c r="ER18" s="1589">
        <v>0</v>
      </c>
      <c r="ES18" s="1544">
        <v>0</v>
      </c>
      <c r="ET18" s="1527">
        <v>0</v>
      </c>
      <c r="EU18" s="1527">
        <v>0</v>
      </c>
      <c r="EV18" s="1527">
        <v>0</v>
      </c>
      <c r="EW18" s="1527">
        <v>0</v>
      </c>
      <c r="EX18" s="1527">
        <v>0</v>
      </c>
      <c r="EY18" s="1527">
        <v>0</v>
      </c>
      <c r="EZ18" s="1527">
        <v>0</v>
      </c>
      <c r="FA18" s="1527">
        <v>0</v>
      </c>
      <c r="FB18" s="1596">
        <v>0</v>
      </c>
      <c r="FC18" s="1596">
        <v>0</v>
      </c>
      <c r="FD18" s="1588">
        <v>0</v>
      </c>
      <c r="FE18" s="1588">
        <v>0</v>
      </c>
      <c r="FF18" s="1588">
        <v>0</v>
      </c>
      <c r="FG18" s="1542">
        <v>0</v>
      </c>
      <c r="FH18" s="1542">
        <v>1</v>
      </c>
      <c r="FI18" s="1589">
        <v>89</v>
      </c>
      <c r="FJ18" s="2392">
        <v>0</v>
      </c>
      <c r="FK18" s="1538">
        <v>0</v>
      </c>
      <c r="FL18" s="1588">
        <v>0</v>
      </c>
      <c r="FM18" s="1559">
        <v>0</v>
      </c>
      <c r="FN18" s="1588">
        <v>0</v>
      </c>
      <c r="FO18" s="1597">
        <v>0</v>
      </c>
      <c r="FP18" s="1588">
        <v>0</v>
      </c>
      <c r="FQ18" s="1542">
        <v>0</v>
      </c>
      <c r="FR18" s="1542">
        <v>1</v>
      </c>
      <c r="FS18" s="1598">
        <v>89</v>
      </c>
      <c r="FT18" s="2389">
        <v>0</v>
      </c>
      <c r="FU18" s="2389">
        <v>0</v>
      </c>
      <c r="FV18" s="1508"/>
      <c r="FW18" s="1508"/>
      <c r="FX18" s="1508"/>
      <c r="FY18" s="1508"/>
      <c r="FZ18" s="1508"/>
      <c r="GA18" s="1508"/>
      <c r="GB18" s="1508"/>
      <c r="GC18" s="1508"/>
      <c r="GD18" s="1508"/>
      <c r="GE18" s="1508"/>
      <c r="GF18" s="1508"/>
      <c r="GG18" s="1508"/>
    </row>
    <row r="19" spans="1:207" s="1553" customFormat="1">
      <c r="A19" s="1608" t="s">
        <v>283</v>
      </c>
      <c r="B19" s="1558">
        <v>9</v>
      </c>
      <c r="C19" s="1558">
        <v>1</v>
      </c>
      <c r="D19" s="1558">
        <v>64</v>
      </c>
      <c r="E19" s="1558">
        <v>0</v>
      </c>
      <c r="F19" s="1558">
        <v>0</v>
      </c>
      <c r="G19" s="1542">
        <v>0</v>
      </c>
      <c r="H19" s="1542">
        <v>42</v>
      </c>
      <c r="I19" s="1589">
        <v>0</v>
      </c>
      <c r="J19" s="1554">
        <v>0</v>
      </c>
      <c r="K19" s="1527">
        <v>69</v>
      </c>
      <c r="L19" s="1558">
        <v>0</v>
      </c>
      <c r="M19" s="1558">
        <v>0</v>
      </c>
      <c r="N19" s="1558">
        <v>0</v>
      </c>
      <c r="O19" s="1558">
        <v>0</v>
      </c>
      <c r="P19" s="1558">
        <v>0</v>
      </c>
      <c r="Q19" s="1558">
        <v>0</v>
      </c>
      <c r="R19" s="1558">
        <v>0</v>
      </c>
      <c r="S19" s="1589">
        <v>0</v>
      </c>
      <c r="T19" s="1538">
        <v>0</v>
      </c>
      <c r="U19" s="1527">
        <v>0</v>
      </c>
      <c r="V19" s="1538">
        <v>0</v>
      </c>
      <c r="W19" s="1527">
        <v>0</v>
      </c>
      <c r="X19" s="1558">
        <v>0</v>
      </c>
      <c r="Y19" s="1558">
        <v>0</v>
      </c>
      <c r="Z19" s="1558">
        <v>0</v>
      </c>
      <c r="AA19" s="1558">
        <v>0</v>
      </c>
      <c r="AB19" s="1558">
        <v>0</v>
      </c>
      <c r="AC19" s="1588">
        <v>0</v>
      </c>
      <c r="AD19" s="1588">
        <v>0</v>
      </c>
      <c r="AE19" s="1589">
        <v>0</v>
      </c>
      <c r="AF19" s="1538">
        <v>0</v>
      </c>
      <c r="AG19" s="1527">
        <v>0</v>
      </c>
      <c r="AH19" s="1558">
        <v>0</v>
      </c>
      <c r="AI19" s="1558">
        <v>0</v>
      </c>
      <c r="AJ19" s="1558">
        <v>0</v>
      </c>
      <c r="AK19" s="1558">
        <v>0</v>
      </c>
      <c r="AL19" s="1558">
        <v>0</v>
      </c>
      <c r="AM19" s="1558">
        <v>0</v>
      </c>
      <c r="AN19" s="1558">
        <v>0</v>
      </c>
      <c r="AO19" s="1589">
        <v>0</v>
      </c>
      <c r="AP19" s="1538">
        <v>0</v>
      </c>
      <c r="AQ19" s="1527">
        <v>0</v>
      </c>
      <c r="AR19" s="1558">
        <v>16</v>
      </c>
      <c r="AS19" s="1558">
        <v>44</v>
      </c>
      <c r="AT19" s="1558">
        <v>87</v>
      </c>
      <c r="AU19" s="1558">
        <v>42</v>
      </c>
      <c r="AV19" s="1560">
        <v>89</v>
      </c>
      <c r="AW19" s="1554">
        <v>21</v>
      </c>
      <c r="AX19" s="1527">
        <v>0</v>
      </c>
      <c r="AY19" s="1591">
        <v>0</v>
      </c>
      <c r="AZ19" s="1554">
        <v>0</v>
      </c>
      <c r="BA19" s="1527">
        <v>0</v>
      </c>
      <c r="BB19" s="1558">
        <v>1</v>
      </c>
      <c r="BC19" s="1558">
        <v>0</v>
      </c>
      <c r="BD19" s="1558">
        <v>0</v>
      </c>
      <c r="BE19" s="1558">
        <v>0</v>
      </c>
      <c r="BF19" s="1558">
        <v>0</v>
      </c>
      <c r="BG19" s="1558">
        <v>0</v>
      </c>
      <c r="BH19" s="1558">
        <v>0</v>
      </c>
      <c r="BI19" s="1560">
        <v>0</v>
      </c>
      <c r="BJ19" s="1538">
        <v>0</v>
      </c>
      <c r="BK19" s="1527">
        <v>0</v>
      </c>
      <c r="BL19" s="1558">
        <v>0</v>
      </c>
      <c r="BM19" s="1558">
        <v>0</v>
      </c>
      <c r="BN19" s="1589">
        <v>0</v>
      </c>
      <c r="BO19" s="1554">
        <v>0</v>
      </c>
      <c r="BP19" s="1527">
        <v>0</v>
      </c>
      <c r="BQ19" s="1558">
        <v>0</v>
      </c>
      <c r="BR19" s="1558">
        <v>0</v>
      </c>
      <c r="BS19" s="1558">
        <v>0</v>
      </c>
      <c r="BT19" s="1558">
        <v>0</v>
      </c>
      <c r="BU19" s="1558">
        <v>0</v>
      </c>
      <c r="BV19" s="1558">
        <v>0</v>
      </c>
      <c r="BW19" s="1558">
        <v>0</v>
      </c>
      <c r="BX19" s="1560">
        <v>0</v>
      </c>
      <c r="BY19" s="1554">
        <v>0</v>
      </c>
      <c r="BZ19" s="1558">
        <v>0</v>
      </c>
      <c r="CA19" s="1558">
        <v>78</v>
      </c>
      <c r="CB19" s="1558">
        <v>303</v>
      </c>
      <c r="CC19" s="1558">
        <v>840</v>
      </c>
      <c r="CD19" s="1558">
        <v>59</v>
      </c>
      <c r="CE19" s="1589">
        <v>0</v>
      </c>
      <c r="CF19" s="1554">
        <v>0</v>
      </c>
      <c r="CG19" s="1527">
        <v>0</v>
      </c>
      <c r="CH19" s="1558">
        <v>1047</v>
      </c>
      <c r="CI19" s="1558">
        <v>4523</v>
      </c>
      <c r="CJ19" s="1558">
        <v>2131</v>
      </c>
      <c r="CK19" s="1591">
        <v>3807</v>
      </c>
      <c r="CL19" s="1555">
        <v>1376</v>
      </c>
      <c r="CM19" s="1527">
        <v>104</v>
      </c>
      <c r="CN19" s="1558">
        <v>0</v>
      </c>
      <c r="CO19" s="1593">
        <v>0</v>
      </c>
      <c r="CP19" s="1538">
        <v>0</v>
      </c>
      <c r="CQ19" s="1527">
        <v>0</v>
      </c>
      <c r="CR19" s="1558">
        <v>0</v>
      </c>
      <c r="CS19" s="1558">
        <v>75</v>
      </c>
      <c r="CT19" s="1558">
        <v>54</v>
      </c>
      <c r="CU19" s="1599">
        <v>70</v>
      </c>
      <c r="CV19" s="1600">
        <v>105</v>
      </c>
      <c r="CW19" s="1554">
        <v>5</v>
      </c>
      <c r="CX19" s="1527">
        <v>45</v>
      </c>
      <c r="CY19" s="1599">
        <v>0</v>
      </c>
      <c r="CZ19" s="1601">
        <v>0</v>
      </c>
      <c r="DA19" s="1538">
        <v>0</v>
      </c>
      <c r="DB19" s="1527">
        <v>0</v>
      </c>
      <c r="DC19" s="1599">
        <v>0</v>
      </c>
      <c r="DD19" s="1599">
        <v>0</v>
      </c>
      <c r="DE19" s="1589">
        <v>0</v>
      </c>
      <c r="DF19" s="1538">
        <v>3</v>
      </c>
      <c r="DG19" s="1527">
        <v>0</v>
      </c>
      <c r="DH19" s="1558">
        <v>119</v>
      </c>
      <c r="DI19" s="1558">
        <v>1</v>
      </c>
      <c r="DJ19" s="1558">
        <v>0</v>
      </c>
      <c r="DK19" s="1558">
        <v>1</v>
      </c>
      <c r="DL19" s="1558">
        <v>170</v>
      </c>
      <c r="DM19" s="1558">
        <v>0</v>
      </c>
      <c r="DN19" s="1558">
        <v>0</v>
      </c>
      <c r="DO19" s="1589">
        <v>1</v>
      </c>
      <c r="DP19" s="1538">
        <v>0</v>
      </c>
      <c r="DQ19" s="1527">
        <v>1</v>
      </c>
      <c r="DR19" s="1558">
        <v>6</v>
      </c>
      <c r="DS19" s="1558">
        <v>4</v>
      </c>
      <c r="DT19" s="1558">
        <v>3</v>
      </c>
      <c r="DU19" s="1558">
        <v>0</v>
      </c>
      <c r="DV19" s="1558">
        <v>0</v>
      </c>
      <c r="DW19" s="1558">
        <v>0</v>
      </c>
      <c r="DX19" s="1558">
        <v>0</v>
      </c>
      <c r="DY19" s="1589">
        <v>0</v>
      </c>
      <c r="DZ19" s="1538">
        <v>0</v>
      </c>
      <c r="EA19" s="1527">
        <v>0</v>
      </c>
      <c r="EB19" s="1558">
        <v>2</v>
      </c>
      <c r="EC19" s="1558">
        <v>0</v>
      </c>
      <c r="ED19" s="1558">
        <v>1</v>
      </c>
      <c r="EE19" s="1588">
        <v>0</v>
      </c>
      <c r="EF19" s="1558">
        <v>0</v>
      </c>
      <c r="EG19" s="1558">
        <v>0</v>
      </c>
      <c r="EH19" s="1589">
        <v>0</v>
      </c>
      <c r="EI19" s="1538">
        <v>0</v>
      </c>
      <c r="EJ19" s="1527"/>
      <c r="EK19" s="1558">
        <v>0</v>
      </c>
      <c r="EL19" s="1558">
        <v>0</v>
      </c>
      <c r="EM19" s="1558">
        <v>541</v>
      </c>
      <c r="EN19" s="1558">
        <v>2</v>
      </c>
      <c r="EO19" s="1588">
        <v>0</v>
      </c>
      <c r="EP19" s="1558">
        <v>2</v>
      </c>
      <c r="EQ19" s="1558">
        <v>0</v>
      </c>
      <c r="ER19" s="1589">
        <v>0</v>
      </c>
      <c r="ES19" s="1538">
        <v>0</v>
      </c>
      <c r="ET19" s="1527">
        <v>0</v>
      </c>
      <c r="EU19" s="1527">
        <v>14</v>
      </c>
      <c r="EV19" s="1527">
        <v>15</v>
      </c>
      <c r="EW19" s="1527">
        <v>195</v>
      </c>
      <c r="EX19" s="1527">
        <v>0</v>
      </c>
      <c r="EY19" s="1527">
        <v>0</v>
      </c>
      <c r="EZ19" s="1527">
        <v>0</v>
      </c>
      <c r="FA19" s="1527">
        <v>0</v>
      </c>
      <c r="FB19" s="1596">
        <v>126</v>
      </c>
      <c r="FC19" s="1596">
        <v>7</v>
      </c>
      <c r="FD19" s="1588">
        <v>544</v>
      </c>
      <c r="FE19" s="1588">
        <v>98</v>
      </c>
      <c r="FF19" s="1588">
        <v>1639</v>
      </c>
      <c r="FG19" s="1542">
        <v>5506</v>
      </c>
      <c r="FH19" s="1542">
        <v>2302</v>
      </c>
      <c r="FI19" s="1589">
        <v>4002</v>
      </c>
      <c r="FJ19" s="2392">
        <v>1405</v>
      </c>
      <c r="FK19" s="1538">
        <v>374</v>
      </c>
      <c r="FL19" s="1588">
        <v>135</v>
      </c>
      <c r="FM19" s="1559">
        <v>8</v>
      </c>
      <c r="FN19" s="1588">
        <v>608</v>
      </c>
      <c r="FO19" s="1597">
        <v>98</v>
      </c>
      <c r="FP19" s="1588">
        <v>1639</v>
      </c>
      <c r="FQ19" s="1542">
        <v>5506</v>
      </c>
      <c r="FR19" s="1542">
        <v>2344</v>
      </c>
      <c r="FS19" s="1598">
        <v>4002</v>
      </c>
      <c r="FT19" s="2389">
        <v>1405</v>
      </c>
      <c r="FU19" s="2389">
        <v>443</v>
      </c>
      <c r="FV19" s="1508"/>
      <c r="FW19" s="1508"/>
      <c r="FX19" s="1508"/>
      <c r="FY19" s="1508"/>
      <c r="FZ19" s="1508"/>
      <c r="GA19" s="1508"/>
      <c r="GB19" s="1508"/>
      <c r="GC19" s="1508"/>
      <c r="GD19" s="1508"/>
      <c r="GE19" s="1508"/>
      <c r="GF19" s="1508"/>
      <c r="GG19" s="1508"/>
    </row>
    <row r="20" spans="1:207" s="1615" customFormat="1" ht="36.75" customHeight="1">
      <c r="A20" s="1609" t="s">
        <v>765</v>
      </c>
      <c r="B20" s="1563"/>
      <c r="C20" s="1563"/>
      <c r="D20" s="1563"/>
      <c r="E20" s="1563"/>
      <c r="F20" s="1563"/>
      <c r="G20" s="1563"/>
      <c r="H20" s="1563"/>
      <c r="I20" s="1610"/>
      <c r="J20" s="1611"/>
      <c r="K20" s="1527">
        <v>0</v>
      </c>
      <c r="L20" s="1563"/>
      <c r="M20" s="1563"/>
      <c r="N20" s="1563"/>
      <c r="O20" s="1563"/>
      <c r="P20" s="1563"/>
      <c r="Q20" s="1563"/>
      <c r="R20" s="1563"/>
      <c r="S20" s="1612"/>
      <c r="T20" s="1612"/>
      <c r="U20" s="1527">
        <v>0</v>
      </c>
      <c r="V20" s="1612"/>
      <c r="W20" s="1527">
        <v>0</v>
      </c>
      <c r="X20" s="1563"/>
      <c r="Y20" s="1563"/>
      <c r="Z20" s="1563"/>
      <c r="AA20" s="1563"/>
      <c r="AB20" s="1563"/>
      <c r="AC20" s="1613"/>
      <c r="AD20" s="1613"/>
      <c r="AE20" s="1612"/>
      <c r="AF20" s="1612"/>
      <c r="AG20" s="1527">
        <v>0</v>
      </c>
      <c r="AH20" s="1563"/>
      <c r="AI20" s="1563"/>
      <c r="AJ20" s="1563"/>
      <c r="AK20" s="1563"/>
      <c r="AL20" s="1563"/>
      <c r="AM20" s="1563"/>
      <c r="AN20" s="1563"/>
      <c r="AO20" s="1612"/>
      <c r="AP20" s="1612"/>
      <c r="AQ20" s="1527">
        <v>0</v>
      </c>
      <c r="AR20" s="1563"/>
      <c r="AS20" s="1563"/>
      <c r="AT20" s="1563"/>
      <c r="AU20" s="1563"/>
      <c r="AV20" s="1567"/>
      <c r="AW20" s="1611"/>
      <c r="AX20" s="1527">
        <v>0</v>
      </c>
      <c r="AY20" s="1611"/>
      <c r="AZ20" s="1611"/>
      <c r="BA20" s="1527">
        <v>0</v>
      </c>
      <c r="BB20" s="1563"/>
      <c r="BC20" s="1563"/>
      <c r="BD20" s="1563"/>
      <c r="BE20" s="1563"/>
      <c r="BF20" s="1563"/>
      <c r="BG20" s="1563"/>
      <c r="BH20" s="1563"/>
      <c r="BI20" s="1567"/>
      <c r="BJ20" s="1612"/>
      <c r="BK20" s="1527">
        <v>0</v>
      </c>
      <c r="BL20" s="1563"/>
      <c r="BM20" s="1563"/>
      <c r="BN20" s="1610"/>
      <c r="BO20" s="1611"/>
      <c r="BP20" s="1527">
        <v>0</v>
      </c>
      <c r="BQ20" s="1563"/>
      <c r="BR20" s="1563"/>
      <c r="BS20" s="1563"/>
      <c r="BT20" s="1563"/>
      <c r="BU20" s="1563"/>
      <c r="BV20" s="1563"/>
      <c r="BW20" s="1563"/>
      <c r="BX20" s="1567"/>
      <c r="BY20" s="1611"/>
      <c r="BZ20" s="1563"/>
      <c r="CA20" s="1563"/>
      <c r="CB20" s="1563"/>
      <c r="CC20" s="1563"/>
      <c r="CD20" s="1563"/>
      <c r="CE20" s="1610"/>
      <c r="CF20" s="1611"/>
      <c r="CG20" s="1527">
        <v>0</v>
      </c>
      <c r="CH20" s="1563"/>
      <c r="CI20" s="1563"/>
      <c r="CJ20" s="1563"/>
      <c r="CK20" s="1611"/>
      <c r="CL20" s="1612"/>
      <c r="CM20" s="1527">
        <v>0</v>
      </c>
      <c r="CN20" s="1563"/>
      <c r="CO20" s="1612"/>
      <c r="CP20" s="1612"/>
      <c r="CQ20" s="1527">
        <v>0</v>
      </c>
      <c r="CR20" s="1563"/>
      <c r="CS20" s="1563"/>
      <c r="CT20" s="1563"/>
      <c r="CU20" s="1569"/>
      <c r="CV20" s="1610"/>
      <c r="CW20" s="1611"/>
      <c r="CX20" s="1527">
        <v>0</v>
      </c>
      <c r="CY20" s="1569"/>
      <c r="CZ20" s="1612"/>
      <c r="DA20" s="1612"/>
      <c r="DB20" s="1527">
        <v>0</v>
      </c>
      <c r="DC20" s="1569"/>
      <c r="DD20" s="1569"/>
      <c r="DE20" s="1612"/>
      <c r="DF20" s="1612"/>
      <c r="DG20" s="1527">
        <v>0</v>
      </c>
      <c r="DH20" s="1563"/>
      <c r="DI20" s="1563"/>
      <c r="DJ20" s="1563"/>
      <c r="DK20" s="1563"/>
      <c r="DL20" s="1563"/>
      <c r="DM20" s="1563"/>
      <c r="DN20" s="1563"/>
      <c r="DO20" s="1612"/>
      <c r="DP20" s="1612"/>
      <c r="DQ20" s="1527">
        <v>0</v>
      </c>
      <c r="DR20" s="1563"/>
      <c r="DS20" s="1563"/>
      <c r="DT20" s="1563"/>
      <c r="DU20" s="1563"/>
      <c r="DV20" s="1563"/>
      <c r="DW20" s="1563"/>
      <c r="DX20" s="1563"/>
      <c r="DY20" s="1612"/>
      <c r="DZ20" s="1612"/>
      <c r="EA20" s="1527">
        <v>0</v>
      </c>
      <c r="EB20" s="1563"/>
      <c r="EC20" s="1563"/>
      <c r="ED20" s="1563"/>
      <c r="EE20" s="1563"/>
      <c r="EF20" s="1563"/>
      <c r="EG20" s="1563"/>
      <c r="EH20" s="1612"/>
      <c r="EI20" s="1612"/>
      <c r="EJ20" s="1527"/>
      <c r="EK20" s="1563"/>
      <c r="EL20" s="1563"/>
      <c r="EM20" s="1563"/>
      <c r="EN20" s="1563"/>
      <c r="EO20" s="1563"/>
      <c r="EP20" s="1563"/>
      <c r="EQ20" s="1563"/>
      <c r="ER20" s="1612"/>
      <c r="ES20" s="1612"/>
      <c r="ET20" s="1527">
        <v>0</v>
      </c>
      <c r="EU20" s="1527">
        <v>0</v>
      </c>
      <c r="EV20" s="1527">
        <v>0</v>
      </c>
      <c r="EW20" s="1527">
        <v>0</v>
      </c>
      <c r="EX20" s="1527">
        <v>0</v>
      </c>
      <c r="EY20" s="1527">
        <v>0</v>
      </c>
      <c r="EZ20" s="1527">
        <v>0</v>
      </c>
      <c r="FA20" s="1527">
        <v>0</v>
      </c>
      <c r="FB20" s="1563"/>
      <c r="FC20" s="1563"/>
      <c r="FD20" s="1563"/>
      <c r="FE20" s="1563"/>
      <c r="FF20" s="1563"/>
      <c r="FG20" s="1563"/>
      <c r="FH20" s="1569"/>
      <c r="FI20" s="1610"/>
      <c r="FJ20" s="1611"/>
      <c r="FK20" s="1612"/>
      <c r="FL20" s="1563"/>
      <c r="FM20" s="1563"/>
      <c r="FN20" s="1563"/>
      <c r="FO20" s="1563"/>
      <c r="FP20" s="1563"/>
      <c r="FQ20" s="1614"/>
      <c r="FR20" s="1614"/>
      <c r="FS20" s="1612"/>
      <c r="FT20" s="2390"/>
      <c r="FU20" s="2390"/>
      <c r="FV20" s="1508"/>
      <c r="FW20" s="1508"/>
      <c r="FX20" s="1508"/>
      <c r="FY20" s="1508"/>
      <c r="FZ20" s="1508"/>
      <c r="GA20" s="1508"/>
      <c r="GB20" s="1508"/>
      <c r="GC20" s="1508"/>
      <c r="GD20" s="1508"/>
      <c r="GE20" s="1508"/>
      <c r="GF20" s="1508"/>
      <c r="GG20" s="1508"/>
      <c r="GH20" s="1553"/>
      <c r="GI20" s="1553"/>
      <c r="GJ20" s="1553"/>
      <c r="GK20" s="1553"/>
      <c r="GL20" s="1553"/>
      <c r="GM20" s="1553"/>
      <c r="GN20" s="1553"/>
      <c r="GO20" s="1553"/>
      <c r="GP20" s="1553"/>
      <c r="GQ20" s="1553"/>
      <c r="GR20" s="1553"/>
      <c r="GS20" s="1553"/>
      <c r="GT20" s="1553"/>
      <c r="GU20" s="1553"/>
      <c r="GV20" s="1553"/>
      <c r="GW20" s="1553"/>
      <c r="GX20" s="1553"/>
      <c r="GY20" s="1553"/>
    </row>
    <row r="21" spans="1:207" s="1553" customFormat="1">
      <c r="A21" s="1523" t="s">
        <v>286</v>
      </c>
      <c r="B21" s="1588">
        <v>9</v>
      </c>
      <c r="C21" s="1588">
        <v>1</v>
      </c>
      <c r="D21" s="1588">
        <v>64</v>
      </c>
      <c r="E21" s="1588">
        <v>0</v>
      </c>
      <c r="F21" s="1588">
        <v>0</v>
      </c>
      <c r="G21" s="1616">
        <v>0</v>
      </c>
      <c r="H21" s="1616">
        <v>42</v>
      </c>
      <c r="I21" s="1594">
        <v>0</v>
      </c>
      <c r="J21" s="1590">
        <v>0</v>
      </c>
      <c r="K21" s="1527">
        <v>66</v>
      </c>
      <c r="L21" s="1559">
        <v>0</v>
      </c>
      <c r="M21" s="1597">
        <v>0</v>
      </c>
      <c r="N21" s="1597">
        <v>0</v>
      </c>
      <c r="O21" s="1597">
        <v>0</v>
      </c>
      <c r="P21" s="1597">
        <v>0</v>
      </c>
      <c r="Q21" s="1597">
        <v>0</v>
      </c>
      <c r="R21" s="1597">
        <v>0</v>
      </c>
      <c r="S21" s="1595">
        <v>0</v>
      </c>
      <c r="T21" s="1595">
        <v>0</v>
      </c>
      <c r="U21" s="1527">
        <v>0</v>
      </c>
      <c r="V21" s="1595">
        <v>0</v>
      </c>
      <c r="W21" s="1527">
        <v>0</v>
      </c>
      <c r="X21" s="1603">
        <v>0</v>
      </c>
      <c r="Y21" s="1603">
        <v>0</v>
      </c>
      <c r="Z21" s="1603">
        <v>0</v>
      </c>
      <c r="AA21" s="1603">
        <v>0</v>
      </c>
      <c r="AB21" s="1603">
        <v>0</v>
      </c>
      <c r="AC21" s="1603">
        <v>0</v>
      </c>
      <c r="AD21" s="1603">
        <v>0</v>
      </c>
      <c r="AE21" s="1595">
        <v>0</v>
      </c>
      <c r="AF21" s="1595">
        <v>0</v>
      </c>
      <c r="AG21" s="1527">
        <v>0</v>
      </c>
      <c r="AH21" s="1588">
        <v>0</v>
      </c>
      <c r="AI21" s="1588">
        <v>0</v>
      </c>
      <c r="AJ21" s="1588">
        <v>0</v>
      </c>
      <c r="AK21" s="1588">
        <v>0</v>
      </c>
      <c r="AL21" s="1597">
        <v>0</v>
      </c>
      <c r="AM21" s="1597">
        <v>0</v>
      </c>
      <c r="AN21" s="1597">
        <v>0</v>
      </c>
      <c r="AO21" s="1595">
        <v>0</v>
      </c>
      <c r="AP21" s="1595">
        <v>0</v>
      </c>
      <c r="AQ21" s="1527">
        <v>0</v>
      </c>
      <c r="AR21" s="1588">
        <v>16</v>
      </c>
      <c r="AS21" s="1588">
        <v>27</v>
      </c>
      <c r="AT21" s="1588">
        <v>87</v>
      </c>
      <c r="AU21" s="1588">
        <v>42</v>
      </c>
      <c r="AV21" s="1590">
        <v>88</v>
      </c>
      <c r="AW21" s="1590">
        <v>21</v>
      </c>
      <c r="AX21" s="1527">
        <v>0</v>
      </c>
      <c r="AY21" s="1590">
        <v>0</v>
      </c>
      <c r="AZ21" s="1590">
        <v>0</v>
      </c>
      <c r="BA21" s="1527">
        <v>0</v>
      </c>
      <c r="BB21" s="1603">
        <v>1</v>
      </c>
      <c r="BC21" s="1603">
        <v>0</v>
      </c>
      <c r="BD21" s="1603">
        <v>0</v>
      </c>
      <c r="BE21" s="1603">
        <v>0</v>
      </c>
      <c r="BF21" s="1603">
        <v>0</v>
      </c>
      <c r="BG21" s="1603">
        <v>0</v>
      </c>
      <c r="BH21" s="1603">
        <v>0</v>
      </c>
      <c r="BI21" s="1604">
        <v>0</v>
      </c>
      <c r="BJ21" s="1595">
        <v>0</v>
      </c>
      <c r="BK21" s="1527">
        <v>0</v>
      </c>
      <c r="BL21" s="1603">
        <v>0</v>
      </c>
      <c r="BM21" s="1603">
        <v>0</v>
      </c>
      <c r="BN21" s="1594">
        <v>0</v>
      </c>
      <c r="BO21" s="1590">
        <v>0</v>
      </c>
      <c r="BP21" s="1527">
        <v>0</v>
      </c>
      <c r="BQ21" s="1603">
        <v>0</v>
      </c>
      <c r="BR21" s="1603">
        <v>0</v>
      </c>
      <c r="BS21" s="1603">
        <v>0</v>
      </c>
      <c r="BT21" s="1603">
        <v>0</v>
      </c>
      <c r="BU21" s="1603">
        <v>0</v>
      </c>
      <c r="BV21" s="1603">
        <v>0</v>
      </c>
      <c r="BW21" s="1603">
        <v>0</v>
      </c>
      <c r="BX21" s="1604">
        <v>0</v>
      </c>
      <c r="BY21" s="1590">
        <v>0</v>
      </c>
      <c r="BZ21" s="1603">
        <v>0</v>
      </c>
      <c r="CA21" s="1603">
        <v>78</v>
      </c>
      <c r="CB21" s="1603">
        <v>275</v>
      </c>
      <c r="CC21" s="1603">
        <v>760</v>
      </c>
      <c r="CD21" s="1603">
        <v>42</v>
      </c>
      <c r="CE21" s="1594">
        <v>0</v>
      </c>
      <c r="CF21" s="1590">
        <v>0</v>
      </c>
      <c r="CG21" s="1527">
        <v>0</v>
      </c>
      <c r="CH21" s="1603">
        <v>984</v>
      </c>
      <c r="CI21" s="1603">
        <v>3891</v>
      </c>
      <c r="CJ21" s="1603">
        <v>767</v>
      </c>
      <c r="CK21" s="1590">
        <v>2184</v>
      </c>
      <c r="CL21" s="1595">
        <v>985</v>
      </c>
      <c r="CM21" s="1527">
        <v>94</v>
      </c>
      <c r="CN21" s="1603">
        <v>0</v>
      </c>
      <c r="CO21" s="1595">
        <v>0</v>
      </c>
      <c r="CP21" s="1595">
        <v>0</v>
      </c>
      <c r="CQ21" s="1527">
        <v>0</v>
      </c>
      <c r="CR21" s="1603">
        <v>0</v>
      </c>
      <c r="CS21" s="1603">
        <v>75</v>
      </c>
      <c r="CT21" s="1603">
        <v>43</v>
      </c>
      <c r="CU21" s="1605">
        <v>42</v>
      </c>
      <c r="CV21" s="1594">
        <v>75</v>
      </c>
      <c r="CW21" s="1590">
        <v>4</v>
      </c>
      <c r="CX21" s="1527">
        <v>43</v>
      </c>
      <c r="CY21" s="1605">
        <v>0</v>
      </c>
      <c r="CZ21" s="1595">
        <v>0</v>
      </c>
      <c r="DA21" s="1595">
        <v>0</v>
      </c>
      <c r="DB21" s="1527">
        <v>0</v>
      </c>
      <c r="DC21" s="1605">
        <v>0</v>
      </c>
      <c r="DD21" s="1605">
        <v>0</v>
      </c>
      <c r="DE21" s="1595">
        <v>0</v>
      </c>
      <c r="DF21" s="1595">
        <v>3</v>
      </c>
      <c r="DG21" s="1527">
        <v>0</v>
      </c>
      <c r="DH21" s="1603">
        <v>110</v>
      </c>
      <c r="DI21" s="1603">
        <v>0</v>
      </c>
      <c r="DJ21" s="1603">
        <v>0</v>
      </c>
      <c r="DK21" s="1603">
        <v>1</v>
      </c>
      <c r="DL21" s="1603">
        <v>156</v>
      </c>
      <c r="DM21" s="1603"/>
      <c r="DN21" s="1603">
        <v>0</v>
      </c>
      <c r="DO21" s="1595">
        <v>1</v>
      </c>
      <c r="DP21" s="1595">
        <v>0</v>
      </c>
      <c r="DQ21" s="1527">
        <v>1</v>
      </c>
      <c r="DR21" s="1603">
        <v>2</v>
      </c>
      <c r="DS21" s="1603">
        <v>1</v>
      </c>
      <c r="DT21" s="1603">
        <v>2</v>
      </c>
      <c r="DU21" s="1603">
        <v>0</v>
      </c>
      <c r="DV21" s="1603">
        <v>0</v>
      </c>
      <c r="DW21" s="1603">
        <v>0</v>
      </c>
      <c r="DX21" s="1603">
        <v>0</v>
      </c>
      <c r="DY21" s="1595">
        <v>0</v>
      </c>
      <c r="DZ21" s="1595">
        <v>0</v>
      </c>
      <c r="EA21" s="1527">
        <v>0</v>
      </c>
      <c r="EB21" s="1603">
        <v>2</v>
      </c>
      <c r="EC21" s="1603">
        <v>0</v>
      </c>
      <c r="ED21" s="1603">
        <v>0</v>
      </c>
      <c r="EE21" s="1603">
        <v>0</v>
      </c>
      <c r="EF21" s="1603">
        <v>0</v>
      </c>
      <c r="EG21" s="1603">
        <v>0</v>
      </c>
      <c r="EH21" s="1595">
        <v>0</v>
      </c>
      <c r="EI21" s="1595">
        <v>0</v>
      </c>
      <c r="EJ21" s="1527"/>
      <c r="EK21" s="1603">
        <v>0</v>
      </c>
      <c r="EL21" s="1603">
        <v>0</v>
      </c>
      <c r="EM21" s="1603">
        <v>541</v>
      </c>
      <c r="EN21" s="1603">
        <v>2</v>
      </c>
      <c r="EO21" s="1588">
        <v>0</v>
      </c>
      <c r="EP21" s="1588">
        <v>1</v>
      </c>
      <c r="EQ21" s="1588">
        <v>0</v>
      </c>
      <c r="ER21" s="1595">
        <v>0</v>
      </c>
      <c r="ES21" s="1595">
        <v>0</v>
      </c>
      <c r="ET21" s="1527">
        <v>0</v>
      </c>
      <c r="EU21" s="1527">
        <v>12</v>
      </c>
      <c r="EV21" s="1527">
        <v>15</v>
      </c>
      <c r="EW21" s="1527">
        <v>195</v>
      </c>
      <c r="EX21" s="1527">
        <v>0</v>
      </c>
      <c r="EY21" s="1527">
        <v>0</v>
      </c>
      <c r="EZ21" s="1527">
        <v>0</v>
      </c>
      <c r="FA21" s="1527">
        <v>0</v>
      </c>
      <c r="FB21" s="1596">
        <v>113</v>
      </c>
      <c r="FC21" s="1596">
        <v>3</v>
      </c>
      <c r="FD21" s="1588">
        <v>543</v>
      </c>
      <c r="FE21" s="1588">
        <v>97</v>
      </c>
      <c r="FF21" s="1588">
        <v>1517</v>
      </c>
      <c r="FG21" s="1541">
        <v>4782</v>
      </c>
      <c r="FH21" s="1541">
        <v>893</v>
      </c>
      <c r="FI21" s="1594">
        <v>2348</v>
      </c>
      <c r="FJ21" s="2392">
        <v>1013</v>
      </c>
      <c r="FK21" s="1538">
        <v>360</v>
      </c>
      <c r="FL21" s="1596">
        <v>122</v>
      </c>
      <c r="FM21" s="1559">
        <v>4</v>
      </c>
      <c r="FN21" s="1588">
        <v>607</v>
      </c>
      <c r="FO21" s="1597">
        <v>97</v>
      </c>
      <c r="FP21" s="1588">
        <v>1517</v>
      </c>
      <c r="FQ21" s="1542">
        <v>4782</v>
      </c>
      <c r="FR21" s="1542">
        <v>935</v>
      </c>
      <c r="FS21" s="1595">
        <v>2348</v>
      </c>
      <c r="FT21" s="2389">
        <v>1013</v>
      </c>
      <c r="FU21" s="2389">
        <v>426</v>
      </c>
      <c r="FV21" s="1508"/>
      <c r="FW21" s="1508"/>
      <c r="FX21" s="1508"/>
      <c r="FY21" s="1508"/>
      <c r="FZ21" s="1508"/>
      <c r="GA21" s="1508"/>
      <c r="GB21" s="1508"/>
      <c r="GC21" s="1508"/>
      <c r="GD21" s="1508"/>
      <c r="GE21" s="1508"/>
      <c r="GF21" s="1508"/>
      <c r="GG21" s="1508"/>
    </row>
    <row r="22" spans="1:207" s="1553" customFormat="1">
      <c r="A22" s="1523" t="s">
        <v>287</v>
      </c>
      <c r="B22" s="1588">
        <v>0</v>
      </c>
      <c r="C22" s="1588">
        <v>0</v>
      </c>
      <c r="D22" s="1588">
        <v>0</v>
      </c>
      <c r="E22" s="1588">
        <v>0</v>
      </c>
      <c r="F22" s="1588">
        <v>0</v>
      </c>
      <c r="G22" s="1616">
        <v>0</v>
      </c>
      <c r="H22" s="1616">
        <v>0</v>
      </c>
      <c r="I22" s="1594">
        <v>0</v>
      </c>
      <c r="J22" s="1590">
        <v>0</v>
      </c>
      <c r="K22" s="1527">
        <v>3</v>
      </c>
      <c r="L22" s="1559">
        <v>0</v>
      </c>
      <c r="M22" s="1597">
        <v>0</v>
      </c>
      <c r="N22" s="1597">
        <v>0</v>
      </c>
      <c r="O22" s="1597">
        <v>0</v>
      </c>
      <c r="P22" s="1597">
        <v>0</v>
      </c>
      <c r="Q22" s="1597">
        <v>0</v>
      </c>
      <c r="R22" s="1597">
        <v>0</v>
      </c>
      <c r="S22" s="1595">
        <v>0</v>
      </c>
      <c r="T22" s="1595">
        <v>0</v>
      </c>
      <c r="U22" s="1527">
        <v>0</v>
      </c>
      <c r="V22" s="1595">
        <v>0</v>
      </c>
      <c r="W22" s="1527">
        <v>0</v>
      </c>
      <c r="X22" s="1603">
        <v>0</v>
      </c>
      <c r="Y22" s="1603">
        <v>0</v>
      </c>
      <c r="Z22" s="1603">
        <v>0</v>
      </c>
      <c r="AA22" s="1603">
        <v>0</v>
      </c>
      <c r="AB22" s="1603">
        <v>0</v>
      </c>
      <c r="AC22" s="1603">
        <v>0</v>
      </c>
      <c r="AD22" s="1603">
        <v>0</v>
      </c>
      <c r="AE22" s="1595">
        <v>0</v>
      </c>
      <c r="AF22" s="1595">
        <v>0</v>
      </c>
      <c r="AG22" s="1527">
        <v>0</v>
      </c>
      <c r="AH22" s="1588">
        <v>0</v>
      </c>
      <c r="AI22" s="1588">
        <v>0</v>
      </c>
      <c r="AJ22" s="1588">
        <v>0</v>
      </c>
      <c r="AK22" s="1588">
        <v>0</v>
      </c>
      <c r="AL22" s="1597">
        <v>0</v>
      </c>
      <c r="AM22" s="1597">
        <v>0</v>
      </c>
      <c r="AN22" s="1597">
        <v>0</v>
      </c>
      <c r="AO22" s="1595">
        <v>0</v>
      </c>
      <c r="AP22" s="1595">
        <v>0</v>
      </c>
      <c r="AQ22" s="1527">
        <v>0</v>
      </c>
      <c r="AR22" s="1588">
        <v>0</v>
      </c>
      <c r="AS22" s="1588">
        <v>15</v>
      </c>
      <c r="AT22" s="1588">
        <v>0</v>
      </c>
      <c r="AU22" s="1588">
        <v>0</v>
      </c>
      <c r="AV22" s="1590">
        <v>1</v>
      </c>
      <c r="AW22" s="1590">
        <v>0</v>
      </c>
      <c r="AX22" s="1527">
        <v>0</v>
      </c>
      <c r="AY22" s="1590">
        <v>0</v>
      </c>
      <c r="AZ22" s="1590">
        <v>0</v>
      </c>
      <c r="BA22" s="1527">
        <v>0</v>
      </c>
      <c r="BB22" s="1603">
        <v>0</v>
      </c>
      <c r="BC22" s="1603">
        <v>0</v>
      </c>
      <c r="BD22" s="1603">
        <v>0</v>
      </c>
      <c r="BE22" s="1603">
        <v>0</v>
      </c>
      <c r="BF22" s="1603">
        <v>0</v>
      </c>
      <c r="BG22" s="1603">
        <v>0</v>
      </c>
      <c r="BH22" s="1603">
        <v>0</v>
      </c>
      <c r="BI22" s="1604">
        <v>0</v>
      </c>
      <c r="BJ22" s="1595">
        <v>0</v>
      </c>
      <c r="BK22" s="1527">
        <v>0</v>
      </c>
      <c r="BL22" s="1603">
        <v>0</v>
      </c>
      <c r="BM22" s="1603">
        <v>0</v>
      </c>
      <c r="BN22" s="1594">
        <v>0</v>
      </c>
      <c r="BO22" s="1590">
        <v>0</v>
      </c>
      <c r="BP22" s="1527">
        <v>0</v>
      </c>
      <c r="BQ22" s="1603">
        <v>0</v>
      </c>
      <c r="BR22" s="1603">
        <v>0</v>
      </c>
      <c r="BS22" s="1603">
        <v>0</v>
      </c>
      <c r="BT22" s="1603">
        <v>0</v>
      </c>
      <c r="BU22" s="1603">
        <v>0</v>
      </c>
      <c r="BV22" s="1603">
        <v>0</v>
      </c>
      <c r="BW22" s="1603">
        <v>0</v>
      </c>
      <c r="BX22" s="1604">
        <v>0</v>
      </c>
      <c r="BY22" s="1590">
        <v>0</v>
      </c>
      <c r="BZ22" s="1603">
        <v>0</v>
      </c>
      <c r="CA22" s="1603">
        <v>0</v>
      </c>
      <c r="CB22" s="1603">
        <v>24</v>
      </c>
      <c r="CC22" s="1603">
        <v>52</v>
      </c>
      <c r="CD22" s="1603">
        <v>6</v>
      </c>
      <c r="CE22" s="1594">
        <v>0</v>
      </c>
      <c r="CF22" s="1590">
        <v>0</v>
      </c>
      <c r="CG22" s="1527">
        <v>0</v>
      </c>
      <c r="CH22" s="1603">
        <v>62</v>
      </c>
      <c r="CI22" s="1603">
        <v>352</v>
      </c>
      <c r="CJ22" s="1603">
        <v>249</v>
      </c>
      <c r="CK22" s="1590">
        <v>823</v>
      </c>
      <c r="CL22" s="1595">
        <v>167</v>
      </c>
      <c r="CM22" s="1527">
        <v>7</v>
      </c>
      <c r="CN22" s="1603">
        <v>0</v>
      </c>
      <c r="CO22" s="1595">
        <v>0</v>
      </c>
      <c r="CP22" s="1595">
        <v>0</v>
      </c>
      <c r="CQ22" s="1527">
        <v>0</v>
      </c>
      <c r="CR22" s="1603">
        <v>0</v>
      </c>
      <c r="CS22" s="1603">
        <v>0</v>
      </c>
      <c r="CT22" s="1603">
        <v>5</v>
      </c>
      <c r="CU22" s="1605">
        <v>21</v>
      </c>
      <c r="CV22" s="1594">
        <v>22</v>
      </c>
      <c r="CW22" s="1590">
        <v>0</v>
      </c>
      <c r="CX22" s="1527">
        <v>2</v>
      </c>
      <c r="CY22" s="1605">
        <v>0</v>
      </c>
      <c r="CZ22" s="1595">
        <v>0</v>
      </c>
      <c r="DA22" s="1595">
        <v>0</v>
      </c>
      <c r="DB22" s="1527">
        <v>0</v>
      </c>
      <c r="DC22" s="1605">
        <v>0</v>
      </c>
      <c r="DD22" s="1605">
        <v>0</v>
      </c>
      <c r="DE22" s="1595">
        <v>0</v>
      </c>
      <c r="DF22" s="1595">
        <v>0</v>
      </c>
      <c r="DG22" s="1527">
        <v>0</v>
      </c>
      <c r="DH22" s="1603">
        <v>9</v>
      </c>
      <c r="DI22" s="1603">
        <v>1</v>
      </c>
      <c r="DJ22" s="1603">
        <v>0</v>
      </c>
      <c r="DK22" s="1603">
        <v>0</v>
      </c>
      <c r="DL22" s="1603">
        <v>14</v>
      </c>
      <c r="DM22" s="1603"/>
      <c r="DN22" s="1603">
        <v>0</v>
      </c>
      <c r="DO22" s="1595">
        <v>0</v>
      </c>
      <c r="DP22" s="1595">
        <v>0</v>
      </c>
      <c r="DQ22" s="1527">
        <v>0</v>
      </c>
      <c r="DR22" s="1603">
        <v>0</v>
      </c>
      <c r="DS22" s="1603">
        <v>0</v>
      </c>
      <c r="DT22" s="1603">
        <v>1</v>
      </c>
      <c r="DU22" s="1603">
        <v>0</v>
      </c>
      <c r="DV22" s="1603">
        <v>0</v>
      </c>
      <c r="DW22" s="1603">
        <v>0</v>
      </c>
      <c r="DX22" s="1603">
        <v>0</v>
      </c>
      <c r="DY22" s="1595">
        <v>0</v>
      </c>
      <c r="DZ22" s="1595">
        <v>0</v>
      </c>
      <c r="EA22" s="1527">
        <v>0</v>
      </c>
      <c r="EB22" s="1603">
        <v>0</v>
      </c>
      <c r="EC22" s="1603">
        <v>0</v>
      </c>
      <c r="ED22" s="1603">
        <v>0</v>
      </c>
      <c r="EE22" s="1603">
        <v>0</v>
      </c>
      <c r="EF22" s="1603">
        <v>0</v>
      </c>
      <c r="EG22" s="1603">
        <v>0</v>
      </c>
      <c r="EH22" s="1595">
        <v>0</v>
      </c>
      <c r="EI22" s="1595">
        <v>0</v>
      </c>
      <c r="EJ22" s="1527"/>
      <c r="EK22" s="1603">
        <v>0</v>
      </c>
      <c r="EL22" s="1603">
        <v>0</v>
      </c>
      <c r="EM22" s="1603">
        <v>0</v>
      </c>
      <c r="EN22" s="1603">
        <v>0</v>
      </c>
      <c r="EO22" s="1588">
        <v>0</v>
      </c>
      <c r="EP22" s="1588">
        <v>0</v>
      </c>
      <c r="EQ22" s="1588">
        <v>0</v>
      </c>
      <c r="ER22" s="1595">
        <v>0</v>
      </c>
      <c r="ES22" s="1595">
        <v>0</v>
      </c>
      <c r="ET22" s="1527">
        <v>0</v>
      </c>
      <c r="EU22" s="1527">
        <v>2</v>
      </c>
      <c r="EV22" s="1527">
        <v>0</v>
      </c>
      <c r="EW22" s="1527">
        <v>0</v>
      </c>
      <c r="EX22" s="1527">
        <v>0</v>
      </c>
      <c r="EY22" s="1527">
        <v>0</v>
      </c>
      <c r="EZ22" s="1527">
        <v>0</v>
      </c>
      <c r="FA22" s="1527">
        <v>0</v>
      </c>
      <c r="FB22" s="1596">
        <v>9</v>
      </c>
      <c r="FC22" s="1596">
        <v>1</v>
      </c>
      <c r="FD22" s="1588">
        <v>0</v>
      </c>
      <c r="FE22" s="1588">
        <v>0</v>
      </c>
      <c r="FF22" s="1588">
        <v>115</v>
      </c>
      <c r="FG22" s="1541">
        <v>409</v>
      </c>
      <c r="FH22" s="1541">
        <v>276</v>
      </c>
      <c r="FI22" s="1594">
        <v>846</v>
      </c>
      <c r="FJ22" s="2392">
        <v>167</v>
      </c>
      <c r="FK22" s="1538">
        <v>11</v>
      </c>
      <c r="FL22" s="1596">
        <v>9</v>
      </c>
      <c r="FM22" s="1559">
        <v>1</v>
      </c>
      <c r="FN22" s="1588">
        <v>0</v>
      </c>
      <c r="FO22" s="1597">
        <v>0</v>
      </c>
      <c r="FP22" s="1588">
        <v>115</v>
      </c>
      <c r="FQ22" s="1542">
        <v>409</v>
      </c>
      <c r="FR22" s="1542">
        <v>276</v>
      </c>
      <c r="FS22" s="1595">
        <v>846</v>
      </c>
      <c r="FT22" s="2389">
        <v>167</v>
      </c>
      <c r="FU22" s="2389">
        <v>14</v>
      </c>
      <c r="FV22" s="1508"/>
      <c r="FW22" s="1508"/>
      <c r="FX22" s="1508"/>
      <c r="FY22" s="1508"/>
      <c r="FZ22" s="1508"/>
      <c r="GA22" s="1508"/>
      <c r="GB22" s="1508"/>
      <c r="GC22" s="1508"/>
      <c r="GD22" s="1508"/>
      <c r="GE22" s="1508"/>
      <c r="GF22" s="1508"/>
      <c r="GG22" s="1508"/>
    </row>
    <row r="23" spans="1:207" s="1553" customFormat="1">
      <c r="A23" s="1523" t="s">
        <v>288</v>
      </c>
      <c r="B23" s="1588">
        <v>0</v>
      </c>
      <c r="C23" s="1588">
        <v>0</v>
      </c>
      <c r="D23" s="1588">
        <v>0</v>
      </c>
      <c r="E23" s="1588">
        <v>0</v>
      </c>
      <c r="F23" s="1588">
        <v>0</v>
      </c>
      <c r="G23" s="1616">
        <v>0</v>
      </c>
      <c r="H23" s="1616">
        <v>0</v>
      </c>
      <c r="I23" s="1594">
        <v>0</v>
      </c>
      <c r="J23" s="1590">
        <v>0</v>
      </c>
      <c r="K23" s="1527">
        <v>0</v>
      </c>
      <c r="L23" s="1559">
        <v>0</v>
      </c>
      <c r="M23" s="1597">
        <v>0</v>
      </c>
      <c r="N23" s="1597">
        <v>0</v>
      </c>
      <c r="O23" s="1597">
        <v>0</v>
      </c>
      <c r="P23" s="1597">
        <v>0</v>
      </c>
      <c r="Q23" s="1597">
        <v>0</v>
      </c>
      <c r="R23" s="1597">
        <v>0</v>
      </c>
      <c r="S23" s="1595">
        <v>0</v>
      </c>
      <c r="T23" s="1595">
        <v>0</v>
      </c>
      <c r="U23" s="1527">
        <v>0</v>
      </c>
      <c r="V23" s="1595">
        <v>0</v>
      </c>
      <c r="W23" s="1527">
        <v>0</v>
      </c>
      <c r="X23" s="1603">
        <v>0</v>
      </c>
      <c r="Y23" s="1603">
        <v>0</v>
      </c>
      <c r="Z23" s="1603">
        <v>0</v>
      </c>
      <c r="AA23" s="1603">
        <v>0</v>
      </c>
      <c r="AB23" s="1603">
        <v>0</v>
      </c>
      <c r="AC23" s="1603">
        <v>0</v>
      </c>
      <c r="AD23" s="1603">
        <v>0</v>
      </c>
      <c r="AE23" s="1595">
        <v>0</v>
      </c>
      <c r="AF23" s="1595">
        <v>0</v>
      </c>
      <c r="AG23" s="1527">
        <v>0</v>
      </c>
      <c r="AH23" s="1588">
        <v>0</v>
      </c>
      <c r="AI23" s="1588">
        <v>0</v>
      </c>
      <c r="AJ23" s="1588">
        <v>0</v>
      </c>
      <c r="AK23" s="1588">
        <v>0</v>
      </c>
      <c r="AL23" s="1597">
        <v>0</v>
      </c>
      <c r="AM23" s="1597">
        <v>0</v>
      </c>
      <c r="AN23" s="1597">
        <v>0</v>
      </c>
      <c r="AO23" s="1595">
        <v>0</v>
      </c>
      <c r="AP23" s="1595">
        <v>0</v>
      </c>
      <c r="AQ23" s="1527">
        <v>0</v>
      </c>
      <c r="AR23" s="1588">
        <v>0</v>
      </c>
      <c r="AS23" s="1588">
        <v>2</v>
      </c>
      <c r="AT23" s="1588">
        <v>0</v>
      </c>
      <c r="AU23" s="1588">
        <v>0</v>
      </c>
      <c r="AV23" s="1590">
        <v>0</v>
      </c>
      <c r="AW23" s="1590">
        <v>0</v>
      </c>
      <c r="AX23" s="1527">
        <v>0</v>
      </c>
      <c r="AY23" s="1590">
        <v>0</v>
      </c>
      <c r="AZ23" s="1590">
        <v>0</v>
      </c>
      <c r="BA23" s="1527">
        <v>0</v>
      </c>
      <c r="BB23" s="1603">
        <v>0</v>
      </c>
      <c r="BC23" s="1603">
        <v>0</v>
      </c>
      <c r="BD23" s="1603">
        <v>0</v>
      </c>
      <c r="BE23" s="1603">
        <v>0</v>
      </c>
      <c r="BF23" s="1603">
        <v>0</v>
      </c>
      <c r="BG23" s="1603">
        <v>0</v>
      </c>
      <c r="BH23" s="1603">
        <v>0</v>
      </c>
      <c r="BI23" s="1604">
        <v>0</v>
      </c>
      <c r="BJ23" s="1595">
        <v>0</v>
      </c>
      <c r="BK23" s="1527">
        <v>0</v>
      </c>
      <c r="BL23" s="1603">
        <v>0</v>
      </c>
      <c r="BM23" s="1603">
        <v>0</v>
      </c>
      <c r="BN23" s="1594">
        <v>0</v>
      </c>
      <c r="BO23" s="1590">
        <v>0</v>
      </c>
      <c r="BP23" s="1527">
        <v>0</v>
      </c>
      <c r="BQ23" s="1603">
        <v>0</v>
      </c>
      <c r="BR23" s="1603">
        <v>0</v>
      </c>
      <c r="BS23" s="1603">
        <v>0</v>
      </c>
      <c r="BT23" s="1603">
        <v>0</v>
      </c>
      <c r="BU23" s="1603">
        <v>0</v>
      </c>
      <c r="BV23" s="1603">
        <v>0</v>
      </c>
      <c r="BW23" s="1603">
        <v>0</v>
      </c>
      <c r="BX23" s="1604">
        <v>0</v>
      </c>
      <c r="BY23" s="1590">
        <v>0</v>
      </c>
      <c r="BZ23" s="1603">
        <v>0</v>
      </c>
      <c r="CA23" s="1603">
        <v>0</v>
      </c>
      <c r="CB23" s="1603">
        <v>4</v>
      </c>
      <c r="CC23" s="1603">
        <v>28</v>
      </c>
      <c r="CD23" s="1603">
        <v>7</v>
      </c>
      <c r="CE23" s="1594">
        <v>0</v>
      </c>
      <c r="CF23" s="1590">
        <v>0</v>
      </c>
      <c r="CG23" s="1527">
        <v>0</v>
      </c>
      <c r="CH23" s="1603">
        <v>0</v>
      </c>
      <c r="CI23" s="1603">
        <v>260</v>
      </c>
      <c r="CJ23" s="1603">
        <v>241</v>
      </c>
      <c r="CK23" s="1590">
        <v>596</v>
      </c>
      <c r="CL23" s="1595">
        <v>120</v>
      </c>
      <c r="CM23" s="1527">
        <v>2</v>
      </c>
      <c r="CN23" s="1603">
        <v>0</v>
      </c>
      <c r="CO23" s="1595">
        <v>0</v>
      </c>
      <c r="CP23" s="1595">
        <v>0</v>
      </c>
      <c r="CQ23" s="1527">
        <v>0</v>
      </c>
      <c r="CR23" s="1603">
        <v>0</v>
      </c>
      <c r="CS23" s="1603">
        <v>0</v>
      </c>
      <c r="CT23" s="1603">
        <v>6</v>
      </c>
      <c r="CU23" s="1605">
        <v>6</v>
      </c>
      <c r="CV23" s="1594">
        <v>5</v>
      </c>
      <c r="CW23" s="1590">
        <v>0</v>
      </c>
      <c r="CX23" s="1527">
        <v>0</v>
      </c>
      <c r="CY23" s="1605">
        <v>0</v>
      </c>
      <c r="CZ23" s="1595">
        <v>0</v>
      </c>
      <c r="DA23" s="1595">
        <v>0</v>
      </c>
      <c r="DB23" s="1527">
        <v>0</v>
      </c>
      <c r="DC23" s="1605">
        <v>0</v>
      </c>
      <c r="DD23" s="1605">
        <v>0</v>
      </c>
      <c r="DE23" s="1595">
        <v>0</v>
      </c>
      <c r="DF23" s="1595">
        <v>0</v>
      </c>
      <c r="DG23" s="1527">
        <v>0</v>
      </c>
      <c r="DH23" s="1603">
        <v>0</v>
      </c>
      <c r="DI23" s="1603">
        <v>0</v>
      </c>
      <c r="DJ23" s="1603">
        <v>0</v>
      </c>
      <c r="DK23" s="1603">
        <v>0</v>
      </c>
      <c r="DL23" s="1603">
        <v>0</v>
      </c>
      <c r="DM23" s="1603"/>
      <c r="DN23" s="1603">
        <v>0</v>
      </c>
      <c r="DO23" s="1595">
        <v>0</v>
      </c>
      <c r="DP23" s="1595">
        <v>0</v>
      </c>
      <c r="DQ23" s="1527">
        <v>0</v>
      </c>
      <c r="DR23" s="1603">
        <v>0</v>
      </c>
      <c r="DS23" s="1603">
        <v>0</v>
      </c>
      <c r="DT23" s="1603">
        <v>0</v>
      </c>
      <c r="DU23" s="1603">
        <v>0</v>
      </c>
      <c r="DV23" s="1603">
        <v>0</v>
      </c>
      <c r="DW23" s="1603">
        <v>0</v>
      </c>
      <c r="DX23" s="1603">
        <v>0</v>
      </c>
      <c r="DY23" s="1595">
        <v>0</v>
      </c>
      <c r="DZ23" s="1595">
        <v>0</v>
      </c>
      <c r="EA23" s="1527">
        <v>0</v>
      </c>
      <c r="EB23" s="1603">
        <v>0</v>
      </c>
      <c r="EC23" s="1603">
        <v>0</v>
      </c>
      <c r="ED23" s="1603">
        <v>1</v>
      </c>
      <c r="EE23" s="1603">
        <v>0</v>
      </c>
      <c r="EF23" s="1603">
        <v>0</v>
      </c>
      <c r="EG23" s="1603">
        <v>0</v>
      </c>
      <c r="EH23" s="1595">
        <v>0</v>
      </c>
      <c r="EI23" s="1595">
        <v>0</v>
      </c>
      <c r="EJ23" s="1527"/>
      <c r="EK23" s="1603">
        <v>0</v>
      </c>
      <c r="EL23" s="1603">
        <v>0</v>
      </c>
      <c r="EM23" s="1603">
        <v>0</v>
      </c>
      <c r="EN23" s="1603">
        <v>0</v>
      </c>
      <c r="EO23" s="1588">
        <v>0</v>
      </c>
      <c r="EP23" s="1588">
        <v>1</v>
      </c>
      <c r="EQ23" s="1588">
        <v>0</v>
      </c>
      <c r="ER23" s="1595">
        <v>0</v>
      </c>
      <c r="ES23" s="1595">
        <v>0</v>
      </c>
      <c r="ET23" s="1527">
        <v>0</v>
      </c>
      <c r="EU23" s="1527">
        <v>0</v>
      </c>
      <c r="EV23" s="1527">
        <v>0</v>
      </c>
      <c r="EW23" s="1527">
        <v>0</v>
      </c>
      <c r="EX23" s="1527">
        <v>0</v>
      </c>
      <c r="EY23" s="1527">
        <v>0</v>
      </c>
      <c r="EZ23" s="1527">
        <v>0</v>
      </c>
      <c r="FA23" s="1527">
        <v>0</v>
      </c>
      <c r="FB23" s="1596">
        <v>0</v>
      </c>
      <c r="FC23" s="1596">
        <v>0</v>
      </c>
      <c r="FD23" s="1588">
        <v>0</v>
      </c>
      <c r="FE23" s="1588">
        <v>1</v>
      </c>
      <c r="FF23" s="1588">
        <v>6</v>
      </c>
      <c r="FG23" s="1541">
        <v>295</v>
      </c>
      <c r="FH23" s="1541">
        <v>254</v>
      </c>
      <c r="FI23" s="1594">
        <v>601</v>
      </c>
      <c r="FJ23" s="2392">
        <v>120</v>
      </c>
      <c r="FK23" s="1538">
        <v>2</v>
      </c>
      <c r="FL23" s="1596">
        <v>0</v>
      </c>
      <c r="FM23" s="1559">
        <v>0</v>
      </c>
      <c r="FN23" s="1588">
        <v>0</v>
      </c>
      <c r="FO23" s="1597">
        <v>1</v>
      </c>
      <c r="FP23" s="1588">
        <v>6</v>
      </c>
      <c r="FQ23" s="1542">
        <v>295</v>
      </c>
      <c r="FR23" s="1542">
        <v>254</v>
      </c>
      <c r="FS23" s="1595">
        <v>601</v>
      </c>
      <c r="FT23" s="2389">
        <v>120</v>
      </c>
      <c r="FU23" s="2389">
        <v>2</v>
      </c>
      <c r="FV23" s="1508"/>
      <c r="FW23" s="1508"/>
      <c r="FX23" s="1508"/>
      <c r="FY23" s="1508"/>
      <c r="FZ23" s="1508"/>
      <c r="GA23" s="1508"/>
      <c r="GB23" s="1508"/>
      <c r="GC23" s="1508"/>
      <c r="GD23" s="1508"/>
      <c r="GE23" s="1508"/>
      <c r="GF23" s="1508"/>
      <c r="GG23" s="1508"/>
    </row>
    <row r="24" spans="1:207" s="1553" customFormat="1">
      <c r="A24" s="1617" t="s">
        <v>289</v>
      </c>
      <c r="B24" s="1618">
        <v>0</v>
      </c>
      <c r="C24" s="1618">
        <v>0</v>
      </c>
      <c r="D24" s="1618">
        <v>0</v>
      </c>
      <c r="E24" s="1618">
        <v>0</v>
      </c>
      <c r="F24" s="1618">
        <v>0</v>
      </c>
      <c r="G24" s="1619">
        <v>0</v>
      </c>
      <c r="H24" s="1619">
        <v>0</v>
      </c>
      <c r="I24" s="1620">
        <v>0</v>
      </c>
      <c r="J24" s="1621">
        <v>0</v>
      </c>
      <c r="K24" s="1527">
        <v>0</v>
      </c>
      <c r="L24" s="1622">
        <v>0</v>
      </c>
      <c r="M24" s="1623">
        <v>0</v>
      </c>
      <c r="N24" s="1623">
        <v>0</v>
      </c>
      <c r="O24" s="1623">
        <v>0</v>
      </c>
      <c r="P24" s="1623">
        <v>0</v>
      </c>
      <c r="Q24" s="1623">
        <v>0</v>
      </c>
      <c r="R24" s="1623">
        <v>0</v>
      </c>
      <c r="S24" s="1624">
        <v>0</v>
      </c>
      <c r="T24" s="1595">
        <v>0</v>
      </c>
      <c r="U24" s="1527">
        <v>0</v>
      </c>
      <c r="V24" s="1595">
        <v>0</v>
      </c>
      <c r="W24" s="1527">
        <v>0</v>
      </c>
      <c r="X24" s="1625">
        <v>0</v>
      </c>
      <c r="Y24" s="1625">
        <v>0</v>
      </c>
      <c r="Z24" s="1625">
        <v>0</v>
      </c>
      <c r="AA24" s="1625">
        <v>0</v>
      </c>
      <c r="AB24" s="1625">
        <v>0</v>
      </c>
      <c r="AC24" s="1625">
        <v>0</v>
      </c>
      <c r="AD24" s="1625">
        <v>0</v>
      </c>
      <c r="AE24" s="1624">
        <v>0</v>
      </c>
      <c r="AF24" s="1595">
        <v>0</v>
      </c>
      <c r="AG24" s="1527">
        <v>0</v>
      </c>
      <c r="AH24" s="1618">
        <v>0</v>
      </c>
      <c r="AI24" s="1618">
        <v>0</v>
      </c>
      <c r="AJ24" s="1618">
        <v>0</v>
      </c>
      <c r="AK24" s="1618">
        <v>0</v>
      </c>
      <c r="AL24" s="1623">
        <v>0</v>
      </c>
      <c r="AM24" s="1623">
        <v>0</v>
      </c>
      <c r="AN24" s="1623">
        <v>0</v>
      </c>
      <c r="AO24" s="1624">
        <v>0</v>
      </c>
      <c r="AP24" s="1595">
        <v>0</v>
      </c>
      <c r="AQ24" s="1527">
        <v>0</v>
      </c>
      <c r="AR24" s="1618">
        <v>0</v>
      </c>
      <c r="AS24" s="1618">
        <v>0</v>
      </c>
      <c r="AT24" s="1618">
        <v>0</v>
      </c>
      <c r="AU24" s="1618">
        <v>0</v>
      </c>
      <c r="AV24" s="1621">
        <v>0</v>
      </c>
      <c r="AW24" s="1621">
        <v>0</v>
      </c>
      <c r="AX24" s="1527">
        <v>0</v>
      </c>
      <c r="AY24" s="1621">
        <v>0</v>
      </c>
      <c r="AZ24" s="1621">
        <v>0</v>
      </c>
      <c r="BA24" s="1527">
        <v>0</v>
      </c>
      <c r="BB24" s="1625">
        <v>0</v>
      </c>
      <c r="BC24" s="1625">
        <v>0</v>
      </c>
      <c r="BD24" s="1625">
        <v>0</v>
      </c>
      <c r="BE24" s="1625">
        <v>0</v>
      </c>
      <c r="BF24" s="1625">
        <v>0</v>
      </c>
      <c r="BG24" s="1625">
        <v>0</v>
      </c>
      <c r="BH24" s="1625">
        <v>0</v>
      </c>
      <c r="BI24" s="1626">
        <v>0</v>
      </c>
      <c r="BJ24" s="1595">
        <v>0</v>
      </c>
      <c r="BK24" s="1527">
        <v>0</v>
      </c>
      <c r="BL24" s="1625">
        <v>0</v>
      </c>
      <c r="BM24" s="1625">
        <v>0</v>
      </c>
      <c r="BN24" s="1620">
        <v>0</v>
      </c>
      <c r="BO24" s="1621">
        <v>0</v>
      </c>
      <c r="BP24" s="1527">
        <v>0</v>
      </c>
      <c r="BQ24" s="1625">
        <v>0</v>
      </c>
      <c r="BR24" s="1625">
        <v>0</v>
      </c>
      <c r="BS24" s="1625">
        <v>0</v>
      </c>
      <c r="BT24" s="1625">
        <v>0</v>
      </c>
      <c r="BU24" s="1625">
        <v>0</v>
      </c>
      <c r="BV24" s="1625">
        <v>0</v>
      </c>
      <c r="BW24" s="1625">
        <v>0</v>
      </c>
      <c r="BX24" s="1626">
        <v>0</v>
      </c>
      <c r="BY24" s="1621">
        <v>0</v>
      </c>
      <c r="BZ24" s="1625">
        <v>0</v>
      </c>
      <c r="CA24" s="1625">
        <v>0</v>
      </c>
      <c r="CB24" s="1625">
        <v>0</v>
      </c>
      <c r="CC24" s="1625">
        <v>0</v>
      </c>
      <c r="CD24" s="1625">
        <v>4</v>
      </c>
      <c r="CE24" s="1620">
        <v>0</v>
      </c>
      <c r="CF24" s="1621">
        <v>0</v>
      </c>
      <c r="CG24" s="1527">
        <v>0</v>
      </c>
      <c r="CH24" s="1625">
        <v>1</v>
      </c>
      <c r="CI24" s="1625">
        <v>20</v>
      </c>
      <c r="CJ24" s="1625">
        <v>874</v>
      </c>
      <c r="CK24" s="1621">
        <v>204</v>
      </c>
      <c r="CL24" s="1624">
        <v>104</v>
      </c>
      <c r="CM24" s="1527">
        <v>1</v>
      </c>
      <c r="CN24" s="1625">
        <v>0</v>
      </c>
      <c r="CO24" s="1624">
        <v>0</v>
      </c>
      <c r="CP24" s="1595">
        <v>0</v>
      </c>
      <c r="CQ24" s="1527">
        <v>0</v>
      </c>
      <c r="CR24" s="1625">
        <v>0</v>
      </c>
      <c r="CS24" s="1625">
        <v>0</v>
      </c>
      <c r="CT24" s="1625">
        <v>0</v>
      </c>
      <c r="CU24" s="1627">
        <v>1</v>
      </c>
      <c r="CV24" s="1620">
        <v>3</v>
      </c>
      <c r="CW24" s="1621">
        <v>1</v>
      </c>
      <c r="CX24" s="1527">
        <v>0</v>
      </c>
      <c r="CY24" s="1627">
        <v>0</v>
      </c>
      <c r="CZ24" s="1624">
        <v>0</v>
      </c>
      <c r="DA24" s="1595">
        <v>0</v>
      </c>
      <c r="DB24" s="1527">
        <v>0</v>
      </c>
      <c r="DC24" s="1627">
        <v>0</v>
      </c>
      <c r="DD24" s="1627">
        <v>0</v>
      </c>
      <c r="DE24" s="1624">
        <v>0</v>
      </c>
      <c r="DF24" s="1595">
        <v>0</v>
      </c>
      <c r="DG24" s="1527">
        <v>0</v>
      </c>
      <c r="DH24" s="1625">
        <v>0</v>
      </c>
      <c r="DI24" s="1625">
        <v>0</v>
      </c>
      <c r="DJ24" s="1625">
        <v>0</v>
      </c>
      <c r="DK24" s="1625">
        <v>0</v>
      </c>
      <c r="DL24" s="1625">
        <v>0</v>
      </c>
      <c r="DM24" s="1625"/>
      <c r="DN24" s="1625">
        <v>0</v>
      </c>
      <c r="DO24" s="1624">
        <v>0</v>
      </c>
      <c r="DP24" s="1595">
        <v>0</v>
      </c>
      <c r="DQ24" s="1527">
        <v>0</v>
      </c>
      <c r="DR24" s="1625">
        <v>4</v>
      </c>
      <c r="DS24" s="1625">
        <v>3</v>
      </c>
      <c r="DT24" s="1625">
        <v>0</v>
      </c>
      <c r="DU24" s="1625">
        <v>0</v>
      </c>
      <c r="DV24" s="1625">
        <v>0</v>
      </c>
      <c r="DW24" s="1625">
        <v>0</v>
      </c>
      <c r="DX24" s="1625">
        <v>0</v>
      </c>
      <c r="DY24" s="1624">
        <v>0</v>
      </c>
      <c r="DZ24" s="1595">
        <v>0</v>
      </c>
      <c r="EA24" s="1527">
        <v>0</v>
      </c>
      <c r="EB24" s="1625">
        <v>0</v>
      </c>
      <c r="EC24" s="1625">
        <v>0</v>
      </c>
      <c r="ED24" s="1625">
        <v>0</v>
      </c>
      <c r="EE24" s="1625">
        <v>0</v>
      </c>
      <c r="EF24" s="1625">
        <v>0</v>
      </c>
      <c r="EG24" s="1625">
        <v>0</v>
      </c>
      <c r="EH24" s="1624">
        <v>0</v>
      </c>
      <c r="EI24" s="1595">
        <v>0</v>
      </c>
      <c r="EJ24" s="1527"/>
      <c r="EK24" s="1625">
        <v>0</v>
      </c>
      <c r="EL24" s="1625">
        <v>0</v>
      </c>
      <c r="EM24" s="1625">
        <v>0</v>
      </c>
      <c r="EN24" s="1625">
        <v>0</v>
      </c>
      <c r="EO24" s="1618">
        <v>0</v>
      </c>
      <c r="EP24" s="1588">
        <v>0</v>
      </c>
      <c r="EQ24" s="1618">
        <v>0</v>
      </c>
      <c r="ER24" s="1624">
        <v>0</v>
      </c>
      <c r="ES24" s="1595">
        <v>0</v>
      </c>
      <c r="ET24" s="1527">
        <v>0</v>
      </c>
      <c r="EU24" s="1527">
        <v>0</v>
      </c>
      <c r="EV24" s="1527">
        <v>0</v>
      </c>
      <c r="EW24" s="1527">
        <v>0</v>
      </c>
      <c r="EX24" s="1527">
        <v>0</v>
      </c>
      <c r="EY24" s="1527">
        <v>0</v>
      </c>
      <c r="EZ24" s="1527">
        <v>0</v>
      </c>
      <c r="FA24" s="1527">
        <v>0</v>
      </c>
      <c r="FB24" s="1628">
        <v>4</v>
      </c>
      <c r="FC24" s="1628">
        <v>3</v>
      </c>
      <c r="FD24" s="1618">
        <v>1</v>
      </c>
      <c r="FE24" s="1618">
        <v>0</v>
      </c>
      <c r="FF24" s="1618">
        <v>1</v>
      </c>
      <c r="FG24" s="1629">
        <v>20</v>
      </c>
      <c r="FH24" s="1629">
        <v>879</v>
      </c>
      <c r="FI24" s="1620">
        <v>207</v>
      </c>
      <c r="FJ24" s="2393">
        <v>105</v>
      </c>
      <c r="FK24" s="1538">
        <v>1</v>
      </c>
      <c r="FL24" s="1628">
        <v>4</v>
      </c>
      <c r="FM24" s="1622">
        <v>3</v>
      </c>
      <c r="FN24" s="1618">
        <v>1</v>
      </c>
      <c r="FO24" s="1623">
        <v>0</v>
      </c>
      <c r="FP24" s="1618">
        <v>1</v>
      </c>
      <c r="FQ24" s="1630">
        <v>20</v>
      </c>
      <c r="FR24" s="1630">
        <v>879</v>
      </c>
      <c r="FS24" s="1624">
        <v>207</v>
      </c>
      <c r="FT24" s="2391">
        <v>105</v>
      </c>
      <c r="FU24" s="2391">
        <v>1</v>
      </c>
      <c r="FV24" s="1508"/>
      <c r="FW24" s="1508"/>
      <c r="FX24" s="1508"/>
      <c r="FY24" s="1508"/>
      <c r="FZ24" s="1508"/>
      <c r="GA24" s="1508"/>
      <c r="GB24" s="1508"/>
      <c r="GC24" s="1508"/>
      <c r="GD24" s="1508"/>
      <c r="GE24" s="1508"/>
      <c r="GF24" s="1508"/>
      <c r="GG24" s="1508"/>
    </row>
    <row r="25" spans="1:207">
      <c r="A25" s="1631"/>
      <c r="F25" s="1553"/>
      <c r="G25" s="1633"/>
      <c r="H25" s="1633"/>
      <c r="I25" s="1633"/>
      <c r="J25" s="1633"/>
      <c r="K25" s="1633"/>
      <c r="S25" s="1633"/>
      <c r="T25" s="1633"/>
      <c r="U25" s="1633"/>
      <c r="V25" s="1633"/>
      <c r="W25" s="1633"/>
      <c r="AE25" s="1633"/>
      <c r="AF25" s="1633"/>
      <c r="AG25" s="1633"/>
      <c r="AO25" s="1633"/>
      <c r="AP25" s="1633"/>
      <c r="AQ25" s="1633"/>
      <c r="AV25" s="1633"/>
      <c r="AW25" s="1633"/>
      <c r="AX25" s="1633"/>
      <c r="AY25" s="1633"/>
      <c r="AZ25" s="1633"/>
      <c r="BA25" s="1633"/>
      <c r="BI25" s="1633"/>
      <c r="BJ25" s="1633"/>
      <c r="BK25" s="1633"/>
      <c r="BN25" s="1633"/>
      <c r="BO25" s="1633"/>
      <c r="BP25" s="1633"/>
      <c r="BX25" s="1633"/>
      <c r="BY25" s="1633"/>
      <c r="CE25" s="1633"/>
      <c r="CF25" s="1633"/>
      <c r="CG25" s="1633"/>
      <c r="CK25" s="1633"/>
      <c r="CL25" s="1633"/>
      <c r="CM25" s="1633"/>
      <c r="CO25" s="1633"/>
      <c r="CP25" s="1633"/>
      <c r="CQ25" s="1633"/>
      <c r="CV25" s="1633"/>
      <c r="CW25" s="1633"/>
      <c r="CX25" s="1633"/>
      <c r="CZ25" s="1633"/>
      <c r="DA25" s="1633"/>
      <c r="DB25" s="1633"/>
      <c r="DE25" s="1633"/>
      <c r="DF25" s="1633"/>
      <c r="DG25" s="1633"/>
      <c r="DO25" s="1633"/>
      <c r="DP25" s="1633"/>
      <c r="DQ25" s="1633"/>
      <c r="DY25" s="1633"/>
      <c r="DZ25" s="1633"/>
      <c r="EA25" s="1633"/>
      <c r="EH25" s="1633"/>
      <c r="EI25" s="1633"/>
      <c r="EJ25" s="1633"/>
      <c r="ER25" s="1633"/>
      <c r="ES25" s="1633"/>
      <c r="ET25" s="1633"/>
      <c r="EU25" s="1633"/>
      <c r="EV25" s="1633"/>
      <c r="EW25" s="1633"/>
      <c r="EX25" s="1633"/>
      <c r="EY25" s="1633"/>
      <c r="EZ25" s="1633"/>
      <c r="FA25" s="1633"/>
      <c r="FF25" s="1553"/>
      <c r="FG25" s="1633"/>
      <c r="FH25" s="1633"/>
      <c r="FI25" s="1633"/>
      <c r="FJ25" s="1633"/>
      <c r="FK25" s="1633"/>
      <c r="FL25" s="1553"/>
      <c r="FS25" s="1633"/>
    </row>
    <row r="26" spans="1:207" ht="42.75" customHeight="1">
      <c r="A26" s="2264" t="s">
        <v>940</v>
      </c>
      <c r="B26" s="2265"/>
      <c r="C26" s="2265"/>
      <c r="D26" s="2265"/>
      <c r="E26" s="2265"/>
      <c r="F26" s="2265"/>
      <c r="G26" s="2265"/>
      <c r="H26" s="2265"/>
      <c r="I26" s="2265"/>
      <c r="J26" s="2265"/>
      <c r="K26" s="2266"/>
      <c r="S26" s="1633"/>
      <c r="T26" s="1633"/>
      <c r="U26" s="1633"/>
      <c r="V26" s="1633"/>
      <c r="W26" s="1633"/>
      <c r="AE26" s="1633"/>
      <c r="AF26" s="1633"/>
      <c r="AG26" s="1633"/>
      <c r="AO26" s="1633"/>
      <c r="AP26" s="1633"/>
      <c r="AQ26" s="1633"/>
      <c r="AV26" s="1633"/>
      <c r="AW26" s="1633"/>
      <c r="AX26" s="1633"/>
      <c r="AY26" s="1633"/>
      <c r="AZ26" s="1633"/>
      <c r="BA26" s="1633"/>
      <c r="BI26" s="1633"/>
      <c r="BJ26" s="1633"/>
      <c r="BK26" s="1633"/>
      <c r="BN26" s="1633"/>
      <c r="BO26" s="1633"/>
      <c r="BP26" s="1633"/>
      <c r="BX26" s="1633"/>
      <c r="BY26" s="1633"/>
      <c r="CE26" s="1633"/>
      <c r="CF26" s="1633"/>
      <c r="CG26" s="1633"/>
      <c r="CK26" s="1633"/>
      <c r="CL26" s="1633"/>
      <c r="CM26" s="1633"/>
      <c r="CO26" s="1633"/>
      <c r="CP26" s="1633"/>
      <c r="CQ26" s="1633"/>
      <c r="CV26" s="1633"/>
      <c r="CW26" s="1633"/>
      <c r="CX26" s="1633"/>
      <c r="CZ26" s="1633"/>
      <c r="DA26" s="1633"/>
      <c r="DB26" s="1633"/>
      <c r="DE26" s="1633"/>
      <c r="DF26" s="1633"/>
      <c r="DG26" s="1633"/>
      <c r="DO26" s="1633"/>
      <c r="DP26" s="1633"/>
      <c r="DQ26" s="1633"/>
      <c r="DY26" s="1633"/>
      <c r="DZ26" s="1633"/>
      <c r="EA26" s="1633"/>
      <c r="EH26" s="1633"/>
      <c r="EI26" s="1633"/>
      <c r="EJ26" s="1633"/>
      <c r="ER26" s="1633"/>
      <c r="ES26" s="1633"/>
      <c r="ET26" s="1633"/>
      <c r="EU26" s="1633"/>
      <c r="EV26" s="1633"/>
      <c r="EW26" s="1633"/>
      <c r="EX26" s="1633"/>
      <c r="EY26" s="1633"/>
      <c r="EZ26" s="1633"/>
      <c r="FA26" s="1633"/>
      <c r="FF26" s="1553"/>
      <c r="FG26" s="1633"/>
      <c r="FH26" s="1633"/>
      <c r="FI26" s="1633"/>
      <c r="FJ26" s="1633"/>
      <c r="FK26" s="1633"/>
      <c r="FL26" s="1553"/>
      <c r="FS26" s="1633"/>
    </row>
    <row r="27" spans="1:207">
      <c r="A27" s="2234" t="s">
        <v>941</v>
      </c>
      <c r="B27" s="2234"/>
      <c r="C27" s="2234"/>
      <c r="D27" s="2234"/>
      <c r="E27" s="2234"/>
      <c r="F27" s="2234"/>
      <c r="G27" s="2234"/>
      <c r="H27" s="1553"/>
      <c r="I27" s="1553"/>
      <c r="J27" s="1553"/>
      <c r="K27" s="1553"/>
      <c r="S27" s="1553"/>
      <c r="T27" s="1553"/>
      <c r="U27" s="1553"/>
      <c r="V27" s="1553"/>
      <c r="W27" s="1553"/>
      <c r="AE27" s="1553"/>
      <c r="AF27" s="1553"/>
      <c r="AG27" s="1553"/>
      <c r="AO27" s="1553"/>
      <c r="AP27" s="1553"/>
      <c r="AQ27" s="1553"/>
      <c r="AV27" s="1553"/>
      <c r="AW27" s="1553"/>
      <c r="AX27" s="1553"/>
      <c r="AY27" s="1553"/>
      <c r="AZ27" s="1553"/>
      <c r="BA27" s="1553"/>
      <c r="BI27" s="1553"/>
      <c r="BJ27" s="1553"/>
      <c r="BK27" s="1553"/>
      <c r="BN27" s="1553"/>
      <c r="BO27" s="1553"/>
      <c r="BP27" s="1553"/>
      <c r="BX27" s="1553"/>
      <c r="BY27" s="1553"/>
      <c r="CE27" s="1553"/>
      <c r="CF27" s="1553"/>
      <c r="CG27" s="1553"/>
      <c r="CK27" s="1553"/>
      <c r="CL27" s="1553"/>
      <c r="CM27" s="1553"/>
      <c r="CO27" s="1553"/>
      <c r="CP27" s="1553"/>
      <c r="CQ27" s="1553"/>
      <c r="CV27" s="1553"/>
      <c r="CW27" s="1553"/>
      <c r="CX27" s="1553"/>
      <c r="CZ27" s="1553"/>
      <c r="DA27" s="1553"/>
      <c r="DB27" s="1553"/>
      <c r="DE27" s="1553"/>
      <c r="DF27" s="1553"/>
      <c r="DG27" s="1553"/>
      <c r="DO27" s="1553"/>
      <c r="DP27" s="1553"/>
      <c r="DQ27" s="1553"/>
      <c r="DY27" s="1553"/>
      <c r="DZ27" s="1553"/>
      <c r="EA27" s="1553"/>
      <c r="EH27" s="1553"/>
      <c r="EI27" s="1553"/>
      <c r="EJ27" s="1553"/>
      <c r="ER27" s="1553"/>
      <c r="ES27" s="1553"/>
      <c r="ET27" s="1553"/>
      <c r="EU27" s="1553"/>
      <c r="EV27" s="1553"/>
      <c r="EW27" s="1553"/>
      <c r="EX27" s="1553"/>
      <c r="EY27" s="1553"/>
      <c r="EZ27" s="1553"/>
      <c r="FA27" s="1553"/>
      <c r="FF27" s="1553"/>
      <c r="FG27" s="1553"/>
      <c r="FH27" s="1553"/>
      <c r="FI27" s="1553"/>
      <c r="FJ27" s="1553"/>
      <c r="FK27" s="1553"/>
      <c r="FL27" s="1553"/>
      <c r="FS27" s="1553"/>
    </row>
    <row r="28" spans="1:207">
      <c r="FF28" s="1553"/>
      <c r="FG28" s="1553"/>
      <c r="FH28" s="1553"/>
      <c r="FL28" s="1553"/>
    </row>
    <row r="29" spans="1:207">
      <c r="FF29" s="1553"/>
      <c r="FG29" s="1553"/>
      <c r="FH29" s="1553"/>
      <c r="FL29" s="1553"/>
    </row>
  </sheetData>
  <sheetProtection selectLockedCells="1"/>
  <mergeCells count="25">
    <mergeCell ref="A27:G27"/>
    <mergeCell ref="DR2:EA2"/>
    <mergeCell ref="EB2:EJ2"/>
    <mergeCell ref="EK2:ET2"/>
    <mergeCell ref="FB2:FK2"/>
    <mergeCell ref="BB2:BK2"/>
    <mergeCell ref="BL2:BP2"/>
    <mergeCell ref="BQ2:BY2"/>
    <mergeCell ref="BZ2:CG2"/>
    <mergeCell ref="FL2:FU2"/>
    <mergeCell ref="A26:K26"/>
    <mergeCell ref="CH2:CM2"/>
    <mergeCell ref="CN2:CQ2"/>
    <mergeCell ref="CR2:CX2"/>
    <mergeCell ref="CY2:DB2"/>
    <mergeCell ref="A2:A3"/>
    <mergeCell ref="B2:K2"/>
    <mergeCell ref="L2:U2"/>
    <mergeCell ref="V2:W2"/>
    <mergeCell ref="X2:AG2"/>
    <mergeCell ref="AH2:AQ2"/>
    <mergeCell ref="DC2:DG2"/>
    <mergeCell ref="DH2:DQ2"/>
    <mergeCell ref="AR2:AX2"/>
    <mergeCell ref="AY2:BA2"/>
  </mergeCells>
  <printOptions horizontalCentered="1" verticalCentered="1"/>
  <pageMargins left="0.23622047244094499" right="0.23622047244094499" top="0.23622047244094499" bottom="1.4173228346456701" header="0.31496062992126" footer="0.31496062992126"/>
  <pageSetup scale="58"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F46"/>
  <sheetViews>
    <sheetView tabSelected="1" zoomScale="66" zoomScaleNormal="66" workbookViewId="0">
      <pane xSplit="1" ySplit="3" topLeftCell="B4" activePane="bottomRight" state="frozen"/>
      <selection activeCell="G30" sqref="G30"/>
      <selection pane="topRight" activeCell="G30" sqref="G30"/>
      <selection pane="bottomLeft" activeCell="G30" sqref="G30"/>
      <selection pane="bottomRight" activeCell="EN3" sqref="EN3"/>
    </sheetView>
  </sheetViews>
  <sheetFormatPr defaultColWidth="9.1796875" defaultRowHeight="12.5"/>
  <cols>
    <col min="1" max="1" width="28" style="474" customWidth="1"/>
    <col min="2" max="9" width="8.453125" style="474" bestFit="1" customWidth="1"/>
    <col min="10" max="11" width="8.453125" style="474" customWidth="1"/>
    <col min="12" max="15" width="7.54296875" style="474" bestFit="1" customWidth="1"/>
    <col min="16" max="20" width="7.54296875" style="474" customWidth="1"/>
    <col min="21" max="21" width="8.453125" style="474" customWidth="1"/>
    <col min="22" max="25" width="7.54296875" style="474" bestFit="1" customWidth="1"/>
    <col min="26" max="30" width="7.54296875" style="474" customWidth="1"/>
    <col min="31" max="31" width="8.453125" style="474" customWidth="1"/>
    <col min="32" max="35" width="7.54296875" style="474" bestFit="1" customWidth="1"/>
    <col min="36" max="40" width="7.54296875" style="474" customWidth="1"/>
    <col min="41" max="41" width="8.453125" style="474" customWidth="1"/>
    <col min="42" max="44" width="7.54296875" style="474" bestFit="1" customWidth="1"/>
    <col min="45" max="49" width="7.54296875" style="474" customWidth="1"/>
    <col min="50" max="50" width="8.453125" style="474" customWidth="1"/>
    <col min="51" max="54" width="7.54296875" style="474" bestFit="1" customWidth="1"/>
    <col min="55" max="59" width="7.54296875" style="474" customWidth="1"/>
    <col min="60" max="63" width="7.54296875" style="474" bestFit="1" customWidth="1"/>
    <col min="64" max="68" width="7.54296875" style="474" customWidth="1"/>
    <col min="69" max="69" width="8.453125" style="474" customWidth="1"/>
    <col min="70" max="73" width="7.54296875" style="474" bestFit="1" customWidth="1"/>
    <col min="74" max="78" width="7.54296875" style="474" customWidth="1"/>
    <col min="79" max="79" width="8.453125" style="474" customWidth="1"/>
    <col min="80" max="81" width="10.453125" style="474" customWidth="1"/>
    <col min="82" max="82" width="8.453125" style="474" customWidth="1"/>
    <col min="83" max="84" width="7.54296875" style="474" bestFit="1" customWidth="1"/>
    <col min="85" max="89" width="7.54296875" style="474" customWidth="1"/>
    <col min="90" max="90" width="8.453125" style="474" customWidth="1"/>
    <col min="91" max="94" width="7.54296875" style="474" bestFit="1" customWidth="1"/>
    <col min="95" max="99" width="7.54296875" style="474" customWidth="1"/>
    <col min="100" max="100" width="8.453125" style="474" customWidth="1"/>
    <col min="101" max="104" width="7.54296875" style="474" bestFit="1" customWidth="1"/>
    <col min="105" max="109" width="7.54296875" style="474" customWidth="1"/>
    <col min="110" max="110" width="8.453125" style="474" customWidth="1"/>
    <col min="111" max="114" width="7.54296875" style="474" bestFit="1" customWidth="1"/>
    <col min="115" max="119" width="7.54296875" style="474" customWidth="1"/>
    <col min="120" max="120" width="8.453125" style="474" customWidth="1"/>
    <col min="121" max="124" width="7.54296875" style="474" bestFit="1" customWidth="1"/>
    <col min="125" max="130" width="7.54296875" style="474" customWidth="1"/>
    <col min="131" max="131" width="7.54296875" style="474" bestFit="1" customWidth="1"/>
    <col min="132" max="132" width="8" style="474" bestFit="1" customWidth="1"/>
    <col min="133" max="133" width="7.54296875" style="474" bestFit="1" customWidth="1"/>
    <col min="134" max="134" width="7.54296875" style="474" customWidth="1"/>
    <col min="135" max="135" width="7.54296875" style="474" bestFit="1" customWidth="1"/>
    <col min="136" max="137" width="9.1796875" style="474"/>
    <col min="138" max="138" width="7.54296875" style="474" customWidth="1"/>
    <col min="139" max="141" width="9.1796875" style="474"/>
    <col min="142" max="142" width="9.1796875" style="487"/>
    <col min="143" max="151" width="8.453125" style="467" customWidth="1"/>
    <col min="152" max="152" width="7.453125" style="467" bestFit="1" customWidth="1"/>
    <col min="153" max="153" width="10" style="467" bestFit="1" customWidth="1"/>
    <col min="154" max="154" width="8.6328125" style="467" bestFit="1" customWidth="1"/>
    <col min="155" max="156" width="8.453125" style="467" customWidth="1"/>
    <col min="157" max="16384" width="9.1796875" style="467"/>
  </cols>
  <sheetData>
    <row r="1" spans="1:162" s="462" customFormat="1" ht="18" customHeight="1">
      <c r="A1" s="361" t="s">
        <v>903</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c r="AK1" s="362"/>
      <c r="AL1" s="362"/>
      <c r="AM1" s="362"/>
      <c r="AN1" s="362"/>
      <c r="AO1" s="362"/>
      <c r="AP1" s="362"/>
      <c r="AQ1" s="362"/>
      <c r="AR1" s="362"/>
      <c r="AS1" s="362"/>
      <c r="AT1" s="362"/>
      <c r="AU1" s="362"/>
      <c r="AV1" s="362"/>
      <c r="AW1" s="362"/>
      <c r="AX1" s="362"/>
      <c r="AY1" s="362"/>
      <c r="AZ1" s="362"/>
      <c r="BA1" s="362"/>
      <c r="BB1" s="362"/>
      <c r="BC1" s="362"/>
      <c r="BD1" s="362"/>
      <c r="BE1" s="362"/>
      <c r="BF1" s="362"/>
      <c r="BG1" s="362"/>
      <c r="BH1" s="362"/>
      <c r="BI1" s="362"/>
      <c r="BJ1" s="362"/>
      <c r="BK1" s="362"/>
      <c r="BL1" s="362"/>
      <c r="BM1" s="362"/>
      <c r="BN1" s="362"/>
      <c r="BO1" s="362"/>
      <c r="BP1" s="362"/>
      <c r="BQ1" s="362"/>
      <c r="BR1" s="362"/>
      <c r="BS1" s="362"/>
      <c r="BT1" s="362"/>
      <c r="BU1" s="362"/>
      <c r="BV1" s="362"/>
      <c r="BW1" s="362"/>
      <c r="BX1" s="362"/>
      <c r="BY1" s="362"/>
      <c r="BZ1" s="362"/>
      <c r="CA1" s="362"/>
      <c r="CB1" s="362"/>
      <c r="CC1" s="362"/>
      <c r="CD1" s="362"/>
      <c r="CE1" s="362"/>
      <c r="CF1" s="362"/>
      <c r="CG1" s="362"/>
      <c r="CH1" s="362"/>
      <c r="CI1" s="362"/>
      <c r="CJ1" s="362"/>
      <c r="CK1" s="362"/>
      <c r="CL1" s="362"/>
      <c r="CM1" s="362"/>
      <c r="CN1" s="362"/>
      <c r="CO1" s="362"/>
      <c r="CP1" s="362"/>
      <c r="CQ1" s="362"/>
      <c r="CR1" s="362"/>
      <c r="CS1" s="362"/>
      <c r="CT1" s="362"/>
      <c r="CU1" s="362"/>
      <c r="CV1" s="362"/>
      <c r="CW1" s="362"/>
      <c r="CX1" s="362"/>
      <c r="CY1" s="362"/>
      <c r="CZ1" s="362"/>
      <c r="DA1" s="362"/>
      <c r="DB1" s="362"/>
      <c r="DC1" s="362"/>
      <c r="DD1" s="362"/>
      <c r="DE1" s="362"/>
      <c r="DF1" s="362"/>
      <c r="DG1" s="362"/>
      <c r="DH1" s="362"/>
      <c r="DI1" s="362"/>
      <c r="DJ1" s="362"/>
      <c r="DK1" s="362"/>
      <c r="DL1" s="362"/>
      <c r="DM1" s="362"/>
      <c r="DN1" s="362"/>
      <c r="DO1" s="362"/>
      <c r="DP1" s="362"/>
      <c r="DQ1" s="362"/>
      <c r="DR1" s="362"/>
      <c r="DS1" s="362"/>
      <c r="DT1" s="362"/>
      <c r="DU1" s="362"/>
      <c r="DV1" s="362"/>
      <c r="DW1" s="362"/>
      <c r="DX1" s="362"/>
      <c r="DY1" s="362"/>
      <c r="DZ1" s="362"/>
      <c r="EA1" s="362"/>
      <c r="EB1" s="362"/>
      <c r="EC1" s="362"/>
      <c r="ED1" s="362"/>
      <c r="EE1" s="362"/>
      <c r="EH1" s="362"/>
      <c r="EM1" s="362"/>
      <c r="EN1" s="362"/>
      <c r="EO1" s="362"/>
      <c r="EP1" s="362"/>
      <c r="EQ1" s="362"/>
      <c r="ER1" s="362"/>
      <c r="ES1" s="362"/>
      <c r="ET1" s="362"/>
      <c r="EU1" s="362"/>
      <c r="EV1" s="362"/>
      <c r="EW1" s="362"/>
      <c r="EX1" s="362"/>
      <c r="EY1" s="362"/>
      <c r="EZ1" s="362"/>
    </row>
    <row r="2" spans="1:162" s="463" customFormat="1" ht="16.5" customHeight="1">
      <c r="A2" s="2280" t="s">
        <v>226</v>
      </c>
      <c r="B2" s="2277" t="s">
        <v>214</v>
      </c>
      <c r="C2" s="2278"/>
      <c r="D2" s="2278"/>
      <c r="E2" s="2278"/>
      <c r="F2" s="2278"/>
      <c r="G2" s="2278"/>
      <c r="H2" s="2278"/>
      <c r="I2" s="2278"/>
      <c r="J2" s="2278"/>
      <c r="K2" s="2279"/>
      <c r="L2" s="2274" t="s">
        <v>125</v>
      </c>
      <c r="M2" s="2275"/>
      <c r="N2" s="2275"/>
      <c r="O2" s="2275"/>
      <c r="P2" s="2275"/>
      <c r="Q2" s="2275"/>
      <c r="R2" s="2275"/>
      <c r="S2" s="2275"/>
      <c r="T2" s="2275"/>
      <c r="U2" s="2276"/>
      <c r="V2" s="2274" t="s">
        <v>216</v>
      </c>
      <c r="W2" s="2275"/>
      <c r="X2" s="2275"/>
      <c r="Y2" s="2275"/>
      <c r="Z2" s="2275"/>
      <c r="AA2" s="2275"/>
      <c r="AB2" s="2275"/>
      <c r="AC2" s="2275"/>
      <c r="AD2" s="2275"/>
      <c r="AE2" s="2276"/>
      <c r="AF2" s="2274" t="s">
        <v>123</v>
      </c>
      <c r="AG2" s="2275"/>
      <c r="AH2" s="2275"/>
      <c r="AI2" s="2275"/>
      <c r="AJ2" s="2275"/>
      <c r="AK2" s="2275"/>
      <c r="AL2" s="2275"/>
      <c r="AM2" s="2275"/>
      <c r="AN2" s="2275"/>
      <c r="AO2" s="2276"/>
      <c r="AP2" s="2274" t="s">
        <v>120</v>
      </c>
      <c r="AQ2" s="2275"/>
      <c r="AR2" s="2275"/>
      <c r="AS2" s="2275"/>
      <c r="AT2" s="2275"/>
      <c r="AU2" s="2275"/>
      <c r="AV2" s="2275"/>
      <c r="AW2" s="2275"/>
      <c r="AX2" s="2276"/>
      <c r="AY2" s="2274" t="s">
        <v>218</v>
      </c>
      <c r="AZ2" s="2275"/>
      <c r="BA2" s="2275"/>
      <c r="BB2" s="2275"/>
      <c r="BC2" s="2275"/>
      <c r="BD2" s="2275"/>
      <c r="BE2" s="2275"/>
      <c r="BF2" s="2275"/>
      <c r="BG2" s="2276"/>
      <c r="BH2" s="2274" t="s">
        <v>181</v>
      </c>
      <c r="BI2" s="2275"/>
      <c r="BJ2" s="2275"/>
      <c r="BK2" s="2275"/>
      <c r="BL2" s="2275"/>
      <c r="BM2" s="2275"/>
      <c r="BN2" s="2275"/>
      <c r="BO2" s="2275"/>
      <c r="BP2" s="2275"/>
      <c r="BQ2" s="2276"/>
      <c r="BR2" s="2274" t="s">
        <v>116</v>
      </c>
      <c r="BS2" s="2275"/>
      <c r="BT2" s="2275"/>
      <c r="BU2" s="2275"/>
      <c r="BV2" s="2275"/>
      <c r="BW2" s="2275"/>
      <c r="BX2" s="2275"/>
      <c r="BY2" s="2275"/>
      <c r="BZ2" s="2275"/>
      <c r="CA2" s="2275"/>
      <c r="CB2" s="2275" t="s">
        <v>220</v>
      </c>
      <c r="CC2" s="2275"/>
      <c r="CD2" s="2276"/>
      <c r="CE2" s="2274" t="s">
        <v>114</v>
      </c>
      <c r="CF2" s="2275"/>
      <c r="CG2" s="2275"/>
      <c r="CH2" s="2275"/>
      <c r="CI2" s="2275"/>
      <c r="CJ2" s="2275"/>
      <c r="CK2" s="2275"/>
      <c r="CL2" s="2276"/>
      <c r="CM2" s="2274" t="s">
        <v>110</v>
      </c>
      <c r="CN2" s="2275"/>
      <c r="CO2" s="2275"/>
      <c r="CP2" s="2275"/>
      <c r="CQ2" s="2275"/>
      <c r="CR2" s="2275"/>
      <c r="CS2" s="2275"/>
      <c r="CT2" s="2275"/>
      <c r="CU2" s="2275"/>
      <c r="CV2" s="2276"/>
      <c r="CW2" s="2277" t="s">
        <v>109</v>
      </c>
      <c r="CX2" s="2278"/>
      <c r="CY2" s="2278"/>
      <c r="CZ2" s="2278"/>
      <c r="DA2" s="2278"/>
      <c r="DB2" s="2278"/>
      <c r="DC2" s="2278"/>
      <c r="DD2" s="2278"/>
      <c r="DE2" s="2278"/>
      <c r="DF2" s="2279"/>
      <c r="DG2" s="2274" t="s">
        <v>106</v>
      </c>
      <c r="DH2" s="2275"/>
      <c r="DI2" s="2275"/>
      <c r="DJ2" s="2275"/>
      <c r="DK2" s="2275"/>
      <c r="DL2" s="2275"/>
      <c r="DM2" s="2275"/>
      <c r="DN2" s="2275"/>
      <c r="DO2" s="2275"/>
      <c r="DP2" s="2276"/>
      <c r="DQ2" s="2274" t="s">
        <v>105</v>
      </c>
      <c r="DR2" s="2275"/>
      <c r="DS2" s="2275"/>
      <c r="DT2" s="2275"/>
      <c r="DU2" s="2275"/>
      <c r="DV2" s="2275"/>
      <c r="DW2" s="2275"/>
      <c r="DX2" s="2275"/>
      <c r="DY2" s="2275"/>
      <c r="DZ2" s="2276"/>
      <c r="EA2" s="2274" t="s">
        <v>101</v>
      </c>
      <c r="EB2" s="2275"/>
      <c r="EC2" s="2275"/>
      <c r="ED2" s="2275"/>
      <c r="EE2" s="2275"/>
      <c r="EF2" s="2275"/>
      <c r="EG2" s="2275"/>
      <c r="EH2" s="2275"/>
      <c r="EI2" s="2275"/>
      <c r="EJ2" s="2276"/>
      <c r="EM2" s="2394"/>
      <c r="EN2" s="2394"/>
      <c r="EO2" s="2394"/>
      <c r="EP2" s="2394"/>
      <c r="EQ2" s="2394"/>
      <c r="ER2" s="2394"/>
      <c r="ES2" s="2394"/>
      <c r="ET2" s="2394"/>
      <c r="EU2" s="2394"/>
      <c r="EV2" s="2394"/>
      <c r="EW2" s="2394"/>
      <c r="EX2" s="2394"/>
      <c r="EY2" s="2394"/>
      <c r="EZ2" s="2394"/>
    </row>
    <row r="3" spans="1:162" s="572" customFormat="1" ht="18" customHeight="1">
      <c r="A3" s="2281"/>
      <c r="B3" s="568" t="s">
        <v>88</v>
      </c>
      <c r="C3" s="568" t="s">
        <v>89</v>
      </c>
      <c r="D3" s="569" t="s">
        <v>90</v>
      </c>
      <c r="E3" s="569" t="s">
        <v>91</v>
      </c>
      <c r="F3" s="569" t="s">
        <v>92</v>
      </c>
      <c r="G3" s="569" t="s">
        <v>93</v>
      </c>
      <c r="H3" s="569" t="s">
        <v>94</v>
      </c>
      <c r="I3" s="570" t="s">
        <v>95</v>
      </c>
      <c r="J3" s="570" t="s">
        <v>102</v>
      </c>
      <c r="K3" s="570" t="s">
        <v>320</v>
      </c>
      <c r="L3" s="571" t="s">
        <v>88</v>
      </c>
      <c r="M3" s="571" t="s">
        <v>89</v>
      </c>
      <c r="N3" s="570" t="s">
        <v>90</v>
      </c>
      <c r="O3" s="570" t="s">
        <v>91</v>
      </c>
      <c r="P3" s="569" t="s">
        <v>92</v>
      </c>
      <c r="Q3" s="569" t="s">
        <v>93</v>
      </c>
      <c r="R3" s="569" t="s">
        <v>94</v>
      </c>
      <c r="S3" s="570" t="s">
        <v>95</v>
      </c>
      <c r="T3" s="570" t="s">
        <v>102</v>
      </c>
      <c r="U3" s="570" t="s">
        <v>320</v>
      </c>
      <c r="V3" s="571" t="s">
        <v>88</v>
      </c>
      <c r="W3" s="571" t="s">
        <v>89</v>
      </c>
      <c r="X3" s="570" t="s">
        <v>90</v>
      </c>
      <c r="Y3" s="570" t="s">
        <v>91</v>
      </c>
      <c r="Z3" s="569" t="s">
        <v>92</v>
      </c>
      <c r="AA3" s="569" t="s">
        <v>93</v>
      </c>
      <c r="AB3" s="569" t="s">
        <v>94</v>
      </c>
      <c r="AC3" s="570" t="s">
        <v>95</v>
      </c>
      <c r="AD3" s="570" t="s">
        <v>102</v>
      </c>
      <c r="AE3" s="570" t="s">
        <v>320</v>
      </c>
      <c r="AF3" s="571" t="s">
        <v>88</v>
      </c>
      <c r="AG3" s="571" t="s">
        <v>89</v>
      </c>
      <c r="AH3" s="570" t="s">
        <v>90</v>
      </c>
      <c r="AI3" s="570" t="s">
        <v>91</v>
      </c>
      <c r="AJ3" s="569" t="s">
        <v>92</v>
      </c>
      <c r="AK3" s="569" t="s">
        <v>93</v>
      </c>
      <c r="AL3" s="569" t="s">
        <v>94</v>
      </c>
      <c r="AM3" s="570" t="s">
        <v>95</v>
      </c>
      <c r="AN3" s="570" t="s">
        <v>102</v>
      </c>
      <c r="AO3" s="570" t="s">
        <v>320</v>
      </c>
      <c r="AP3" s="571" t="s">
        <v>88</v>
      </c>
      <c r="AQ3" s="570" t="s">
        <v>90</v>
      </c>
      <c r="AR3" s="570" t="s">
        <v>91</v>
      </c>
      <c r="AS3" s="569" t="s">
        <v>92</v>
      </c>
      <c r="AT3" s="569" t="s">
        <v>93</v>
      </c>
      <c r="AU3" s="569" t="s">
        <v>94</v>
      </c>
      <c r="AV3" s="570" t="s">
        <v>95</v>
      </c>
      <c r="AW3" s="570" t="s">
        <v>102</v>
      </c>
      <c r="AX3" s="570" t="s">
        <v>320</v>
      </c>
      <c r="AY3" s="571" t="s">
        <v>88</v>
      </c>
      <c r="AZ3" s="571" t="s">
        <v>89</v>
      </c>
      <c r="BA3" s="570" t="s">
        <v>90</v>
      </c>
      <c r="BB3" s="570" t="s">
        <v>91</v>
      </c>
      <c r="BC3" s="569" t="s">
        <v>92</v>
      </c>
      <c r="BD3" s="569" t="s">
        <v>93</v>
      </c>
      <c r="BE3" s="569" t="s">
        <v>94</v>
      </c>
      <c r="BF3" s="570" t="s">
        <v>95</v>
      </c>
      <c r="BG3" s="570" t="s">
        <v>102</v>
      </c>
      <c r="BH3" s="571" t="s">
        <v>88</v>
      </c>
      <c r="BI3" s="571" t="s">
        <v>89</v>
      </c>
      <c r="BJ3" s="570" t="s">
        <v>90</v>
      </c>
      <c r="BK3" s="570" t="s">
        <v>91</v>
      </c>
      <c r="BL3" s="569" t="s">
        <v>92</v>
      </c>
      <c r="BM3" s="569" t="s">
        <v>93</v>
      </c>
      <c r="BN3" s="569" t="s">
        <v>94</v>
      </c>
      <c r="BO3" s="570" t="s">
        <v>95</v>
      </c>
      <c r="BP3" s="570" t="s">
        <v>102</v>
      </c>
      <c r="BQ3" s="570" t="s">
        <v>320</v>
      </c>
      <c r="BR3" s="571" t="s">
        <v>88</v>
      </c>
      <c r="BS3" s="571" t="s">
        <v>89</v>
      </c>
      <c r="BT3" s="570" t="s">
        <v>90</v>
      </c>
      <c r="BU3" s="570" t="s">
        <v>91</v>
      </c>
      <c r="BV3" s="569" t="s">
        <v>92</v>
      </c>
      <c r="BW3" s="569" t="s">
        <v>93</v>
      </c>
      <c r="BX3" s="569" t="s">
        <v>94</v>
      </c>
      <c r="BY3" s="570" t="s">
        <v>95</v>
      </c>
      <c r="BZ3" s="570" t="s">
        <v>102</v>
      </c>
      <c r="CA3" s="570" t="s">
        <v>320</v>
      </c>
      <c r="CB3" s="570" t="s">
        <v>95</v>
      </c>
      <c r="CC3" s="570" t="s">
        <v>102</v>
      </c>
      <c r="CD3" s="570" t="s">
        <v>320</v>
      </c>
      <c r="CE3" s="570" t="s">
        <v>90</v>
      </c>
      <c r="CF3" s="570" t="s">
        <v>91</v>
      </c>
      <c r="CG3" s="569" t="s">
        <v>92</v>
      </c>
      <c r="CH3" s="569" t="s">
        <v>93</v>
      </c>
      <c r="CI3" s="569" t="s">
        <v>94</v>
      </c>
      <c r="CJ3" s="570" t="s">
        <v>95</v>
      </c>
      <c r="CK3" s="570" t="s">
        <v>102</v>
      </c>
      <c r="CL3" s="570" t="s">
        <v>320</v>
      </c>
      <c r="CM3" s="571" t="s">
        <v>88</v>
      </c>
      <c r="CN3" s="571" t="s">
        <v>89</v>
      </c>
      <c r="CO3" s="570" t="s">
        <v>90</v>
      </c>
      <c r="CP3" s="570" t="s">
        <v>91</v>
      </c>
      <c r="CQ3" s="569" t="s">
        <v>92</v>
      </c>
      <c r="CR3" s="569" t="s">
        <v>93</v>
      </c>
      <c r="CS3" s="569" t="s">
        <v>94</v>
      </c>
      <c r="CT3" s="570" t="s">
        <v>95</v>
      </c>
      <c r="CU3" s="570" t="s">
        <v>102</v>
      </c>
      <c r="CV3" s="570" t="s">
        <v>320</v>
      </c>
      <c r="CW3" s="571" t="s">
        <v>88</v>
      </c>
      <c r="CX3" s="571" t="s">
        <v>89</v>
      </c>
      <c r="CY3" s="570" t="s">
        <v>90</v>
      </c>
      <c r="CZ3" s="570" t="s">
        <v>91</v>
      </c>
      <c r="DA3" s="569" t="s">
        <v>92</v>
      </c>
      <c r="DB3" s="569" t="s">
        <v>93</v>
      </c>
      <c r="DC3" s="569" t="s">
        <v>94</v>
      </c>
      <c r="DD3" s="570" t="s">
        <v>95</v>
      </c>
      <c r="DE3" s="570" t="s">
        <v>102</v>
      </c>
      <c r="DF3" s="570" t="s">
        <v>320</v>
      </c>
      <c r="DG3" s="571" t="s">
        <v>88</v>
      </c>
      <c r="DH3" s="571" t="s">
        <v>89</v>
      </c>
      <c r="DI3" s="570" t="s">
        <v>90</v>
      </c>
      <c r="DJ3" s="570" t="s">
        <v>91</v>
      </c>
      <c r="DK3" s="569" t="s">
        <v>92</v>
      </c>
      <c r="DL3" s="569" t="s">
        <v>93</v>
      </c>
      <c r="DM3" s="569" t="s">
        <v>94</v>
      </c>
      <c r="DN3" s="570" t="s">
        <v>95</v>
      </c>
      <c r="DO3" s="570" t="s">
        <v>102</v>
      </c>
      <c r="DP3" s="570" t="s">
        <v>320</v>
      </c>
      <c r="DQ3" s="568" t="s">
        <v>88</v>
      </c>
      <c r="DR3" s="568" t="s">
        <v>89</v>
      </c>
      <c r="DS3" s="569" t="s">
        <v>90</v>
      </c>
      <c r="DT3" s="569" t="s">
        <v>91</v>
      </c>
      <c r="DU3" s="569" t="s">
        <v>92</v>
      </c>
      <c r="DV3" s="569" t="s">
        <v>93</v>
      </c>
      <c r="DW3" s="569" t="s">
        <v>94</v>
      </c>
      <c r="DX3" s="570" t="s">
        <v>95</v>
      </c>
      <c r="DY3" s="570" t="s">
        <v>102</v>
      </c>
      <c r="DZ3" s="570" t="s">
        <v>320</v>
      </c>
      <c r="EA3" s="571" t="s">
        <v>88</v>
      </c>
      <c r="EB3" s="570" t="s">
        <v>89</v>
      </c>
      <c r="EC3" s="570" t="s">
        <v>90</v>
      </c>
      <c r="ED3" s="570" t="s">
        <v>91</v>
      </c>
      <c r="EE3" s="570" t="s">
        <v>92</v>
      </c>
      <c r="EF3" s="570" t="s">
        <v>93</v>
      </c>
      <c r="EG3" s="570" t="s">
        <v>94</v>
      </c>
      <c r="EH3" s="570" t="s">
        <v>95</v>
      </c>
      <c r="EI3" s="570" t="s">
        <v>102</v>
      </c>
      <c r="EJ3" s="2373" t="s">
        <v>320</v>
      </c>
      <c r="EL3" s="573"/>
    </row>
    <row r="4" spans="1:162" ht="30" customHeight="1">
      <c r="A4" s="464" t="s">
        <v>291</v>
      </c>
      <c r="B4" s="465"/>
      <c r="C4" s="465"/>
      <c r="D4" s="465"/>
      <c r="E4" s="465"/>
      <c r="F4" s="465"/>
      <c r="G4" s="465"/>
      <c r="H4" s="465"/>
      <c r="I4" s="560"/>
      <c r="J4" s="560"/>
      <c r="K4" s="560"/>
      <c r="L4" s="465"/>
      <c r="M4" s="465"/>
      <c r="N4" s="465"/>
      <c r="O4" s="465"/>
      <c r="P4" s="465"/>
      <c r="Q4" s="465"/>
      <c r="R4" s="465"/>
      <c r="S4" s="560"/>
      <c r="T4" s="560"/>
      <c r="U4" s="560"/>
      <c r="V4" s="465"/>
      <c r="W4" s="465"/>
      <c r="X4" s="465"/>
      <c r="Y4" s="465"/>
      <c r="Z4" s="465"/>
      <c r="AA4" s="465"/>
      <c r="AB4" s="465"/>
      <c r="AC4" s="560"/>
      <c r="AD4" s="560"/>
      <c r="AE4" s="560"/>
      <c r="AF4" s="465"/>
      <c r="AG4" s="465"/>
      <c r="AH4" s="465"/>
      <c r="AI4" s="465"/>
      <c r="AJ4" s="465"/>
      <c r="AK4" s="465"/>
      <c r="AL4" s="465"/>
      <c r="AM4" s="560"/>
      <c r="AN4" s="560"/>
      <c r="AO4" s="560"/>
      <c r="AP4" s="465"/>
      <c r="AQ4" s="465"/>
      <c r="AR4" s="465"/>
      <c r="AS4" s="465"/>
      <c r="AT4" s="465"/>
      <c r="AU4" s="465"/>
      <c r="AV4" s="560"/>
      <c r="AW4" s="560"/>
      <c r="AX4" s="560"/>
      <c r="AY4" s="465"/>
      <c r="AZ4" s="465"/>
      <c r="BA4" s="465"/>
      <c r="BB4" s="465"/>
      <c r="BC4" s="465"/>
      <c r="BD4" s="465"/>
      <c r="BE4" s="465"/>
      <c r="BF4" s="560"/>
      <c r="BG4" s="560"/>
      <c r="BH4" s="465"/>
      <c r="BI4" s="465"/>
      <c r="BJ4" s="465"/>
      <c r="BK4" s="465"/>
      <c r="BL4" s="465"/>
      <c r="BM4" s="465"/>
      <c r="BN4" s="465"/>
      <c r="BO4" s="560"/>
      <c r="BP4" s="560"/>
      <c r="BQ4" s="560"/>
      <c r="BR4" s="465"/>
      <c r="BS4" s="465"/>
      <c r="BT4" s="465"/>
      <c r="BU4" s="465"/>
      <c r="BV4" s="465"/>
      <c r="BW4" s="465"/>
      <c r="BX4" s="465"/>
      <c r="BY4" s="560"/>
      <c r="BZ4" s="560"/>
      <c r="CA4" s="560"/>
      <c r="CB4" s="560"/>
      <c r="CC4" s="560"/>
      <c r="CD4" s="560"/>
      <c r="CE4" s="465"/>
      <c r="CF4" s="465"/>
      <c r="CG4" s="465"/>
      <c r="CH4" s="465"/>
      <c r="CI4" s="465"/>
      <c r="CJ4" s="560"/>
      <c r="CK4" s="560"/>
      <c r="CL4" s="560"/>
      <c r="CM4" s="465"/>
      <c r="CN4" s="465"/>
      <c r="CO4" s="465"/>
      <c r="CP4" s="465"/>
      <c r="CQ4" s="465"/>
      <c r="CR4" s="465"/>
      <c r="CS4" s="465"/>
      <c r="CT4" s="560"/>
      <c r="CU4" s="560"/>
      <c r="CV4" s="560"/>
      <c r="CW4" s="465"/>
      <c r="CX4" s="465"/>
      <c r="CY4" s="465"/>
      <c r="CZ4" s="465"/>
      <c r="DA4" s="465"/>
      <c r="DB4" s="465"/>
      <c r="DC4" s="465"/>
      <c r="DD4" s="560"/>
      <c r="DE4" s="560"/>
      <c r="DF4" s="560"/>
      <c r="DG4" s="465"/>
      <c r="DH4" s="465"/>
      <c r="DI4" s="465"/>
      <c r="DJ4" s="465"/>
      <c r="DK4" s="465"/>
      <c r="DL4" s="465"/>
      <c r="DM4" s="465"/>
      <c r="DN4" s="560"/>
      <c r="DO4" s="560"/>
      <c r="DP4" s="560"/>
      <c r="DQ4" s="465"/>
      <c r="DR4" s="465"/>
      <c r="DS4" s="465"/>
      <c r="DT4" s="465"/>
      <c r="DU4" s="465"/>
      <c r="DV4" s="465"/>
      <c r="DW4" s="465"/>
      <c r="DX4" s="560"/>
      <c r="DY4" s="560"/>
      <c r="DZ4" s="560"/>
      <c r="EA4" s="465"/>
      <c r="EB4" s="465"/>
      <c r="EC4" s="465"/>
      <c r="ED4" s="465"/>
      <c r="EE4" s="465"/>
      <c r="EF4" s="466"/>
      <c r="EG4" s="466"/>
      <c r="EH4" s="560"/>
      <c r="EI4" s="2369"/>
      <c r="EK4" s="467"/>
      <c r="EL4" s="467"/>
      <c r="EM4" s="2395"/>
      <c r="EN4" s="2395"/>
      <c r="EO4" s="2395"/>
      <c r="EP4" s="2395"/>
      <c r="EQ4" s="2395"/>
      <c r="ER4" s="2395"/>
      <c r="ES4" s="2395"/>
      <c r="ET4" s="2395"/>
      <c r="EU4" s="2395"/>
      <c r="EV4" s="2395"/>
      <c r="EW4" s="2395"/>
      <c r="EX4" s="2395"/>
      <c r="EY4" s="2395"/>
      <c r="EZ4" s="2395"/>
    </row>
    <row r="5" spans="1:162" ht="18" customHeight="1">
      <c r="A5" s="468" t="s">
        <v>292</v>
      </c>
      <c r="B5" s="469">
        <v>1817.67</v>
      </c>
      <c r="C5" s="469">
        <v>1156.96</v>
      </c>
      <c r="D5" s="470">
        <v>1457.56</v>
      </c>
      <c r="E5" s="470">
        <v>1264.01287</v>
      </c>
      <c r="F5" s="470">
        <v>1124.6534999999999</v>
      </c>
      <c r="G5" s="470">
        <v>1107.30133</v>
      </c>
      <c r="H5" s="470">
        <v>1643.8752500000001</v>
      </c>
      <c r="I5" s="561">
        <v>2030.51</v>
      </c>
      <c r="J5" s="561">
        <v>2867.4253899999999</v>
      </c>
      <c r="K5" s="561">
        <v>4143.21</v>
      </c>
      <c r="L5" s="469">
        <v>30.613300000000002</v>
      </c>
      <c r="M5" s="469">
        <v>16.57</v>
      </c>
      <c r="N5" s="471">
        <v>12.7</v>
      </c>
      <c r="O5" s="471">
        <v>6.38</v>
      </c>
      <c r="P5" s="471">
        <v>4.93</v>
      </c>
      <c r="Q5" s="471">
        <v>4.4000000000000004</v>
      </c>
      <c r="R5" s="471">
        <v>1.35</v>
      </c>
      <c r="S5" s="561">
        <v>0</v>
      </c>
      <c r="T5" s="561">
        <v>0</v>
      </c>
      <c r="U5" s="561">
        <v>0</v>
      </c>
      <c r="V5" s="469">
        <v>1.75345</v>
      </c>
      <c r="W5" s="469">
        <v>1.4</v>
      </c>
      <c r="X5" s="469">
        <v>0.15</v>
      </c>
      <c r="Y5" s="469">
        <v>0.15</v>
      </c>
      <c r="Z5" s="469">
        <v>0</v>
      </c>
      <c r="AA5" s="469">
        <v>0</v>
      </c>
      <c r="AB5" s="469">
        <v>0</v>
      </c>
      <c r="AC5" s="561">
        <v>0</v>
      </c>
      <c r="AD5" s="561">
        <v>0</v>
      </c>
      <c r="AE5" s="561">
        <v>0</v>
      </c>
      <c r="AF5" s="469">
        <v>1.45431</v>
      </c>
      <c r="AG5" s="469">
        <v>1.52</v>
      </c>
      <c r="AH5" s="470">
        <v>18.220299999999998</v>
      </c>
      <c r="AI5" s="470">
        <v>28.752050000000004</v>
      </c>
      <c r="AJ5" s="470">
        <v>61.373287099999999</v>
      </c>
      <c r="AK5" s="470">
        <v>0.62406309399999993</v>
      </c>
      <c r="AL5" s="470">
        <v>33.143427299999999</v>
      </c>
      <c r="AM5" s="561">
        <v>29.595099600000001</v>
      </c>
      <c r="AN5" s="561">
        <v>17.286399600000003</v>
      </c>
      <c r="AO5" s="561">
        <v>11.1746461</v>
      </c>
      <c r="AP5" s="469">
        <v>0.1</v>
      </c>
      <c r="AQ5" s="472">
        <v>0.35</v>
      </c>
      <c r="AR5" s="472">
        <v>1.4999999999999999E-2</v>
      </c>
      <c r="AS5" s="472">
        <v>0.45</v>
      </c>
      <c r="AT5" s="472">
        <v>0.8</v>
      </c>
      <c r="AU5" s="472">
        <v>0</v>
      </c>
      <c r="AV5" s="561">
        <v>0.05</v>
      </c>
      <c r="AW5" s="561">
        <v>0</v>
      </c>
      <c r="AX5" s="561">
        <v>0</v>
      </c>
      <c r="AY5" s="469">
        <v>98.105837899999983</v>
      </c>
      <c r="AZ5" s="469">
        <v>120.24</v>
      </c>
      <c r="BA5" s="472">
        <v>157.29888689999999</v>
      </c>
      <c r="BB5" s="472">
        <v>0.01</v>
      </c>
      <c r="BC5" s="472">
        <v>0</v>
      </c>
      <c r="BD5" s="472">
        <v>0</v>
      </c>
      <c r="BE5" s="472">
        <v>0</v>
      </c>
      <c r="BF5" s="561">
        <v>0</v>
      </c>
      <c r="BG5" s="561">
        <v>0</v>
      </c>
      <c r="BH5" s="469">
        <v>26.500000000000004</v>
      </c>
      <c r="BI5" s="469">
        <v>152.26</v>
      </c>
      <c r="BJ5" s="470">
        <v>172.75000000000034</v>
      </c>
      <c r="BK5" s="470">
        <v>121.95</v>
      </c>
      <c r="BL5" s="470">
        <v>103.922</v>
      </c>
      <c r="BM5" s="470">
        <v>61.91</v>
      </c>
      <c r="BN5" s="470">
        <v>35.5</v>
      </c>
      <c r="BO5" s="561">
        <v>0.1085</v>
      </c>
      <c r="BP5" s="561">
        <v>5.4349999999999996</v>
      </c>
      <c r="BQ5" s="561">
        <v>0.75</v>
      </c>
      <c r="BR5" s="469">
        <v>87.5</v>
      </c>
      <c r="BS5" s="469">
        <v>82.42</v>
      </c>
      <c r="BT5" s="472">
        <v>24.299306999999999</v>
      </c>
      <c r="BU5" s="472">
        <v>17.560836878859995</v>
      </c>
      <c r="BV5" s="472">
        <v>9.6819026000000008</v>
      </c>
      <c r="BW5" s="472">
        <v>8.8637875000000008</v>
      </c>
      <c r="BX5" s="472">
        <v>6.2660689999999999</v>
      </c>
      <c r="BY5" s="561">
        <v>4.91</v>
      </c>
      <c r="BZ5" s="561">
        <v>3.3210594293</v>
      </c>
      <c r="CA5" s="561">
        <v>4.0229999999999997</v>
      </c>
      <c r="CB5" s="561">
        <v>0.6677581600000001</v>
      </c>
      <c r="CC5" s="561">
        <v>127.962757</v>
      </c>
      <c r="CD5" s="561">
        <v>163.15388759999999</v>
      </c>
      <c r="CE5" s="472">
        <v>0.25</v>
      </c>
      <c r="CF5" s="472">
        <v>1.6</v>
      </c>
      <c r="CG5" s="472">
        <v>3.4</v>
      </c>
      <c r="CH5" s="472">
        <v>4.0002824999999937</v>
      </c>
      <c r="CI5" s="472">
        <v>5.2999999999999892</v>
      </c>
      <c r="CJ5" s="561">
        <v>11.700000000000031</v>
      </c>
      <c r="CK5" s="561">
        <v>10.20000000000001</v>
      </c>
      <c r="CL5" s="561">
        <v>6.8499999999999837</v>
      </c>
      <c r="CM5" s="469">
        <v>1.85</v>
      </c>
      <c r="CN5" s="469">
        <v>3.67</v>
      </c>
      <c r="CO5" s="469">
        <v>1.1299999999999999</v>
      </c>
      <c r="CP5" s="469">
        <v>3.5824665000000002</v>
      </c>
      <c r="CQ5" s="469">
        <v>1.4295332999999999</v>
      </c>
      <c r="CR5" s="469">
        <v>2.8135857</v>
      </c>
      <c r="CS5" s="469">
        <v>4.0873026000000001</v>
      </c>
      <c r="CT5" s="561">
        <v>3.6238553999999996</v>
      </c>
      <c r="CU5" s="561">
        <v>1.62</v>
      </c>
      <c r="CV5" s="561"/>
      <c r="CW5" s="469">
        <v>1.8554500000000002E-2</v>
      </c>
      <c r="CX5" s="469">
        <v>3.57</v>
      </c>
      <c r="CY5" s="472">
        <v>6.0250000000000004</v>
      </c>
      <c r="CZ5" s="472">
        <v>6.6449999999999996</v>
      </c>
      <c r="DA5" s="472">
        <v>7.5649999999999986</v>
      </c>
      <c r="DB5" s="472">
        <v>6.14</v>
      </c>
      <c r="DC5" s="472">
        <v>1.3800000000000001</v>
      </c>
      <c r="DD5" s="561">
        <v>1.1800000000000002</v>
      </c>
      <c r="DE5" s="561">
        <v>1.2</v>
      </c>
      <c r="DF5" s="561">
        <v>0.79</v>
      </c>
      <c r="DG5" s="469">
        <v>36.620609999999999</v>
      </c>
      <c r="DH5" s="469">
        <v>19.29</v>
      </c>
      <c r="DI5" s="470">
        <v>76.150000000000006</v>
      </c>
      <c r="DJ5" s="470">
        <v>39.909999999999997</v>
      </c>
      <c r="DK5" s="470">
        <v>78.56</v>
      </c>
      <c r="DL5" s="470">
        <v>63.09</v>
      </c>
      <c r="DM5" s="470">
        <v>65</v>
      </c>
      <c r="DN5" s="561">
        <v>1.2544789999999999</v>
      </c>
      <c r="DO5" s="561">
        <v>129.72</v>
      </c>
      <c r="DP5" s="561">
        <v>133.19118080000001</v>
      </c>
      <c r="DQ5" s="469">
        <v>284.52</v>
      </c>
      <c r="DR5" s="469">
        <v>400.93</v>
      </c>
      <c r="DS5" s="472">
        <v>469.32</v>
      </c>
      <c r="DT5" s="472">
        <v>226.55535337885999</v>
      </c>
      <c r="DU5" s="472">
        <v>271.31172300000003</v>
      </c>
      <c r="DV5" s="472">
        <v>152.64171879399998</v>
      </c>
      <c r="DW5" s="472">
        <v>152.02679889999999</v>
      </c>
      <c r="DX5" s="561">
        <v>53.089692160000027</v>
      </c>
      <c r="DY5" s="561">
        <v>296.74521602929997</v>
      </c>
      <c r="DZ5" s="561">
        <v>319.93271449999997</v>
      </c>
      <c r="EA5" s="469">
        <v>2102.19</v>
      </c>
      <c r="EB5" s="469">
        <v>1557.89</v>
      </c>
      <c r="EC5" s="472">
        <v>1926.88</v>
      </c>
      <c r="ED5" s="469">
        <v>1490.56822337886</v>
      </c>
      <c r="EE5" s="469">
        <v>1395.9652229999999</v>
      </c>
      <c r="EF5" s="469">
        <v>1259.9430487939999</v>
      </c>
      <c r="EG5" s="469">
        <v>1795.9020489</v>
      </c>
      <c r="EH5" s="561">
        <v>2083.5996921599999</v>
      </c>
      <c r="EI5" s="2370">
        <v>3164.1706060293</v>
      </c>
      <c r="EJ5" s="469">
        <v>4463.1427144999998</v>
      </c>
      <c r="EK5" s="467"/>
      <c r="EL5" s="467"/>
      <c r="EM5" s="2396"/>
      <c r="EN5" s="2396"/>
      <c r="EO5" s="2396"/>
      <c r="EP5" s="2396"/>
      <c r="EQ5" s="2396"/>
      <c r="ER5" s="2396"/>
      <c r="ES5" s="2396"/>
      <c r="ET5" s="2396"/>
      <c r="EU5" s="2396"/>
      <c r="EV5" s="2396"/>
      <c r="EW5" s="2396"/>
      <c r="EX5" s="2396"/>
      <c r="EY5" s="2396"/>
      <c r="EZ5" s="2396"/>
    </row>
    <row r="6" spans="1:162" ht="18" customHeight="1">
      <c r="A6" s="468" t="s">
        <v>293</v>
      </c>
      <c r="B6" s="469">
        <v>0</v>
      </c>
      <c r="C6" s="469">
        <v>406.59</v>
      </c>
      <c r="D6" s="472">
        <v>32.24</v>
      </c>
      <c r="E6" s="472">
        <v>31.537839999999999</v>
      </c>
      <c r="F6" s="472">
        <v>56.349809999999998</v>
      </c>
      <c r="G6" s="472">
        <v>6.4856100000000003</v>
      </c>
      <c r="H6" s="472">
        <v>140.16945999999999</v>
      </c>
      <c r="I6" s="562">
        <v>1008.01</v>
      </c>
      <c r="J6" s="562">
        <v>851.69069999999999</v>
      </c>
      <c r="K6" s="561">
        <v>587.71</v>
      </c>
      <c r="L6" s="469">
        <v>0.6080000000000001</v>
      </c>
      <c r="M6" s="469">
        <v>0.57999999999999996</v>
      </c>
      <c r="N6" s="471">
        <v>5.68</v>
      </c>
      <c r="O6" s="471">
        <v>0.7</v>
      </c>
      <c r="P6" s="471">
        <v>0.3</v>
      </c>
      <c r="Q6" s="471">
        <v>0</v>
      </c>
      <c r="R6" s="471">
        <v>0</v>
      </c>
      <c r="S6" s="562">
        <v>0</v>
      </c>
      <c r="T6" s="561">
        <v>0</v>
      </c>
      <c r="U6" s="561">
        <v>0</v>
      </c>
      <c r="V6" s="469">
        <v>0</v>
      </c>
      <c r="W6" s="469">
        <v>0</v>
      </c>
      <c r="X6" s="469">
        <v>0</v>
      </c>
      <c r="Y6" s="469">
        <v>0</v>
      </c>
      <c r="Z6" s="469">
        <v>0</v>
      </c>
      <c r="AA6" s="469">
        <v>0</v>
      </c>
      <c r="AB6" s="469">
        <v>0</v>
      </c>
      <c r="AC6" s="562">
        <v>0</v>
      </c>
      <c r="AD6" s="561">
        <v>0</v>
      </c>
      <c r="AE6" s="561">
        <v>0</v>
      </c>
      <c r="AF6" s="469">
        <v>0</v>
      </c>
      <c r="AG6" s="469">
        <v>0</v>
      </c>
      <c r="AH6" s="470">
        <v>0</v>
      </c>
      <c r="AI6" s="470">
        <v>24.13176</v>
      </c>
      <c r="AJ6" s="470">
        <v>21.04899</v>
      </c>
      <c r="AK6" s="470">
        <v>0</v>
      </c>
      <c r="AL6" s="470">
        <v>1E-3</v>
      </c>
      <c r="AM6" s="562">
        <v>0</v>
      </c>
      <c r="AN6" s="561">
        <v>0</v>
      </c>
      <c r="AO6" s="561">
        <v>0</v>
      </c>
      <c r="AP6" s="469">
        <v>0</v>
      </c>
      <c r="AQ6" s="472">
        <v>0</v>
      </c>
      <c r="AR6" s="472">
        <v>0</v>
      </c>
      <c r="AS6" s="472">
        <v>0</v>
      </c>
      <c r="AT6" s="472">
        <v>0</v>
      </c>
      <c r="AU6" s="472">
        <v>0</v>
      </c>
      <c r="AV6" s="562">
        <v>0</v>
      </c>
      <c r="AW6" s="561">
        <v>0</v>
      </c>
      <c r="AX6" s="561">
        <v>0</v>
      </c>
      <c r="AY6" s="469">
        <v>42.3235265</v>
      </c>
      <c r="AZ6" s="469">
        <v>47.2</v>
      </c>
      <c r="BA6" s="472">
        <v>29.46</v>
      </c>
      <c r="BB6" s="472">
        <v>0</v>
      </c>
      <c r="BC6" s="472">
        <v>0</v>
      </c>
      <c r="BD6" s="472">
        <v>0</v>
      </c>
      <c r="BE6" s="472">
        <v>0</v>
      </c>
      <c r="BF6" s="562">
        <v>0</v>
      </c>
      <c r="BG6" s="561">
        <v>0</v>
      </c>
      <c r="BH6" s="469">
        <v>0</v>
      </c>
      <c r="BI6" s="469">
        <v>9.3000000000000007</v>
      </c>
      <c r="BJ6" s="470">
        <v>0</v>
      </c>
      <c r="BK6" s="470">
        <v>0</v>
      </c>
      <c r="BL6" s="470">
        <v>0</v>
      </c>
      <c r="BM6" s="470">
        <v>0</v>
      </c>
      <c r="BN6" s="470">
        <v>0</v>
      </c>
      <c r="BO6" s="562">
        <v>0</v>
      </c>
      <c r="BP6" s="562">
        <v>0</v>
      </c>
      <c r="BQ6" s="561">
        <v>0</v>
      </c>
      <c r="BR6" s="469">
        <v>0.15</v>
      </c>
      <c r="BS6" s="469">
        <v>0</v>
      </c>
      <c r="BT6" s="472">
        <v>0</v>
      </c>
      <c r="BU6" s="472">
        <v>0</v>
      </c>
      <c r="BV6" s="472">
        <v>0.6</v>
      </c>
      <c r="BW6" s="472">
        <v>0.34599999999999997</v>
      </c>
      <c r="BX6" s="472">
        <v>0</v>
      </c>
      <c r="BY6" s="562">
        <v>0.38237839997999995</v>
      </c>
      <c r="BZ6" s="562">
        <v>0</v>
      </c>
      <c r="CA6" s="561">
        <v>0.6</v>
      </c>
      <c r="CB6" s="562">
        <v>0.1450803</v>
      </c>
      <c r="CC6" s="562">
        <v>15.99901</v>
      </c>
      <c r="CD6" s="561">
        <v>0</v>
      </c>
      <c r="CE6" s="472">
        <v>0</v>
      </c>
      <c r="CF6" s="472">
        <v>0.05</v>
      </c>
      <c r="CG6" s="472">
        <v>0</v>
      </c>
      <c r="CH6" s="472">
        <v>0.55160889999999996</v>
      </c>
      <c r="CI6" s="472">
        <v>0</v>
      </c>
      <c r="CJ6" s="562">
        <v>0</v>
      </c>
      <c r="CK6" s="562">
        <v>0</v>
      </c>
      <c r="CL6" s="561">
        <v>0</v>
      </c>
      <c r="CM6" s="469">
        <v>0.1</v>
      </c>
      <c r="CN6" s="469">
        <v>0.4</v>
      </c>
      <c r="CO6" s="469">
        <v>0.3</v>
      </c>
      <c r="CP6" s="469">
        <v>0.55000000000000004</v>
      </c>
      <c r="CQ6" s="469">
        <v>1.117</v>
      </c>
      <c r="CR6" s="469">
        <v>0</v>
      </c>
      <c r="CS6" s="469">
        <v>0.39100000000000001</v>
      </c>
      <c r="CT6" s="562">
        <v>0.66020000000000001</v>
      </c>
      <c r="CU6" s="562">
        <v>0</v>
      </c>
      <c r="CV6" s="561"/>
      <c r="CW6" s="469">
        <v>0</v>
      </c>
      <c r="CX6" s="469">
        <v>0.48</v>
      </c>
      <c r="CY6" s="472">
        <v>0.125</v>
      </c>
      <c r="CZ6" s="472">
        <v>0</v>
      </c>
      <c r="DA6" s="472">
        <v>0.18</v>
      </c>
      <c r="DB6" s="472">
        <v>0</v>
      </c>
      <c r="DC6" s="472">
        <v>0</v>
      </c>
      <c r="DD6" s="562">
        <v>0</v>
      </c>
      <c r="DE6" s="562">
        <v>0</v>
      </c>
      <c r="DF6" s="561">
        <v>0</v>
      </c>
      <c r="DG6" s="469">
        <v>2.01166</v>
      </c>
      <c r="DH6" s="469">
        <v>0.15</v>
      </c>
      <c r="DI6" s="470">
        <v>4.5</v>
      </c>
      <c r="DJ6" s="470">
        <v>0</v>
      </c>
      <c r="DK6" s="470">
        <v>0</v>
      </c>
      <c r="DL6" s="470">
        <v>0</v>
      </c>
      <c r="DM6" s="470">
        <v>0</v>
      </c>
      <c r="DN6" s="562">
        <v>0.02</v>
      </c>
      <c r="DO6" s="562">
        <v>0.3</v>
      </c>
      <c r="DP6" s="561">
        <v>0</v>
      </c>
      <c r="DQ6" s="469">
        <v>45.19</v>
      </c>
      <c r="DR6" s="469">
        <v>58.11</v>
      </c>
      <c r="DS6" s="472">
        <v>40.07</v>
      </c>
      <c r="DT6" s="472">
        <v>25.431760000000001</v>
      </c>
      <c r="DU6" s="472">
        <v>23.245990000000003</v>
      </c>
      <c r="DV6" s="472">
        <v>0.89760889999999993</v>
      </c>
      <c r="DW6" s="472">
        <v>0.39200000000000002</v>
      </c>
      <c r="DX6" s="562">
        <v>1.2076586999800001</v>
      </c>
      <c r="DY6" s="562">
        <v>16.299009999999999</v>
      </c>
      <c r="DZ6" s="561">
        <v>0.6</v>
      </c>
      <c r="EA6" s="469">
        <v>45.19</v>
      </c>
      <c r="EB6" s="469">
        <v>464.7</v>
      </c>
      <c r="EC6" s="472">
        <v>72.31</v>
      </c>
      <c r="ED6" s="469">
        <v>56.9696</v>
      </c>
      <c r="EE6" s="469">
        <v>79.595799999999997</v>
      </c>
      <c r="EF6" s="469">
        <v>7.3832189000000001</v>
      </c>
      <c r="EG6" s="469">
        <v>140.56145999999998</v>
      </c>
      <c r="EH6" s="562">
        <v>1009.21765869998</v>
      </c>
      <c r="EI6" s="2370">
        <v>867.98970999999995</v>
      </c>
      <c r="EJ6" s="469">
        <v>588.31000000000006</v>
      </c>
      <c r="EK6" s="467"/>
      <c r="EL6" s="467"/>
      <c r="EM6" s="2396"/>
      <c r="EN6" s="2396"/>
      <c r="EO6" s="2396"/>
      <c r="EP6" s="2396"/>
      <c r="EQ6" s="2396"/>
      <c r="ER6" s="2396"/>
      <c r="ES6" s="2396"/>
      <c r="ET6" s="2396"/>
      <c r="EU6" s="2396"/>
      <c r="EV6" s="2396"/>
      <c r="EW6" s="2396"/>
      <c r="EX6" s="2396"/>
      <c r="EY6" s="2396"/>
      <c r="EZ6" s="2396"/>
    </row>
    <row r="7" spans="1:162" ht="18" customHeight="1">
      <c r="A7" s="468" t="s">
        <v>287</v>
      </c>
      <c r="B7" s="469">
        <v>0</v>
      </c>
      <c r="C7" s="469">
        <v>0</v>
      </c>
      <c r="D7" s="472">
        <v>3.9</v>
      </c>
      <c r="E7" s="472">
        <v>1.31928</v>
      </c>
      <c r="F7" s="472">
        <v>0.4</v>
      </c>
      <c r="G7" s="472">
        <v>3.7044100000000002</v>
      </c>
      <c r="H7" s="472">
        <v>2.8220200000000002</v>
      </c>
      <c r="I7" s="562">
        <v>932.35</v>
      </c>
      <c r="J7" s="562">
        <v>318.44970999999998</v>
      </c>
      <c r="K7" s="561">
        <v>114.28</v>
      </c>
      <c r="L7" s="469">
        <v>0</v>
      </c>
      <c r="M7" s="469">
        <v>0.9</v>
      </c>
      <c r="N7" s="471">
        <v>2.0499999999999998</v>
      </c>
      <c r="O7" s="471">
        <v>0.5</v>
      </c>
      <c r="P7" s="471">
        <v>0</v>
      </c>
      <c r="Q7" s="471">
        <v>0</v>
      </c>
      <c r="R7" s="471">
        <v>0</v>
      </c>
      <c r="S7" s="562">
        <v>0</v>
      </c>
      <c r="T7" s="561">
        <v>0</v>
      </c>
      <c r="U7" s="561">
        <v>0</v>
      </c>
      <c r="V7" s="469">
        <v>0</v>
      </c>
      <c r="W7" s="469">
        <v>0</v>
      </c>
      <c r="X7" s="469">
        <v>0</v>
      </c>
      <c r="Y7" s="469">
        <v>0</v>
      </c>
      <c r="Z7" s="469">
        <v>0</v>
      </c>
      <c r="AA7" s="469">
        <v>0</v>
      </c>
      <c r="AB7" s="469">
        <v>0</v>
      </c>
      <c r="AC7" s="562">
        <v>0</v>
      </c>
      <c r="AD7" s="561">
        <v>0</v>
      </c>
      <c r="AE7" s="561">
        <v>0</v>
      </c>
      <c r="AF7" s="469">
        <v>0</v>
      </c>
      <c r="AG7" s="469">
        <v>0</v>
      </c>
      <c r="AH7" s="472">
        <v>0</v>
      </c>
      <c r="AI7" s="472">
        <v>7.9246800000000004</v>
      </c>
      <c r="AJ7" s="472">
        <v>0.6</v>
      </c>
      <c r="AK7" s="472">
        <v>0</v>
      </c>
      <c r="AL7" s="472">
        <v>0</v>
      </c>
      <c r="AM7" s="562">
        <v>0</v>
      </c>
      <c r="AN7" s="561">
        <v>0</v>
      </c>
      <c r="AO7" s="561">
        <v>0</v>
      </c>
      <c r="AP7" s="469">
        <v>0</v>
      </c>
      <c r="AQ7" s="472">
        <v>0</v>
      </c>
      <c r="AR7" s="472">
        <v>0</v>
      </c>
      <c r="AS7" s="472">
        <v>0</v>
      </c>
      <c r="AT7" s="472">
        <v>0</v>
      </c>
      <c r="AU7" s="472">
        <v>0</v>
      </c>
      <c r="AV7" s="562">
        <v>0</v>
      </c>
      <c r="AW7" s="561">
        <v>0</v>
      </c>
      <c r="AX7" s="561">
        <v>0</v>
      </c>
      <c r="AY7" s="469">
        <v>9.9737800000000014</v>
      </c>
      <c r="AZ7" s="469">
        <v>22.59</v>
      </c>
      <c r="BA7" s="472">
        <v>14.958607700000002</v>
      </c>
      <c r="BB7" s="472">
        <v>0</v>
      </c>
      <c r="BC7" s="472">
        <v>0</v>
      </c>
      <c r="BD7" s="472">
        <v>0</v>
      </c>
      <c r="BE7" s="472">
        <v>0</v>
      </c>
      <c r="BF7" s="562">
        <v>0</v>
      </c>
      <c r="BG7" s="561">
        <v>0</v>
      </c>
      <c r="BH7" s="469">
        <v>0</v>
      </c>
      <c r="BI7" s="469">
        <v>0.5</v>
      </c>
      <c r="BJ7" s="470">
        <v>0</v>
      </c>
      <c r="BK7" s="470">
        <v>0</v>
      </c>
      <c r="BL7" s="470">
        <v>0</v>
      </c>
      <c r="BM7" s="470">
        <v>0</v>
      </c>
      <c r="BN7" s="470">
        <v>0</v>
      </c>
      <c r="BO7" s="562">
        <v>0</v>
      </c>
      <c r="BP7" s="562">
        <v>0</v>
      </c>
      <c r="BQ7" s="561">
        <v>0</v>
      </c>
      <c r="BR7" s="469">
        <v>0</v>
      </c>
      <c r="BS7" s="469">
        <v>0</v>
      </c>
      <c r="BT7" s="472">
        <v>0</v>
      </c>
      <c r="BU7" s="472">
        <v>0</v>
      </c>
      <c r="BV7" s="472">
        <v>0</v>
      </c>
      <c r="BW7" s="472">
        <v>5.3999999999999999E-2</v>
      </c>
      <c r="BX7" s="472">
        <v>0</v>
      </c>
      <c r="BY7" s="562">
        <v>0</v>
      </c>
      <c r="BZ7" s="562">
        <v>0.22</v>
      </c>
      <c r="CA7" s="561">
        <v>0</v>
      </c>
      <c r="CB7" s="562">
        <v>0</v>
      </c>
      <c r="CC7" s="562">
        <v>0</v>
      </c>
      <c r="CD7" s="561">
        <v>0</v>
      </c>
      <c r="CE7" s="472">
        <v>0</v>
      </c>
      <c r="CF7" s="472">
        <v>0</v>
      </c>
      <c r="CG7" s="472">
        <v>0</v>
      </c>
      <c r="CH7" s="472">
        <v>0</v>
      </c>
      <c r="CI7" s="472">
        <v>0</v>
      </c>
      <c r="CJ7" s="562">
        <v>0</v>
      </c>
      <c r="CK7" s="562">
        <v>0</v>
      </c>
      <c r="CL7" s="561">
        <v>0</v>
      </c>
      <c r="CM7" s="469">
        <v>0</v>
      </c>
      <c r="CN7" s="469">
        <v>0.3</v>
      </c>
      <c r="CO7" s="469">
        <v>0.3</v>
      </c>
      <c r="CP7" s="469">
        <v>0</v>
      </c>
      <c r="CQ7" s="469">
        <v>0</v>
      </c>
      <c r="CR7" s="469">
        <v>0</v>
      </c>
      <c r="CS7" s="469">
        <v>0</v>
      </c>
      <c r="CT7" s="562">
        <v>0.3</v>
      </c>
      <c r="CU7" s="562">
        <v>0</v>
      </c>
      <c r="CV7" s="561"/>
      <c r="CW7" s="469">
        <v>0</v>
      </c>
      <c r="CX7" s="469">
        <v>0</v>
      </c>
      <c r="CY7" s="472">
        <v>0</v>
      </c>
      <c r="CZ7" s="472">
        <v>0</v>
      </c>
      <c r="DA7" s="472">
        <v>0</v>
      </c>
      <c r="DB7" s="472">
        <v>0</v>
      </c>
      <c r="DC7" s="472">
        <v>0</v>
      </c>
      <c r="DD7" s="562">
        <v>0</v>
      </c>
      <c r="DE7" s="562">
        <v>0</v>
      </c>
      <c r="DF7" s="561">
        <v>0</v>
      </c>
      <c r="DG7" s="469">
        <v>0</v>
      </c>
      <c r="DH7" s="469">
        <v>0</v>
      </c>
      <c r="DI7" s="470">
        <v>0</v>
      </c>
      <c r="DJ7" s="470">
        <v>0</v>
      </c>
      <c r="DK7" s="470">
        <v>0</v>
      </c>
      <c r="DL7" s="470">
        <v>0</v>
      </c>
      <c r="DM7" s="470">
        <v>0</v>
      </c>
      <c r="DN7" s="562">
        <v>0</v>
      </c>
      <c r="DO7" s="562">
        <v>0</v>
      </c>
      <c r="DP7" s="561">
        <v>0</v>
      </c>
      <c r="DQ7" s="469">
        <v>9.9700000000000006</v>
      </c>
      <c r="DR7" s="469">
        <v>24.29</v>
      </c>
      <c r="DS7" s="472">
        <v>17.309999999999999</v>
      </c>
      <c r="DT7" s="472">
        <v>8.4246800000000004</v>
      </c>
      <c r="DU7" s="472">
        <v>0.6</v>
      </c>
      <c r="DV7" s="472">
        <v>5.3999999999999999E-2</v>
      </c>
      <c r="DW7" s="472">
        <v>0</v>
      </c>
      <c r="DX7" s="562">
        <v>0.3</v>
      </c>
      <c r="DY7" s="562">
        <v>0.22</v>
      </c>
      <c r="DZ7" s="561">
        <v>0</v>
      </c>
      <c r="EA7" s="469">
        <v>9.9700000000000006</v>
      </c>
      <c r="EB7" s="469">
        <v>24.29</v>
      </c>
      <c r="EC7" s="472">
        <v>21.21</v>
      </c>
      <c r="ED7" s="469">
        <v>9.7439600000000013</v>
      </c>
      <c r="EE7" s="469">
        <v>1</v>
      </c>
      <c r="EF7" s="469">
        <v>3.75841</v>
      </c>
      <c r="EG7" s="469">
        <v>2.8220200000000002</v>
      </c>
      <c r="EH7" s="562">
        <v>932.65</v>
      </c>
      <c r="EI7" s="2370">
        <v>318.66971000000001</v>
      </c>
      <c r="EJ7" s="469">
        <v>114.28</v>
      </c>
      <c r="EK7" s="467"/>
      <c r="EL7" s="467"/>
      <c r="EM7" s="2396"/>
      <c r="EN7" s="2396"/>
      <c r="EO7" s="2396"/>
      <c r="EP7" s="2396"/>
      <c r="EQ7" s="2396"/>
      <c r="ER7" s="2396"/>
      <c r="ES7" s="2396"/>
      <c r="ET7" s="2396"/>
      <c r="EU7" s="2396"/>
      <c r="EV7" s="2396"/>
      <c r="EW7" s="2396"/>
      <c r="EX7" s="2396"/>
      <c r="EY7" s="2396"/>
      <c r="EZ7" s="2396"/>
    </row>
    <row r="8" spans="1:162" ht="18" customHeight="1">
      <c r="A8" s="468" t="s">
        <v>288</v>
      </c>
      <c r="B8" s="469">
        <v>0</v>
      </c>
      <c r="C8" s="469">
        <v>0</v>
      </c>
      <c r="D8" s="472">
        <v>0.4</v>
      </c>
      <c r="E8" s="472">
        <v>2.6373899999999999</v>
      </c>
      <c r="F8" s="472">
        <v>0</v>
      </c>
      <c r="G8" s="472">
        <v>0</v>
      </c>
      <c r="H8" s="472">
        <v>18.73264</v>
      </c>
      <c r="I8" s="562">
        <v>0.38</v>
      </c>
      <c r="J8" s="562">
        <v>0</v>
      </c>
      <c r="K8" s="561">
        <v>0</v>
      </c>
      <c r="L8" s="469">
        <v>0</v>
      </c>
      <c r="M8" s="469">
        <v>0</v>
      </c>
      <c r="N8" s="472">
        <v>0.25</v>
      </c>
      <c r="O8" s="472">
        <v>0</v>
      </c>
      <c r="P8" s="472">
        <v>0</v>
      </c>
      <c r="Q8" s="472">
        <v>0</v>
      </c>
      <c r="R8" s="472">
        <v>0</v>
      </c>
      <c r="S8" s="562">
        <v>0</v>
      </c>
      <c r="T8" s="561">
        <v>0</v>
      </c>
      <c r="U8" s="561">
        <v>0</v>
      </c>
      <c r="V8" s="469">
        <v>0</v>
      </c>
      <c r="W8" s="469">
        <v>0</v>
      </c>
      <c r="X8" s="469">
        <v>0</v>
      </c>
      <c r="Y8" s="469">
        <v>0</v>
      </c>
      <c r="Z8" s="469">
        <v>0</v>
      </c>
      <c r="AA8" s="469">
        <v>0</v>
      </c>
      <c r="AB8" s="469">
        <v>0</v>
      </c>
      <c r="AC8" s="562">
        <v>0</v>
      </c>
      <c r="AD8" s="561">
        <v>0</v>
      </c>
      <c r="AE8" s="561">
        <v>0</v>
      </c>
      <c r="AF8" s="469">
        <v>0</v>
      </c>
      <c r="AG8" s="469">
        <v>0</v>
      </c>
      <c r="AH8" s="472">
        <v>0</v>
      </c>
      <c r="AI8" s="472">
        <v>0</v>
      </c>
      <c r="AJ8" s="469">
        <v>0</v>
      </c>
      <c r="AK8" s="469">
        <v>0</v>
      </c>
      <c r="AL8" s="469">
        <v>0</v>
      </c>
      <c r="AM8" s="562">
        <v>0</v>
      </c>
      <c r="AN8" s="561">
        <v>0</v>
      </c>
      <c r="AO8" s="561">
        <v>0</v>
      </c>
      <c r="AP8" s="469">
        <v>0</v>
      </c>
      <c r="AQ8" s="472">
        <v>0</v>
      </c>
      <c r="AR8" s="472">
        <v>0</v>
      </c>
      <c r="AS8" s="472">
        <v>0</v>
      </c>
      <c r="AT8" s="472">
        <v>0</v>
      </c>
      <c r="AU8" s="472">
        <v>0</v>
      </c>
      <c r="AV8" s="562">
        <v>0</v>
      </c>
      <c r="AW8" s="561">
        <v>0</v>
      </c>
      <c r="AX8" s="561">
        <v>0</v>
      </c>
      <c r="AY8" s="469">
        <v>0</v>
      </c>
      <c r="AZ8" s="469">
        <v>0</v>
      </c>
      <c r="BA8" s="472">
        <v>0</v>
      </c>
      <c r="BB8" s="472">
        <v>0</v>
      </c>
      <c r="BC8" s="472">
        <v>0</v>
      </c>
      <c r="BD8" s="472">
        <v>0</v>
      </c>
      <c r="BE8" s="472">
        <v>0</v>
      </c>
      <c r="BF8" s="562">
        <v>0</v>
      </c>
      <c r="BG8" s="561">
        <v>0</v>
      </c>
      <c r="BH8" s="469">
        <v>0</v>
      </c>
      <c r="BI8" s="469">
        <v>0</v>
      </c>
      <c r="BJ8" s="472">
        <v>0</v>
      </c>
      <c r="BK8" s="472">
        <v>0</v>
      </c>
      <c r="BL8" s="470">
        <v>0</v>
      </c>
      <c r="BM8" s="470">
        <v>0</v>
      </c>
      <c r="BN8" s="470">
        <v>0</v>
      </c>
      <c r="BO8" s="562">
        <v>0</v>
      </c>
      <c r="BP8" s="562">
        <v>0</v>
      </c>
      <c r="BQ8" s="561">
        <v>0</v>
      </c>
      <c r="BR8" s="469">
        <v>0</v>
      </c>
      <c r="BS8" s="469">
        <v>0</v>
      </c>
      <c r="BT8" s="472">
        <v>0</v>
      </c>
      <c r="BU8" s="472">
        <v>0</v>
      </c>
      <c r="BV8" s="472">
        <v>0</v>
      </c>
      <c r="BW8" s="472">
        <v>0</v>
      </c>
      <c r="BX8" s="472">
        <v>0</v>
      </c>
      <c r="BY8" s="562">
        <v>0</v>
      </c>
      <c r="BZ8" s="562">
        <v>0</v>
      </c>
      <c r="CA8" s="561">
        <v>0</v>
      </c>
      <c r="CB8" s="562">
        <v>0</v>
      </c>
      <c r="CC8" s="562">
        <v>0</v>
      </c>
      <c r="CD8" s="561">
        <v>0</v>
      </c>
      <c r="CE8" s="472">
        <v>0</v>
      </c>
      <c r="CF8" s="472">
        <v>0</v>
      </c>
      <c r="CG8" s="472">
        <v>0</v>
      </c>
      <c r="CH8" s="472">
        <v>0</v>
      </c>
      <c r="CI8" s="472">
        <v>0</v>
      </c>
      <c r="CJ8" s="562">
        <v>0</v>
      </c>
      <c r="CK8" s="562">
        <v>0</v>
      </c>
      <c r="CL8" s="561">
        <v>0</v>
      </c>
      <c r="CM8" s="469">
        <v>0</v>
      </c>
      <c r="CN8" s="469">
        <v>0</v>
      </c>
      <c r="CO8" s="469">
        <v>0</v>
      </c>
      <c r="CP8" s="469">
        <v>0</v>
      </c>
      <c r="CQ8" s="469">
        <v>0</v>
      </c>
      <c r="CR8" s="469">
        <v>0</v>
      </c>
      <c r="CS8" s="469">
        <v>0</v>
      </c>
      <c r="CT8" s="562">
        <v>0</v>
      </c>
      <c r="CU8" s="562">
        <v>0</v>
      </c>
      <c r="CV8" s="561"/>
      <c r="CW8" s="469">
        <v>0</v>
      </c>
      <c r="CX8" s="469">
        <v>0</v>
      </c>
      <c r="CY8" s="472">
        <v>0</v>
      </c>
      <c r="CZ8" s="472">
        <v>0</v>
      </c>
      <c r="DA8" s="472">
        <v>0</v>
      </c>
      <c r="DB8" s="472">
        <v>0</v>
      </c>
      <c r="DC8" s="472">
        <v>0</v>
      </c>
      <c r="DD8" s="562">
        <v>0</v>
      </c>
      <c r="DE8" s="562">
        <v>0</v>
      </c>
      <c r="DF8" s="561">
        <v>0</v>
      </c>
      <c r="DG8" s="469">
        <v>0</v>
      </c>
      <c r="DH8" s="469">
        <v>0</v>
      </c>
      <c r="DI8" s="472">
        <v>0</v>
      </c>
      <c r="DJ8" s="472">
        <v>0</v>
      </c>
      <c r="DK8" s="470">
        <v>0</v>
      </c>
      <c r="DL8" s="470">
        <v>0</v>
      </c>
      <c r="DM8" s="470">
        <v>0</v>
      </c>
      <c r="DN8" s="562">
        <v>0</v>
      </c>
      <c r="DO8" s="562">
        <v>0</v>
      </c>
      <c r="DP8" s="561">
        <v>0</v>
      </c>
      <c r="DQ8" s="469">
        <v>0</v>
      </c>
      <c r="DR8" s="469">
        <v>0</v>
      </c>
      <c r="DS8" s="472">
        <v>0.25</v>
      </c>
      <c r="DT8" s="472">
        <v>0</v>
      </c>
      <c r="DU8" s="472">
        <v>0</v>
      </c>
      <c r="DV8" s="472">
        <v>0</v>
      </c>
      <c r="DW8" s="472">
        <v>0</v>
      </c>
      <c r="DX8" s="562">
        <v>0</v>
      </c>
      <c r="DY8" s="562">
        <v>0</v>
      </c>
      <c r="DZ8" s="561">
        <v>0</v>
      </c>
      <c r="EA8" s="469">
        <v>0</v>
      </c>
      <c r="EB8" s="469">
        <v>0</v>
      </c>
      <c r="EC8" s="472">
        <v>0.65</v>
      </c>
      <c r="ED8" s="469">
        <v>2.6373899999999999</v>
      </c>
      <c r="EE8" s="469">
        <v>0</v>
      </c>
      <c r="EF8" s="469">
        <v>0</v>
      </c>
      <c r="EG8" s="469">
        <v>18.73264</v>
      </c>
      <c r="EH8" s="562">
        <v>0.38</v>
      </c>
      <c r="EI8" s="2370">
        <v>0</v>
      </c>
      <c r="EJ8" s="469">
        <v>0</v>
      </c>
      <c r="EK8" s="467"/>
      <c r="EL8" s="467"/>
      <c r="EM8" s="2396"/>
      <c r="EN8" s="2396"/>
      <c r="EO8" s="2396"/>
      <c r="EP8" s="2396"/>
      <c r="EQ8" s="2396"/>
      <c r="ER8" s="2396"/>
      <c r="ES8" s="2396"/>
      <c r="ET8" s="2396"/>
      <c r="EU8" s="2396"/>
      <c r="EV8" s="2396"/>
      <c r="EW8" s="2396"/>
      <c r="EX8" s="2396"/>
      <c r="EY8" s="2396"/>
      <c r="EZ8" s="2396"/>
    </row>
    <row r="9" spans="1:162" ht="18" customHeight="1">
      <c r="A9" s="473" t="s">
        <v>289</v>
      </c>
      <c r="B9" s="469">
        <v>0</v>
      </c>
      <c r="C9" s="469">
        <v>0</v>
      </c>
      <c r="D9" s="472">
        <v>0.8</v>
      </c>
      <c r="E9" s="472">
        <v>4.6381399999999999</v>
      </c>
      <c r="F9" s="472">
        <v>0</v>
      </c>
      <c r="G9" s="472">
        <v>0</v>
      </c>
      <c r="H9" s="472">
        <v>1.2506999999999999</v>
      </c>
      <c r="I9" s="562">
        <v>0</v>
      </c>
      <c r="J9" s="562">
        <v>0</v>
      </c>
      <c r="K9" s="561">
        <v>0</v>
      </c>
      <c r="L9" s="469">
        <v>0.18129999999999999</v>
      </c>
      <c r="M9" s="469">
        <v>0</v>
      </c>
      <c r="N9" s="472">
        <v>0</v>
      </c>
      <c r="O9" s="472">
        <v>0</v>
      </c>
      <c r="P9" s="472">
        <v>0</v>
      </c>
      <c r="Q9" s="472">
        <v>0</v>
      </c>
      <c r="R9" s="472">
        <v>0</v>
      </c>
      <c r="S9" s="562">
        <v>0</v>
      </c>
      <c r="T9" s="561">
        <v>0</v>
      </c>
      <c r="U9" s="561">
        <v>0</v>
      </c>
      <c r="V9" s="469">
        <v>0</v>
      </c>
      <c r="W9" s="469">
        <v>0</v>
      </c>
      <c r="X9" s="469">
        <v>0</v>
      </c>
      <c r="Y9" s="469">
        <v>0</v>
      </c>
      <c r="Z9" s="469">
        <v>0</v>
      </c>
      <c r="AA9" s="469">
        <v>0</v>
      </c>
      <c r="AB9" s="469">
        <v>0</v>
      </c>
      <c r="AC9" s="562">
        <v>0</v>
      </c>
      <c r="AD9" s="561">
        <v>0</v>
      </c>
      <c r="AE9" s="561">
        <v>0</v>
      </c>
      <c r="AF9" s="469">
        <v>0</v>
      </c>
      <c r="AG9" s="469">
        <v>0</v>
      </c>
      <c r="AH9" s="472">
        <v>0</v>
      </c>
      <c r="AI9" s="472">
        <v>0</v>
      </c>
      <c r="AJ9" s="469">
        <v>0</v>
      </c>
      <c r="AK9" s="469">
        <v>0</v>
      </c>
      <c r="AL9" s="469">
        <v>0</v>
      </c>
      <c r="AM9" s="562">
        <v>0</v>
      </c>
      <c r="AN9" s="561">
        <v>0</v>
      </c>
      <c r="AO9" s="561">
        <v>0</v>
      </c>
      <c r="AP9" s="469">
        <v>0</v>
      </c>
      <c r="AQ9" s="472">
        <v>0</v>
      </c>
      <c r="AR9" s="472">
        <v>0</v>
      </c>
      <c r="AS9" s="472">
        <v>0</v>
      </c>
      <c r="AT9" s="472">
        <v>0</v>
      </c>
      <c r="AU9" s="472">
        <v>0</v>
      </c>
      <c r="AV9" s="562">
        <v>0</v>
      </c>
      <c r="AW9" s="561">
        <v>0</v>
      </c>
      <c r="AX9" s="561">
        <v>0</v>
      </c>
      <c r="AY9" s="469">
        <v>0</v>
      </c>
      <c r="AZ9" s="469">
        <v>0</v>
      </c>
      <c r="BA9" s="472">
        <v>0</v>
      </c>
      <c r="BB9" s="472">
        <v>0</v>
      </c>
      <c r="BC9" s="472">
        <v>0</v>
      </c>
      <c r="BD9" s="472">
        <v>0</v>
      </c>
      <c r="BE9" s="472">
        <v>0</v>
      </c>
      <c r="BF9" s="562">
        <v>0</v>
      </c>
      <c r="BG9" s="561">
        <v>0</v>
      </c>
      <c r="BH9" s="469">
        <v>0</v>
      </c>
      <c r="BI9" s="469">
        <v>0</v>
      </c>
      <c r="BJ9" s="472">
        <v>0</v>
      </c>
      <c r="BK9" s="472">
        <v>0</v>
      </c>
      <c r="BL9" s="470">
        <v>0</v>
      </c>
      <c r="BM9" s="470">
        <v>0</v>
      </c>
      <c r="BN9" s="470">
        <v>0</v>
      </c>
      <c r="BO9" s="562">
        <v>0</v>
      </c>
      <c r="BP9" s="562">
        <v>0</v>
      </c>
      <c r="BQ9" s="561">
        <v>0</v>
      </c>
      <c r="BR9" s="469">
        <v>0</v>
      </c>
      <c r="BS9" s="469">
        <v>0</v>
      </c>
      <c r="BT9" s="472">
        <v>0</v>
      </c>
      <c r="BU9" s="472">
        <v>0</v>
      </c>
      <c r="BV9" s="472">
        <v>0</v>
      </c>
      <c r="BW9" s="472">
        <v>0</v>
      </c>
      <c r="BX9" s="472">
        <v>0</v>
      </c>
      <c r="BY9" s="562">
        <v>0.1081696</v>
      </c>
      <c r="BZ9" s="562">
        <v>0</v>
      </c>
      <c r="CA9" s="561">
        <v>0</v>
      </c>
      <c r="CB9" s="562">
        <v>0</v>
      </c>
      <c r="CC9" s="562">
        <v>0</v>
      </c>
      <c r="CD9" s="561">
        <v>0</v>
      </c>
      <c r="CE9" s="472">
        <v>0</v>
      </c>
      <c r="CF9" s="472">
        <v>0</v>
      </c>
      <c r="CG9" s="472">
        <v>0</v>
      </c>
      <c r="CH9" s="472">
        <v>0</v>
      </c>
      <c r="CI9" s="472">
        <v>0</v>
      </c>
      <c r="CJ9" s="562">
        <v>0</v>
      </c>
      <c r="CK9" s="562">
        <v>0</v>
      </c>
      <c r="CL9" s="561">
        <v>0</v>
      </c>
      <c r="CM9" s="469">
        <v>0</v>
      </c>
      <c r="CN9" s="469">
        <v>0</v>
      </c>
      <c r="CO9" s="469">
        <v>0</v>
      </c>
      <c r="CP9" s="469">
        <v>0</v>
      </c>
      <c r="CQ9" s="469">
        <v>0</v>
      </c>
      <c r="CR9" s="469">
        <v>0</v>
      </c>
      <c r="CS9" s="469">
        <v>0</v>
      </c>
      <c r="CT9" s="562">
        <v>0</v>
      </c>
      <c r="CU9" s="562">
        <v>0</v>
      </c>
      <c r="CV9" s="561"/>
      <c r="CW9" s="469">
        <v>0</v>
      </c>
      <c r="CX9" s="469">
        <v>0</v>
      </c>
      <c r="CY9" s="472">
        <v>0</v>
      </c>
      <c r="CZ9" s="472">
        <v>0</v>
      </c>
      <c r="DA9" s="472">
        <v>0</v>
      </c>
      <c r="DB9" s="472">
        <v>0</v>
      </c>
      <c r="DC9" s="472">
        <v>0</v>
      </c>
      <c r="DD9" s="562">
        <v>0</v>
      </c>
      <c r="DE9" s="562">
        <v>0</v>
      </c>
      <c r="DF9" s="561">
        <v>0</v>
      </c>
      <c r="DG9" s="469">
        <v>0</v>
      </c>
      <c r="DH9" s="469">
        <v>0</v>
      </c>
      <c r="DI9" s="472">
        <v>0</v>
      </c>
      <c r="DJ9" s="472">
        <v>0</v>
      </c>
      <c r="DK9" s="470">
        <v>0</v>
      </c>
      <c r="DL9" s="470">
        <v>0</v>
      </c>
      <c r="DM9" s="470">
        <v>0</v>
      </c>
      <c r="DN9" s="562">
        <v>0</v>
      </c>
      <c r="DO9" s="562">
        <v>0</v>
      </c>
      <c r="DP9" s="561">
        <v>0</v>
      </c>
      <c r="DQ9" s="469">
        <v>0.18</v>
      </c>
      <c r="DR9" s="469">
        <v>0</v>
      </c>
      <c r="DS9" s="472">
        <v>0</v>
      </c>
      <c r="DT9" s="472">
        <v>0</v>
      </c>
      <c r="DU9" s="472">
        <v>0</v>
      </c>
      <c r="DV9" s="472">
        <v>0</v>
      </c>
      <c r="DW9" s="472">
        <v>0</v>
      </c>
      <c r="DX9" s="562">
        <v>0.1081696</v>
      </c>
      <c r="DY9" s="562">
        <v>0</v>
      </c>
      <c r="DZ9" s="561">
        <v>0</v>
      </c>
      <c r="EA9" s="469">
        <v>0.18</v>
      </c>
      <c r="EB9" s="469">
        <v>0</v>
      </c>
      <c r="EC9" s="472">
        <v>0.8</v>
      </c>
      <c r="ED9" s="469">
        <v>4.6381399999999999</v>
      </c>
      <c r="EE9" s="469">
        <v>0</v>
      </c>
      <c r="EF9" s="469">
        <v>0</v>
      </c>
      <c r="EG9" s="469">
        <v>1.2506999999999999</v>
      </c>
      <c r="EH9" s="562">
        <v>0.1081696</v>
      </c>
      <c r="EI9" s="2370">
        <v>0</v>
      </c>
      <c r="EJ9" s="469">
        <v>0</v>
      </c>
      <c r="EK9" s="467"/>
      <c r="EL9" s="467"/>
      <c r="EM9" s="2396"/>
      <c r="EN9" s="2396"/>
      <c r="EO9" s="2396"/>
      <c r="EP9" s="2396"/>
      <c r="EQ9" s="2396"/>
      <c r="ER9" s="2396"/>
      <c r="ES9" s="2396"/>
      <c r="ET9" s="2396"/>
      <c r="EU9" s="2396"/>
      <c r="EV9" s="2396"/>
      <c r="EW9" s="2396"/>
      <c r="EX9" s="2396"/>
      <c r="EY9" s="2396"/>
      <c r="EZ9" s="2396"/>
    </row>
    <row r="10" spans="1:162" ht="18" customHeight="1">
      <c r="A10" s="474" t="s">
        <v>255</v>
      </c>
      <c r="B10" s="469">
        <v>1817.67</v>
      </c>
      <c r="C10" s="469">
        <v>1563.55</v>
      </c>
      <c r="D10" s="472">
        <v>1494.9</v>
      </c>
      <c r="E10" s="472">
        <v>1304.14552</v>
      </c>
      <c r="F10" s="472">
        <v>1181.4033099999999</v>
      </c>
      <c r="G10" s="472">
        <v>1117.49135</v>
      </c>
      <c r="H10" s="472">
        <v>1806.8500700000002</v>
      </c>
      <c r="I10" s="562">
        <v>3971.25</v>
      </c>
      <c r="J10" s="562">
        <v>4037.5657999999999</v>
      </c>
      <c r="K10" s="561">
        <v>4845.2</v>
      </c>
      <c r="L10" s="469">
        <v>31.402600000000003</v>
      </c>
      <c r="M10" s="469">
        <v>18.05</v>
      </c>
      <c r="N10" s="472">
        <v>20.68</v>
      </c>
      <c r="O10" s="472">
        <v>7.58</v>
      </c>
      <c r="P10" s="472">
        <v>5.2299999999999995</v>
      </c>
      <c r="Q10" s="472">
        <v>4.4000000000000004</v>
      </c>
      <c r="R10" s="472">
        <v>1.35</v>
      </c>
      <c r="S10" s="562">
        <v>0</v>
      </c>
      <c r="T10" s="561">
        <v>0</v>
      </c>
      <c r="U10" s="561">
        <v>0</v>
      </c>
      <c r="V10" s="469">
        <v>1.75345</v>
      </c>
      <c r="W10" s="469">
        <v>1.4</v>
      </c>
      <c r="X10" s="469">
        <v>0.15</v>
      </c>
      <c r="Y10" s="469">
        <v>0.15</v>
      </c>
      <c r="Z10" s="469">
        <v>0</v>
      </c>
      <c r="AA10" s="469">
        <v>0</v>
      </c>
      <c r="AB10" s="469">
        <v>0</v>
      </c>
      <c r="AC10" s="562">
        <v>0</v>
      </c>
      <c r="AD10" s="561">
        <v>0</v>
      </c>
      <c r="AE10" s="561">
        <v>0</v>
      </c>
      <c r="AF10" s="469">
        <v>1.45431</v>
      </c>
      <c r="AG10" s="469">
        <v>1.52</v>
      </c>
      <c r="AH10" s="472">
        <v>18.220299999999998</v>
      </c>
      <c r="AI10" s="472">
        <v>60.808490000000006</v>
      </c>
      <c r="AJ10" s="472">
        <v>83.022277099999997</v>
      </c>
      <c r="AK10" s="472">
        <v>0.62406309399999993</v>
      </c>
      <c r="AL10" s="472">
        <v>33.144427299999997</v>
      </c>
      <c r="AM10" s="562">
        <v>29.595099600000001</v>
      </c>
      <c r="AN10" s="561">
        <v>17.286399600000003</v>
      </c>
      <c r="AO10" s="561">
        <v>11.1746461</v>
      </c>
      <c r="AP10" s="469">
        <v>0.1</v>
      </c>
      <c r="AQ10" s="472">
        <v>0.35</v>
      </c>
      <c r="AR10" s="472">
        <v>1.4999999999999999E-2</v>
      </c>
      <c r="AS10" s="472">
        <v>0.45</v>
      </c>
      <c r="AT10" s="472">
        <v>0.8</v>
      </c>
      <c r="AU10" s="472">
        <v>0</v>
      </c>
      <c r="AV10" s="562">
        <v>0.05</v>
      </c>
      <c r="AW10" s="561">
        <v>0</v>
      </c>
      <c r="AX10" s="561">
        <v>0</v>
      </c>
      <c r="AY10" s="469">
        <v>150.4031444</v>
      </c>
      <c r="AZ10" s="469">
        <v>190.03</v>
      </c>
      <c r="BA10" s="472">
        <v>201.72</v>
      </c>
      <c r="BB10" s="472">
        <v>0.01</v>
      </c>
      <c r="BC10" s="472">
        <v>0</v>
      </c>
      <c r="BD10" s="472">
        <v>0</v>
      </c>
      <c r="BE10" s="472">
        <v>0</v>
      </c>
      <c r="BF10" s="562">
        <v>0</v>
      </c>
      <c r="BG10" s="561">
        <v>0</v>
      </c>
      <c r="BH10" s="469">
        <v>26.500000000000004</v>
      </c>
      <c r="BI10" s="469">
        <v>162.06</v>
      </c>
      <c r="BJ10" s="472">
        <v>172.75000000000034</v>
      </c>
      <c r="BK10" s="472">
        <v>121.95</v>
      </c>
      <c r="BL10" s="470">
        <v>103.922</v>
      </c>
      <c r="BM10" s="470">
        <v>61.91</v>
      </c>
      <c r="BN10" s="470">
        <v>35.5</v>
      </c>
      <c r="BO10" s="562">
        <v>0.1085</v>
      </c>
      <c r="BP10" s="562">
        <v>5.4349999999999996</v>
      </c>
      <c r="BQ10" s="561">
        <v>0.75</v>
      </c>
      <c r="BR10" s="469">
        <v>87.65</v>
      </c>
      <c r="BS10" s="469">
        <v>82.42</v>
      </c>
      <c r="BT10" s="472">
        <v>24.299306999999999</v>
      </c>
      <c r="BU10" s="472">
        <v>17.560836878859995</v>
      </c>
      <c r="BV10" s="472">
        <v>10.2819026</v>
      </c>
      <c r="BW10" s="472">
        <v>9.2637875000000012</v>
      </c>
      <c r="BX10" s="472">
        <v>6.2660689999999999</v>
      </c>
      <c r="BY10" s="562">
        <v>5.4005479999800006</v>
      </c>
      <c r="BZ10" s="562">
        <v>3.5410594293000002</v>
      </c>
      <c r="CA10" s="561">
        <v>4.6229999999999993</v>
      </c>
      <c r="CB10" s="562">
        <v>0.81283846000000004</v>
      </c>
      <c r="CC10" s="562">
        <v>143.96176700000001</v>
      </c>
      <c r="CD10" s="561">
        <v>163.15388759999999</v>
      </c>
      <c r="CE10" s="472">
        <v>0.25</v>
      </c>
      <c r="CF10" s="472">
        <v>1.6500000000000001</v>
      </c>
      <c r="CG10" s="472">
        <v>3.4</v>
      </c>
      <c r="CH10" s="472">
        <v>4.5518913999999935</v>
      </c>
      <c r="CI10" s="472">
        <v>5.2999999999999892</v>
      </c>
      <c r="CJ10" s="562">
        <v>11.700000000000031</v>
      </c>
      <c r="CK10" s="562">
        <v>10.20000000000001</v>
      </c>
      <c r="CL10" s="561">
        <v>6.8499999999999837</v>
      </c>
      <c r="CM10" s="469">
        <v>1.9500000000000002</v>
      </c>
      <c r="CN10" s="469">
        <v>4.37</v>
      </c>
      <c r="CO10" s="469">
        <v>1.73</v>
      </c>
      <c r="CP10" s="469">
        <v>4.1324665000000005</v>
      </c>
      <c r="CQ10" s="469">
        <v>2.5465333000000001</v>
      </c>
      <c r="CR10" s="469">
        <v>2.8135857</v>
      </c>
      <c r="CS10" s="469">
        <v>4.4783026000000001</v>
      </c>
      <c r="CT10" s="562">
        <v>4.5840553999999996</v>
      </c>
      <c r="CU10" s="562">
        <v>1.62</v>
      </c>
      <c r="CV10" s="561"/>
      <c r="CW10" s="469">
        <v>1.8554500000000002E-2</v>
      </c>
      <c r="CX10" s="469">
        <v>4.05</v>
      </c>
      <c r="CY10" s="472">
        <v>6.15</v>
      </c>
      <c r="CZ10" s="472">
        <v>6.6449999999999996</v>
      </c>
      <c r="DA10" s="472">
        <v>7.7449999999999983</v>
      </c>
      <c r="DB10" s="472">
        <v>6.14</v>
      </c>
      <c r="DC10" s="472">
        <v>1.3800000000000001</v>
      </c>
      <c r="DD10" s="562">
        <v>1.1800000000000002</v>
      </c>
      <c r="DE10" s="562">
        <v>1.2</v>
      </c>
      <c r="DF10" s="561">
        <v>0.79</v>
      </c>
      <c r="DG10" s="469">
        <v>38.632269999999998</v>
      </c>
      <c r="DH10" s="469">
        <v>19.440000000000001</v>
      </c>
      <c r="DI10" s="472">
        <v>80.650000000000006</v>
      </c>
      <c r="DJ10" s="472">
        <v>39.909999999999997</v>
      </c>
      <c r="DK10" s="472">
        <v>78.56</v>
      </c>
      <c r="DL10" s="472">
        <v>63.09</v>
      </c>
      <c r="DM10" s="472">
        <v>65</v>
      </c>
      <c r="DN10" s="562">
        <v>1.2744789999999999</v>
      </c>
      <c r="DO10" s="562">
        <v>130.02000000000001</v>
      </c>
      <c r="DP10" s="561">
        <v>133.19118080000001</v>
      </c>
      <c r="DQ10" s="469">
        <v>339.86</v>
      </c>
      <c r="DR10" s="469">
        <v>483.34</v>
      </c>
      <c r="DS10" s="472">
        <v>526.95000000000005</v>
      </c>
      <c r="DT10" s="472">
        <v>260.41179337886001</v>
      </c>
      <c r="DU10" s="472">
        <v>295.157713</v>
      </c>
      <c r="DV10" s="472">
        <v>153.59332769399998</v>
      </c>
      <c r="DW10" s="472">
        <v>152.41879889999998</v>
      </c>
      <c r="DX10" s="562">
        <v>54.705520459980029</v>
      </c>
      <c r="DY10" s="562">
        <v>313.26422602930006</v>
      </c>
      <c r="DZ10" s="561">
        <v>320.5327145</v>
      </c>
      <c r="EA10" s="469">
        <v>2157.5300000000002</v>
      </c>
      <c r="EB10" s="469">
        <v>2046.89</v>
      </c>
      <c r="EC10" s="472">
        <v>2021.85</v>
      </c>
      <c r="ED10" s="469">
        <v>1564.55731337886</v>
      </c>
      <c r="EE10" s="469">
        <v>1476.561023</v>
      </c>
      <c r="EF10" s="469">
        <v>1271.084677694</v>
      </c>
      <c r="EG10" s="469">
        <v>1959.2688689000001</v>
      </c>
      <c r="EH10" s="562">
        <v>4025.9555204599801</v>
      </c>
      <c r="EI10" s="2370">
        <v>4350.8300260292999</v>
      </c>
      <c r="EJ10" s="469">
        <v>5165.7327144999999</v>
      </c>
      <c r="EK10" s="467"/>
      <c r="EL10" s="467"/>
      <c r="EM10" s="2396"/>
      <c r="EN10" s="2396"/>
      <c r="EO10" s="2396"/>
      <c r="EP10" s="2396"/>
      <c r="EQ10" s="2396"/>
      <c r="ER10" s="2396"/>
      <c r="ES10" s="2396"/>
      <c r="ET10" s="2396"/>
      <c r="EU10" s="2396"/>
      <c r="EV10" s="2396"/>
      <c r="EW10" s="2396"/>
      <c r="EX10" s="2396"/>
      <c r="EY10" s="2396"/>
      <c r="EZ10" s="2396"/>
    </row>
    <row r="11" spans="1:162" s="478" customFormat="1" ht="23.25" customHeight="1">
      <c r="A11" s="475" t="s">
        <v>294</v>
      </c>
      <c r="B11" s="476"/>
      <c r="C11" s="476"/>
      <c r="D11" s="476"/>
      <c r="E11" s="476"/>
      <c r="F11" s="476"/>
      <c r="G11" s="476"/>
      <c r="H11" s="476"/>
      <c r="I11" s="563"/>
      <c r="J11" s="563"/>
      <c r="K11" s="561">
        <v>0</v>
      </c>
      <c r="L11" s="476"/>
      <c r="M11" s="476"/>
      <c r="N11" s="476"/>
      <c r="O11" s="476"/>
      <c r="P11" s="476"/>
      <c r="Q11" s="476"/>
      <c r="R11" s="476"/>
      <c r="S11" s="563"/>
      <c r="T11" s="563"/>
      <c r="U11" s="561">
        <v>0</v>
      </c>
      <c r="V11" s="476"/>
      <c r="W11" s="476"/>
      <c r="X11" s="476"/>
      <c r="Y11" s="476"/>
      <c r="Z11" s="476"/>
      <c r="AA11" s="476"/>
      <c r="AB11" s="476"/>
      <c r="AC11" s="563"/>
      <c r="AD11" s="563"/>
      <c r="AE11" s="561">
        <v>0</v>
      </c>
      <c r="AF11" s="476"/>
      <c r="AG11" s="476"/>
      <c r="AH11" s="476"/>
      <c r="AI11" s="476"/>
      <c r="AJ11" s="476"/>
      <c r="AK11" s="476"/>
      <c r="AL11" s="476"/>
      <c r="AM11" s="563"/>
      <c r="AN11" s="563"/>
      <c r="AO11" s="561">
        <v>0</v>
      </c>
      <c r="AP11" s="476"/>
      <c r="AQ11" s="476"/>
      <c r="AR11" s="476"/>
      <c r="AS11" s="476"/>
      <c r="AT11" s="476"/>
      <c r="AU11" s="476"/>
      <c r="AV11" s="563"/>
      <c r="AW11" s="563"/>
      <c r="AX11" s="561">
        <v>0</v>
      </c>
      <c r="AY11" s="476"/>
      <c r="AZ11" s="476"/>
      <c r="BA11" s="476"/>
      <c r="BB11" s="476"/>
      <c r="BC11" s="476"/>
      <c r="BD11" s="476"/>
      <c r="BE11" s="476"/>
      <c r="BF11" s="563"/>
      <c r="BG11" s="563"/>
      <c r="BH11" s="476"/>
      <c r="BI11" s="476"/>
      <c r="BJ11" s="476"/>
      <c r="BK11" s="476"/>
      <c r="BL11" s="476"/>
      <c r="BM11" s="476"/>
      <c r="BN11" s="476"/>
      <c r="BO11" s="563"/>
      <c r="BP11" s="563"/>
      <c r="BQ11" s="561">
        <v>0</v>
      </c>
      <c r="BR11" s="476"/>
      <c r="BS11" s="476"/>
      <c r="BT11" s="476"/>
      <c r="BU11" s="476"/>
      <c r="BV11" s="476"/>
      <c r="BW11" s="476"/>
      <c r="BX11" s="476"/>
      <c r="BY11" s="563"/>
      <c r="BZ11" s="563"/>
      <c r="CA11" s="561">
        <v>0</v>
      </c>
      <c r="CB11" s="563"/>
      <c r="CC11" s="563"/>
      <c r="CD11" s="561">
        <v>0</v>
      </c>
      <c r="CE11" s="476"/>
      <c r="CF11" s="476"/>
      <c r="CG11" s="476"/>
      <c r="CH11" s="476"/>
      <c r="CI11" s="476"/>
      <c r="CJ11" s="563"/>
      <c r="CK11" s="563"/>
      <c r="CL11" s="561">
        <v>0</v>
      </c>
      <c r="CM11" s="476"/>
      <c r="CN11" s="476"/>
      <c r="CO11" s="476"/>
      <c r="CP11" s="476"/>
      <c r="CQ11" s="476"/>
      <c r="CR11" s="476"/>
      <c r="CS11" s="476"/>
      <c r="CT11" s="563"/>
      <c r="CU11" s="563"/>
      <c r="CV11" s="561"/>
      <c r="CW11" s="476"/>
      <c r="CX11" s="476"/>
      <c r="CY11" s="476"/>
      <c r="CZ11" s="476"/>
      <c r="DA11" s="476"/>
      <c r="DB11" s="476"/>
      <c r="DC11" s="476"/>
      <c r="DD11" s="563"/>
      <c r="DE11" s="563"/>
      <c r="DF11" s="561">
        <v>0</v>
      </c>
      <c r="DG11" s="476"/>
      <c r="DH11" s="476"/>
      <c r="DI11" s="476"/>
      <c r="DJ11" s="476"/>
      <c r="DK11" s="476"/>
      <c r="DL11" s="476"/>
      <c r="DM11" s="476"/>
      <c r="DN11" s="563"/>
      <c r="DO11" s="563"/>
      <c r="DP11" s="561">
        <v>0</v>
      </c>
      <c r="DQ11" s="476"/>
      <c r="DR11" s="476"/>
      <c r="DS11" s="476"/>
      <c r="DT11" s="476"/>
      <c r="DU11" s="476"/>
      <c r="DV11" s="476"/>
      <c r="DW11" s="476"/>
      <c r="DX11" s="563"/>
      <c r="DY11" s="563"/>
      <c r="DZ11" s="561">
        <v>0</v>
      </c>
      <c r="EA11" s="476"/>
      <c r="EB11" s="476"/>
      <c r="EC11" s="476"/>
      <c r="ED11" s="476"/>
      <c r="EE11" s="476"/>
      <c r="EF11" s="477"/>
      <c r="EG11" s="477"/>
      <c r="EH11" s="563"/>
      <c r="EI11" s="2371"/>
      <c r="EJ11" s="469"/>
      <c r="EM11" s="2396"/>
      <c r="EN11" s="2396"/>
      <c r="EO11" s="2396"/>
      <c r="EP11" s="2396"/>
      <c r="EQ11" s="2396"/>
      <c r="ER11" s="2396"/>
      <c r="ES11" s="2396"/>
      <c r="ET11" s="2396"/>
      <c r="EU11" s="2396"/>
      <c r="EV11" s="2396"/>
      <c r="EW11" s="2396"/>
      <c r="EX11" s="2396"/>
      <c r="EY11" s="2396"/>
      <c r="EZ11" s="2396"/>
      <c r="FA11" s="467"/>
      <c r="FB11" s="467"/>
      <c r="FC11" s="467"/>
      <c r="FD11" s="467"/>
      <c r="FE11" s="467"/>
      <c r="FF11" s="467"/>
    </row>
    <row r="12" spans="1:162" ht="18" customHeight="1">
      <c r="A12" s="468" t="s">
        <v>292</v>
      </c>
      <c r="B12" s="479">
        <v>11365</v>
      </c>
      <c r="C12" s="479">
        <v>7127</v>
      </c>
      <c r="D12" s="480">
        <v>8233</v>
      </c>
      <c r="E12" s="480">
        <v>7104</v>
      </c>
      <c r="F12" s="480">
        <v>6629</v>
      </c>
      <c r="G12" s="480">
        <v>6478</v>
      </c>
      <c r="H12" s="480">
        <v>6758</v>
      </c>
      <c r="I12" s="564">
        <v>4998</v>
      </c>
      <c r="J12" s="564">
        <v>6174</v>
      </c>
      <c r="K12" s="561">
        <v>6958</v>
      </c>
      <c r="L12" s="479">
        <v>216</v>
      </c>
      <c r="M12" s="479">
        <v>189</v>
      </c>
      <c r="N12" s="481">
        <v>68</v>
      </c>
      <c r="O12" s="481">
        <v>34</v>
      </c>
      <c r="P12" s="481">
        <v>26</v>
      </c>
      <c r="Q12" s="481">
        <v>20</v>
      </c>
      <c r="R12" s="481">
        <v>5</v>
      </c>
      <c r="S12" s="564">
        <v>0</v>
      </c>
      <c r="T12" s="564">
        <v>0</v>
      </c>
      <c r="U12" s="561">
        <v>0</v>
      </c>
      <c r="V12" s="479">
        <v>26</v>
      </c>
      <c r="W12" s="479">
        <v>19</v>
      </c>
      <c r="X12" s="479">
        <v>3</v>
      </c>
      <c r="Y12" s="479">
        <v>3</v>
      </c>
      <c r="Z12" s="479">
        <v>0</v>
      </c>
      <c r="AA12" s="479">
        <v>0</v>
      </c>
      <c r="AB12" s="479">
        <v>0</v>
      </c>
      <c r="AC12" s="564">
        <v>0</v>
      </c>
      <c r="AD12" s="564">
        <v>0</v>
      </c>
      <c r="AE12" s="561">
        <v>0</v>
      </c>
      <c r="AF12" s="479">
        <v>13</v>
      </c>
      <c r="AG12" s="479">
        <v>10</v>
      </c>
      <c r="AH12" s="480">
        <v>44</v>
      </c>
      <c r="AI12" s="480">
        <v>76</v>
      </c>
      <c r="AJ12" s="480">
        <v>167</v>
      </c>
      <c r="AK12" s="480">
        <v>192</v>
      </c>
      <c r="AL12" s="480">
        <v>108</v>
      </c>
      <c r="AM12" s="564">
        <v>103</v>
      </c>
      <c r="AN12" s="564">
        <v>94</v>
      </c>
      <c r="AO12" s="561">
        <v>48</v>
      </c>
      <c r="AP12" s="479">
        <v>2</v>
      </c>
      <c r="AQ12" s="482">
        <v>4</v>
      </c>
      <c r="AR12" s="482">
        <v>4</v>
      </c>
      <c r="AS12" s="482">
        <v>4</v>
      </c>
      <c r="AT12" s="482">
        <v>3</v>
      </c>
      <c r="AU12" s="482">
        <v>0</v>
      </c>
      <c r="AV12" s="564">
        <v>1</v>
      </c>
      <c r="AW12" s="564">
        <v>0</v>
      </c>
      <c r="AX12" s="561">
        <v>0</v>
      </c>
      <c r="AY12" s="479">
        <v>246</v>
      </c>
      <c r="AZ12" s="479">
        <v>253</v>
      </c>
      <c r="BA12" s="482">
        <v>235</v>
      </c>
      <c r="BB12" s="482">
        <v>1</v>
      </c>
      <c r="BC12" s="482">
        <v>0</v>
      </c>
      <c r="BD12" s="482">
        <v>0</v>
      </c>
      <c r="BE12" s="482">
        <v>0</v>
      </c>
      <c r="BF12" s="564">
        <v>0</v>
      </c>
      <c r="BG12" s="564">
        <v>0</v>
      </c>
      <c r="BH12" s="479">
        <v>530</v>
      </c>
      <c r="BI12" s="479">
        <v>3046</v>
      </c>
      <c r="BJ12" s="480">
        <v>3500</v>
      </c>
      <c r="BK12" s="480">
        <v>2439</v>
      </c>
      <c r="BL12" s="480">
        <v>2089</v>
      </c>
      <c r="BM12" s="480">
        <v>1240</v>
      </c>
      <c r="BN12" s="480">
        <v>710</v>
      </c>
      <c r="BO12" s="564">
        <v>220</v>
      </c>
      <c r="BP12" s="564">
        <v>115</v>
      </c>
      <c r="BQ12" s="561">
        <v>15</v>
      </c>
      <c r="BR12" s="479">
        <v>475</v>
      </c>
      <c r="BS12" s="479">
        <v>437</v>
      </c>
      <c r="BT12" s="482">
        <v>101</v>
      </c>
      <c r="BU12" s="482">
        <v>66</v>
      </c>
      <c r="BV12" s="482">
        <v>59</v>
      </c>
      <c r="BW12" s="482">
        <v>65</v>
      </c>
      <c r="BX12" s="482">
        <v>27</v>
      </c>
      <c r="BY12" s="564">
        <v>22</v>
      </c>
      <c r="BZ12" s="564">
        <v>21</v>
      </c>
      <c r="CA12" s="561">
        <v>11</v>
      </c>
      <c r="CB12" s="564">
        <v>107</v>
      </c>
      <c r="CC12" s="564">
        <v>132</v>
      </c>
      <c r="CD12" s="561">
        <v>154</v>
      </c>
      <c r="CE12" s="482">
        <v>5</v>
      </c>
      <c r="CF12" s="482">
        <v>32</v>
      </c>
      <c r="CG12" s="482">
        <v>68</v>
      </c>
      <c r="CH12" s="482">
        <v>80</v>
      </c>
      <c r="CI12" s="482">
        <v>106</v>
      </c>
      <c r="CJ12" s="564">
        <v>234</v>
      </c>
      <c r="CK12" s="564">
        <v>204</v>
      </c>
      <c r="CL12" s="561">
        <v>137</v>
      </c>
      <c r="CM12" s="479">
        <v>13</v>
      </c>
      <c r="CN12" s="479">
        <v>17</v>
      </c>
      <c r="CO12" s="479">
        <v>8</v>
      </c>
      <c r="CP12" s="479">
        <v>21</v>
      </c>
      <c r="CQ12" s="479">
        <v>9</v>
      </c>
      <c r="CR12" s="479">
        <v>17</v>
      </c>
      <c r="CS12" s="479">
        <v>23</v>
      </c>
      <c r="CT12" s="564">
        <v>25</v>
      </c>
      <c r="CU12" s="564">
        <v>12</v>
      </c>
      <c r="CV12" s="561"/>
      <c r="CW12" s="479">
        <v>6</v>
      </c>
      <c r="CX12" s="479">
        <v>11</v>
      </c>
      <c r="CY12" s="482">
        <v>26</v>
      </c>
      <c r="CZ12" s="482">
        <v>32</v>
      </c>
      <c r="DA12" s="482">
        <v>33</v>
      </c>
      <c r="DB12" s="482">
        <v>23</v>
      </c>
      <c r="DC12" s="482">
        <v>5</v>
      </c>
      <c r="DD12" s="564">
        <v>8</v>
      </c>
      <c r="DE12" s="564">
        <v>6</v>
      </c>
      <c r="DF12" s="561">
        <v>4</v>
      </c>
      <c r="DG12" s="479">
        <v>164</v>
      </c>
      <c r="DH12" s="479">
        <v>173</v>
      </c>
      <c r="DI12" s="480">
        <v>172</v>
      </c>
      <c r="DJ12" s="480">
        <v>123</v>
      </c>
      <c r="DK12" s="480">
        <v>158</v>
      </c>
      <c r="DL12" s="480">
        <v>150</v>
      </c>
      <c r="DM12" s="480">
        <v>149</v>
      </c>
      <c r="DN12" s="564">
        <v>227</v>
      </c>
      <c r="DO12" s="564">
        <v>222</v>
      </c>
      <c r="DP12" s="561">
        <v>214</v>
      </c>
      <c r="DQ12" s="479">
        <v>1691</v>
      </c>
      <c r="DR12" s="479">
        <v>4155</v>
      </c>
      <c r="DS12" s="482">
        <v>4166</v>
      </c>
      <c r="DT12" s="482">
        <v>2831</v>
      </c>
      <c r="DU12" s="482">
        <v>2613</v>
      </c>
      <c r="DV12" s="482">
        <v>1790</v>
      </c>
      <c r="DW12" s="482">
        <v>1133</v>
      </c>
      <c r="DX12" s="564">
        <v>947</v>
      </c>
      <c r="DY12" s="564">
        <v>806</v>
      </c>
      <c r="DZ12" s="561">
        <v>583</v>
      </c>
      <c r="EA12" s="479">
        <v>13056</v>
      </c>
      <c r="EB12" s="474">
        <v>11282</v>
      </c>
      <c r="EC12" s="482">
        <v>12399</v>
      </c>
      <c r="ED12" s="474">
        <v>9935</v>
      </c>
      <c r="EE12" s="474">
        <v>9242</v>
      </c>
      <c r="EF12" s="474">
        <v>8268</v>
      </c>
      <c r="EG12" s="474">
        <v>7891</v>
      </c>
      <c r="EH12" s="564">
        <v>5945</v>
      </c>
      <c r="EI12" s="2370">
        <v>6980</v>
      </c>
      <c r="EJ12" s="469">
        <v>7541</v>
      </c>
      <c r="EK12" s="483"/>
      <c r="EL12" s="483"/>
      <c r="EM12" s="2396"/>
      <c r="EN12" s="2396"/>
      <c r="EO12" s="2396"/>
      <c r="EP12" s="2396"/>
      <c r="EQ12" s="2396"/>
      <c r="ER12" s="2396"/>
      <c r="ES12" s="2396"/>
      <c r="ET12" s="2396"/>
      <c r="EU12" s="2396"/>
      <c r="EV12" s="2396"/>
      <c r="EW12" s="2396"/>
      <c r="EX12" s="2396"/>
      <c r="EY12" s="2396"/>
      <c r="EZ12" s="2396"/>
    </row>
    <row r="13" spans="1:162" ht="18" customHeight="1">
      <c r="A13" s="468" t="s">
        <v>293</v>
      </c>
      <c r="B13" s="479">
        <v>0</v>
      </c>
      <c r="C13" s="479">
        <v>2505</v>
      </c>
      <c r="D13" s="482">
        <v>208</v>
      </c>
      <c r="E13" s="482">
        <v>95</v>
      </c>
      <c r="F13" s="482">
        <v>76</v>
      </c>
      <c r="G13" s="482">
        <v>28</v>
      </c>
      <c r="H13" s="482">
        <v>288</v>
      </c>
      <c r="I13" s="565">
        <v>2582</v>
      </c>
      <c r="J13" s="565">
        <v>1677</v>
      </c>
      <c r="K13" s="561">
        <v>987</v>
      </c>
      <c r="L13" s="479">
        <v>14</v>
      </c>
      <c r="M13" s="479">
        <v>2</v>
      </c>
      <c r="N13" s="481">
        <v>27</v>
      </c>
      <c r="O13" s="481">
        <v>4</v>
      </c>
      <c r="P13" s="481">
        <v>2</v>
      </c>
      <c r="Q13" s="481">
        <v>0</v>
      </c>
      <c r="R13" s="481">
        <v>0</v>
      </c>
      <c r="S13" s="565">
        <v>0</v>
      </c>
      <c r="T13" s="564">
        <v>0</v>
      </c>
      <c r="U13" s="561">
        <v>0</v>
      </c>
      <c r="V13" s="479">
        <v>0</v>
      </c>
      <c r="W13" s="479">
        <v>0</v>
      </c>
      <c r="X13" s="479">
        <v>0</v>
      </c>
      <c r="Y13" s="479">
        <v>0</v>
      </c>
      <c r="Z13" s="479">
        <v>0</v>
      </c>
      <c r="AA13" s="479">
        <v>0</v>
      </c>
      <c r="AB13" s="479">
        <v>0</v>
      </c>
      <c r="AC13" s="565">
        <v>0</v>
      </c>
      <c r="AD13" s="564">
        <v>0</v>
      </c>
      <c r="AE13" s="561">
        <v>0</v>
      </c>
      <c r="AF13" s="479">
        <v>1</v>
      </c>
      <c r="AG13" s="479">
        <v>0</v>
      </c>
      <c r="AH13" s="480">
        <v>0</v>
      </c>
      <c r="AI13" s="480">
        <v>55</v>
      </c>
      <c r="AJ13" s="480">
        <v>62</v>
      </c>
      <c r="AK13" s="480">
        <v>0</v>
      </c>
      <c r="AL13" s="480">
        <v>1</v>
      </c>
      <c r="AM13" s="565">
        <v>0</v>
      </c>
      <c r="AN13" s="564">
        <v>0</v>
      </c>
      <c r="AO13" s="561">
        <v>0</v>
      </c>
      <c r="AP13" s="479">
        <v>0</v>
      </c>
      <c r="AQ13" s="482">
        <v>0</v>
      </c>
      <c r="AR13" s="482">
        <v>0</v>
      </c>
      <c r="AS13" s="482">
        <v>0</v>
      </c>
      <c r="AT13" s="482">
        <v>0</v>
      </c>
      <c r="AU13" s="482">
        <v>0</v>
      </c>
      <c r="AV13" s="565">
        <v>0</v>
      </c>
      <c r="AW13" s="564">
        <v>0</v>
      </c>
      <c r="AX13" s="561">
        <v>0</v>
      </c>
      <c r="AY13" s="479">
        <v>45</v>
      </c>
      <c r="AZ13" s="479">
        <v>45</v>
      </c>
      <c r="BA13" s="482">
        <v>25</v>
      </c>
      <c r="BB13" s="482">
        <v>0</v>
      </c>
      <c r="BC13" s="482">
        <v>0</v>
      </c>
      <c r="BD13" s="482">
        <v>0</v>
      </c>
      <c r="BE13" s="482">
        <v>0</v>
      </c>
      <c r="BF13" s="565">
        <v>0</v>
      </c>
      <c r="BG13" s="564">
        <v>0</v>
      </c>
      <c r="BH13" s="479">
        <v>0</v>
      </c>
      <c r="BI13" s="479">
        <v>186</v>
      </c>
      <c r="BJ13" s="480">
        <v>0</v>
      </c>
      <c r="BK13" s="480">
        <v>0</v>
      </c>
      <c r="BL13" s="480">
        <v>0</v>
      </c>
      <c r="BM13" s="480">
        <v>0</v>
      </c>
      <c r="BN13" s="480">
        <v>0</v>
      </c>
      <c r="BO13" s="565">
        <v>0</v>
      </c>
      <c r="BP13" s="565">
        <v>0</v>
      </c>
      <c r="BQ13" s="561">
        <v>0</v>
      </c>
      <c r="BR13" s="479">
        <v>1</v>
      </c>
      <c r="BS13" s="479">
        <v>0</v>
      </c>
      <c r="BT13" s="482">
        <v>0</v>
      </c>
      <c r="BU13" s="482">
        <v>0</v>
      </c>
      <c r="BV13" s="482">
        <v>3</v>
      </c>
      <c r="BW13" s="482">
        <v>4</v>
      </c>
      <c r="BX13" s="482">
        <v>0</v>
      </c>
      <c r="BY13" s="565">
        <v>3</v>
      </c>
      <c r="BZ13" s="565">
        <v>0</v>
      </c>
      <c r="CA13" s="561">
        <v>2</v>
      </c>
      <c r="CB13" s="565">
        <v>11</v>
      </c>
      <c r="CC13" s="565">
        <v>8</v>
      </c>
      <c r="CD13" s="561">
        <v>0</v>
      </c>
      <c r="CE13" s="482">
        <v>0</v>
      </c>
      <c r="CF13" s="482">
        <v>1</v>
      </c>
      <c r="CG13" s="482">
        <v>0</v>
      </c>
      <c r="CH13" s="482">
        <v>11</v>
      </c>
      <c r="CI13" s="482">
        <v>0</v>
      </c>
      <c r="CJ13" s="565">
        <v>0</v>
      </c>
      <c r="CK13" s="565">
        <v>0</v>
      </c>
      <c r="CL13" s="561">
        <v>0</v>
      </c>
      <c r="CM13" s="479">
        <v>1</v>
      </c>
      <c r="CN13" s="479">
        <v>2</v>
      </c>
      <c r="CO13" s="479">
        <v>1</v>
      </c>
      <c r="CP13" s="479">
        <v>3</v>
      </c>
      <c r="CQ13" s="479">
        <v>5</v>
      </c>
      <c r="CR13" s="479">
        <v>0</v>
      </c>
      <c r="CS13" s="479">
        <v>2</v>
      </c>
      <c r="CT13" s="565">
        <v>2</v>
      </c>
      <c r="CU13" s="565">
        <v>0</v>
      </c>
      <c r="CV13" s="561"/>
      <c r="CW13" s="479">
        <v>0</v>
      </c>
      <c r="CX13" s="479">
        <v>1</v>
      </c>
      <c r="CY13" s="482">
        <v>1</v>
      </c>
      <c r="CZ13" s="482">
        <v>0</v>
      </c>
      <c r="DA13" s="482">
        <v>1</v>
      </c>
      <c r="DB13" s="482">
        <v>0</v>
      </c>
      <c r="DC13" s="482">
        <v>0</v>
      </c>
      <c r="DD13" s="565">
        <v>0</v>
      </c>
      <c r="DE13" s="565">
        <v>0</v>
      </c>
      <c r="DF13" s="561">
        <v>0</v>
      </c>
      <c r="DG13" s="479">
        <v>8</v>
      </c>
      <c r="DH13" s="479">
        <v>1</v>
      </c>
      <c r="DI13" s="480">
        <v>3</v>
      </c>
      <c r="DJ13" s="480">
        <v>0</v>
      </c>
      <c r="DK13" s="480">
        <v>0</v>
      </c>
      <c r="DL13" s="480">
        <v>0</v>
      </c>
      <c r="DM13" s="480">
        <v>0</v>
      </c>
      <c r="DN13" s="565">
        <v>1</v>
      </c>
      <c r="DO13" s="565">
        <v>1</v>
      </c>
      <c r="DP13" s="561">
        <v>0</v>
      </c>
      <c r="DQ13" s="479">
        <v>70</v>
      </c>
      <c r="DR13" s="479">
        <v>237</v>
      </c>
      <c r="DS13" s="482">
        <v>57</v>
      </c>
      <c r="DT13" s="482">
        <v>63</v>
      </c>
      <c r="DU13" s="482">
        <v>73</v>
      </c>
      <c r="DV13" s="482">
        <v>15</v>
      </c>
      <c r="DW13" s="482">
        <v>3</v>
      </c>
      <c r="DX13" s="565">
        <v>17</v>
      </c>
      <c r="DY13" s="565">
        <v>9</v>
      </c>
      <c r="DZ13" s="561">
        <v>2</v>
      </c>
      <c r="EA13" s="479">
        <v>70</v>
      </c>
      <c r="EB13" s="474">
        <v>2742</v>
      </c>
      <c r="EC13" s="482">
        <v>265</v>
      </c>
      <c r="ED13" s="474">
        <v>158</v>
      </c>
      <c r="EE13" s="474">
        <v>149</v>
      </c>
      <c r="EF13" s="474">
        <v>43</v>
      </c>
      <c r="EG13" s="474">
        <v>291</v>
      </c>
      <c r="EH13" s="565">
        <v>2599</v>
      </c>
      <c r="EI13" s="2370">
        <v>1686</v>
      </c>
      <c r="EJ13" s="469">
        <v>989</v>
      </c>
      <c r="EK13" s="467"/>
      <c r="EL13" s="467"/>
      <c r="EM13" s="2396"/>
      <c r="EN13" s="2396"/>
      <c r="EO13" s="2396"/>
      <c r="EP13" s="2396"/>
      <c r="EQ13" s="2396"/>
      <c r="ER13" s="2396"/>
      <c r="ES13" s="2396"/>
      <c r="ET13" s="2396"/>
      <c r="EU13" s="2396"/>
      <c r="EV13" s="2396"/>
      <c r="EW13" s="2396"/>
      <c r="EX13" s="2396"/>
      <c r="EY13" s="2396"/>
      <c r="EZ13" s="2396"/>
    </row>
    <row r="14" spans="1:162" ht="18" customHeight="1">
      <c r="A14" s="468" t="s">
        <v>287</v>
      </c>
      <c r="B14" s="479">
        <v>0</v>
      </c>
      <c r="C14" s="479">
        <v>0</v>
      </c>
      <c r="D14" s="482">
        <v>23</v>
      </c>
      <c r="E14" s="482">
        <v>6</v>
      </c>
      <c r="F14" s="482">
        <v>2</v>
      </c>
      <c r="G14" s="482">
        <v>10</v>
      </c>
      <c r="H14" s="482">
        <v>16</v>
      </c>
      <c r="I14" s="565">
        <v>2224</v>
      </c>
      <c r="J14" s="565">
        <v>585</v>
      </c>
      <c r="K14" s="561">
        <v>192</v>
      </c>
      <c r="L14" s="479">
        <v>0</v>
      </c>
      <c r="M14" s="479">
        <v>3</v>
      </c>
      <c r="N14" s="481">
        <v>9</v>
      </c>
      <c r="O14" s="481">
        <v>1</v>
      </c>
      <c r="P14" s="481">
        <v>0</v>
      </c>
      <c r="Q14" s="481">
        <v>0</v>
      </c>
      <c r="R14" s="481">
        <v>0</v>
      </c>
      <c r="S14" s="565">
        <v>0</v>
      </c>
      <c r="T14" s="564">
        <v>0</v>
      </c>
      <c r="U14" s="561">
        <v>0</v>
      </c>
      <c r="V14" s="479">
        <v>0</v>
      </c>
      <c r="W14" s="479">
        <v>0</v>
      </c>
      <c r="X14" s="479">
        <v>0</v>
      </c>
      <c r="Y14" s="479">
        <v>0</v>
      </c>
      <c r="Z14" s="479">
        <v>0</v>
      </c>
      <c r="AA14" s="479">
        <v>0</v>
      </c>
      <c r="AB14" s="479">
        <v>0</v>
      </c>
      <c r="AC14" s="565">
        <v>0</v>
      </c>
      <c r="AD14" s="564">
        <v>0</v>
      </c>
      <c r="AE14" s="561">
        <v>0</v>
      </c>
      <c r="AF14" s="479">
        <v>0</v>
      </c>
      <c r="AG14" s="479">
        <v>0</v>
      </c>
      <c r="AH14" s="482">
        <v>0</v>
      </c>
      <c r="AI14" s="482">
        <v>14</v>
      </c>
      <c r="AJ14" s="482">
        <v>2</v>
      </c>
      <c r="AK14" s="482">
        <v>0</v>
      </c>
      <c r="AL14" s="482">
        <v>0</v>
      </c>
      <c r="AM14" s="565">
        <v>0</v>
      </c>
      <c r="AN14" s="564">
        <v>0</v>
      </c>
      <c r="AO14" s="561">
        <v>0</v>
      </c>
      <c r="AP14" s="479">
        <v>0</v>
      </c>
      <c r="AQ14" s="482">
        <v>0</v>
      </c>
      <c r="AR14" s="482">
        <v>0</v>
      </c>
      <c r="AS14" s="482">
        <v>0</v>
      </c>
      <c r="AT14" s="482">
        <v>0</v>
      </c>
      <c r="AU14" s="482">
        <v>0</v>
      </c>
      <c r="AV14" s="565">
        <v>0</v>
      </c>
      <c r="AW14" s="564">
        <v>0</v>
      </c>
      <c r="AX14" s="561">
        <v>0</v>
      </c>
      <c r="AY14" s="479">
        <v>10</v>
      </c>
      <c r="AZ14" s="479">
        <v>21</v>
      </c>
      <c r="BA14" s="482">
        <v>12</v>
      </c>
      <c r="BB14" s="482">
        <v>0</v>
      </c>
      <c r="BC14" s="482">
        <v>0</v>
      </c>
      <c r="BD14" s="482">
        <v>0</v>
      </c>
      <c r="BE14" s="482">
        <v>0</v>
      </c>
      <c r="BF14" s="565">
        <v>0</v>
      </c>
      <c r="BG14" s="564">
        <v>0</v>
      </c>
      <c r="BH14" s="479">
        <v>0</v>
      </c>
      <c r="BI14" s="479">
        <v>10</v>
      </c>
      <c r="BJ14" s="480">
        <v>0</v>
      </c>
      <c r="BK14" s="480">
        <v>0</v>
      </c>
      <c r="BL14" s="480">
        <v>0</v>
      </c>
      <c r="BM14" s="480">
        <v>0</v>
      </c>
      <c r="BN14" s="480">
        <v>0</v>
      </c>
      <c r="BO14" s="565">
        <v>0</v>
      </c>
      <c r="BP14" s="565">
        <v>0</v>
      </c>
      <c r="BQ14" s="561">
        <v>0</v>
      </c>
      <c r="BR14" s="479">
        <v>0</v>
      </c>
      <c r="BS14" s="479">
        <v>0</v>
      </c>
      <c r="BT14" s="482">
        <v>0</v>
      </c>
      <c r="BU14" s="482">
        <v>0</v>
      </c>
      <c r="BV14" s="482">
        <v>0</v>
      </c>
      <c r="BW14" s="482">
        <v>0</v>
      </c>
      <c r="BX14" s="482">
        <v>0</v>
      </c>
      <c r="BY14" s="565">
        <v>0</v>
      </c>
      <c r="BZ14" s="565">
        <v>0</v>
      </c>
      <c r="CA14" s="561">
        <v>0</v>
      </c>
      <c r="CB14" s="565">
        <v>0</v>
      </c>
      <c r="CC14" s="565">
        <v>0</v>
      </c>
      <c r="CD14" s="561">
        <v>0</v>
      </c>
      <c r="CE14" s="482">
        <v>0</v>
      </c>
      <c r="CF14" s="482">
        <v>0</v>
      </c>
      <c r="CG14" s="482">
        <v>0</v>
      </c>
      <c r="CH14" s="482">
        <v>0</v>
      </c>
      <c r="CI14" s="482">
        <v>0</v>
      </c>
      <c r="CJ14" s="565">
        <v>0</v>
      </c>
      <c r="CK14" s="565">
        <v>0</v>
      </c>
      <c r="CL14" s="561">
        <v>0</v>
      </c>
      <c r="CM14" s="479">
        <v>0</v>
      </c>
      <c r="CN14" s="479">
        <v>1</v>
      </c>
      <c r="CO14" s="479">
        <v>1</v>
      </c>
      <c r="CP14" s="479">
        <v>0</v>
      </c>
      <c r="CQ14" s="479">
        <v>0</v>
      </c>
      <c r="CR14" s="479">
        <v>0</v>
      </c>
      <c r="CS14" s="479">
        <v>0</v>
      </c>
      <c r="CT14" s="565">
        <v>1</v>
      </c>
      <c r="CU14" s="565">
        <v>0</v>
      </c>
      <c r="CV14" s="561"/>
      <c r="CW14" s="479">
        <v>0</v>
      </c>
      <c r="CX14" s="479">
        <v>0</v>
      </c>
      <c r="CY14" s="482">
        <v>0</v>
      </c>
      <c r="CZ14" s="482">
        <v>0</v>
      </c>
      <c r="DA14" s="482">
        <v>0</v>
      </c>
      <c r="DB14" s="482">
        <v>0</v>
      </c>
      <c r="DC14" s="482">
        <v>0</v>
      </c>
      <c r="DD14" s="565">
        <v>0</v>
      </c>
      <c r="DE14" s="565">
        <v>0</v>
      </c>
      <c r="DF14" s="561">
        <v>0</v>
      </c>
      <c r="DG14" s="479">
        <v>0</v>
      </c>
      <c r="DH14" s="479">
        <v>0</v>
      </c>
      <c r="DI14" s="480">
        <v>0</v>
      </c>
      <c r="DJ14" s="480">
        <v>0</v>
      </c>
      <c r="DK14" s="480">
        <v>0</v>
      </c>
      <c r="DL14" s="480">
        <v>0</v>
      </c>
      <c r="DM14" s="480">
        <v>0</v>
      </c>
      <c r="DN14" s="565">
        <v>0</v>
      </c>
      <c r="DO14" s="565">
        <v>0</v>
      </c>
      <c r="DP14" s="561">
        <v>0</v>
      </c>
      <c r="DQ14" s="479">
        <v>10</v>
      </c>
      <c r="DR14" s="479">
        <v>35</v>
      </c>
      <c r="DS14" s="482">
        <v>22</v>
      </c>
      <c r="DT14" s="482">
        <v>15</v>
      </c>
      <c r="DU14" s="482">
        <v>2</v>
      </c>
      <c r="DV14" s="482">
        <v>0</v>
      </c>
      <c r="DW14" s="482">
        <v>0</v>
      </c>
      <c r="DX14" s="565">
        <v>1</v>
      </c>
      <c r="DY14" s="565">
        <v>0</v>
      </c>
      <c r="DZ14" s="561">
        <v>0</v>
      </c>
      <c r="EA14" s="479">
        <v>10</v>
      </c>
      <c r="EB14" s="474">
        <v>35</v>
      </c>
      <c r="EC14" s="482">
        <v>45</v>
      </c>
      <c r="ED14" s="474">
        <v>21</v>
      </c>
      <c r="EE14" s="474">
        <v>4</v>
      </c>
      <c r="EF14" s="474">
        <v>10</v>
      </c>
      <c r="EG14" s="474">
        <v>16</v>
      </c>
      <c r="EH14" s="565">
        <v>2225</v>
      </c>
      <c r="EI14" s="2370">
        <v>585</v>
      </c>
      <c r="EJ14" s="469">
        <v>192</v>
      </c>
      <c r="EK14" s="467"/>
      <c r="EL14" s="467"/>
      <c r="EM14" s="2396"/>
      <c r="EN14" s="2396"/>
      <c r="EO14" s="2396"/>
      <c r="EP14" s="2396"/>
      <c r="EQ14" s="2396"/>
      <c r="ER14" s="2396"/>
      <c r="ES14" s="2396"/>
      <c r="ET14" s="2396"/>
      <c r="EU14" s="2396"/>
      <c r="EV14" s="2396"/>
      <c r="EW14" s="2396"/>
      <c r="EX14" s="2396"/>
      <c r="EY14" s="2396"/>
      <c r="EZ14" s="2396"/>
    </row>
    <row r="15" spans="1:162" ht="18" customHeight="1">
      <c r="A15" s="468" t="s">
        <v>288</v>
      </c>
      <c r="B15" s="479">
        <v>0</v>
      </c>
      <c r="C15" s="479">
        <v>0</v>
      </c>
      <c r="D15" s="482">
        <v>1</v>
      </c>
      <c r="E15" s="482">
        <v>9</v>
      </c>
      <c r="F15" s="474">
        <v>0</v>
      </c>
      <c r="G15" s="474">
        <v>0</v>
      </c>
      <c r="H15" s="474">
        <v>74</v>
      </c>
      <c r="I15" s="566">
        <v>1</v>
      </c>
      <c r="J15" s="566">
        <v>0</v>
      </c>
      <c r="K15" s="561">
        <v>0</v>
      </c>
      <c r="L15" s="479">
        <v>0</v>
      </c>
      <c r="M15" s="479">
        <v>0</v>
      </c>
      <c r="N15" s="482">
        <v>1</v>
      </c>
      <c r="O15" s="482">
        <v>0</v>
      </c>
      <c r="P15" s="482">
        <v>0</v>
      </c>
      <c r="Q15" s="482">
        <v>0</v>
      </c>
      <c r="R15" s="482">
        <v>0</v>
      </c>
      <c r="S15" s="566">
        <v>0</v>
      </c>
      <c r="T15" s="564">
        <v>0</v>
      </c>
      <c r="U15" s="561">
        <v>0</v>
      </c>
      <c r="V15" s="479">
        <v>0</v>
      </c>
      <c r="W15" s="479">
        <v>0</v>
      </c>
      <c r="X15" s="479">
        <v>0</v>
      </c>
      <c r="Y15" s="479">
        <v>0</v>
      </c>
      <c r="Z15" s="479">
        <v>0</v>
      </c>
      <c r="AA15" s="479">
        <v>0</v>
      </c>
      <c r="AB15" s="479">
        <v>0</v>
      </c>
      <c r="AC15" s="566">
        <v>0</v>
      </c>
      <c r="AD15" s="564">
        <v>0</v>
      </c>
      <c r="AE15" s="561">
        <v>0</v>
      </c>
      <c r="AF15" s="479">
        <v>0</v>
      </c>
      <c r="AG15" s="479">
        <v>0</v>
      </c>
      <c r="AH15" s="482">
        <v>0</v>
      </c>
      <c r="AI15" s="482">
        <v>0</v>
      </c>
      <c r="AJ15" s="482">
        <v>0</v>
      </c>
      <c r="AK15" s="482">
        <v>0</v>
      </c>
      <c r="AL15" s="482">
        <v>0</v>
      </c>
      <c r="AM15" s="566">
        <v>0</v>
      </c>
      <c r="AN15" s="564">
        <v>0</v>
      </c>
      <c r="AO15" s="561">
        <v>0</v>
      </c>
      <c r="AP15" s="479">
        <v>0</v>
      </c>
      <c r="AQ15" s="482">
        <v>0</v>
      </c>
      <c r="AR15" s="482">
        <v>0</v>
      </c>
      <c r="AS15" s="482">
        <v>0</v>
      </c>
      <c r="AT15" s="482">
        <v>0</v>
      </c>
      <c r="AU15" s="482">
        <v>0</v>
      </c>
      <c r="AV15" s="566">
        <v>0</v>
      </c>
      <c r="AW15" s="564">
        <v>0</v>
      </c>
      <c r="AX15" s="561">
        <v>0</v>
      </c>
      <c r="AY15" s="479">
        <v>0</v>
      </c>
      <c r="AZ15" s="479">
        <v>0</v>
      </c>
      <c r="BA15" s="482">
        <v>0</v>
      </c>
      <c r="BB15" s="482">
        <v>0</v>
      </c>
      <c r="BC15" s="482">
        <v>0</v>
      </c>
      <c r="BD15" s="482">
        <v>0</v>
      </c>
      <c r="BE15" s="482">
        <v>0</v>
      </c>
      <c r="BF15" s="566">
        <v>0</v>
      </c>
      <c r="BG15" s="564">
        <v>0</v>
      </c>
      <c r="BH15" s="479">
        <v>0</v>
      </c>
      <c r="BI15" s="479">
        <v>0</v>
      </c>
      <c r="BJ15" s="482">
        <v>0</v>
      </c>
      <c r="BK15" s="482">
        <v>0</v>
      </c>
      <c r="BL15" s="482">
        <v>0</v>
      </c>
      <c r="BM15" s="482">
        <v>0</v>
      </c>
      <c r="BN15" s="482">
        <v>0</v>
      </c>
      <c r="BO15" s="566">
        <v>0</v>
      </c>
      <c r="BP15" s="566">
        <v>0</v>
      </c>
      <c r="BQ15" s="561">
        <v>0</v>
      </c>
      <c r="BR15" s="479">
        <v>0</v>
      </c>
      <c r="BS15" s="479">
        <v>0</v>
      </c>
      <c r="BT15" s="482">
        <v>0</v>
      </c>
      <c r="BU15" s="482">
        <v>0</v>
      </c>
      <c r="BV15" s="482">
        <v>0</v>
      </c>
      <c r="BW15" s="482">
        <v>0</v>
      </c>
      <c r="BX15" s="482">
        <v>0</v>
      </c>
      <c r="BY15" s="566">
        <v>0</v>
      </c>
      <c r="BZ15" s="566">
        <v>0</v>
      </c>
      <c r="CA15" s="561">
        <v>0</v>
      </c>
      <c r="CB15" s="566">
        <v>0</v>
      </c>
      <c r="CC15" s="566">
        <v>0</v>
      </c>
      <c r="CD15" s="561">
        <v>0</v>
      </c>
      <c r="CE15" s="482">
        <v>0</v>
      </c>
      <c r="CF15" s="482">
        <v>0</v>
      </c>
      <c r="CG15" s="482">
        <v>0</v>
      </c>
      <c r="CH15" s="482">
        <v>0</v>
      </c>
      <c r="CI15" s="482">
        <v>0</v>
      </c>
      <c r="CJ15" s="566">
        <v>0</v>
      </c>
      <c r="CK15" s="566">
        <v>0</v>
      </c>
      <c r="CL15" s="561">
        <v>0</v>
      </c>
      <c r="CM15" s="479">
        <v>0</v>
      </c>
      <c r="CN15" s="479">
        <v>0</v>
      </c>
      <c r="CO15" s="479">
        <v>0</v>
      </c>
      <c r="CP15" s="479">
        <v>0</v>
      </c>
      <c r="CQ15" s="479">
        <v>0</v>
      </c>
      <c r="CR15" s="479">
        <v>0</v>
      </c>
      <c r="CS15" s="479">
        <v>0</v>
      </c>
      <c r="CT15" s="566">
        <v>0</v>
      </c>
      <c r="CU15" s="566">
        <v>0</v>
      </c>
      <c r="CV15" s="561"/>
      <c r="CW15" s="479">
        <v>0</v>
      </c>
      <c r="CX15" s="479">
        <v>0</v>
      </c>
      <c r="CY15" s="482">
        <v>0</v>
      </c>
      <c r="CZ15" s="482">
        <v>0</v>
      </c>
      <c r="DA15" s="482">
        <v>0</v>
      </c>
      <c r="DB15" s="482">
        <v>0</v>
      </c>
      <c r="DC15" s="482">
        <v>0</v>
      </c>
      <c r="DD15" s="566">
        <v>0</v>
      </c>
      <c r="DE15" s="566">
        <v>0</v>
      </c>
      <c r="DF15" s="561">
        <v>0</v>
      </c>
      <c r="DG15" s="479">
        <v>0</v>
      </c>
      <c r="DH15" s="479">
        <v>0</v>
      </c>
      <c r="DI15" s="482">
        <v>0</v>
      </c>
      <c r="DJ15" s="482">
        <v>0</v>
      </c>
      <c r="DK15" s="482">
        <v>0</v>
      </c>
      <c r="DL15" s="482">
        <v>0</v>
      </c>
      <c r="DM15" s="482">
        <v>0</v>
      </c>
      <c r="DN15" s="566">
        <v>0</v>
      </c>
      <c r="DO15" s="566">
        <v>0</v>
      </c>
      <c r="DP15" s="561">
        <v>0</v>
      </c>
      <c r="DQ15" s="479">
        <v>0</v>
      </c>
      <c r="DR15" s="479">
        <v>0</v>
      </c>
      <c r="DS15" s="482">
        <v>1</v>
      </c>
      <c r="DT15" s="482">
        <v>0</v>
      </c>
      <c r="DU15" s="479">
        <v>0</v>
      </c>
      <c r="DV15" s="479">
        <v>0</v>
      </c>
      <c r="DW15" s="479">
        <v>0</v>
      </c>
      <c r="DX15" s="566">
        <v>0</v>
      </c>
      <c r="DY15" s="566">
        <v>0</v>
      </c>
      <c r="DZ15" s="561">
        <v>0</v>
      </c>
      <c r="EA15" s="479">
        <v>0</v>
      </c>
      <c r="EB15" s="474">
        <v>0</v>
      </c>
      <c r="EC15" s="482">
        <v>2</v>
      </c>
      <c r="ED15" s="474">
        <v>9</v>
      </c>
      <c r="EE15" s="474">
        <v>0</v>
      </c>
      <c r="EF15" s="474">
        <v>0</v>
      </c>
      <c r="EG15" s="474">
        <v>74</v>
      </c>
      <c r="EH15" s="566">
        <v>1</v>
      </c>
      <c r="EI15" s="2370">
        <v>0</v>
      </c>
      <c r="EJ15" s="469">
        <v>0</v>
      </c>
      <c r="EK15" s="467"/>
      <c r="EL15" s="467"/>
      <c r="EM15" s="2396"/>
      <c r="EN15" s="2396"/>
      <c r="EO15" s="2396"/>
      <c r="EP15" s="2396"/>
      <c r="EQ15" s="2396"/>
      <c r="ER15" s="2396"/>
      <c r="ES15" s="2396"/>
      <c r="ET15" s="2396"/>
      <c r="EU15" s="2396"/>
      <c r="EV15" s="2396"/>
      <c r="EW15" s="2396"/>
      <c r="EX15" s="2396"/>
      <c r="EY15" s="2396"/>
      <c r="EZ15" s="2396"/>
    </row>
    <row r="16" spans="1:162" ht="18" customHeight="1">
      <c r="A16" s="473" t="s">
        <v>289</v>
      </c>
      <c r="B16" s="479">
        <v>0</v>
      </c>
      <c r="C16" s="479">
        <v>0</v>
      </c>
      <c r="D16" s="482">
        <v>5</v>
      </c>
      <c r="E16" s="482">
        <v>14</v>
      </c>
      <c r="F16" s="474">
        <v>0</v>
      </c>
      <c r="G16" s="474">
        <v>0</v>
      </c>
      <c r="H16" s="474">
        <v>4</v>
      </c>
      <c r="I16" s="566">
        <v>0</v>
      </c>
      <c r="J16" s="566">
        <v>0</v>
      </c>
      <c r="K16" s="561">
        <v>0</v>
      </c>
      <c r="L16" s="479">
        <v>2</v>
      </c>
      <c r="M16" s="479">
        <v>0</v>
      </c>
      <c r="N16" s="482">
        <v>0</v>
      </c>
      <c r="O16" s="482">
        <v>0</v>
      </c>
      <c r="P16" s="482">
        <v>0</v>
      </c>
      <c r="Q16" s="482">
        <v>0</v>
      </c>
      <c r="R16" s="482">
        <v>0</v>
      </c>
      <c r="S16" s="566">
        <v>0</v>
      </c>
      <c r="T16" s="564">
        <v>0</v>
      </c>
      <c r="U16" s="561">
        <v>0</v>
      </c>
      <c r="V16" s="479">
        <v>0</v>
      </c>
      <c r="W16" s="479">
        <v>0</v>
      </c>
      <c r="X16" s="479">
        <v>0</v>
      </c>
      <c r="Y16" s="479">
        <v>0</v>
      </c>
      <c r="Z16" s="479">
        <v>0</v>
      </c>
      <c r="AA16" s="479">
        <v>0</v>
      </c>
      <c r="AB16" s="479">
        <v>0</v>
      </c>
      <c r="AC16" s="566">
        <v>0</v>
      </c>
      <c r="AD16" s="564">
        <v>0</v>
      </c>
      <c r="AE16" s="561">
        <v>0</v>
      </c>
      <c r="AF16" s="479">
        <v>0</v>
      </c>
      <c r="AG16" s="479">
        <v>0</v>
      </c>
      <c r="AH16" s="482">
        <v>0</v>
      </c>
      <c r="AI16" s="482">
        <v>0</v>
      </c>
      <c r="AJ16" s="482">
        <v>0</v>
      </c>
      <c r="AK16" s="482">
        <v>0</v>
      </c>
      <c r="AL16" s="482">
        <v>0</v>
      </c>
      <c r="AM16" s="566">
        <v>0</v>
      </c>
      <c r="AN16" s="564">
        <v>0</v>
      </c>
      <c r="AO16" s="561">
        <v>0</v>
      </c>
      <c r="AP16" s="479">
        <v>0</v>
      </c>
      <c r="AQ16" s="482">
        <v>0</v>
      </c>
      <c r="AR16" s="482">
        <v>0</v>
      </c>
      <c r="AS16" s="482">
        <v>0</v>
      </c>
      <c r="AT16" s="482">
        <v>0</v>
      </c>
      <c r="AU16" s="482">
        <v>0</v>
      </c>
      <c r="AV16" s="566">
        <v>0</v>
      </c>
      <c r="AW16" s="564">
        <v>0</v>
      </c>
      <c r="AX16" s="561">
        <v>0</v>
      </c>
      <c r="AY16" s="479">
        <v>0</v>
      </c>
      <c r="AZ16" s="479">
        <v>0</v>
      </c>
      <c r="BA16" s="482">
        <v>0</v>
      </c>
      <c r="BB16" s="482">
        <v>0</v>
      </c>
      <c r="BC16" s="482">
        <v>0</v>
      </c>
      <c r="BD16" s="482">
        <v>0</v>
      </c>
      <c r="BE16" s="482">
        <v>0</v>
      </c>
      <c r="BF16" s="566">
        <v>0</v>
      </c>
      <c r="BG16" s="564">
        <v>0</v>
      </c>
      <c r="BH16" s="479">
        <v>0</v>
      </c>
      <c r="BI16" s="479">
        <v>0</v>
      </c>
      <c r="BJ16" s="482">
        <v>0</v>
      </c>
      <c r="BK16" s="482">
        <v>0</v>
      </c>
      <c r="BL16" s="482">
        <v>0</v>
      </c>
      <c r="BM16" s="482">
        <v>0</v>
      </c>
      <c r="BN16" s="482">
        <v>0</v>
      </c>
      <c r="BO16" s="566">
        <v>0</v>
      </c>
      <c r="BP16" s="566">
        <v>0</v>
      </c>
      <c r="BQ16" s="561">
        <v>0</v>
      </c>
      <c r="BR16" s="479">
        <v>0</v>
      </c>
      <c r="BS16" s="479">
        <v>0</v>
      </c>
      <c r="BT16" s="482">
        <v>0</v>
      </c>
      <c r="BU16" s="482">
        <v>0</v>
      </c>
      <c r="BV16" s="482">
        <v>0</v>
      </c>
      <c r="BW16" s="482">
        <v>0</v>
      </c>
      <c r="BX16" s="482">
        <v>0</v>
      </c>
      <c r="BY16" s="566">
        <v>0</v>
      </c>
      <c r="BZ16" s="566">
        <v>0</v>
      </c>
      <c r="CA16" s="561">
        <v>0</v>
      </c>
      <c r="CB16" s="566">
        <v>0</v>
      </c>
      <c r="CC16" s="566">
        <v>0</v>
      </c>
      <c r="CD16" s="561">
        <v>0</v>
      </c>
      <c r="CE16" s="482">
        <v>0</v>
      </c>
      <c r="CF16" s="482">
        <v>0</v>
      </c>
      <c r="CG16" s="482">
        <v>0</v>
      </c>
      <c r="CH16" s="482">
        <v>0</v>
      </c>
      <c r="CI16" s="482">
        <v>0</v>
      </c>
      <c r="CJ16" s="566">
        <v>0</v>
      </c>
      <c r="CK16" s="566">
        <v>0</v>
      </c>
      <c r="CL16" s="561">
        <v>0</v>
      </c>
      <c r="CM16" s="479">
        <v>0</v>
      </c>
      <c r="CN16" s="479">
        <v>0</v>
      </c>
      <c r="CO16" s="479">
        <v>0</v>
      </c>
      <c r="CP16" s="479">
        <v>0</v>
      </c>
      <c r="CQ16" s="479">
        <v>0</v>
      </c>
      <c r="CR16" s="479">
        <v>0</v>
      </c>
      <c r="CS16" s="479">
        <v>0</v>
      </c>
      <c r="CT16" s="566">
        <v>0</v>
      </c>
      <c r="CU16" s="566">
        <v>0</v>
      </c>
      <c r="CV16" s="561"/>
      <c r="CW16" s="479">
        <v>0</v>
      </c>
      <c r="CX16" s="479">
        <v>0</v>
      </c>
      <c r="CY16" s="482">
        <v>0</v>
      </c>
      <c r="CZ16" s="482">
        <v>0</v>
      </c>
      <c r="DA16" s="482">
        <v>0</v>
      </c>
      <c r="DB16" s="482">
        <v>0</v>
      </c>
      <c r="DC16" s="482">
        <v>0</v>
      </c>
      <c r="DD16" s="566">
        <v>0</v>
      </c>
      <c r="DE16" s="566">
        <v>0</v>
      </c>
      <c r="DF16" s="561">
        <v>0</v>
      </c>
      <c r="DG16" s="479">
        <v>0</v>
      </c>
      <c r="DH16" s="479">
        <v>0</v>
      </c>
      <c r="DI16" s="482">
        <v>0</v>
      </c>
      <c r="DJ16" s="482">
        <v>0</v>
      </c>
      <c r="DK16" s="482">
        <v>0</v>
      </c>
      <c r="DL16" s="482">
        <v>0</v>
      </c>
      <c r="DM16" s="482">
        <v>0</v>
      </c>
      <c r="DN16" s="566">
        <v>0</v>
      </c>
      <c r="DO16" s="566">
        <v>0</v>
      </c>
      <c r="DP16" s="561">
        <v>0</v>
      </c>
      <c r="DQ16" s="479">
        <v>2</v>
      </c>
      <c r="DR16" s="479">
        <v>0</v>
      </c>
      <c r="DS16" s="482">
        <v>0</v>
      </c>
      <c r="DT16" s="482">
        <v>0</v>
      </c>
      <c r="DU16" s="479">
        <v>0</v>
      </c>
      <c r="DV16" s="479">
        <v>0</v>
      </c>
      <c r="DW16" s="479">
        <v>0</v>
      </c>
      <c r="DX16" s="566">
        <v>0</v>
      </c>
      <c r="DY16" s="566">
        <v>0</v>
      </c>
      <c r="DZ16" s="561">
        <v>0</v>
      </c>
      <c r="EA16" s="479">
        <v>2</v>
      </c>
      <c r="EB16" s="474">
        <v>0</v>
      </c>
      <c r="EC16" s="482">
        <v>5</v>
      </c>
      <c r="ED16" s="474">
        <v>14</v>
      </c>
      <c r="EE16" s="474">
        <v>0</v>
      </c>
      <c r="EF16" s="474">
        <v>0</v>
      </c>
      <c r="EG16" s="474">
        <v>4</v>
      </c>
      <c r="EH16" s="566">
        <v>0</v>
      </c>
      <c r="EI16" s="2370">
        <v>0</v>
      </c>
      <c r="EJ16" s="469">
        <v>0</v>
      </c>
      <c r="EK16" s="467"/>
      <c r="EL16" s="467"/>
      <c r="EM16" s="2396"/>
      <c r="EN16" s="2396"/>
      <c r="EO16" s="2396"/>
      <c r="EP16" s="2396"/>
      <c r="EQ16" s="2396"/>
      <c r="ER16" s="2396"/>
      <c r="ES16" s="2396"/>
      <c r="ET16" s="2396"/>
      <c r="EU16" s="2396"/>
      <c r="EV16" s="2396"/>
      <c r="EW16" s="2396"/>
      <c r="EX16" s="2396"/>
      <c r="EY16" s="2396"/>
      <c r="EZ16" s="2396"/>
    </row>
    <row r="17" spans="1:156" ht="18" customHeight="1">
      <c r="A17" s="484" t="s">
        <v>255</v>
      </c>
      <c r="B17" s="485">
        <v>11365</v>
      </c>
      <c r="C17" s="485">
        <v>9632</v>
      </c>
      <c r="D17" s="486">
        <v>8470</v>
      </c>
      <c r="E17" s="486">
        <v>7228</v>
      </c>
      <c r="F17" s="486">
        <v>6707</v>
      </c>
      <c r="G17" s="486">
        <v>6516</v>
      </c>
      <c r="H17" s="486">
        <v>7140</v>
      </c>
      <c r="I17" s="567">
        <v>9805</v>
      </c>
      <c r="J17" s="567">
        <v>8436</v>
      </c>
      <c r="K17" s="561">
        <v>8137</v>
      </c>
      <c r="L17" s="485">
        <v>232</v>
      </c>
      <c r="M17" s="485">
        <v>194</v>
      </c>
      <c r="N17" s="486">
        <v>105</v>
      </c>
      <c r="O17" s="486">
        <v>39</v>
      </c>
      <c r="P17" s="486">
        <v>28</v>
      </c>
      <c r="Q17" s="486">
        <v>20</v>
      </c>
      <c r="R17" s="486">
        <v>5</v>
      </c>
      <c r="S17" s="567">
        <v>0</v>
      </c>
      <c r="T17" s="564">
        <v>0</v>
      </c>
      <c r="U17" s="561">
        <v>0</v>
      </c>
      <c r="V17" s="485">
        <v>26</v>
      </c>
      <c r="W17" s="485">
        <v>19</v>
      </c>
      <c r="X17" s="485">
        <v>3</v>
      </c>
      <c r="Y17" s="485">
        <v>3</v>
      </c>
      <c r="Z17" s="485">
        <v>0</v>
      </c>
      <c r="AA17" s="485">
        <v>0</v>
      </c>
      <c r="AB17" s="485">
        <v>0</v>
      </c>
      <c r="AC17" s="567">
        <v>0</v>
      </c>
      <c r="AD17" s="564">
        <v>0</v>
      </c>
      <c r="AE17" s="561">
        <v>0</v>
      </c>
      <c r="AF17" s="485">
        <v>14</v>
      </c>
      <c r="AG17" s="485">
        <v>10</v>
      </c>
      <c r="AH17" s="486">
        <v>44</v>
      </c>
      <c r="AI17" s="486">
        <v>145</v>
      </c>
      <c r="AJ17" s="486">
        <v>231</v>
      </c>
      <c r="AK17" s="486">
        <v>192</v>
      </c>
      <c r="AL17" s="486">
        <v>109</v>
      </c>
      <c r="AM17" s="567">
        <v>103</v>
      </c>
      <c r="AN17" s="564">
        <v>94</v>
      </c>
      <c r="AO17" s="561">
        <v>48</v>
      </c>
      <c r="AP17" s="485">
        <v>2</v>
      </c>
      <c r="AQ17" s="486">
        <v>4</v>
      </c>
      <c r="AR17" s="486">
        <v>4</v>
      </c>
      <c r="AS17" s="486">
        <v>4</v>
      </c>
      <c r="AT17" s="486">
        <v>3</v>
      </c>
      <c r="AU17" s="486">
        <v>0</v>
      </c>
      <c r="AV17" s="567">
        <v>1</v>
      </c>
      <c r="AW17" s="564">
        <v>0</v>
      </c>
      <c r="AX17" s="561">
        <v>0</v>
      </c>
      <c r="AY17" s="485">
        <v>301</v>
      </c>
      <c r="AZ17" s="485">
        <v>319</v>
      </c>
      <c r="BA17" s="486">
        <v>272</v>
      </c>
      <c r="BB17" s="486">
        <v>1</v>
      </c>
      <c r="BC17" s="486">
        <v>0</v>
      </c>
      <c r="BD17" s="486">
        <v>0</v>
      </c>
      <c r="BE17" s="486">
        <v>0</v>
      </c>
      <c r="BF17" s="567">
        <v>0</v>
      </c>
      <c r="BG17" s="564">
        <v>0</v>
      </c>
      <c r="BH17" s="485">
        <v>530</v>
      </c>
      <c r="BI17" s="485">
        <v>3242</v>
      </c>
      <c r="BJ17" s="486">
        <v>3500</v>
      </c>
      <c r="BK17" s="486">
        <v>2439</v>
      </c>
      <c r="BL17" s="480">
        <v>2089</v>
      </c>
      <c r="BM17" s="480">
        <v>1240</v>
      </c>
      <c r="BN17" s="480">
        <v>710</v>
      </c>
      <c r="BO17" s="567">
        <v>220</v>
      </c>
      <c r="BP17" s="567">
        <v>115</v>
      </c>
      <c r="BQ17" s="561">
        <v>15</v>
      </c>
      <c r="BR17" s="485">
        <v>476</v>
      </c>
      <c r="BS17" s="485">
        <v>437</v>
      </c>
      <c r="BT17" s="486">
        <v>101</v>
      </c>
      <c r="BU17" s="486">
        <v>66</v>
      </c>
      <c r="BV17" s="486">
        <v>62</v>
      </c>
      <c r="BW17" s="486">
        <v>69</v>
      </c>
      <c r="BX17" s="486">
        <v>27</v>
      </c>
      <c r="BY17" s="567">
        <v>25</v>
      </c>
      <c r="BZ17" s="567">
        <v>21</v>
      </c>
      <c r="CA17" s="561">
        <v>13</v>
      </c>
      <c r="CB17" s="567">
        <v>118</v>
      </c>
      <c r="CC17" s="567">
        <v>140</v>
      </c>
      <c r="CD17" s="561">
        <v>154</v>
      </c>
      <c r="CE17" s="486">
        <v>5</v>
      </c>
      <c r="CF17" s="486">
        <v>33</v>
      </c>
      <c r="CG17" s="486">
        <v>68</v>
      </c>
      <c r="CH17" s="486">
        <v>91</v>
      </c>
      <c r="CI17" s="486">
        <v>106</v>
      </c>
      <c r="CJ17" s="567">
        <v>234</v>
      </c>
      <c r="CK17" s="567">
        <v>204</v>
      </c>
      <c r="CL17" s="561">
        <v>137</v>
      </c>
      <c r="CM17" s="485">
        <v>14</v>
      </c>
      <c r="CN17" s="485">
        <v>20</v>
      </c>
      <c r="CO17" s="485">
        <v>10</v>
      </c>
      <c r="CP17" s="485">
        <v>24</v>
      </c>
      <c r="CQ17" s="485">
        <v>14</v>
      </c>
      <c r="CR17" s="485">
        <v>17</v>
      </c>
      <c r="CS17" s="485">
        <v>25</v>
      </c>
      <c r="CT17" s="567">
        <v>28</v>
      </c>
      <c r="CU17" s="567">
        <v>12</v>
      </c>
      <c r="CV17" s="561"/>
      <c r="CW17" s="485">
        <v>6</v>
      </c>
      <c r="CX17" s="485">
        <v>12</v>
      </c>
      <c r="CY17" s="486">
        <v>27</v>
      </c>
      <c r="CZ17" s="486">
        <v>32</v>
      </c>
      <c r="DA17" s="486">
        <v>34</v>
      </c>
      <c r="DB17" s="486">
        <v>23</v>
      </c>
      <c r="DC17" s="486">
        <v>5</v>
      </c>
      <c r="DD17" s="567">
        <v>8</v>
      </c>
      <c r="DE17" s="567">
        <v>6</v>
      </c>
      <c r="DF17" s="561">
        <v>4</v>
      </c>
      <c r="DG17" s="485">
        <v>172</v>
      </c>
      <c r="DH17" s="485">
        <v>174</v>
      </c>
      <c r="DI17" s="486">
        <v>175</v>
      </c>
      <c r="DJ17" s="486">
        <v>123</v>
      </c>
      <c r="DK17" s="480">
        <v>158</v>
      </c>
      <c r="DL17" s="480">
        <v>150</v>
      </c>
      <c r="DM17" s="480">
        <v>149</v>
      </c>
      <c r="DN17" s="567">
        <v>228</v>
      </c>
      <c r="DO17" s="567">
        <v>223</v>
      </c>
      <c r="DP17" s="561">
        <v>214</v>
      </c>
      <c r="DQ17" s="485">
        <v>1773</v>
      </c>
      <c r="DR17" s="485">
        <v>4427</v>
      </c>
      <c r="DS17" s="486">
        <v>4246</v>
      </c>
      <c r="DT17" s="486">
        <v>2909</v>
      </c>
      <c r="DU17" s="486">
        <v>2688</v>
      </c>
      <c r="DV17" s="486">
        <v>1805</v>
      </c>
      <c r="DW17" s="486">
        <v>1136</v>
      </c>
      <c r="DX17" s="567">
        <v>965</v>
      </c>
      <c r="DY17" s="567">
        <v>815</v>
      </c>
      <c r="DZ17" s="561">
        <v>585</v>
      </c>
      <c r="EA17" s="485">
        <v>13138</v>
      </c>
      <c r="EB17" s="484">
        <v>14059</v>
      </c>
      <c r="EC17" s="486">
        <v>12716</v>
      </c>
      <c r="ED17" s="484">
        <v>10137</v>
      </c>
      <c r="EE17" s="484">
        <v>9395</v>
      </c>
      <c r="EF17" s="484">
        <v>8321</v>
      </c>
      <c r="EG17" s="484">
        <v>8276</v>
      </c>
      <c r="EH17" s="567">
        <v>10770</v>
      </c>
      <c r="EI17" s="2372">
        <v>9251</v>
      </c>
      <c r="EJ17" s="2374">
        <v>8722</v>
      </c>
      <c r="EK17" s="467"/>
      <c r="EL17" s="467"/>
      <c r="EM17" s="2396"/>
      <c r="EN17" s="2396"/>
      <c r="EO17" s="2396"/>
      <c r="EP17" s="2396"/>
      <c r="EQ17" s="2396"/>
      <c r="ER17" s="2396"/>
      <c r="ES17" s="2396"/>
      <c r="ET17" s="2396"/>
      <c r="EU17" s="2396"/>
      <c r="EV17" s="2396"/>
      <c r="EW17" s="2396"/>
      <c r="EX17" s="2396"/>
      <c r="EY17" s="2396"/>
      <c r="EZ17" s="2396"/>
    </row>
    <row r="18" spans="1:156">
      <c r="A18" s="467"/>
      <c r="B18" s="467"/>
      <c r="C18" s="467"/>
      <c r="D18" s="467"/>
      <c r="E18" s="467"/>
      <c r="F18" s="467"/>
      <c r="G18" s="467"/>
      <c r="H18" s="467"/>
      <c r="I18" s="467"/>
      <c r="J18" s="467"/>
      <c r="K18" s="467"/>
      <c r="L18" s="467"/>
      <c r="M18" s="467"/>
      <c r="N18" s="467"/>
      <c r="O18" s="467"/>
      <c r="P18" s="467"/>
      <c r="Q18" s="467"/>
      <c r="R18" s="467"/>
      <c r="S18" s="467"/>
      <c r="T18" s="467"/>
      <c r="U18" s="467"/>
      <c r="V18" s="467"/>
      <c r="W18" s="467"/>
      <c r="X18" s="467"/>
      <c r="Y18" s="467"/>
      <c r="Z18" s="467"/>
      <c r="AA18" s="467"/>
      <c r="AB18" s="467"/>
      <c r="AC18" s="467"/>
      <c r="AD18" s="467"/>
      <c r="AE18" s="467"/>
      <c r="AF18" s="467"/>
      <c r="AG18" s="467"/>
      <c r="AH18" s="467"/>
      <c r="AI18" s="467"/>
      <c r="AJ18" s="467"/>
      <c r="AK18" s="467"/>
      <c r="AL18" s="467"/>
      <c r="AM18" s="467"/>
      <c r="AN18" s="467"/>
      <c r="AO18" s="467"/>
      <c r="AP18" s="467"/>
      <c r="AQ18" s="467"/>
      <c r="AR18" s="467"/>
      <c r="AS18" s="467"/>
      <c r="AT18" s="467"/>
      <c r="AU18" s="467"/>
      <c r="AV18" s="467"/>
      <c r="AW18" s="467"/>
      <c r="AX18" s="467"/>
      <c r="AY18" s="467"/>
      <c r="AZ18" s="467"/>
      <c r="BA18" s="467"/>
      <c r="BB18" s="467"/>
      <c r="BC18" s="467"/>
      <c r="BD18" s="467"/>
      <c r="BE18" s="467"/>
      <c r="BF18" s="467"/>
      <c r="BG18" s="467"/>
      <c r="BH18" s="467"/>
      <c r="BI18" s="467"/>
      <c r="BJ18" s="467"/>
      <c r="BK18" s="467"/>
      <c r="BL18" s="467"/>
      <c r="BM18" s="467"/>
      <c r="BN18" s="467"/>
      <c r="BO18" s="467"/>
      <c r="BP18" s="467"/>
      <c r="BQ18" s="467"/>
      <c r="BR18" s="467"/>
      <c r="BS18" s="467"/>
      <c r="BT18" s="467"/>
      <c r="BU18" s="467"/>
      <c r="BV18" s="467"/>
      <c r="BW18" s="467"/>
      <c r="BX18" s="467"/>
      <c r="BY18" s="467"/>
      <c r="BZ18" s="467"/>
      <c r="CA18" s="467"/>
      <c r="CB18" s="467"/>
      <c r="CC18" s="467"/>
      <c r="CD18" s="467"/>
      <c r="CE18" s="467"/>
      <c r="CF18" s="467"/>
      <c r="CG18" s="467"/>
      <c r="CH18" s="467"/>
      <c r="CI18" s="467"/>
      <c r="CJ18" s="467"/>
      <c r="CK18" s="467"/>
      <c r="CL18" s="467"/>
      <c r="CM18" s="467"/>
      <c r="CN18" s="467"/>
      <c r="CO18" s="467"/>
      <c r="CP18" s="467"/>
      <c r="CQ18" s="467"/>
      <c r="CR18" s="467"/>
      <c r="CS18" s="467"/>
      <c r="CT18" s="467"/>
      <c r="CU18" s="467"/>
      <c r="CV18" s="467"/>
      <c r="CW18" s="467"/>
      <c r="CX18" s="467"/>
      <c r="CY18" s="467"/>
      <c r="CZ18" s="467"/>
      <c r="DA18" s="467"/>
      <c r="DB18" s="467"/>
      <c r="DC18" s="467"/>
      <c r="DD18" s="467"/>
      <c r="DE18" s="467"/>
      <c r="DF18" s="467"/>
      <c r="DG18" s="467"/>
      <c r="DH18" s="467"/>
      <c r="DI18" s="467"/>
      <c r="DJ18" s="467"/>
      <c r="DK18" s="467"/>
      <c r="DL18" s="467"/>
      <c r="DM18" s="467"/>
      <c r="DN18" s="467"/>
      <c r="DO18" s="467"/>
      <c r="DP18" s="467"/>
      <c r="DQ18" s="467"/>
      <c r="DR18" s="467"/>
      <c r="DS18" s="467"/>
      <c r="DT18" s="467"/>
      <c r="DU18" s="467"/>
      <c r="DV18" s="467"/>
      <c r="DW18" s="467"/>
      <c r="DX18" s="467"/>
      <c r="DY18" s="467"/>
      <c r="DZ18" s="467"/>
      <c r="EA18" s="467"/>
      <c r="EB18" s="467"/>
      <c r="EC18" s="467"/>
      <c r="ED18" s="467"/>
      <c r="EE18" s="467"/>
      <c r="EF18" s="467"/>
      <c r="EG18" s="467"/>
      <c r="EH18" s="467"/>
      <c r="EI18" s="467"/>
      <c r="EJ18" s="467"/>
      <c r="EK18" s="467"/>
      <c r="EL18" s="467"/>
    </row>
    <row r="19" spans="1:156" ht="35.25" customHeight="1">
      <c r="A19" s="2033" t="s">
        <v>940</v>
      </c>
      <c r="B19" s="2034"/>
      <c r="C19" s="2034"/>
      <c r="D19" s="2034"/>
      <c r="E19" s="2034"/>
      <c r="F19" s="2034"/>
      <c r="G19" s="2034"/>
      <c r="H19" s="2034"/>
      <c r="I19" s="2034"/>
      <c r="J19" s="2034"/>
      <c r="K19" s="2035"/>
      <c r="L19" s="467"/>
      <c r="M19" s="467"/>
      <c r="N19" s="467"/>
      <c r="O19" s="467"/>
      <c r="P19" s="467"/>
      <c r="Q19" s="467"/>
      <c r="R19" s="467"/>
      <c r="S19" s="467"/>
      <c r="T19" s="467"/>
      <c r="U19" s="467"/>
      <c r="V19" s="467"/>
      <c r="W19" s="467"/>
      <c r="X19" s="467"/>
      <c r="Y19" s="467"/>
      <c r="Z19" s="467"/>
      <c r="AA19" s="467"/>
      <c r="AB19" s="467"/>
      <c r="AC19" s="467"/>
      <c r="AD19" s="467"/>
      <c r="AE19" s="467"/>
      <c r="AF19" s="467"/>
      <c r="AG19" s="467"/>
      <c r="AH19" s="467"/>
      <c r="AI19" s="467"/>
      <c r="AJ19" s="467"/>
      <c r="AK19" s="467"/>
      <c r="AL19" s="467"/>
      <c r="AM19" s="467"/>
      <c r="AN19" s="467"/>
      <c r="AO19" s="467"/>
      <c r="AP19" s="467"/>
      <c r="AQ19" s="467"/>
      <c r="AR19" s="467"/>
      <c r="AS19" s="467"/>
      <c r="AT19" s="467"/>
      <c r="AU19" s="467"/>
      <c r="AV19" s="467"/>
      <c r="AW19" s="467"/>
      <c r="AX19" s="467"/>
      <c r="AY19" s="467"/>
      <c r="AZ19" s="467"/>
      <c r="BA19" s="467"/>
      <c r="BB19" s="467"/>
      <c r="BC19" s="467"/>
      <c r="BD19" s="467"/>
      <c r="BE19" s="467"/>
      <c r="BF19" s="467"/>
      <c r="BG19" s="467"/>
      <c r="BH19" s="467"/>
      <c r="BI19" s="467"/>
      <c r="BJ19" s="467"/>
      <c r="BK19" s="467"/>
      <c r="BL19" s="467"/>
      <c r="BM19" s="467"/>
      <c r="BN19" s="467"/>
      <c r="BO19" s="467"/>
      <c r="BP19" s="467"/>
      <c r="BQ19" s="467"/>
      <c r="BR19" s="467"/>
      <c r="BS19" s="467"/>
      <c r="BT19" s="467"/>
      <c r="BU19" s="467"/>
      <c r="BV19" s="467"/>
      <c r="BW19" s="467"/>
      <c r="BX19" s="467"/>
      <c r="BY19" s="467"/>
      <c r="BZ19" s="467"/>
      <c r="CA19" s="467"/>
      <c r="CB19" s="467"/>
      <c r="CC19" s="467"/>
      <c r="CD19" s="467"/>
      <c r="CE19" s="467"/>
      <c r="CF19" s="467"/>
      <c r="CG19" s="467"/>
      <c r="CH19" s="467"/>
      <c r="CI19" s="467"/>
      <c r="CJ19" s="467"/>
      <c r="CK19" s="467"/>
      <c r="CL19" s="467"/>
      <c r="CM19" s="467"/>
      <c r="CN19" s="467"/>
      <c r="CO19" s="467"/>
      <c r="CP19" s="467"/>
      <c r="CQ19" s="467"/>
      <c r="CR19" s="467"/>
      <c r="CS19" s="467"/>
      <c r="CT19" s="467"/>
      <c r="CU19" s="467"/>
      <c r="CV19" s="467"/>
      <c r="CW19" s="467"/>
      <c r="CX19" s="467"/>
      <c r="CY19" s="467"/>
      <c r="CZ19" s="467"/>
      <c r="DA19" s="467"/>
      <c r="DB19" s="467"/>
      <c r="DC19" s="467"/>
      <c r="DD19" s="467"/>
      <c r="DE19" s="467"/>
      <c r="DF19" s="467"/>
      <c r="DG19" s="467"/>
      <c r="DH19" s="467"/>
      <c r="DI19" s="467"/>
      <c r="DJ19" s="467"/>
      <c r="DK19" s="467"/>
      <c r="DL19" s="467"/>
      <c r="DM19" s="467"/>
      <c r="DN19" s="467"/>
      <c r="DO19" s="467"/>
      <c r="DP19" s="467"/>
      <c r="DQ19" s="467"/>
      <c r="DR19" s="467"/>
      <c r="DS19" s="467"/>
      <c r="DT19" s="467"/>
      <c r="DU19" s="467"/>
      <c r="DV19" s="467"/>
      <c r="DW19" s="467"/>
      <c r="DX19" s="467"/>
      <c r="DY19" s="467"/>
      <c r="DZ19" s="467"/>
      <c r="EA19" s="467"/>
      <c r="EB19" s="467"/>
      <c r="EC19" s="467"/>
      <c r="ED19" s="467"/>
      <c r="EE19" s="467"/>
      <c r="EF19" s="467"/>
      <c r="EG19" s="467"/>
      <c r="EH19" s="467"/>
      <c r="EI19" s="467"/>
      <c r="EJ19" s="467"/>
      <c r="EK19" s="467"/>
      <c r="EL19" s="467"/>
    </row>
    <row r="20" spans="1:156">
      <c r="A20" s="2234" t="s">
        <v>941</v>
      </c>
      <c r="B20" s="2234"/>
      <c r="C20" s="2234"/>
      <c r="D20" s="2234"/>
      <c r="E20" s="2234"/>
      <c r="F20" s="2234"/>
      <c r="G20" s="2234"/>
      <c r="H20" s="467"/>
      <c r="I20" s="467"/>
      <c r="J20" s="467"/>
      <c r="K20" s="467"/>
      <c r="L20" s="467"/>
      <c r="M20" s="467"/>
      <c r="N20" s="467"/>
      <c r="O20" s="467"/>
      <c r="P20" s="467"/>
      <c r="Q20" s="467"/>
      <c r="R20" s="467"/>
      <c r="S20" s="467"/>
      <c r="T20" s="467"/>
      <c r="U20" s="467"/>
      <c r="V20" s="467"/>
      <c r="W20" s="467"/>
      <c r="X20" s="467"/>
      <c r="Y20" s="467"/>
      <c r="Z20" s="467"/>
      <c r="AA20" s="467"/>
      <c r="AB20" s="467"/>
      <c r="AC20" s="467"/>
      <c r="AD20" s="467"/>
      <c r="AE20" s="467"/>
      <c r="AF20" s="467"/>
      <c r="AG20" s="467"/>
      <c r="AH20" s="467"/>
      <c r="AI20" s="467"/>
      <c r="AJ20" s="467"/>
      <c r="AK20" s="467"/>
      <c r="AL20" s="467"/>
      <c r="AM20" s="467"/>
      <c r="AN20" s="467"/>
      <c r="AO20" s="467"/>
      <c r="AP20" s="467"/>
      <c r="AQ20" s="467"/>
      <c r="AR20" s="467"/>
      <c r="AS20" s="467"/>
      <c r="AT20" s="467"/>
      <c r="AU20" s="467"/>
      <c r="AV20" s="467"/>
      <c r="AW20" s="467"/>
      <c r="AX20" s="467"/>
      <c r="AY20" s="467"/>
      <c r="AZ20" s="467"/>
      <c r="BA20" s="467"/>
      <c r="BB20" s="467"/>
      <c r="BC20" s="467"/>
      <c r="BD20" s="467"/>
      <c r="BE20" s="467"/>
      <c r="BF20" s="467"/>
      <c r="BG20" s="467"/>
      <c r="BH20" s="467"/>
      <c r="BI20" s="467"/>
      <c r="BJ20" s="467"/>
      <c r="BK20" s="467"/>
      <c r="BL20" s="467"/>
      <c r="BM20" s="467"/>
      <c r="BN20" s="467"/>
      <c r="BO20" s="467"/>
      <c r="BP20" s="467"/>
      <c r="BQ20" s="467"/>
      <c r="BR20" s="467"/>
      <c r="BS20" s="467"/>
      <c r="BT20" s="467"/>
      <c r="BU20" s="467"/>
      <c r="BV20" s="467"/>
      <c r="BW20" s="467"/>
      <c r="BX20" s="467"/>
      <c r="BY20" s="467"/>
      <c r="BZ20" s="467"/>
      <c r="CA20" s="467"/>
      <c r="CB20" s="467"/>
      <c r="CC20" s="467"/>
      <c r="CD20" s="467"/>
      <c r="CE20" s="467"/>
      <c r="CF20" s="467"/>
      <c r="CG20" s="467"/>
      <c r="CH20" s="467"/>
      <c r="CI20" s="467"/>
      <c r="CJ20" s="467"/>
      <c r="CK20" s="467"/>
      <c r="CL20" s="467"/>
      <c r="CM20" s="467"/>
      <c r="CN20" s="467"/>
      <c r="CO20" s="467"/>
      <c r="CP20" s="467"/>
      <c r="CQ20" s="467"/>
      <c r="CR20" s="467"/>
      <c r="CS20" s="467"/>
      <c r="CT20" s="467"/>
      <c r="CU20" s="467"/>
      <c r="CV20" s="467"/>
      <c r="CW20" s="467"/>
      <c r="CX20" s="467"/>
      <c r="CY20" s="467"/>
      <c r="CZ20" s="467"/>
      <c r="DA20" s="467"/>
      <c r="DB20" s="467"/>
      <c r="DC20" s="467"/>
      <c r="DD20" s="467"/>
      <c r="DE20" s="467"/>
      <c r="DF20" s="467"/>
      <c r="DG20" s="467"/>
      <c r="DH20" s="467"/>
      <c r="DI20" s="467"/>
      <c r="DJ20" s="467"/>
      <c r="DK20" s="467"/>
      <c r="DL20" s="467"/>
      <c r="DM20" s="467"/>
      <c r="DN20" s="467"/>
      <c r="DO20" s="467"/>
      <c r="DP20" s="467"/>
      <c r="DQ20" s="467"/>
      <c r="DR20" s="467"/>
      <c r="DS20" s="467"/>
      <c r="DT20" s="467"/>
      <c r="DU20" s="467"/>
      <c r="DV20" s="467"/>
      <c r="DW20" s="467"/>
      <c r="DX20" s="467"/>
      <c r="DY20" s="467"/>
      <c r="DZ20" s="467"/>
      <c r="EA20" s="467"/>
      <c r="EB20" s="467"/>
      <c r="EC20" s="467"/>
      <c r="ED20" s="467"/>
      <c r="EE20" s="467"/>
      <c r="EF20" s="467"/>
      <c r="EG20" s="467"/>
      <c r="EH20" s="467"/>
      <c r="EI20" s="467"/>
      <c r="EJ20" s="467"/>
      <c r="EK20" s="467"/>
      <c r="EL20" s="467"/>
    </row>
    <row r="21" spans="1:156">
      <c r="A21" s="467"/>
      <c r="B21" s="467"/>
      <c r="C21" s="467"/>
      <c r="D21" s="467"/>
      <c r="E21" s="467"/>
      <c r="F21" s="467"/>
      <c r="G21" s="467"/>
      <c r="H21" s="467"/>
      <c r="I21" s="467"/>
      <c r="J21" s="467"/>
      <c r="K21" s="467"/>
      <c r="L21" s="467"/>
      <c r="M21" s="467"/>
      <c r="N21" s="467"/>
      <c r="O21" s="467"/>
      <c r="P21" s="467"/>
      <c r="Q21" s="467"/>
      <c r="R21" s="467"/>
      <c r="S21" s="467"/>
      <c r="T21" s="467"/>
      <c r="U21" s="467"/>
      <c r="V21" s="467"/>
      <c r="W21" s="467"/>
      <c r="X21" s="467"/>
      <c r="Y21" s="467"/>
      <c r="Z21" s="467"/>
      <c r="AA21" s="467"/>
      <c r="AB21" s="467"/>
      <c r="AC21" s="467"/>
      <c r="AD21" s="467"/>
      <c r="AE21" s="467"/>
      <c r="AF21" s="467"/>
      <c r="AG21" s="467"/>
      <c r="AH21" s="467"/>
      <c r="AI21" s="467"/>
      <c r="AJ21" s="467"/>
      <c r="AK21" s="467"/>
      <c r="AL21" s="467"/>
      <c r="AM21" s="467"/>
      <c r="AN21" s="467"/>
      <c r="AO21" s="467"/>
      <c r="AP21" s="467"/>
      <c r="AQ21" s="467"/>
      <c r="AR21" s="467"/>
      <c r="AS21" s="467"/>
      <c r="AT21" s="467"/>
      <c r="AU21" s="467"/>
      <c r="AV21" s="467"/>
      <c r="AW21" s="467"/>
      <c r="AX21" s="467"/>
      <c r="AY21" s="467"/>
      <c r="AZ21" s="467"/>
      <c r="BA21" s="467"/>
      <c r="BB21" s="467"/>
      <c r="BC21" s="467"/>
      <c r="BD21" s="467"/>
      <c r="BE21" s="467"/>
      <c r="BF21" s="467"/>
      <c r="BG21" s="467"/>
      <c r="BH21" s="467"/>
      <c r="BI21" s="467"/>
      <c r="BJ21" s="467"/>
      <c r="BK21" s="467"/>
      <c r="BL21" s="467"/>
      <c r="BM21" s="467"/>
      <c r="BN21" s="467"/>
      <c r="BO21" s="467"/>
      <c r="BP21" s="467"/>
      <c r="BQ21" s="467"/>
      <c r="BR21" s="467"/>
      <c r="BS21" s="467"/>
      <c r="BT21" s="467"/>
      <c r="BU21" s="467"/>
      <c r="BV21" s="467"/>
      <c r="BW21" s="467"/>
      <c r="BX21" s="467"/>
      <c r="BY21" s="467"/>
      <c r="BZ21" s="467"/>
      <c r="CA21" s="467"/>
      <c r="CB21" s="467"/>
      <c r="CC21" s="467"/>
      <c r="CD21" s="467"/>
      <c r="CE21" s="467"/>
      <c r="CF21" s="467"/>
      <c r="CG21" s="467"/>
      <c r="CH21" s="467"/>
      <c r="CI21" s="467"/>
      <c r="CJ21" s="467"/>
      <c r="CK21" s="467"/>
      <c r="CL21" s="467"/>
      <c r="CM21" s="467"/>
      <c r="CN21" s="467"/>
      <c r="CO21" s="467"/>
      <c r="CP21" s="467"/>
      <c r="CQ21" s="467"/>
      <c r="CR21" s="467"/>
      <c r="CS21" s="467"/>
      <c r="CT21" s="467"/>
      <c r="CU21" s="467"/>
      <c r="CV21" s="467"/>
      <c r="CW21" s="467"/>
      <c r="CX21" s="467"/>
      <c r="CY21" s="467"/>
      <c r="CZ21" s="467"/>
      <c r="DA21" s="467"/>
      <c r="DB21" s="467"/>
      <c r="DC21" s="467"/>
      <c r="DD21" s="467"/>
      <c r="DE21" s="467"/>
      <c r="DF21" s="467"/>
      <c r="DG21" s="467"/>
      <c r="DH21" s="467"/>
      <c r="DI21" s="467"/>
      <c r="DJ21" s="467"/>
      <c r="DK21" s="467"/>
      <c r="DL21" s="467"/>
      <c r="DM21" s="467"/>
      <c r="DN21" s="467"/>
      <c r="DO21" s="467"/>
      <c r="DP21" s="467"/>
      <c r="DQ21" s="467"/>
      <c r="DR21" s="467"/>
      <c r="DS21" s="467"/>
      <c r="DT21" s="467"/>
      <c r="DU21" s="467"/>
      <c r="DV21" s="467"/>
      <c r="DW21" s="467"/>
      <c r="DX21" s="467"/>
      <c r="DY21" s="467"/>
      <c r="DZ21" s="467"/>
      <c r="EA21" s="467"/>
      <c r="EB21" s="467"/>
      <c r="EC21" s="467"/>
      <c r="ED21" s="467"/>
      <c r="EE21" s="467"/>
      <c r="EF21" s="467"/>
      <c r="EG21" s="467"/>
      <c r="EH21" s="467"/>
      <c r="EI21" s="467"/>
      <c r="EJ21" s="467"/>
      <c r="EK21" s="467"/>
      <c r="EL21" s="467"/>
    </row>
    <row r="22" spans="1:156">
      <c r="A22" s="467"/>
      <c r="B22" s="467"/>
      <c r="C22" s="467"/>
      <c r="D22" s="467"/>
      <c r="E22" s="467"/>
      <c r="F22" s="467"/>
      <c r="G22" s="467"/>
      <c r="H22" s="467"/>
      <c r="I22" s="467"/>
      <c r="J22" s="467"/>
      <c r="K22" s="467"/>
      <c r="L22" s="467"/>
      <c r="M22" s="467"/>
      <c r="N22" s="467"/>
      <c r="O22" s="467"/>
      <c r="P22" s="467"/>
      <c r="Q22" s="467"/>
      <c r="R22" s="467"/>
      <c r="S22" s="467"/>
      <c r="T22" s="467"/>
      <c r="U22" s="467"/>
      <c r="V22" s="467"/>
      <c r="W22" s="467"/>
      <c r="X22" s="467"/>
      <c r="Y22" s="467"/>
      <c r="Z22" s="467"/>
      <c r="AA22" s="467"/>
      <c r="AB22" s="467"/>
      <c r="AC22" s="467"/>
      <c r="AD22" s="467"/>
      <c r="AE22" s="467"/>
      <c r="AF22" s="467"/>
      <c r="AG22" s="467"/>
      <c r="AH22" s="467"/>
      <c r="AI22" s="467"/>
      <c r="AJ22" s="467"/>
      <c r="AK22" s="467"/>
      <c r="AL22" s="467"/>
      <c r="AM22" s="467"/>
      <c r="AN22" s="467"/>
      <c r="AO22" s="467"/>
      <c r="AP22" s="467"/>
      <c r="AQ22" s="467"/>
      <c r="AR22" s="467"/>
      <c r="AS22" s="467"/>
      <c r="AT22" s="467"/>
      <c r="AU22" s="467"/>
      <c r="AV22" s="467"/>
      <c r="AW22" s="467"/>
      <c r="AX22" s="467"/>
      <c r="AY22" s="467"/>
      <c r="AZ22" s="467"/>
      <c r="BA22" s="467"/>
      <c r="BB22" s="467"/>
      <c r="BC22" s="467"/>
      <c r="BD22" s="467"/>
      <c r="BE22" s="467"/>
      <c r="BF22" s="467"/>
      <c r="BG22" s="467"/>
      <c r="BH22" s="467"/>
      <c r="BI22" s="467"/>
      <c r="BJ22" s="467"/>
      <c r="BK22" s="467"/>
      <c r="BL22" s="467"/>
      <c r="BM22" s="467"/>
      <c r="BN22" s="467"/>
      <c r="BO22" s="467"/>
      <c r="BP22" s="467"/>
      <c r="BQ22" s="467"/>
      <c r="BR22" s="467"/>
      <c r="BS22" s="467"/>
      <c r="BT22" s="467"/>
      <c r="BU22" s="467"/>
      <c r="BV22" s="467"/>
      <c r="BW22" s="467"/>
      <c r="BX22" s="467"/>
      <c r="BY22" s="467"/>
      <c r="BZ22" s="467"/>
      <c r="CA22" s="467"/>
      <c r="CB22" s="467"/>
      <c r="CC22" s="467"/>
      <c r="CD22" s="467"/>
      <c r="CE22" s="467"/>
      <c r="CF22" s="467"/>
      <c r="CG22" s="467"/>
      <c r="CH22" s="467"/>
      <c r="CI22" s="467"/>
      <c r="CJ22" s="467"/>
      <c r="CK22" s="467"/>
      <c r="CL22" s="467"/>
      <c r="CM22" s="467"/>
      <c r="CN22" s="467"/>
      <c r="CO22" s="467"/>
      <c r="CP22" s="467"/>
      <c r="CQ22" s="467"/>
      <c r="CR22" s="467"/>
      <c r="CS22" s="467"/>
      <c r="CT22" s="467"/>
      <c r="CU22" s="467"/>
      <c r="CV22" s="467"/>
      <c r="CW22" s="467"/>
      <c r="CX22" s="467"/>
      <c r="CY22" s="467"/>
      <c r="CZ22" s="467"/>
      <c r="DA22" s="467"/>
      <c r="DB22" s="467"/>
      <c r="DC22" s="467"/>
      <c r="DD22" s="467"/>
      <c r="DE22" s="467"/>
      <c r="DF22" s="467"/>
      <c r="DG22" s="467"/>
      <c r="DH22" s="467"/>
      <c r="DI22" s="467"/>
      <c r="DJ22" s="467"/>
      <c r="DK22" s="467"/>
      <c r="DL22" s="467"/>
      <c r="DM22" s="467"/>
      <c r="DN22" s="467"/>
      <c r="DO22" s="467"/>
      <c r="DP22" s="467"/>
      <c r="DQ22" s="467"/>
      <c r="DR22" s="467"/>
      <c r="DS22" s="467"/>
      <c r="DT22" s="467"/>
      <c r="DU22" s="467"/>
      <c r="DV22" s="467"/>
      <c r="DW22" s="467"/>
      <c r="DX22" s="467"/>
      <c r="DY22" s="467"/>
      <c r="DZ22" s="467"/>
      <c r="EA22" s="467"/>
      <c r="EB22" s="467"/>
      <c r="EC22" s="467"/>
      <c r="ED22" s="467"/>
      <c r="EE22" s="467"/>
      <c r="EF22" s="467"/>
      <c r="EG22" s="467"/>
      <c r="EH22" s="467"/>
      <c r="EI22" s="467"/>
      <c r="EJ22" s="467"/>
      <c r="EK22" s="467"/>
      <c r="EL22" s="467"/>
    </row>
    <row r="23" spans="1:156">
      <c r="A23" s="467"/>
      <c r="B23" s="467"/>
      <c r="C23" s="467"/>
      <c r="D23" s="467"/>
      <c r="E23" s="467"/>
      <c r="F23" s="467"/>
      <c r="G23" s="467"/>
      <c r="H23" s="467"/>
      <c r="I23" s="467"/>
      <c r="J23" s="467"/>
      <c r="K23" s="467"/>
      <c r="L23" s="467"/>
      <c r="M23" s="467"/>
      <c r="N23" s="467"/>
      <c r="O23" s="467"/>
      <c r="P23" s="467"/>
      <c r="Q23" s="467"/>
      <c r="R23" s="467"/>
      <c r="S23" s="467"/>
      <c r="T23" s="467"/>
      <c r="U23" s="467"/>
      <c r="V23" s="467"/>
      <c r="W23" s="467"/>
      <c r="X23" s="467"/>
      <c r="Y23" s="467"/>
      <c r="Z23" s="467"/>
      <c r="AA23" s="467"/>
      <c r="AB23" s="467"/>
      <c r="AC23" s="467"/>
      <c r="AD23" s="467"/>
      <c r="AE23" s="467"/>
      <c r="AF23" s="467"/>
      <c r="AG23" s="467"/>
      <c r="AH23" s="467"/>
      <c r="AI23" s="467"/>
      <c r="AJ23" s="467"/>
      <c r="AK23" s="467"/>
      <c r="AL23" s="467"/>
      <c r="AM23" s="467"/>
      <c r="AN23" s="467"/>
      <c r="AO23" s="467"/>
      <c r="AP23" s="467"/>
      <c r="AQ23" s="467"/>
      <c r="AR23" s="467"/>
      <c r="AS23" s="467"/>
      <c r="AT23" s="467"/>
      <c r="AU23" s="467"/>
      <c r="AV23" s="467"/>
      <c r="AW23" s="467"/>
      <c r="AX23" s="467"/>
      <c r="AY23" s="467"/>
      <c r="AZ23" s="467"/>
      <c r="BA23" s="467"/>
      <c r="BB23" s="467"/>
      <c r="BC23" s="467"/>
      <c r="BD23" s="467"/>
      <c r="BE23" s="467"/>
      <c r="BF23" s="467"/>
      <c r="BG23" s="467"/>
      <c r="BH23" s="467"/>
      <c r="BI23" s="467"/>
      <c r="BJ23" s="467"/>
      <c r="BK23" s="467"/>
      <c r="BL23" s="467"/>
      <c r="BM23" s="467"/>
      <c r="BN23" s="467"/>
      <c r="BO23" s="467"/>
      <c r="BP23" s="467"/>
      <c r="BQ23" s="467"/>
      <c r="BR23" s="467"/>
      <c r="BS23" s="467"/>
      <c r="BT23" s="467"/>
      <c r="BU23" s="467"/>
      <c r="BV23" s="467"/>
      <c r="BW23" s="467"/>
      <c r="BX23" s="467"/>
      <c r="BY23" s="467"/>
      <c r="BZ23" s="467"/>
      <c r="CA23" s="467"/>
      <c r="CB23" s="467"/>
      <c r="CC23" s="467"/>
      <c r="CD23" s="467"/>
      <c r="CE23" s="467"/>
      <c r="CF23" s="467"/>
      <c r="CG23" s="467"/>
      <c r="CH23" s="467"/>
      <c r="CI23" s="467"/>
      <c r="CJ23" s="467"/>
      <c r="CK23" s="467"/>
      <c r="CL23" s="467"/>
      <c r="CM23" s="467"/>
      <c r="CN23" s="467"/>
      <c r="CO23" s="467"/>
      <c r="CP23" s="467"/>
      <c r="CQ23" s="467"/>
      <c r="CR23" s="467"/>
      <c r="CS23" s="467"/>
      <c r="CT23" s="467"/>
      <c r="CU23" s="467"/>
      <c r="CV23" s="467"/>
      <c r="CW23" s="467"/>
      <c r="CX23" s="467"/>
      <c r="CY23" s="467"/>
      <c r="CZ23" s="467"/>
      <c r="DA23" s="467"/>
      <c r="DB23" s="467"/>
      <c r="DC23" s="467"/>
      <c r="DD23" s="467"/>
      <c r="DE23" s="467"/>
      <c r="DF23" s="467"/>
      <c r="DG23" s="467"/>
      <c r="DH23" s="467"/>
      <c r="DI23" s="467"/>
      <c r="DJ23" s="467"/>
      <c r="DK23" s="467"/>
      <c r="DL23" s="467"/>
      <c r="DM23" s="467"/>
      <c r="DN23" s="467"/>
      <c r="DO23" s="467"/>
      <c r="DP23" s="467"/>
      <c r="DQ23" s="467"/>
      <c r="DR23" s="467"/>
      <c r="DS23" s="467"/>
      <c r="DT23" s="467"/>
      <c r="DU23" s="467"/>
      <c r="DV23" s="467"/>
      <c r="DW23" s="467"/>
      <c r="DX23" s="467"/>
      <c r="DY23" s="467"/>
      <c r="DZ23" s="467"/>
      <c r="EA23" s="467"/>
      <c r="EB23" s="467"/>
      <c r="EC23" s="467"/>
      <c r="ED23" s="467"/>
      <c r="EE23" s="467"/>
      <c r="EF23" s="467"/>
      <c r="EG23" s="467"/>
      <c r="EH23" s="467"/>
      <c r="EI23" s="467"/>
      <c r="EJ23" s="467"/>
      <c r="EK23" s="467"/>
      <c r="EL23" s="467"/>
    </row>
    <row r="24" spans="1:156">
      <c r="A24" s="467"/>
      <c r="B24" s="467"/>
      <c r="C24" s="467"/>
      <c r="D24" s="467"/>
      <c r="E24" s="467"/>
      <c r="F24" s="467"/>
      <c r="G24" s="467"/>
      <c r="H24" s="467"/>
      <c r="I24" s="467"/>
      <c r="J24" s="467"/>
      <c r="K24" s="467"/>
      <c r="L24" s="467"/>
      <c r="M24" s="467"/>
      <c r="N24" s="467"/>
      <c r="O24" s="467"/>
      <c r="P24" s="467"/>
      <c r="Q24" s="467"/>
      <c r="R24" s="467"/>
      <c r="S24" s="467"/>
      <c r="T24" s="467"/>
      <c r="U24" s="467"/>
      <c r="V24" s="467"/>
      <c r="W24" s="467"/>
      <c r="X24" s="467"/>
      <c r="Y24" s="467"/>
      <c r="Z24" s="467"/>
      <c r="AA24" s="467"/>
      <c r="AB24" s="467"/>
      <c r="AC24" s="467"/>
      <c r="AD24" s="467"/>
      <c r="AE24" s="467"/>
      <c r="AF24" s="467"/>
      <c r="AG24" s="467"/>
      <c r="AH24" s="467"/>
      <c r="AI24" s="467"/>
      <c r="AJ24" s="467"/>
      <c r="AK24" s="467"/>
      <c r="AL24" s="467"/>
      <c r="AM24" s="467"/>
      <c r="AN24" s="467"/>
      <c r="AO24" s="467"/>
      <c r="AP24" s="467"/>
      <c r="AQ24" s="467"/>
      <c r="AR24" s="467"/>
      <c r="AS24" s="467"/>
      <c r="AT24" s="467"/>
      <c r="AU24" s="467"/>
      <c r="AV24" s="467"/>
      <c r="AW24" s="467"/>
      <c r="AX24" s="467"/>
      <c r="AY24" s="467"/>
      <c r="AZ24" s="467"/>
      <c r="BA24" s="467"/>
      <c r="BB24" s="467"/>
      <c r="BC24" s="467"/>
      <c r="BD24" s="467"/>
      <c r="BE24" s="467"/>
      <c r="BF24" s="467"/>
      <c r="BG24" s="467"/>
      <c r="BH24" s="467"/>
      <c r="BI24" s="467"/>
      <c r="BJ24" s="467"/>
      <c r="BK24" s="467"/>
      <c r="BL24" s="467"/>
      <c r="BM24" s="467"/>
      <c r="BN24" s="467"/>
      <c r="BO24" s="467"/>
      <c r="BP24" s="467"/>
      <c r="BQ24" s="467"/>
      <c r="BR24" s="467"/>
      <c r="BS24" s="467"/>
      <c r="BT24" s="467"/>
      <c r="BU24" s="467"/>
      <c r="BV24" s="467"/>
      <c r="BW24" s="467"/>
      <c r="BX24" s="467"/>
      <c r="BY24" s="467"/>
      <c r="BZ24" s="467"/>
      <c r="CA24" s="467"/>
      <c r="CB24" s="467"/>
      <c r="CC24" s="467"/>
      <c r="CD24" s="467"/>
      <c r="CE24" s="467"/>
      <c r="CF24" s="467"/>
      <c r="CG24" s="467"/>
      <c r="CH24" s="467"/>
      <c r="CI24" s="467"/>
      <c r="CJ24" s="467"/>
      <c r="CK24" s="467"/>
      <c r="CL24" s="467"/>
      <c r="CM24" s="467"/>
      <c r="CN24" s="467"/>
      <c r="CO24" s="467"/>
      <c r="CP24" s="467"/>
      <c r="CQ24" s="467"/>
      <c r="CR24" s="467"/>
      <c r="CS24" s="467"/>
      <c r="CT24" s="467"/>
      <c r="CU24" s="467"/>
      <c r="CV24" s="467"/>
      <c r="CW24" s="467"/>
      <c r="CX24" s="467"/>
      <c r="CY24" s="467"/>
      <c r="CZ24" s="467"/>
      <c r="DA24" s="467"/>
      <c r="DB24" s="467"/>
      <c r="DC24" s="467"/>
      <c r="DD24" s="467"/>
      <c r="DE24" s="467"/>
      <c r="DF24" s="467"/>
      <c r="DG24" s="467"/>
      <c r="DH24" s="467"/>
      <c r="DI24" s="467"/>
      <c r="DJ24" s="467"/>
      <c r="DK24" s="467"/>
      <c r="DL24" s="467"/>
      <c r="DM24" s="467"/>
      <c r="DN24" s="467"/>
      <c r="DO24" s="467"/>
      <c r="DP24" s="467"/>
      <c r="DQ24" s="467"/>
      <c r="DR24" s="467"/>
      <c r="DS24" s="467"/>
      <c r="DT24" s="467"/>
      <c r="DU24" s="467"/>
      <c r="DV24" s="467"/>
      <c r="DW24" s="467"/>
      <c r="DX24" s="467"/>
      <c r="DY24" s="467"/>
      <c r="DZ24" s="467"/>
      <c r="EA24" s="467"/>
      <c r="EB24" s="467"/>
      <c r="EC24" s="467"/>
      <c r="ED24" s="467"/>
      <c r="EE24" s="467"/>
      <c r="EF24" s="467"/>
      <c r="EG24" s="467"/>
      <c r="EH24" s="467"/>
      <c r="EI24" s="467"/>
      <c r="EJ24" s="467"/>
      <c r="EK24" s="467"/>
      <c r="EL24" s="467"/>
    </row>
    <row r="25" spans="1:156">
      <c r="A25" s="467"/>
      <c r="B25" s="467"/>
      <c r="C25" s="467"/>
      <c r="D25" s="467"/>
      <c r="E25" s="467"/>
      <c r="F25" s="467"/>
      <c r="G25" s="467"/>
      <c r="H25" s="467"/>
      <c r="I25" s="467"/>
      <c r="J25" s="467"/>
      <c r="K25" s="467"/>
      <c r="L25" s="467"/>
      <c r="M25" s="467"/>
      <c r="N25" s="467"/>
      <c r="O25" s="467"/>
      <c r="P25" s="467"/>
      <c r="Q25" s="467"/>
      <c r="R25" s="467"/>
      <c r="S25" s="467"/>
      <c r="T25" s="467"/>
      <c r="U25" s="467"/>
      <c r="V25" s="467"/>
      <c r="W25" s="467"/>
      <c r="X25" s="467"/>
      <c r="Y25" s="467"/>
      <c r="Z25" s="467"/>
      <c r="AA25" s="467"/>
      <c r="AB25" s="467"/>
      <c r="AC25" s="467"/>
      <c r="AD25" s="467"/>
      <c r="AE25" s="467"/>
      <c r="AF25" s="467"/>
      <c r="AG25" s="467"/>
      <c r="AH25" s="467"/>
      <c r="AI25" s="467"/>
      <c r="AJ25" s="467"/>
      <c r="AK25" s="467"/>
      <c r="AL25" s="467"/>
      <c r="AM25" s="467"/>
      <c r="AN25" s="467"/>
      <c r="AO25" s="467"/>
      <c r="AP25" s="467"/>
      <c r="AQ25" s="467"/>
      <c r="AR25" s="467"/>
      <c r="AS25" s="467"/>
      <c r="AT25" s="467"/>
      <c r="AU25" s="467"/>
      <c r="AV25" s="467"/>
      <c r="AW25" s="467"/>
      <c r="AX25" s="467"/>
      <c r="AY25" s="467"/>
      <c r="AZ25" s="467"/>
      <c r="BA25" s="467"/>
      <c r="BB25" s="467"/>
      <c r="BC25" s="467"/>
      <c r="BD25" s="467"/>
      <c r="BE25" s="467"/>
      <c r="BF25" s="467"/>
      <c r="BG25" s="467"/>
      <c r="BH25" s="467"/>
      <c r="BI25" s="467"/>
      <c r="BJ25" s="467"/>
      <c r="BK25" s="467"/>
      <c r="BL25" s="467"/>
      <c r="BM25" s="467"/>
      <c r="BN25" s="467"/>
      <c r="BO25" s="467"/>
      <c r="BP25" s="467"/>
      <c r="BQ25" s="467"/>
      <c r="BR25" s="467"/>
      <c r="BS25" s="467"/>
      <c r="BT25" s="467"/>
      <c r="BU25" s="467"/>
      <c r="BV25" s="467"/>
      <c r="BW25" s="467"/>
      <c r="BX25" s="467"/>
      <c r="BY25" s="467"/>
      <c r="BZ25" s="467"/>
      <c r="CA25" s="467"/>
      <c r="CB25" s="467"/>
      <c r="CC25" s="467"/>
      <c r="CD25" s="467"/>
      <c r="CE25" s="467"/>
      <c r="CF25" s="467"/>
      <c r="CG25" s="467"/>
      <c r="CH25" s="467"/>
      <c r="CI25" s="467"/>
      <c r="CJ25" s="467"/>
      <c r="CK25" s="467"/>
      <c r="CL25" s="467"/>
      <c r="CM25" s="467"/>
      <c r="CN25" s="467"/>
      <c r="CO25" s="467"/>
      <c r="CP25" s="467"/>
      <c r="CQ25" s="467"/>
      <c r="CR25" s="467"/>
      <c r="CS25" s="467"/>
      <c r="CT25" s="467"/>
      <c r="CU25" s="467"/>
      <c r="CV25" s="467"/>
      <c r="CW25" s="467"/>
      <c r="CX25" s="467"/>
      <c r="CY25" s="467"/>
      <c r="CZ25" s="467"/>
      <c r="DA25" s="467"/>
      <c r="DB25" s="467"/>
      <c r="DC25" s="467"/>
      <c r="DD25" s="467"/>
      <c r="DE25" s="467"/>
      <c r="DF25" s="467"/>
      <c r="DG25" s="467"/>
      <c r="DH25" s="467"/>
      <c r="DI25" s="467"/>
      <c r="DJ25" s="467"/>
      <c r="DK25" s="467"/>
      <c r="DL25" s="467"/>
      <c r="DM25" s="467"/>
      <c r="DN25" s="467"/>
      <c r="DO25" s="467"/>
      <c r="DP25" s="467"/>
      <c r="DQ25" s="467"/>
      <c r="DR25" s="467"/>
      <c r="DS25" s="467"/>
      <c r="DT25" s="467"/>
      <c r="DU25" s="467"/>
      <c r="DV25" s="467"/>
      <c r="DW25" s="467"/>
      <c r="DX25" s="467"/>
      <c r="DY25" s="467"/>
      <c r="DZ25" s="467"/>
      <c r="EA25" s="467"/>
      <c r="EB25" s="467"/>
      <c r="EC25" s="467"/>
      <c r="ED25" s="467"/>
      <c r="EE25" s="467"/>
      <c r="EF25" s="467"/>
      <c r="EG25" s="467"/>
      <c r="EH25" s="467"/>
      <c r="EI25" s="467"/>
      <c r="EJ25" s="467"/>
      <c r="EK25" s="467"/>
      <c r="EL25" s="467"/>
    </row>
    <row r="26" spans="1:156">
      <c r="A26" s="467"/>
      <c r="B26" s="467"/>
      <c r="C26" s="467"/>
      <c r="D26" s="467"/>
      <c r="E26" s="467"/>
      <c r="F26" s="467"/>
      <c r="G26" s="467"/>
      <c r="H26" s="467"/>
      <c r="I26" s="467"/>
      <c r="J26" s="467"/>
      <c r="K26" s="467"/>
      <c r="L26" s="467"/>
      <c r="M26" s="467"/>
      <c r="N26" s="467"/>
      <c r="O26" s="467"/>
      <c r="P26" s="467"/>
      <c r="Q26" s="467"/>
      <c r="R26" s="467"/>
      <c r="S26" s="467"/>
      <c r="T26" s="467"/>
      <c r="U26" s="467"/>
      <c r="V26" s="467"/>
      <c r="W26" s="467"/>
      <c r="X26" s="467"/>
      <c r="Y26" s="467"/>
      <c r="Z26" s="467"/>
      <c r="AA26" s="467"/>
      <c r="AB26" s="467"/>
      <c r="AC26" s="467"/>
      <c r="AD26" s="467"/>
      <c r="AE26" s="467"/>
      <c r="AF26" s="467"/>
      <c r="AG26" s="467"/>
      <c r="AH26" s="467"/>
      <c r="AI26" s="467"/>
      <c r="AJ26" s="467"/>
      <c r="AK26" s="467"/>
      <c r="AL26" s="467"/>
      <c r="AM26" s="467"/>
      <c r="AN26" s="467"/>
      <c r="AO26" s="467"/>
      <c r="AP26" s="467"/>
      <c r="AQ26" s="467"/>
      <c r="AR26" s="467"/>
      <c r="AS26" s="467"/>
      <c r="AT26" s="467"/>
      <c r="AU26" s="467"/>
      <c r="AV26" s="467"/>
      <c r="AW26" s="467"/>
      <c r="AX26" s="467"/>
      <c r="AY26" s="467"/>
      <c r="AZ26" s="467"/>
      <c r="BA26" s="467"/>
      <c r="BB26" s="467"/>
      <c r="BC26" s="467"/>
      <c r="BD26" s="467"/>
      <c r="BE26" s="467"/>
      <c r="BF26" s="467"/>
      <c r="BG26" s="467"/>
      <c r="BH26" s="467"/>
      <c r="BI26" s="467"/>
      <c r="BJ26" s="467"/>
      <c r="BK26" s="467"/>
      <c r="BL26" s="467"/>
      <c r="BM26" s="467"/>
      <c r="BN26" s="467"/>
      <c r="BO26" s="467"/>
      <c r="BP26" s="467"/>
      <c r="BQ26" s="467"/>
      <c r="BR26" s="467"/>
      <c r="BS26" s="467"/>
      <c r="BT26" s="467"/>
      <c r="BU26" s="467"/>
      <c r="BV26" s="467"/>
      <c r="BW26" s="467"/>
      <c r="BX26" s="467"/>
      <c r="BY26" s="467"/>
      <c r="BZ26" s="467"/>
      <c r="CA26" s="467"/>
      <c r="CB26" s="467"/>
      <c r="CC26" s="467"/>
      <c r="CD26" s="467"/>
      <c r="CE26" s="467"/>
      <c r="CF26" s="467"/>
      <c r="CG26" s="467"/>
      <c r="CH26" s="467"/>
      <c r="CI26" s="467"/>
      <c r="CJ26" s="467"/>
      <c r="CK26" s="467"/>
      <c r="CL26" s="467"/>
      <c r="CM26" s="467"/>
      <c r="CN26" s="467"/>
      <c r="CO26" s="467"/>
      <c r="CP26" s="467"/>
      <c r="CQ26" s="467"/>
      <c r="CR26" s="467"/>
      <c r="CS26" s="467"/>
      <c r="CT26" s="467"/>
      <c r="CU26" s="467"/>
      <c r="CV26" s="467"/>
      <c r="CW26" s="467"/>
      <c r="CX26" s="467"/>
      <c r="CY26" s="467"/>
      <c r="CZ26" s="467"/>
      <c r="DA26" s="467"/>
      <c r="DB26" s="467"/>
      <c r="DC26" s="467"/>
      <c r="DD26" s="467"/>
      <c r="DE26" s="467"/>
      <c r="DF26" s="467"/>
      <c r="DG26" s="467"/>
      <c r="DH26" s="467"/>
      <c r="DI26" s="467"/>
      <c r="DJ26" s="467"/>
      <c r="DK26" s="467"/>
      <c r="DL26" s="467"/>
      <c r="DM26" s="467"/>
      <c r="DN26" s="467"/>
      <c r="DO26" s="467"/>
      <c r="DP26" s="467"/>
      <c r="DQ26" s="467"/>
      <c r="DR26" s="467"/>
      <c r="DS26" s="467"/>
      <c r="DT26" s="467"/>
      <c r="DU26" s="467"/>
      <c r="DV26" s="467"/>
      <c r="DW26" s="467"/>
      <c r="DX26" s="467"/>
      <c r="DY26" s="467"/>
      <c r="DZ26" s="467"/>
      <c r="EA26" s="467"/>
      <c r="EB26" s="467"/>
      <c r="EC26" s="467"/>
      <c r="ED26" s="467"/>
      <c r="EE26" s="467"/>
      <c r="EF26" s="467"/>
      <c r="EG26" s="467"/>
      <c r="EH26" s="467"/>
      <c r="EI26" s="467"/>
      <c r="EJ26" s="467"/>
      <c r="EK26" s="467"/>
      <c r="EL26" s="467"/>
    </row>
    <row r="27" spans="1:156">
      <c r="A27" s="467"/>
      <c r="B27" s="467"/>
      <c r="C27" s="467"/>
      <c r="D27" s="467"/>
      <c r="E27" s="467"/>
      <c r="F27" s="467"/>
      <c r="G27" s="467"/>
      <c r="H27" s="467"/>
      <c r="I27" s="467"/>
      <c r="J27" s="467"/>
      <c r="K27" s="467"/>
      <c r="L27" s="467"/>
      <c r="M27" s="467"/>
      <c r="N27" s="467"/>
      <c r="O27" s="467"/>
      <c r="P27" s="467"/>
      <c r="Q27" s="467"/>
      <c r="R27" s="467"/>
      <c r="S27" s="467"/>
      <c r="T27" s="467"/>
      <c r="U27" s="467"/>
      <c r="V27" s="467"/>
      <c r="W27" s="467"/>
      <c r="X27" s="467"/>
      <c r="Y27" s="467"/>
      <c r="Z27" s="467"/>
      <c r="AA27" s="467"/>
      <c r="AB27" s="467"/>
      <c r="AC27" s="467"/>
      <c r="AD27" s="467"/>
      <c r="AE27" s="467"/>
      <c r="AF27" s="467"/>
      <c r="AG27" s="467"/>
      <c r="AH27" s="467"/>
      <c r="AI27" s="467"/>
      <c r="AJ27" s="467"/>
      <c r="AK27" s="467"/>
      <c r="AL27" s="467"/>
      <c r="AM27" s="467"/>
      <c r="AN27" s="467"/>
      <c r="AO27" s="467"/>
      <c r="AP27" s="467"/>
      <c r="AQ27" s="467"/>
      <c r="AR27" s="467"/>
      <c r="AS27" s="467"/>
      <c r="AT27" s="467"/>
      <c r="AU27" s="467"/>
      <c r="AV27" s="467"/>
      <c r="AW27" s="467"/>
      <c r="AX27" s="467"/>
      <c r="AY27" s="467"/>
      <c r="AZ27" s="467"/>
      <c r="BA27" s="467"/>
      <c r="BB27" s="467"/>
      <c r="BC27" s="467"/>
      <c r="BD27" s="467"/>
      <c r="BE27" s="467"/>
      <c r="BF27" s="467"/>
      <c r="BG27" s="467"/>
      <c r="BH27" s="467"/>
      <c r="BI27" s="467"/>
      <c r="BJ27" s="467"/>
      <c r="BK27" s="467"/>
      <c r="BL27" s="467"/>
      <c r="BM27" s="467"/>
      <c r="BN27" s="467"/>
      <c r="BO27" s="467"/>
      <c r="BP27" s="467"/>
      <c r="BQ27" s="467"/>
      <c r="BR27" s="467"/>
      <c r="BS27" s="467"/>
      <c r="BT27" s="467"/>
      <c r="BU27" s="467"/>
      <c r="BV27" s="467"/>
      <c r="BW27" s="467"/>
      <c r="BX27" s="467"/>
      <c r="BY27" s="467"/>
      <c r="BZ27" s="467"/>
      <c r="CA27" s="467"/>
      <c r="CB27" s="467"/>
      <c r="CC27" s="467"/>
      <c r="CD27" s="467"/>
      <c r="CE27" s="467"/>
      <c r="CF27" s="467"/>
      <c r="CG27" s="467"/>
      <c r="CH27" s="467"/>
      <c r="CI27" s="467"/>
      <c r="CJ27" s="467"/>
      <c r="CK27" s="467"/>
      <c r="CL27" s="467"/>
      <c r="CM27" s="467"/>
      <c r="CN27" s="467"/>
      <c r="CO27" s="467"/>
      <c r="CP27" s="467"/>
      <c r="CQ27" s="467"/>
      <c r="CR27" s="467"/>
      <c r="CS27" s="467"/>
      <c r="CT27" s="467"/>
      <c r="CU27" s="467"/>
      <c r="CV27" s="467"/>
      <c r="CW27" s="467"/>
      <c r="CX27" s="467"/>
      <c r="CY27" s="467"/>
      <c r="CZ27" s="467"/>
      <c r="DA27" s="467"/>
      <c r="DB27" s="467"/>
      <c r="DC27" s="467"/>
      <c r="DD27" s="467"/>
      <c r="DE27" s="467"/>
      <c r="DF27" s="467"/>
      <c r="DG27" s="467"/>
      <c r="DH27" s="467"/>
      <c r="DI27" s="467"/>
      <c r="DJ27" s="467"/>
      <c r="DK27" s="467"/>
      <c r="DL27" s="467"/>
      <c r="DM27" s="467"/>
      <c r="DN27" s="467"/>
      <c r="DO27" s="467"/>
      <c r="DP27" s="467"/>
      <c r="DQ27" s="467"/>
      <c r="DR27" s="467"/>
      <c r="DS27" s="467"/>
      <c r="DT27" s="467"/>
      <c r="DU27" s="467"/>
      <c r="DV27" s="467"/>
      <c r="DW27" s="467"/>
      <c r="DX27" s="467"/>
      <c r="DY27" s="467"/>
      <c r="DZ27" s="467"/>
      <c r="EA27" s="467"/>
      <c r="EB27" s="467"/>
      <c r="EC27" s="467"/>
      <c r="ED27" s="467"/>
      <c r="EE27" s="467"/>
      <c r="EF27" s="467"/>
      <c r="EG27" s="467"/>
      <c r="EH27" s="467"/>
      <c r="EI27" s="467"/>
      <c r="EJ27" s="467"/>
      <c r="EK27" s="467"/>
      <c r="EL27" s="467"/>
    </row>
    <row r="28" spans="1:156">
      <c r="A28" s="467"/>
      <c r="B28" s="467"/>
      <c r="C28" s="467"/>
      <c r="D28" s="467"/>
      <c r="E28" s="467"/>
      <c r="F28" s="467"/>
      <c r="G28" s="467"/>
      <c r="H28" s="467"/>
      <c r="I28" s="467"/>
      <c r="J28" s="467"/>
      <c r="K28" s="467"/>
      <c r="L28" s="467"/>
      <c r="M28" s="467"/>
      <c r="N28" s="467"/>
      <c r="O28" s="467"/>
      <c r="P28" s="467"/>
      <c r="Q28" s="467"/>
      <c r="R28" s="467"/>
      <c r="S28" s="467"/>
      <c r="T28" s="467"/>
      <c r="U28" s="467"/>
      <c r="V28" s="467"/>
      <c r="W28" s="467"/>
      <c r="X28" s="467"/>
      <c r="Y28" s="467"/>
      <c r="Z28" s="467"/>
      <c r="AA28" s="467"/>
      <c r="AB28" s="467"/>
      <c r="AC28" s="467"/>
      <c r="AD28" s="467"/>
      <c r="AE28" s="467"/>
      <c r="AF28" s="467"/>
      <c r="AG28" s="467"/>
      <c r="AH28" s="467"/>
      <c r="AI28" s="467"/>
      <c r="AJ28" s="467"/>
      <c r="AK28" s="467"/>
      <c r="AL28" s="467"/>
      <c r="AM28" s="467"/>
      <c r="AN28" s="467"/>
      <c r="AO28" s="467"/>
      <c r="AP28" s="467"/>
      <c r="AQ28" s="467"/>
      <c r="AR28" s="467"/>
      <c r="AS28" s="467"/>
      <c r="AT28" s="467"/>
      <c r="AU28" s="467"/>
      <c r="AV28" s="467"/>
      <c r="AW28" s="467"/>
      <c r="AX28" s="467"/>
      <c r="AY28" s="467"/>
      <c r="AZ28" s="467"/>
      <c r="BA28" s="467"/>
      <c r="BB28" s="467"/>
      <c r="BC28" s="467"/>
      <c r="BD28" s="467"/>
      <c r="BE28" s="467"/>
      <c r="BF28" s="467"/>
      <c r="BG28" s="467"/>
      <c r="BH28" s="467"/>
      <c r="BI28" s="467"/>
      <c r="BJ28" s="467"/>
      <c r="BK28" s="467"/>
      <c r="BL28" s="467"/>
      <c r="BM28" s="467"/>
      <c r="BN28" s="467"/>
      <c r="BO28" s="467"/>
      <c r="BP28" s="467"/>
      <c r="BQ28" s="467"/>
      <c r="BR28" s="467"/>
      <c r="BS28" s="467"/>
      <c r="BT28" s="467"/>
      <c r="BU28" s="467"/>
      <c r="BV28" s="467"/>
      <c r="BW28" s="467"/>
      <c r="BX28" s="467"/>
      <c r="BY28" s="467"/>
      <c r="BZ28" s="467"/>
      <c r="CA28" s="467"/>
      <c r="CB28" s="467"/>
      <c r="CC28" s="467"/>
      <c r="CD28" s="467"/>
      <c r="CE28" s="467"/>
      <c r="CF28" s="467"/>
      <c r="CG28" s="467"/>
      <c r="CH28" s="467"/>
      <c r="CI28" s="467"/>
      <c r="CJ28" s="467"/>
      <c r="CK28" s="467"/>
      <c r="CL28" s="467"/>
      <c r="CM28" s="467"/>
      <c r="CN28" s="467"/>
      <c r="CO28" s="467"/>
      <c r="CP28" s="467"/>
      <c r="CQ28" s="467"/>
      <c r="CR28" s="467"/>
      <c r="CS28" s="467"/>
      <c r="CT28" s="467"/>
      <c r="CU28" s="467"/>
      <c r="CV28" s="467"/>
      <c r="CW28" s="467"/>
      <c r="CX28" s="467"/>
      <c r="CY28" s="467"/>
      <c r="CZ28" s="467"/>
      <c r="DA28" s="467"/>
      <c r="DB28" s="467"/>
      <c r="DC28" s="467"/>
      <c r="DD28" s="467"/>
      <c r="DE28" s="467"/>
      <c r="DF28" s="467"/>
      <c r="DG28" s="467"/>
      <c r="DH28" s="467"/>
      <c r="DI28" s="467"/>
      <c r="DJ28" s="467"/>
      <c r="DK28" s="467"/>
      <c r="DL28" s="467"/>
      <c r="DM28" s="467"/>
      <c r="DN28" s="467"/>
      <c r="DO28" s="467"/>
      <c r="DP28" s="467"/>
      <c r="DQ28" s="467"/>
      <c r="DR28" s="467"/>
      <c r="DS28" s="467"/>
      <c r="DT28" s="467"/>
      <c r="DU28" s="467"/>
      <c r="DV28" s="467"/>
      <c r="DW28" s="467"/>
      <c r="DX28" s="467"/>
      <c r="DY28" s="467"/>
      <c r="DZ28" s="467"/>
      <c r="EA28" s="467"/>
      <c r="EB28" s="467"/>
      <c r="EC28" s="467"/>
      <c r="ED28" s="467"/>
      <c r="EE28" s="467"/>
      <c r="EF28" s="467"/>
      <c r="EG28" s="467"/>
      <c r="EH28" s="467"/>
      <c r="EI28" s="467"/>
      <c r="EJ28" s="467"/>
      <c r="EK28" s="467"/>
      <c r="EL28" s="467"/>
    </row>
    <row r="29" spans="1:156">
      <c r="A29" s="467"/>
      <c r="B29" s="467"/>
      <c r="C29" s="467"/>
      <c r="D29" s="467"/>
      <c r="E29" s="467"/>
      <c r="F29" s="467"/>
      <c r="G29" s="467"/>
      <c r="H29" s="467"/>
      <c r="I29" s="467"/>
      <c r="J29" s="467"/>
      <c r="K29" s="467"/>
      <c r="L29" s="467"/>
      <c r="M29" s="467"/>
      <c r="N29" s="467"/>
      <c r="O29" s="467"/>
      <c r="P29" s="467"/>
      <c r="Q29" s="467"/>
      <c r="R29" s="467"/>
      <c r="S29" s="467"/>
      <c r="T29" s="467"/>
      <c r="U29" s="467"/>
      <c r="V29" s="467"/>
      <c r="W29" s="467"/>
      <c r="X29" s="467"/>
      <c r="Y29" s="467"/>
      <c r="Z29" s="467"/>
      <c r="AA29" s="467"/>
      <c r="AB29" s="467"/>
      <c r="AC29" s="467"/>
      <c r="AD29" s="467"/>
      <c r="AE29" s="467"/>
      <c r="AF29" s="467"/>
      <c r="AG29" s="467"/>
      <c r="AH29" s="467"/>
      <c r="AI29" s="467"/>
      <c r="AJ29" s="467"/>
      <c r="AK29" s="467"/>
      <c r="AL29" s="467"/>
      <c r="AM29" s="467"/>
      <c r="AN29" s="467"/>
      <c r="AO29" s="467"/>
      <c r="AP29" s="467"/>
      <c r="AQ29" s="467"/>
      <c r="AR29" s="467"/>
      <c r="AS29" s="467"/>
      <c r="AT29" s="467"/>
      <c r="AU29" s="467"/>
      <c r="AV29" s="467"/>
      <c r="AW29" s="467"/>
      <c r="AX29" s="467"/>
      <c r="AY29" s="467"/>
      <c r="AZ29" s="467"/>
      <c r="BA29" s="467"/>
      <c r="BB29" s="467"/>
      <c r="BC29" s="467"/>
      <c r="BD29" s="467"/>
      <c r="BE29" s="467"/>
      <c r="BF29" s="467"/>
      <c r="BG29" s="467"/>
      <c r="BH29" s="467"/>
      <c r="BI29" s="467"/>
      <c r="BJ29" s="467"/>
      <c r="BK29" s="467"/>
      <c r="BL29" s="467"/>
      <c r="BM29" s="467"/>
      <c r="BN29" s="467"/>
      <c r="BO29" s="467"/>
      <c r="BP29" s="467"/>
      <c r="BQ29" s="467"/>
      <c r="BR29" s="467"/>
      <c r="BS29" s="467"/>
      <c r="BT29" s="467"/>
      <c r="BU29" s="467"/>
      <c r="BV29" s="467"/>
      <c r="BW29" s="467"/>
      <c r="BX29" s="467"/>
      <c r="BY29" s="467"/>
      <c r="BZ29" s="467"/>
      <c r="CA29" s="467"/>
      <c r="CB29" s="467"/>
      <c r="CC29" s="467"/>
      <c r="CD29" s="467"/>
      <c r="CE29" s="467"/>
      <c r="CF29" s="467"/>
      <c r="CG29" s="467"/>
      <c r="CH29" s="467"/>
      <c r="CI29" s="467"/>
      <c r="CJ29" s="467"/>
      <c r="CK29" s="467"/>
      <c r="CL29" s="467"/>
      <c r="CM29" s="467"/>
      <c r="CN29" s="467"/>
      <c r="CO29" s="467"/>
      <c r="CP29" s="467"/>
      <c r="CQ29" s="467"/>
      <c r="CR29" s="467"/>
      <c r="CS29" s="467"/>
      <c r="CT29" s="467"/>
      <c r="CU29" s="467"/>
      <c r="CV29" s="467"/>
      <c r="CW29" s="467"/>
      <c r="CX29" s="467"/>
      <c r="CY29" s="467"/>
      <c r="CZ29" s="467"/>
      <c r="DA29" s="467"/>
      <c r="DB29" s="467"/>
      <c r="DC29" s="467"/>
      <c r="DD29" s="467"/>
      <c r="DE29" s="467"/>
      <c r="DF29" s="467"/>
      <c r="DG29" s="467"/>
      <c r="DH29" s="467"/>
      <c r="DI29" s="467"/>
      <c r="DJ29" s="467"/>
      <c r="DK29" s="467"/>
      <c r="DL29" s="467"/>
      <c r="DM29" s="467"/>
      <c r="DN29" s="467"/>
      <c r="DO29" s="467"/>
      <c r="DP29" s="467"/>
      <c r="DQ29" s="467"/>
      <c r="DR29" s="467"/>
      <c r="DS29" s="467"/>
      <c r="DT29" s="467"/>
      <c r="DU29" s="467"/>
      <c r="DV29" s="467"/>
      <c r="DW29" s="467"/>
      <c r="DX29" s="467"/>
      <c r="DY29" s="467"/>
      <c r="DZ29" s="467"/>
      <c r="EA29" s="467"/>
      <c r="EB29" s="467"/>
      <c r="EC29" s="467"/>
      <c r="ED29" s="467"/>
      <c r="EE29" s="467"/>
      <c r="EF29" s="467"/>
      <c r="EG29" s="467"/>
      <c r="EH29" s="467"/>
      <c r="EI29" s="467"/>
      <c r="EJ29" s="467"/>
      <c r="EK29" s="467"/>
      <c r="EL29" s="467"/>
    </row>
    <row r="30" spans="1:156">
      <c r="A30" s="467"/>
      <c r="B30" s="467"/>
      <c r="C30" s="467"/>
      <c r="D30" s="467"/>
      <c r="E30" s="467"/>
      <c r="F30" s="467"/>
      <c r="G30" s="467"/>
      <c r="H30" s="467"/>
      <c r="I30" s="467"/>
      <c r="J30" s="467"/>
      <c r="K30" s="467"/>
      <c r="L30" s="467"/>
      <c r="M30" s="467"/>
      <c r="N30" s="467"/>
      <c r="O30" s="467"/>
      <c r="P30" s="467"/>
      <c r="Q30" s="467"/>
      <c r="R30" s="467"/>
      <c r="S30" s="467"/>
      <c r="T30" s="467"/>
      <c r="U30" s="467"/>
      <c r="V30" s="467"/>
      <c r="W30" s="467"/>
      <c r="X30" s="467"/>
      <c r="Y30" s="467"/>
      <c r="Z30" s="467"/>
      <c r="AA30" s="467"/>
      <c r="AB30" s="467"/>
      <c r="AC30" s="467"/>
      <c r="AD30" s="467"/>
      <c r="AE30" s="467"/>
      <c r="AF30" s="467"/>
      <c r="AG30" s="467"/>
      <c r="AH30" s="467"/>
      <c r="AI30" s="467"/>
      <c r="AJ30" s="467"/>
      <c r="AK30" s="467"/>
      <c r="AL30" s="467"/>
      <c r="AM30" s="467"/>
      <c r="AN30" s="467"/>
      <c r="AO30" s="467"/>
      <c r="AP30" s="467"/>
      <c r="AQ30" s="467"/>
      <c r="AR30" s="467"/>
      <c r="AS30" s="467"/>
      <c r="AT30" s="467"/>
      <c r="AU30" s="467"/>
      <c r="AV30" s="467"/>
      <c r="AW30" s="467"/>
      <c r="AX30" s="467"/>
      <c r="AY30" s="467"/>
      <c r="AZ30" s="467"/>
      <c r="BA30" s="467"/>
      <c r="BB30" s="467"/>
      <c r="BC30" s="467"/>
      <c r="BD30" s="467"/>
      <c r="BE30" s="467"/>
      <c r="BF30" s="467"/>
      <c r="BG30" s="467"/>
      <c r="BH30" s="467"/>
      <c r="BI30" s="467"/>
      <c r="BJ30" s="467"/>
      <c r="BK30" s="467"/>
      <c r="BL30" s="467"/>
      <c r="BM30" s="467"/>
      <c r="BN30" s="467"/>
      <c r="BO30" s="467"/>
      <c r="BP30" s="467"/>
      <c r="BQ30" s="467"/>
      <c r="BR30" s="467"/>
      <c r="BS30" s="467"/>
      <c r="BT30" s="467"/>
      <c r="BU30" s="467"/>
      <c r="BV30" s="467"/>
      <c r="BW30" s="467"/>
      <c r="BX30" s="467"/>
      <c r="BY30" s="467"/>
      <c r="BZ30" s="467"/>
      <c r="CA30" s="467"/>
      <c r="CB30" s="467"/>
      <c r="CC30" s="467"/>
      <c r="CD30" s="467"/>
      <c r="CE30" s="467"/>
      <c r="CF30" s="467"/>
      <c r="CG30" s="467"/>
      <c r="CH30" s="467"/>
      <c r="CI30" s="467"/>
      <c r="CJ30" s="467"/>
      <c r="CK30" s="467"/>
      <c r="CL30" s="467"/>
      <c r="CM30" s="467"/>
      <c r="CN30" s="467"/>
      <c r="CO30" s="467"/>
      <c r="CP30" s="467"/>
      <c r="CQ30" s="467"/>
      <c r="CR30" s="467"/>
      <c r="CS30" s="467"/>
      <c r="CT30" s="467"/>
      <c r="CU30" s="467"/>
      <c r="CV30" s="467"/>
      <c r="CW30" s="467"/>
      <c r="CX30" s="467"/>
      <c r="CY30" s="467"/>
      <c r="CZ30" s="467"/>
      <c r="DA30" s="467"/>
      <c r="DB30" s="467"/>
      <c r="DC30" s="467"/>
      <c r="DD30" s="467"/>
      <c r="DE30" s="467"/>
      <c r="DF30" s="467"/>
      <c r="DG30" s="467"/>
      <c r="DH30" s="467"/>
      <c r="DI30" s="467"/>
      <c r="DJ30" s="467"/>
      <c r="DK30" s="467"/>
      <c r="DL30" s="467"/>
      <c r="DM30" s="467"/>
      <c r="DN30" s="467"/>
      <c r="DO30" s="467"/>
      <c r="DP30" s="467"/>
      <c r="DQ30" s="467"/>
      <c r="DR30" s="467"/>
      <c r="DS30" s="467"/>
      <c r="DT30" s="467"/>
      <c r="DU30" s="467"/>
      <c r="DV30" s="467"/>
      <c r="DW30" s="467"/>
      <c r="DX30" s="467"/>
      <c r="DY30" s="467"/>
      <c r="DZ30" s="467"/>
      <c r="EA30" s="467"/>
      <c r="EB30" s="467"/>
      <c r="EC30" s="467"/>
      <c r="ED30" s="467"/>
      <c r="EE30" s="467"/>
      <c r="EF30" s="467"/>
      <c r="EG30" s="467"/>
      <c r="EH30" s="467"/>
      <c r="EI30" s="467"/>
      <c r="EJ30" s="467"/>
      <c r="EK30" s="467"/>
      <c r="EL30" s="467"/>
    </row>
    <row r="31" spans="1:156">
      <c r="A31" s="467"/>
      <c r="B31" s="467"/>
      <c r="C31" s="467"/>
      <c r="D31" s="467"/>
      <c r="E31" s="467"/>
      <c r="F31" s="467"/>
      <c r="G31" s="467"/>
      <c r="H31" s="467"/>
      <c r="I31" s="467"/>
      <c r="J31" s="467"/>
      <c r="K31" s="467"/>
      <c r="L31" s="467"/>
      <c r="M31" s="467"/>
      <c r="N31" s="467"/>
      <c r="O31" s="467"/>
      <c r="P31" s="467"/>
      <c r="Q31" s="467"/>
      <c r="R31" s="467"/>
      <c r="S31" s="467"/>
      <c r="T31" s="467"/>
      <c r="U31" s="467"/>
      <c r="V31" s="467"/>
      <c r="W31" s="467"/>
      <c r="X31" s="467"/>
      <c r="Y31" s="467"/>
      <c r="Z31" s="467"/>
      <c r="AA31" s="467"/>
      <c r="AB31" s="467"/>
      <c r="AC31" s="467"/>
      <c r="AD31" s="467"/>
      <c r="AE31" s="467"/>
      <c r="AF31" s="467"/>
      <c r="AG31" s="467"/>
      <c r="AH31" s="467"/>
      <c r="AI31" s="467"/>
      <c r="AJ31" s="467"/>
      <c r="AK31" s="467"/>
      <c r="AL31" s="467"/>
      <c r="AM31" s="467"/>
      <c r="AN31" s="467"/>
      <c r="AO31" s="467"/>
      <c r="AP31" s="467"/>
      <c r="AQ31" s="467"/>
      <c r="AR31" s="467"/>
      <c r="AS31" s="467"/>
      <c r="AT31" s="467"/>
      <c r="AU31" s="467"/>
      <c r="AV31" s="467"/>
      <c r="AW31" s="467"/>
      <c r="AX31" s="467"/>
      <c r="AY31" s="467"/>
      <c r="AZ31" s="467"/>
      <c r="BA31" s="467"/>
      <c r="BB31" s="467"/>
      <c r="BC31" s="467"/>
      <c r="BD31" s="467"/>
      <c r="BE31" s="467"/>
      <c r="BF31" s="467"/>
      <c r="BG31" s="467"/>
      <c r="BH31" s="467"/>
      <c r="BI31" s="467"/>
      <c r="BJ31" s="467"/>
      <c r="BK31" s="467"/>
      <c r="BL31" s="467"/>
      <c r="BM31" s="467"/>
      <c r="BN31" s="467"/>
      <c r="BO31" s="467"/>
      <c r="BP31" s="467"/>
      <c r="BQ31" s="467"/>
      <c r="BR31" s="467"/>
      <c r="BS31" s="467"/>
      <c r="BT31" s="467"/>
      <c r="BU31" s="467"/>
      <c r="BV31" s="467"/>
      <c r="BW31" s="467"/>
      <c r="BX31" s="467"/>
      <c r="BY31" s="467"/>
      <c r="BZ31" s="467"/>
      <c r="CA31" s="467"/>
      <c r="CB31" s="467"/>
      <c r="CC31" s="467"/>
      <c r="CD31" s="467"/>
      <c r="CE31" s="467"/>
      <c r="CF31" s="467"/>
      <c r="CG31" s="467"/>
      <c r="CH31" s="467"/>
      <c r="CI31" s="467"/>
      <c r="CJ31" s="467"/>
      <c r="CK31" s="467"/>
      <c r="CL31" s="467"/>
      <c r="CM31" s="467"/>
      <c r="CN31" s="467"/>
      <c r="CO31" s="467"/>
      <c r="CP31" s="467"/>
      <c r="CQ31" s="467"/>
      <c r="CR31" s="467"/>
      <c r="CS31" s="467"/>
      <c r="CT31" s="467"/>
      <c r="CU31" s="467"/>
      <c r="CV31" s="467"/>
      <c r="CW31" s="467"/>
      <c r="CX31" s="467"/>
      <c r="CY31" s="467"/>
      <c r="CZ31" s="467"/>
      <c r="DA31" s="467"/>
      <c r="DB31" s="467"/>
      <c r="DC31" s="467"/>
      <c r="DD31" s="467"/>
      <c r="DE31" s="467"/>
      <c r="DF31" s="467"/>
      <c r="DG31" s="467"/>
      <c r="DH31" s="467"/>
      <c r="DI31" s="467"/>
      <c r="DJ31" s="467"/>
      <c r="DK31" s="467"/>
      <c r="DL31" s="467"/>
      <c r="DM31" s="467"/>
      <c r="DN31" s="467"/>
      <c r="DO31" s="467"/>
      <c r="DP31" s="467"/>
      <c r="DQ31" s="467"/>
      <c r="DR31" s="467"/>
      <c r="DS31" s="467"/>
      <c r="DT31" s="467"/>
      <c r="DU31" s="467"/>
      <c r="DV31" s="467"/>
      <c r="DW31" s="467"/>
      <c r="DX31" s="467"/>
      <c r="DY31" s="467"/>
      <c r="DZ31" s="467"/>
      <c r="EA31" s="467"/>
      <c r="EB31" s="467"/>
      <c r="EC31" s="467"/>
      <c r="ED31" s="467"/>
      <c r="EE31" s="467"/>
      <c r="EF31" s="467"/>
      <c r="EG31" s="467"/>
      <c r="EH31" s="467"/>
      <c r="EI31" s="467"/>
      <c r="EJ31" s="467"/>
      <c r="EK31" s="467"/>
      <c r="EL31" s="467"/>
    </row>
    <row r="32" spans="1:156">
      <c r="A32" s="467"/>
      <c r="B32" s="467"/>
      <c r="C32" s="467"/>
      <c r="D32" s="467"/>
      <c r="E32" s="467"/>
      <c r="F32" s="467"/>
      <c r="G32" s="467"/>
      <c r="H32" s="467"/>
      <c r="I32" s="467"/>
      <c r="J32" s="467"/>
      <c r="K32" s="467"/>
      <c r="L32" s="467"/>
      <c r="M32" s="467"/>
      <c r="N32" s="467"/>
      <c r="O32" s="467"/>
      <c r="P32" s="467"/>
      <c r="Q32" s="467"/>
      <c r="R32" s="467"/>
      <c r="S32" s="467"/>
      <c r="T32" s="467"/>
      <c r="U32" s="467"/>
      <c r="V32" s="467"/>
      <c r="W32" s="467"/>
      <c r="X32" s="467"/>
      <c r="Y32" s="467"/>
      <c r="Z32" s="467"/>
      <c r="AA32" s="467"/>
      <c r="AB32" s="467"/>
      <c r="AC32" s="467"/>
      <c r="AD32" s="467"/>
      <c r="AE32" s="467"/>
      <c r="AF32" s="467"/>
      <c r="AG32" s="467"/>
      <c r="AH32" s="467"/>
      <c r="AI32" s="467"/>
      <c r="AJ32" s="467"/>
      <c r="AK32" s="467"/>
      <c r="AL32" s="467"/>
      <c r="AM32" s="467"/>
      <c r="AN32" s="467"/>
      <c r="AO32" s="467"/>
      <c r="AP32" s="467"/>
      <c r="AQ32" s="467"/>
      <c r="AR32" s="467"/>
      <c r="AS32" s="467"/>
      <c r="AT32" s="467"/>
      <c r="AU32" s="467"/>
      <c r="AV32" s="467"/>
      <c r="AW32" s="467"/>
      <c r="AX32" s="467"/>
      <c r="AY32" s="467"/>
      <c r="AZ32" s="467"/>
      <c r="BA32" s="467"/>
      <c r="BB32" s="467"/>
      <c r="BC32" s="467"/>
      <c r="BD32" s="467"/>
      <c r="BE32" s="467"/>
      <c r="BF32" s="467"/>
      <c r="BG32" s="467"/>
      <c r="BH32" s="467"/>
      <c r="BI32" s="467"/>
      <c r="BJ32" s="467"/>
      <c r="BK32" s="467"/>
      <c r="BL32" s="467"/>
      <c r="BM32" s="467"/>
      <c r="BN32" s="467"/>
      <c r="BO32" s="467"/>
      <c r="BP32" s="467"/>
      <c r="BQ32" s="467"/>
      <c r="BR32" s="467"/>
      <c r="BS32" s="467"/>
      <c r="BT32" s="467"/>
      <c r="BU32" s="467"/>
      <c r="BV32" s="467"/>
      <c r="BW32" s="467"/>
      <c r="BX32" s="467"/>
      <c r="BY32" s="467"/>
      <c r="BZ32" s="467"/>
      <c r="CA32" s="467"/>
      <c r="CB32" s="467"/>
      <c r="CC32" s="467"/>
      <c r="CD32" s="467"/>
      <c r="CE32" s="467"/>
      <c r="CF32" s="467"/>
      <c r="CG32" s="467"/>
      <c r="CH32" s="467"/>
      <c r="CI32" s="467"/>
      <c r="CJ32" s="467"/>
      <c r="CK32" s="467"/>
      <c r="CL32" s="467"/>
      <c r="CM32" s="467"/>
      <c r="CN32" s="467"/>
      <c r="CO32" s="467"/>
      <c r="CP32" s="467"/>
      <c r="CQ32" s="467"/>
      <c r="CR32" s="467"/>
      <c r="CS32" s="467"/>
      <c r="CT32" s="467"/>
      <c r="CU32" s="467"/>
      <c r="CV32" s="467"/>
      <c r="CW32" s="467"/>
      <c r="CX32" s="467"/>
      <c r="CY32" s="467"/>
      <c r="CZ32" s="467"/>
      <c r="DA32" s="467"/>
      <c r="DB32" s="467"/>
      <c r="DC32" s="467"/>
      <c r="DD32" s="467"/>
      <c r="DE32" s="467"/>
      <c r="DF32" s="467"/>
      <c r="DG32" s="467"/>
      <c r="DH32" s="467"/>
      <c r="DI32" s="467"/>
      <c r="DJ32" s="467"/>
      <c r="DK32" s="467"/>
      <c r="DL32" s="467"/>
      <c r="DM32" s="467"/>
      <c r="DN32" s="467"/>
      <c r="DO32" s="467"/>
      <c r="DP32" s="467"/>
      <c r="DQ32" s="467"/>
      <c r="DR32" s="467"/>
      <c r="DS32" s="467"/>
      <c r="DT32" s="467"/>
      <c r="DU32" s="467"/>
      <c r="DV32" s="467"/>
      <c r="DW32" s="467"/>
      <c r="DX32" s="467"/>
      <c r="DY32" s="467"/>
      <c r="DZ32" s="467"/>
      <c r="EA32" s="467"/>
      <c r="EB32" s="467"/>
      <c r="EC32" s="467"/>
      <c r="ED32" s="467"/>
      <c r="EE32" s="467"/>
      <c r="EF32" s="467"/>
      <c r="EG32" s="467"/>
      <c r="EH32" s="467"/>
      <c r="EI32" s="467"/>
      <c r="EJ32" s="467"/>
      <c r="EK32" s="467"/>
      <c r="EL32" s="467"/>
    </row>
    <row r="33" spans="1:142">
      <c r="A33" s="467"/>
      <c r="B33" s="467"/>
      <c r="C33" s="467"/>
      <c r="D33" s="467"/>
      <c r="E33" s="467"/>
      <c r="F33" s="467"/>
      <c r="G33" s="467"/>
      <c r="H33" s="467"/>
      <c r="I33" s="467"/>
      <c r="J33" s="467"/>
      <c r="K33" s="467"/>
      <c r="L33" s="467"/>
      <c r="M33" s="467"/>
      <c r="N33" s="467"/>
      <c r="O33" s="467"/>
      <c r="P33" s="467"/>
      <c r="Q33" s="467"/>
      <c r="R33" s="467"/>
      <c r="S33" s="467"/>
      <c r="T33" s="467"/>
      <c r="U33" s="467"/>
      <c r="V33" s="467"/>
      <c r="W33" s="467"/>
      <c r="X33" s="467"/>
      <c r="Y33" s="467"/>
      <c r="Z33" s="467"/>
      <c r="AA33" s="467"/>
      <c r="AB33" s="467"/>
      <c r="AC33" s="467"/>
      <c r="AD33" s="467"/>
      <c r="AE33" s="467"/>
      <c r="AF33" s="467"/>
      <c r="AG33" s="467"/>
      <c r="AH33" s="467"/>
      <c r="AI33" s="467"/>
      <c r="AJ33" s="467"/>
      <c r="AK33" s="467"/>
      <c r="AL33" s="467"/>
      <c r="AM33" s="467"/>
      <c r="AN33" s="467"/>
      <c r="AO33" s="467"/>
      <c r="AP33" s="467"/>
      <c r="AQ33" s="467"/>
      <c r="AR33" s="467"/>
      <c r="AS33" s="467"/>
      <c r="AT33" s="467"/>
      <c r="AU33" s="467"/>
      <c r="AV33" s="467"/>
      <c r="AW33" s="467"/>
      <c r="AX33" s="467"/>
      <c r="AY33" s="467"/>
      <c r="AZ33" s="467"/>
      <c r="BA33" s="467"/>
      <c r="BB33" s="467"/>
      <c r="BC33" s="467"/>
      <c r="BD33" s="467"/>
      <c r="BE33" s="467"/>
      <c r="BF33" s="467"/>
      <c r="BG33" s="467"/>
      <c r="BH33" s="467"/>
      <c r="BI33" s="467"/>
      <c r="BJ33" s="467"/>
      <c r="BK33" s="467"/>
      <c r="BL33" s="467"/>
      <c r="BM33" s="467"/>
      <c r="BN33" s="467"/>
      <c r="BO33" s="467"/>
      <c r="BP33" s="467"/>
      <c r="BQ33" s="467"/>
      <c r="BR33" s="467"/>
      <c r="BS33" s="467"/>
      <c r="BT33" s="467"/>
      <c r="BU33" s="467"/>
      <c r="BV33" s="467"/>
      <c r="BW33" s="467"/>
      <c r="BX33" s="467"/>
      <c r="BY33" s="467"/>
      <c r="BZ33" s="467"/>
      <c r="CA33" s="467"/>
      <c r="CB33" s="467"/>
      <c r="CC33" s="467"/>
      <c r="CD33" s="467"/>
      <c r="CE33" s="467"/>
      <c r="CF33" s="467"/>
      <c r="CG33" s="467"/>
      <c r="CH33" s="467"/>
      <c r="CI33" s="467"/>
      <c r="CJ33" s="467"/>
      <c r="CK33" s="467"/>
      <c r="CL33" s="467"/>
      <c r="CM33" s="467"/>
      <c r="CN33" s="467"/>
      <c r="CO33" s="467"/>
      <c r="CP33" s="467"/>
      <c r="CQ33" s="467"/>
      <c r="CR33" s="467"/>
      <c r="CS33" s="467"/>
      <c r="CT33" s="467"/>
      <c r="CU33" s="467"/>
      <c r="CV33" s="467"/>
      <c r="CW33" s="467"/>
      <c r="CX33" s="467"/>
      <c r="CY33" s="467"/>
      <c r="CZ33" s="467"/>
      <c r="DA33" s="467"/>
      <c r="DB33" s="467"/>
      <c r="DC33" s="467"/>
      <c r="DD33" s="467"/>
      <c r="DE33" s="467"/>
      <c r="DF33" s="467"/>
      <c r="DG33" s="467"/>
      <c r="DH33" s="467"/>
      <c r="DI33" s="467"/>
      <c r="DJ33" s="467"/>
      <c r="DK33" s="467"/>
      <c r="DL33" s="467"/>
      <c r="DM33" s="467"/>
      <c r="DN33" s="467"/>
      <c r="DO33" s="467"/>
      <c r="DP33" s="467"/>
      <c r="DQ33" s="467"/>
      <c r="DR33" s="467"/>
      <c r="DS33" s="467"/>
      <c r="DT33" s="467"/>
      <c r="DU33" s="467"/>
      <c r="DV33" s="467"/>
      <c r="DW33" s="467"/>
      <c r="DX33" s="467"/>
      <c r="DY33" s="467"/>
      <c r="DZ33" s="467"/>
      <c r="EA33" s="467"/>
      <c r="EB33" s="467"/>
      <c r="EC33" s="467"/>
      <c r="ED33" s="467"/>
      <c r="EE33" s="467"/>
      <c r="EF33" s="467"/>
      <c r="EG33" s="467"/>
      <c r="EH33" s="467"/>
      <c r="EI33" s="467"/>
      <c r="EJ33" s="467"/>
      <c r="EK33" s="467"/>
      <c r="EL33" s="467"/>
    </row>
    <row r="34" spans="1:142">
      <c r="A34" s="467"/>
      <c r="B34" s="467"/>
      <c r="C34" s="467"/>
      <c r="D34" s="467"/>
      <c r="E34" s="467"/>
      <c r="F34" s="467"/>
      <c r="G34" s="467"/>
      <c r="H34" s="467"/>
      <c r="I34" s="467"/>
      <c r="J34" s="467"/>
      <c r="K34" s="467"/>
      <c r="L34" s="467"/>
      <c r="M34" s="467"/>
      <c r="N34" s="467"/>
      <c r="O34" s="467"/>
      <c r="P34" s="467"/>
      <c r="Q34" s="467"/>
      <c r="R34" s="467"/>
      <c r="S34" s="467"/>
      <c r="T34" s="467"/>
      <c r="U34" s="467"/>
      <c r="V34" s="467"/>
      <c r="W34" s="467"/>
      <c r="X34" s="467"/>
      <c r="Y34" s="467"/>
      <c r="Z34" s="467"/>
      <c r="AA34" s="467"/>
      <c r="AB34" s="467"/>
      <c r="AC34" s="467"/>
      <c r="AD34" s="467"/>
      <c r="AE34" s="467"/>
      <c r="AF34" s="467"/>
      <c r="AG34" s="467"/>
      <c r="AH34" s="467"/>
      <c r="AI34" s="467"/>
      <c r="AJ34" s="467"/>
      <c r="AK34" s="467"/>
      <c r="AL34" s="467"/>
      <c r="AM34" s="467"/>
      <c r="AN34" s="467"/>
      <c r="AO34" s="467"/>
      <c r="AP34" s="467"/>
      <c r="AQ34" s="467"/>
      <c r="AR34" s="467"/>
      <c r="AS34" s="467"/>
      <c r="AT34" s="467"/>
      <c r="AU34" s="467"/>
      <c r="AV34" s="467"/>
      <c r="AW34" s="467"/>
      <c r="AX34" s="467"/>
      <c r="AY34" s="467"/>
      <c r="AZ34" s="467"/>
      <c r="BA34" s="467"/>
      <c r="BB34" s="467"/>
      <c r="BC34" s="467"/>
      <c r="BD34" s="467"/>
      <c r="BE34" s="467"/>
      <c r="BF34" s="467"/>
      <c r="BG34" s="467"/>
      <c r="BH34" s="467"/>
      <c r="BI34" s="467"/>
      <c r="BJ34" s="467"/>
      <c r="BK34" s="467"/>
      <c r="BL34" s="467"/>
      <c r="BM34" s="467"/>
      <c r="BN34" s="467"/>
      <c r="BO34" s="467"/>
      <c r="BP34" s="467"/>
      <c r="BQ34" s="467"/>
      <c r="BR34" s="467"/>
      <c r="BS34" s="467"/>
      <c r="BT34" s="467"/>
      <c r="BU34" s="467"/>
      <c r="BV34" s="467"/>
      <c r="BW34" s="467"/>
      <c r="BX34" s="467"/>
      <c r="BY34" s="467"/>
      <c r="BZ34" s="467"/>
      <c r="CA34" s="467"/>
      <c r="CB34" s="467"/>
      <c r="CC34" s="467"/>
      <c r="CD34" s="467"/>
      <c r="CE34" s="467"/>
      <c r="CF34" s="467"/>
      <c r="CG34" s="467"/>
      <c r="CH34" s="467"/>
      <c r="CI34" s="467"/>
      <c r="CJ34" s="467"/>
      <c r="CK34" s="467"/>
      <c r="CL34" s="467"/>
      <c r="CM34" s="467"/>
      <c r="CN34" s="467"/>
      <c r="CO34" s="467"/>
      <c r="CP34" s="467"/>
      <c r="CQ34" s="467"/>
      <c r="CR34" s="467"/>
      <c r="CS34" s="467"/>
      <c r="CT34" s="467"/>
      <c r="CU34" s="467"/>
      <c r="CV34" s="467"/>
      <c r="CW34" s="467"/>
      <c r="CX34" s="467"/>
      <c r="CY34" s="467"/>
      <c r="CZ34" s="467"/>
      <c r="DA34" s="467"/>
      <c r="DB34" s="467"/>
      <c r="DC34" s="467"/>
      <c r="DD34" s="467"/>
      <c r="DE34" s="467"/>
      <c r="DF34" s="467"/>
      <c r="DG34" s="467"/>
      <c r="DH34" s="467"/>
      <c r="DI34" s="467"/>
      <c r="DJ34" s="467"/>
      <c r="DK34" s="467"/>
      <c r="DL34" s="467"/>
      <c r="DM34" s="467"/>
      <c r="DN34" s="467"/>
      <c r="DO34" s="467"/>
      <c r="DP34" s="467"/>
      <c r="DQ34" s="467"/>
      <c r="DR34" s="467"/>
      <c r="DS34" s="467"/>
      <c r="DT34" s="467"/>
      <c r="DU34" s="467"/>
      <c r="DV34" s="467"/>
      <c r="DW34" s="467"/>
      <c r="DX34" s="467"/>
      <c r="DY34" s="467"/>
      <c r="DZ34" s="467"/>
      <c r="EA34" s="467"/>
      <c r="EB34" s="467"/>
      <c r="EC34" s="467"/>
      <c r="ED34" s="467"/>
      <c r="EE34" s="467"/>
      <c r="EF34" s="467"/>
      <c r="EG34" s="467"/>
      <c r="EH34" s="467"/>
      <c r="EI34" s="467"/>
      <c r="EJ34" s="467"/>
      <c r="EK34" s="467"/>
      <c r="EL34" s="467"/>
    </row>
    <row r="35" spans="1:142">
      <c r="A35" s="467"/>
      <c r="B35" s="467"/>
      <c r="C35" s="467"/>
      <c r="D35" s="467"/>
      <c r="E35" s="467"/>
      <c r="F35" s="467"/>
      <c r="G35" s="467"/>
      <c r="H35" s="467"/>
      <c r="I35" s="467"/>
      <c r="J35" s="467"/>
      <c r="K35" s="467"/>
      <c r="L35" s="467"/>
      <c r="M35" s="467"/>
      <c r="N35" s="467"/>
      <c r="O35" s="467"/>
      <c r="P35" s="467"/>
      <c r="Q35" s="467"/>
      <c r="R35" s="467"/>
      <c r="S35" s="467"/>
      <c r="T35" s="467"/>
      <c r="U35" s="467"/>
      <c r="V35" s="467"/>
      <c r="W35" s="467"/>
      <c r="X35" s="467"/>
      <c r="Y35" s="467"/>
      <c r="Z35" s="467"/>
      <c r="AA35" s="467"/>
      <c r="AB35" s="467"/>
      <c r="AC35" s="467"/>
      <c r="AD35" s="467"/>
      <c r="AE35" s="467"/>
      <c r="AF35" s="467"/>
      <c r="AG35" s="467"/>
      <c r="AH35" s="467"/>
      <c r="AI35" s="467"/>
      <c r="AJ35" s="467"/>
      <c r="AK35" s="467"/>
      <c r="AL35" s="467"/>
      <c r="AM35" s="467"/>
      <c r="AN35" s="467"/>
      <c r="AO35" s="467"/>
      <c r="AP35" s="467"/>
      <c r="AQ35" s="467"/>
      <c r="AR35" s="467"/>
      <c r="AS35" s="467"/>
      <c r="AT35" s="467"/>
      <c r="AU35" s="467"/>
      <c r="AV35" s="467"/>
      <c r="AW35" s="467"/>
      <c r="AX35" s="467"/>
      <c r="AY35" s="467"/>
      <c r="AZ35" s="467"/>
      <c r="BA35" s="467"/>
      <c r="BB35" s="467"/>
      <c r="BC35" s="467"/>
      <c r="BD35" s="467"/>
      <c r="BE35" s="467"/>
      <c r="BF35" s="467"/>
      <c r="BG35" s="467"/>
      <c r="BH35" s="467"/>
      <c r="BI35" s="467"/>
      <c r="BJ35" s="467"/>
      <c r="BK35" s="467"/>
      <c r="BL35" s="467"/>
      <c r="BM35" s="467"/>
      <c r="BN35" s="467"/>
      <c r="BO35" s="467"/>
      <c r="BP35" s="467"/>
      <c r="BQ35" s="467"/>
      <c r="BR35" s="467"/>
      <c r="BS35" s="467"/>
      <c r="BT35" s="467"/>
      <c r="BU35" s="467"/>
      <c r="BV35" s="467"/>
      <c r="BW35" s="467"/>
      <c r="BX35" s="467"/>
      <c r="BY35" s="467"/>
      <c r="BZ35" s="467"/>
      <c r="CA35" s="467"/>
      <c r="CB35" s="467"/>
      <c r="CC35" s="467"/>
      <c r="CD35" s="467"/>
      <c r="CE35" s="467"/>
      <c r="CF35" s="467"/>
      <c r="CG35" s="467"/>
      <c r="CH35" s="467"/>
      <c r="CI35" s="467"/>
      <c r="CJ35" s="467"/>
      <c r="CK35" s="467"/>
      <c r="CL35" s="467"/>
      <c r="CM35" s="467"/>
      <c r="CN35" s="467"/>
      <c r="CO35" s="467"/>
      <c r="CP35" s="467"/>
      <c r="CQ35" s="467"/>
      <c r="CR35" s="467"/>
      <c r="CS35" s="467"/>
      <c r="CT35" s="467"/>
      <c r="CU35" s="467"/>
      <c r="CV35" s="467"/>
      <c r="CW35" s="467"/>
      <c r="CX35" s="467"/>
      <c r="CY35" s="467"/>
      <c r="CZ35" s="467"/>
      <c r="DA35" s="467"/>
      <c r="DB35" s="467"/>
      <c r="DC35" s="467"/>
      <c r="DD35" s="467"/>
      <c r="DE35" s="467"/>
      <c r="DF35" s="467"/>
      <c r="DG35" s="467"/>
      <c r="DH35" s="467"/>
      <c r="DI35" s="467"/>
      <c r="DJ35" s="467"/>
      <c r="DK35" s="467"/>
      <c r="DL35" s="467"/>
      <c r="DM35" s="467"/>
      <c r="DN35" s="467"/>
      <c r="DO35" s="467"/>
      <c r="DP35" s="467"/>
      <c r="DQ35" s="467"/>
      <c r="DR35" s="467"/>
      <c r="DS35" s="467"/>
      <c r="DT35" s="467"/>
      <c r="DU35" s="467"/>
      <c r="DV35" s="467"/>
      <c r="DW35" s="467"/>
      <c r="DX35" s="467"/>
      <c r="DY35" s="467"/>
      <c r="DZ35" s="467"/>
      <c r="EA35" s="467"/>
      <c r="EB35" s="467"/>
      <c r="EC35" s="467"/>
      <c r="ED35" s="467"/>
      <c r="EE35" s="467"/>
      <c r="EF35" s="467"/>
      <c r="EG35" s="467"/>
      <c r="EH35" s="467"/>
      <c r="EI35" s="467"/>
      <c r="EJ35" s="467"/>
      <c r="EK35" s="467"/>
      <c r="EL35" s="467"/>
    </row>
    <row r="36" spans="1:142">
      <c r="EF36" s="487"/>
      <c r="EG36" s="467"/>
      <c r="EI36" s="467"/>
      <c r="EJ36" s="467"/>
      <c r="EK36" s="467"/>
      <c r="EL36" s="467"/>
    </row>
    <row r="37" spans="1:142">
      <c r="EF37" s="487"/>
      <c r="EG37" s="467"/>
      <c r="EI37" s="467"/>
      <c r="EJ37" s="467"/>
      <c r="EK37" s="467"/>
      <c r="EL37" s="467"/>
    </row>
    <row r="38" spans="1:142">
      <c r="EF38" s="487"/>
      <c r="EG38" s="467"/>
      <c r="EI38" s="467"/>
      <c r="EJ38" s="467"/>
      <c r="EK38" s="467"/>
      <c r="EL38" s="467"/>
    </row>
    <row r="39" spans="1:142">
      <c r="EF39" s="487"/>
      <c r="EG39" s="467"/>
      <c r="EI39" s="467"/>
      <c r="EJ39" s="467"/>
      <c r="EK39" s="467"/>
      <c r="EL39" s="467"/>
    </row>
    <row r="40" spans="1:142">
      <c r="EF40" s="487"/>
      <c r="EG40" s="467"/>
      <c r="EI40" s="467"/>
      <c r="EJ40" s="467"/>
      <c r="EK40" s="467"/>
      <c r="EL40" s="467"/>
    </row>
    <row r="41" spans="1:142">
      <c r="EF41" s="487"/>
      <c r="EG41" s="467"/>
      <c r="EI41" s="467"/>
      <c r="EJ41" s="467"/>
      <c r="EK41" s="467"/>
      <c r="EL41" s="467"/>
    </row>
    <row r="42" spans="1:142">
      <c r="EF42" s="487"/>
      <c r="EG42" s="467"/>
      <c r="EI42" s="467"/>
      <c r="EJ42" s="467"/>
      <c r="EK42" s="467"/>
      <c r="EL42" s="467"/>
    </row>
    <row r="43" spans="1:142">
      <c r="EF43" s="487"/>
      <c r="EG43" s="467"/>
      <c r="EI43" s="467"/>
      <c r="EJ43" s="467"/>
      <c r="EK43" s="467"/>
      <c r="EL43" s="467"/>
    </row>
    <row r="44" spans="1:142">
      <c r="EF44" s="487"/>
      <c r="EG44" s="467"/>
      <c r="EI44" s="467"/>
      <c r="EJ44" s="467"/>
      <c r="EK44" s="467"/>
      <c r="EL44" s="467"/>
    </row>
    <row r="45" spans="1:142">
      <c r="EF45" s="487"/>
      <c r="EG45" s="467"/>
      <c r="EI45" s="467"/>
      <c r="EJ45" s="467"/>
      <c r="EK45" s="467"/>
      <c r="EL45" s="467"/>
    </row>
    <row r="46" spans="1:142">
      <c r="EF46" s="487"/>
      <c r="EG46" s="467"/>
      <c r="EI46" s="467"/>
      <c r="EJ46" s="467"/>
      <c r="EK46" s="467"/>
      <c r="EL46" s="467"/>
    </row>
  </sheetData>
  <sheetProtection selectLockedCells="1"/>
  <mergeCells count="18">
    <mergeCell ref="A20:G20"/>
    <mergeCell ref="A19:K19"/>
    <mergeCell ref="A2:A3"/>
    <mergeCell ref="B2:K2"/>
    <mergeCell ref="L2:U2"/>
    <mergeCell ref="AF2:AO2"/>
    <mergeCell ref="EA2:EJ2"/>
    <mergeCell ref="V2:AE2"/>
    <mergeCell ref="AP2:AX2"/>
    <mergeCell ref="AY2:BG2"/>
    <mergeCell ref="CB2:CD2"/>
    <mergeCell ref="CE2:CL2"/>
    <mergeCell ref="DG2:DP2"/>
    <mergeCell ref="DQ2:DZ2"/>
    <mergeCell ref="BH2:BQ2"/>
    <mergeCell ref="BR2:CA2"/>
    <mergeCell ref="CM2:CV2"/>
    <mergeCell ref="CW2:DF2"/>
  </mergeCells>
  <printOptions horizontalCentered="1" verticalCentered="1"/>
  <pageMargins left="0.23622047244094499" right="0.23622047244094499" top="0.23622047244094499" bottom="2.59842519685039" header="0.31496062992126" footer="0.31496062992126"/>
  <pageSetup paperSize="9" scale="9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GO20"/>
  <sheetViews>
    <sheetView zoomScale="60" zoomScaleNormal="60" workbookViewId="0">
      <pane xSplit="1" ySplit="3" topLeftCell="FB4" activePane="bottomRight" state="frozen"/>
      <selection activeCell="G30" sqref="G30"/>
      <selection pane="topRight" activeCell="G30" sqref="G30"/>
      <selection pane="bottomLeft" activeCell="G30" sqref="G30"/>
      <selection pane="bottomRight" activeCell="A20" sqref="A20:G20"/>
    </sheetView>
  </sheetViews>
  <sheetFormatPr defaultColWidth="9.1796875" defaultRowHeight="12.5"/>
  <cols>
    <col min="1" max="1" width="86.453125" style="512" bestFit="1" customWidth="1"/>
    <col min="2" max="5" width="8.81640625" style="512" bestFit="1" customWidth="1"/>
    <col min="6" max="7" width="8" style="512" bestFit="1" customWidth="1"/>
    <col min="8" max="11" width="8.81640625" style="512" bestFit="1" customWidth="1"/>
    <col min="12" max="44" width="8" style="512" bestFit="1" customWidth="1"/>
    <col min="45" max="45" width="8.81640625" style="512" bestFit="1" customWidth="1"/>
    <col min="46" max="46" width="8" style="512" bestFit="1" customWidth="1"/>
    <col min="47" max="49" width="8.81640625" style="512" bestFit="1" customWidth="1"/>
    <col min="50" max="51" width="9.81640625" style="512" bestFit="1" customWidth="1"/>
    <col min="52" max="79" width="8" style="512" bestFit="1" customWidth="1"/>
    <col min="80" max="82" width="8.81640625" style="512" bestFit="1" customWidth="1"/>
    <col min="83" max="85" width="9.81640625" style="512" bestFit="1" customWidth="1"/>
    <col min="86" max="86" width="8" style="512" bestFit="1" customWidth="1"/>
    <col min="87" max="90" width="8.81640625" style="512" bestFit="1" customWidth="1"/>
    <col min="91" max="91" width="9.81640625" style="512" bestFit="1" customWidth="1"/>
    <col min="92" max="94" width="8" style="512" bestFit="1" customWidth="1"/>
    <col min="95" max="95" width="8.81640625" style="512" bestFit="1" customWidth="1"/>
    <col min="96" max="97" width="8" style="512" bestFit="1" customWidth="1"/>
    <col min="98" max="99" width="8.81640625" style="512" bestFit="1" customWidth="1"/>
    <col min="100" max="100" width="8" style="512" bestFit="1" customWidth="1"/>
    <col min="101" max="101" width="8.81640625" style="512" bestFit="1" customWidth="1"/>
    <col min="102" max="102" width="9.81640625" style="512" bestFit="1" customWidth="1"/>
    <col min="103" max="105" width="8" style="512" bestFit="1" customWidth="1"/>
    <col min="106" max="106" width="8.81640625" style="512" bestFit="1" customWidth="1"/>
    <col min="107" max="108" width="8" style="512" bestFit="1" customWidth="1"/>
    <col min="109" max="109" width="8.81640625" style="512" bestFit="1" customWidth="1"/>
    <col min="110" max="115" width="8" style="512" bestFit="1" customWidth="1"/>
    <col min="116" max="117" width="8.81640625" style="512" bestFit="1" customWidth="1"/>
    <col min="118" max="120" width="8" style="512" bestFit="1" customWidth="1"/>
    <col min="121" max="121" width="8.81640625" style="512" bestFit="1" customWidth="1"/>
    <col min="122" max="147" width="8" style="512" bestFit="1" customWidth="1"/>
    <col min="148" max="148" width="8.81640625" style="512" bestFit="1" customWidth="1"/>
    <col min="149" max="149" width="8" style="512" bestFit="1" customWidth="1"/>
    <col min="150" max="150" width="8.81640625" style="512" bestFit="1" customWidth="1"/>
    <col min="151" max="153" width="8" style="512" bestFit="1" customWidth="1"/>
    <col min="154" max="155" width="8.81640625" style="512" bestFit="1" customWidth="1"/>
    <col min="156" max="159" width="9.81640625" style="512" bestFit="1" customWidth="1"/>
    <col min="160" max="160" width="11" style="512" bestFit="1" customWidth="1"/>
    <col min="161" max="163" width="8.81640625" style="512" bestFit="1" customWidth="1"/>
    <col min="164" max="164" width="9.81640625" style="512" bestFit="1" customWidth="1"/>
    <col min="165" max="165" width="8.81640625" style="512" bestFit="1" customWidth="1"/>
    <col min="166" max="168" width="9.81640625" style="512" bestFit="1" customWidth="1"/>
    <col min="169" max="169" width="12.54296875" style="512" bestFit="1" customWidth="1"/>
    <col min="170" max="170" width="11" style="512" bestFit="1" customWidth="1"/>
    <col min="171" max="172" width="9.1796875" style="512"/>
    <col min="173" max="176" width="8" style="512" bestFit="1" customWidth="1"/>
    <col min="177" max="177" width="8.453125" style="512" bestFit="1" customWidth="1"/>
    <col min="178" max="179" width="8" style="512" bestFit="1" customWidth="1"/>
    <col min="180" max="16384" width="9.1796875" style="512"/>
  </cols>
  <sheetData>
    <row r="1" spans="1:197" s="489" customFormat="1" ht="20.25" customHeight="1">
      <c r="A1" s="488" t="s">
        <v>904</v>
      </c>
      <c r="B1" s="488"/>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88"/>
      <c r="AT1" s="488"/>
      <c r="AU1" s="488"/>
      <c r="AV1" s="488"/>
      <c r="AW1" s="488"/>
      <c r="AX1" s="488"/>
      <c r="AY1" s="488"/>
      <c r="AZ1" s="488"/>
      <c r="BA1" s="488"/>
      <c r="BB1" s="488"/>
      <c r="BC1" s="488"/>
      <c r="BD1" s="488"/>
      <c r="BE1" s="488"/>
      <c r="BF1" s="488"/>
      <c r="BG1" s="488"/>
      <c r="BH1" s="488"/>
      <c r="BI1" s="488"/>
      <c r="BJ1" s="488"/>
      <c r="BK1" s="488"/>
      <c r="BL1" s="488"/>
      <c r="BM1" s="488"/>
      <c r="BN1" s="488"/>
      <c r="BO1" s="488"/>
      <c r="BP1" s="488"/>
      <c r="BQ1" s="488"/>
      <c r="BR1" s="488"/>
      <c r="BS1" s="488"/>
      <c r="BT1" s="488"/>
      <c r="BU1" s="488"/>
      <c r="BV1" s="488"/>
      <c r="BW1" s="488"/>
      <c r="BX1" s="488"/>
      <c r="BY1" s="488"/>
      <c r="BZ1" s="488"/>
      <c r="CA1" s="488"/>
      <c r="CB1" s="488"/>
      <c r="CC1" s="488"/>
      <c r="CD1" s="488"/>
      <c r="CE1" s="488"/>
      <c r="CF1" s="488"/>
      <c r="CG1" s="488"/>
      <c r="CH1" s="488"/>
      <c r="CI1" s="488"/>
      <c r="CJ1" s="488"/>
      <c r="CK1" s="488"/>
      <c r="CL1" s="488"/>
      <c r="CM1" s="488"/>
      <c r="CN1" s="488"/>
      <c r="CO1" s="488"/>
      <c r="CP1" s="488"/>
      <c r="CQ1" s="488"/>
      <c r="CR1" s="488"/>
      <c r="CS1" s="488"/>
      <c r="CT1" s="488"/>
      <c r="CU1" s="488"/>
      <c r="CV1" s="488"/>
      <c r="CW1" s="488"/>
      <c r="CX1" s="488"/>
      <c r="CY1" s="488"/>
      <c r="CZ1" s="488"/>
      <c r="DA1" s="488"/>
      <c r="DB1" s="488"/>
      <c r="DC1" s="488"/>
      <c r="DD1" s="488"/>
      <c r="DE1" s="488"/>
      <c r="DF1" s="488"/>
      <c r="DG1" s="488"/>
      <c r="DH1" s="488"/>
      <c r="DI1" s="488"/>
      <c r="DJ1" s="488"/>
      <c r="DK1" s="488"/>
      <c r="DL1" s="488"/>
      <c r="DM1" s="488"/>
      <c r="DN1" s="488"/>
      <c r="DO1" s="488"/>
      <c r="DP1" s="488"/>
      <c r="DQ1" s="488"/>
      <c r="DR1" s="488"/>
      <c r="DS1" s="488"/>
      <c r="DT1" s="488"/>
      <c r="DU1" s="488"/>
      <c r="DV1" s="488"/>
      <c r="DW1" s="488"/>
      <c r="DX1" s="488"/>
      <c r="DY1" s="488"/>
      <c r="DZ1" s="488"/>
      <c r="EA1" s="488"/>
      <c r="EB1" s="488"/>
      <c r="EC1" s="488"/>
      <c r="ED1" s="488"/>
      <c r="EE1" s="488"/>
      <c r="EF1" s="488"/>
      <c r="EG1" s="488"/>
      <c r="EH1" s="488"/>
      <c r="EI1" s="488"/>
      <c r="EJ1" s="488"/>
      <c r="EK1" s="488"/>
      <c r="EL1" s="488"/>
      <c r="EM1" s="488"/>
      <c r="EN1" s="488"/>
      <c r="EO1" s="488"/>
      <c r="EP1" s="488"/>
      <c r="EQ1" s="488"/>
      <c r="ER1" s="488"/>
      <c r="ES1" s="488"/>
      <c r="ET1" s="488"/>
      <c r="EU1" s="488"/>
      <c r="EV1" s="488"/>
      <c r="EW1" s="488"/>
      <c r="EX1" s="488"/>
      <c r="EY1" s="488"/>
      <c r="EZ1" s="488"/>
      <c r="FA1" s="488"/>
      <c r="FB1" s="488"/>
      <c r="FC1" s="488"/>
      <c r="FD1" s="488"/>
      <c r="FE1" s="488"/>
      <c r="FF1" s="488"/>
      <c r="FL1" s="488"/>
      <c r="FQ1" s="488"/>
      <c r="FR1" s="488"/>
      <c r="FS1" s="488"/>
      <c r="FT1" s="488"/>
      <c r="FU1" s="488"/>
      <c r="FV1" s="488"/>
      <c r="FW1" s="488"/>
    </row>
    <row r="2" spans="1:197" s="491" customFormat="1" ht="12.75" customHeight="1">
      <c r="A2" s="2286" t="s">
        <v>226</v>
      </c>
      <c r="B2" s="2282" t="s">
        <v>214</v>
      </c>
      <c r="C2" s="2283"/>
      <c r="D2" s="2283"/>
      <c r="E2" s="2283"/>
      <c r="F2" s="2283"/>
      <c r="G2" s="2283"/>
      <c r="H2" s="2283"/>
      <c r="I2" s="2283"/>
      <c r="J2" s="2283"/>
      <c r="K2" s="2284"/>
      <c r="L2" s="2282" t="s">
        <v>125</v>
      </c>
      <c r="M2" s="2283"/>
      <c r="N2" s="2283"/>
      <c r="O2" s="2283"/>
      <c r="P2" s="2283"/>
      <c r="Q2" s="2283"/>
      <c r="R2" s="2283"/>
      <c r="S2" s="2283"/>
      <c r="T2" s="2283"/>
      <c r="U2" s="2283"/>
      <c r="V2" s="2283" t="s">
        <v>817</v>
      </c>
      <c r="W2" s="2284"/>
      <c r="X2" s="2282" t="s">
        <v>124</v>
      </c>
      <c r="Y2" s="2283"/>
      <c r="Z2" s="2283"/>
      <c r="AA2" s="2283"/>
      <c r="AB2" s="2283"/>
      <c r="AC2" s="2283"/>
      <c r="AD2" s="2283"/>
      <c r="AE2" s="2283"/>
      <c r="AF2" s="2283"/>
      <c r="AG2" s="2284"/>
      <c r="AH2" s="2282" t="s">
        <v>216</v>
      </c>
      <c r="AI2" s="2283"/>
      <c r="AJ2" s="2283"/>
      <c r="AK2" s="2283"/>
      <c r="AL2" s="2283"/>
      <c r="AM2" s="2283"/>
      <c r="AN2" s="2283"/>
      <c r="AO2" s="2284"/>
      <c r="AP2" s="490"/>
      <c r="AQ2" s="806"/>
      <c r="AR2" s="2282" t="s">
        <v>290</v>
      </c>
      <c r="AS2" s="2283"/>
      <c r="AT2" s="2283"/>
      <c r="AU2" s="2283"/>
      <c r="AV2" s="2283"/>
      <c r="AW2" s="2283"/>
      <c r="AX2" s="806"/>
      <c r="AY2" s="490" t="s">
        <v>295</v>
      </c>
      <c r="AZ2" s="490"/>
      <c r="BA2" s="806"/>
      <c r="BB2" s="2282" t="s">
        <v>121</v>
      </c>
      <c r="BC2" s="2283"/>
      <c r="BD2" s="2283"/>
      <c r="BE2" s="2283"/>
      <c r="BF2" s="2283"/>
      <c r="BG2" s="2283"/>
      <c r="BH2" s="2283"/>
      <c r="BI2" s="2283"/>
      <c r="BJ2" s="2283"/>
      <c r="BK2" s="2284"/>
      <c r="BL2" s="2282" t="s">
        <v>120</v>
      </c>
      <c r="BM2" s="2283"/>
      <c r="BN2" s="2283"/>
      <c r="BO2" s="2283"/>
      <c r="BP2" s="2284"/>
      <c r="BQ2" s="2282" t="s">
        <v>218</v>
      </c>
      <c r="BR2" s="2283"/>
      <c r="BS2" s="2283"/>
      <c r="BT2" s="2283"/>
      <c r="BU2" s="2283"/>
      <c r="BV2" s="2283"/>
      <c r="BW2" s="2283"/>
      <c r="BX2" s="2283"/>
      <c r="BY2" s="2284"/>
      <c r="BZ2" s="2282" t="s">
        <v>181</v>
      </c>
      <c r="CA2" s="2283"/>
      <c r="CB2" s="2283"/>
      <c r="CC2" s="2283"/>
      <c r="CD2" s="2283"/>
      <c r="CE2" s="2283"/>
      <c r="CF2" s="2283"/>
      <c r="CG2" s="2284"/>
      <c r="CH2" s="2285" t="s">
        <v>116</v>
      </c>
      <c r="CI2" s="2249"/>
      <c r="CJ2" s="2249"/>
      <c r="CK2" s="2249"/>
      <c r="CL2" s="2249"/>
      <c r="CM2" s="2250"/>
      <c r="CN2" s="2295" t="s">
        <v>220</v>
      </c>
      <c r="CO2" s="2296"/>
      <c r="CP2" s="2296"/>
      <c r="CQ2" s="2297"/>
      <c r="CR2" s="2282" t="s">
        <v>114</v>
      </c>
      <c r="CS2" s="2283"/>
      <c r="CT2" s="2283"/>
      <c r="CU2" s="2283"/>
      <c r="CV2" s="2283"/>
      <c r="CW2" s="2283"/>
      <c r="CX2" s="2284"/>
      <c r="CY2" s="2295" t="s">
        <v>113</v>
      </c>
      <c r="CZ2" s="2296"/>
      <c r="DA2" s="2296"/>
      <c r="DB2" s="2297"/>
      <c r="DC2" s="2282" t="s">
        <v>221</v>
      </c>
      <c r="DD2" s="2283"/>
      <c r="DE2" s="2283"/>
      <c r="DF2" s="2283"/>
      <c r="DG2" s="2284"/>
      <c r="DH2" s="2282" t="s">
        <v>112</v>
      </c>
      <c r="DI2" s="2283"/>
      <c r="DJ2" s="2283"/>
      <c r="DK2" s="2283"/>
      <c r="DL2" s="2283"/>
      <c r="DM2" s="2283"/>
      <c r="DN2" s="2283"/>
      <c r="DO2" s="2283"/>
      <c r="DP2" s="2283"/>
      <c r="DQ2" s="2284"/>
      <c r="DR2" s="2282" t="s">
        <v>110</v>
      </c>
      <c r="DS2" s="2283"/>
      <c r="DT2" s="2283"/>
      <c r="DU2" s="2283"/>
      <c r="DV2" s="2283"/>
      <c r="DW2" s="2283"/>
      <c r="DX2" s="2283"/>
      <c r="DY2" s="2284"/>
      <c r="DZ2" s="806"/>
      <c r="EA2" s="2283" t="s">
        <v>223</v>
      </c>
      <c r="EB2" s="2283"/>
      <c r="EC2" s="2283"/>
      <c r="ED2" s="2283"/>
      <c r="EE2" s="2283"/>
      <c r="EF2" s="2283"/>
      <c r="EG2" s="2283"/>
      <c r="EH2" s="2283"/>
      <c r="EI2" s="2283"/>
      <c r="EJ2" s="2284"/>
      <c r="EK2" s="2287" t="s">
        <v>224</v>
      </c>
      <c r="EL2" s="2288"/>
      <c r="EM2" s="2288"/>
      <c r="EN2" s="2288"/>
      <c r="EO2" s="2288"/>
      <c r="EP2" s="2288"/>
      <c r="EQ2" s="2288"/>
      <c r="ER2" s="2288"/>
      <c r="ES2" s="2288"/>
      <c r="ET2" s="2289"/>
      <c r="EU2" s="2290" t="s">
        <v>100</v>
      </c>
      <c r="EV2" s="2291"/>
      <c r="EW2" s="2291"/>
      <c r="EX2" s="2291"/>
      <c r="EY2" s="2291"/>
      <c r="EZ2" s="2291"/>
      <c r="FA2" s="2291"/>
      <c r="FB2" s="2291"/>
      <c r="FC2" s="2291"/>
      <c r="FD2" s="2292"/>
      <c r="FE2" s="2293" t="s">
        <v>101</v>
      </c>
      <c r="FF2" s="2294"/>
      <c r="FG2" s="2294"/>
      <c r="FH2" s="2294"/>
      <c r="FI2" s="2294"/>
      <c r="FJ2" s="2294"/>
      <c r="FK2" s="2294"/>
      <c r="FL2" s="2294"/>
      <c r="FM2" s="2294"/>
      <c r="FN2" s="2294"/>
      <c r="FQ2" s="806" t="s">
        <v>358</v>
      </c>
      <c r="FR2" s="806" t="s">
        <v>356</v>
      </c>
      <c r="FS2" s="806" t="s">
        <v>359</v>
      </c>
      <c r="FT2" s="806" t="s">
        <v>331</v>
      </c>
      <c r="FU2" s="806" t="s">
        <v>332</v>
      </c>
      <c r="FV2" s="806" t="s">
        <v>333</v>
      </c>
      <c r="FW2" s="806" t="s">
        <v>334</v>
      </c>
    </row>
    <row r="3" spans="1:197" s="559" customFormat="1" ht="13">
      <c r="A3" s="2286"/>
      <c r="B3" s="557" t="s">
        <v>88</v>
      </c>
      <c r="C3" s="557" t="s">
        <v>89</v>
      </c>
      <c r="D3" s="557" t="s">
        <v>90</v>
      </c>
      <c r="E3" s="557" t="s">
        <v>91</v>
      </c>
      <c r="F3" s="557" t="s">
        <v>92</v>
      </c>
      <c r="G3" s="557" t="s">
        <v>93</v>
      </c>
      <c r="H3" s="557" t="s">
        <v>94</v>
      </c>
      <c r="I3" s="557" t="s">
        <v>95</v>
      </c>
      <c r="J3" s="557" t="s">
        <v>102</v>
      </c>
      <c r="K3" s="557" t="s">
        <v>320</v>
      </c>
      <c r="L3" s="557" t="s">
        <v>88</v>
      </c>
      <c r="M3" s="557" t="s">
        <v>89</v>
      </c>
      <c r="N3" s="557" t="s">
        <v>90</v>
      </c>
      <c r="O3" s="557" t="s">
        <v>91</v>
      </c>
      <c r="P3" s="557" t="s">
        <v>92</v>
      </c>
      <c r="Q3" s="557" t="s">
        <v>93</v>
      </c>
      <c r="R3" s="557" t="s">
        <v>94</v>
      </c>
      <c r="S3" s="557" t="s">
        <v>95</v>
      </c>
      <c r="T3" s="557" t="s">
        <v>102</v>
      </c>
      <c r="U3" s="557" t="s">
        <v>320</v>
      </c>
      <c r="V3" s="557" t="s">
        <v>102</v>
      </c>
      <c r="W3" s="557" t="s">
        <v>320</v>
      </c>
      <c r="X3" s="557" t="s">
        <v>88</v>
      </c>
      <c r="Y3" s="557" t="s">
        <v>89</v>
      </c>
      <c r="Z3" s="557" t="s">
        <v>90</v>
      </c>
      <c r="AA3" s="557" t="s">
        <v>91</v>
      </c>
      <c r="AB3" s="557" t="s">
        <v>92</v>
      </c>
      <c r="AC3" s="557" t="s">
        <v>93</v>
      </c>
      <c r="AD3" s="557" t="s">
        <v>94</v>
      </c>
      <c r="AE3" s="557" t="s">
        <v>95</v>
      </c>
      <c r="AF3" s="557" t="s">
        <v>102</v>
      </c>
      <c r="AG3" s="557" t="s">
        <v>320</v>
      </c>
      <c r="AH3" s="557" t="s">
        <v>87</v>
      </c>
      <c r="AI3" s="557" t="s">
        <v>88</v>
      </c>
      <c r="AJ3" s="557" t="s">
        <v>90</v>
      </c>
      <c r="AK3" s="557" t="s">
        <v>91</v>
      </c>
      <c r="AL3" s="557" t="s">
        <v>92</v>
      </c>
      <c r="AM3" s="557" t="s">
        <v>93</v>
      </c>
      <c r="AN3" s="557" t="s">
        <v>94</v>
      </c>
      <c r="AO3" s="557" t="s">
        <v>95</v>
      </c>
      <c r="AP3" s="557" t="s">
        <v>102</v>
      </c>
      <c r="AQ3" s="557" t="s">
        <v>320</v>
      </c>
      <c r="AR3" s="557" t="s">
        <v>91</v>
      </c>
      <c r="AS3" s="557" t="s">
        <v>92</v>
      </c>
      <c r="AT3" s="557" t="s">
        <v>93</v>
      </c>
      <c r="AU3" s="557" t="s">
        <v>94</v>
      </c>
      <c r="AV3" s="557" t="s">
        <v>95</v>
      </c>
      <c r="AW3" s="557" t="s">
        <v>102</v>
      </c>
      <c r="AX3" s="557" t="s">
        <v>320</v>
      </c>
      <c r="AY3" s="557" t="s">
        <v>95</v>
      </c>
      <c r="AZ3" s="557" t="s">
        <v>102</v>
      </c>
      <c r="BA3" s="557" t="s">
        <v>320</v>
      </c>
      <c r="BB3" s="557" t="s">
        <v>88</v>
      </c>
      <c r="BC3" s="557" t="s">
        <v>89</v>
      </c>
      <c r="BD3" s="557" t="s">
        <v>90</v>
      </c>
      <c r="BE3" s="557" t="s">
        <v>91</v>
      </c>
      <c r="BF3" s="557" t="s">
        <v>92</v>
      </c>
      <c r="BG3" s="557" t="s">
        <v>93</v>
      </c>
      <c r="BH3" s="557" t="s">
        <v>94</v>
      </c>
      <c r="BI3" s="557" t="s">
        <v>95</v>
      </c>
      <c r="BJ3" s="557" t="s">
        <v>102</v>
      </c>
      <c r="BK3" s="557" t="s">
        <v>320</v>
      </c>
      <c r="BL3" s="557" t="s">
        <v>93</v>
      </c>
      <c r="BM3" s="557" t="s">
        <v>94</v>
      </c>
      <c r="BN3" s="557" t="s">
        <v>95</v>
      </c>
      <c r="BO3" s="557" t="s">
        <v>102</v>
      </c>
      <c r="BP3" s="557" t="s">
        <v>320</v>
      </c>
      <c r="BQ3" s="557" t="s">
        <v>88</v>
      </c>
      <c r="BR3" s="557" t="s">
        <v>89</v>
      </c>
      <c r="BS3" s="557" t="s">
        <v>90</v>
      </c>
      <c r="BT3" s="557" t="s">
        <v>91</v>
      </c>
      <c r="BU3" s="557" t="s">
        <v>92</v>
      </c>
      <c r="BV3" s="557" t="s">
        <v>93</v>
      </c>
      <c r="BW3" s="557" t="s">
        <v>94</v>
      </c>
      <c r="BX3" s="557" t="s">
        <v>95</v>
      </c>
      <c r="BY3" s="557" t="s">
        <v>102</v>
      </c>
      <c r="BZ3" s="557" t="s">
        <v>90</v>
      </c>
      <c r="CA3" s="557" t="s">
        <v>91</v>
      </c>
      <c r="CB3" s="557" t="s">
        <v>92</v>
      </c>
      <c r="CC3" s="557" t="s">
        <v>93</v>
      </c>
      <c r="CD3" s="557" t="s">
        <v>94</v>
      </c>
      <c r="CE3" s="557" t="s">
        <v>95</v>
      </c>
      <c r="CF3" s="557" t="s">
        <v>102</v>
      </c>
      <c r="CG3" s="557" t="s">
        <v>320</v>
      </c>
      <c r="CH3" s="557" t="s">
        <v>92</v>
      </c>
      <c r="CI3" s="557" t="s">
        <v>93</v>
      </c>
      <c r="CJ3" s="557" t="s">
        <v>94</v>
      </c>
      <c r="CK3" s="557" t="s">
        <v>95</v>
      </c>
      <c r="CL3" s="557" t="s">
        <v>102</v>
      </c>
      <c r="CM3" s="557" t="s">
        <v>320</v>
      </c>
      <c r="CN3" s="557" t="s">
        <v>94</v>
      </c>
      <c r="CO3" s="557" t="s">
        <v>95</v>
      </c>
      <c r="CP3" s="557" t="s">
        <v>102</v>
      </c>
      <c r="CQ3" s="557" t="s">
        <v>320</v>
      </c>
      <c r="CR3" s="557" t="s">
        <v>91</v>
      </c>
      <c r="CS3" s="557" t="s">
        <v>92</v>
      </c>
      <c r="CT3" s="557" t="s">
        <v>93</v>
      </c>
      <c r="CU3" s="557" t="s">
        <v>94</v>
      </c>
      <c r="CV3" s="557" t="s">
        <v>95</v>
      </c>
      <c r="CW3" s="557" t="s">
        <v>102</v>
      </c>
      <c r="CX3" s="557" t="s">
        <v>320</v>
      </c>
      <c r="CY3" s="557" t="s">
        <v>94</v>
      </c>
      <c r="CZ3" s="557" t="s">
        <v>95</v>
      </c>
      <c r="DA3" s="557" t="s">
        <v>102</v>
      </c>
      <c r="DB3" s="557" t="s">
        <v>320</v>
      </c>
      <c r="DC3" s="557" t="s">
        <v>93</v>
      </c>
      <c r="DD3" s="557" t="s">
        <v>94</v>
      </c>
      <c r="DE3" s="557" t="s">
        <v>95</v>
      </c>
      <c r="DF3" s="557" t="s">
        <v>102</v>
      </c>
      <c r="DG3" s="557" t="s">
        <v>320</v>
      </c>
      <c r="DH3" s="557" t="s">
        <v>88</v>
      </c>
      <c r="DI3" s="557" t="s">
        <v>89</v>
      </c>
      <c r="DJ3" s="557" t="s">
        <v>90</v>
      </c>
      <c r="DK3" s="557" t="s">
        <v>91</v>
      </c>
      <c r="DL3" s="557" t="s">
        <v>92</v>
      </c>
      <c r="DM3" s="557" t="s">
        <v>93</v>
      </c>
      <c r="DN3" s="557" t="s">
        <v>94</v>
      </c>
      <c r="DO3" s="557" t="s">
        <v>95</v>
      </c>
      <c r="DP3" s="557" t="s">
        <v>102</v>
      </c>
      <c r="DQ3" s="557" t="s">
        <v>320</v>
      </c>
      <c r="DR3" s="557" t="s">
        <v>89</v>
      </c>
      <c r="DS3" s="557" t="s">
        <v>90</v>
      </c>
      <c r="DT3" s="557" t="s">
        <v>91</v>
      </c>
      <c r="DU3" s="557" t="s">
        <v>92</v>
      </c>
      <c r="DV3" s="557" t="s">
        <v>93</v>
      </c>
      <c r="DW3" s="557" t="s">
        <v>94</v>
      </c>
      <c r="DX3" s="557" t="s">
        <v>95</v>
      </c>
      <c r="DY3" s="557" t="s">
        <v>102</v>
      </c>
      <c r="DZ3" s="557" t="s">
        <v>320</v>
      </c>
      <c r="EA3" s="557" t="s">
        <v>88</v>
      </c>
      <c r="EB3" s="557" t="s">
        <v>89</v>
      </c>
      <c r="EC3" s="557" t="s">
        <v>90</v>
      </c>
      <c r="ED3" s="557" t="s">
        <v>91</v>
      </c>
      <c r="EE3" s="557" t="s">
        <v>92</v>
      </c>
      <c r="EF3" s="557" t="s">
        <v>93</v>
      </c>
      <c r="EG3" s="557" t="s">
        <v>94</v>
      </c>
      <c r="EH3" s="557" t="s">
        <v>95</v>
      </c>
      <c r="EI3" s="557" t="s">
        <v>102</v>
      </c>
      <c r="EJ3" s="557" t="s">
        <v>320</v>
      </c>
      <c r="EK3" s="557" t="s">
        <v>88</v>
      </c>
      <c r="EL3" s="557" t="s">
        <v>89</v>
      </c>
      <c r="EM3" s="557" t="s">
        <v>90</v>
      </c>
      <c r="EN3" s="557" t="s">
        <v>91</v>
      </c>
      <c r="EO3" s="557" t="s">
        <v>92</v>
      </c>
      <c r="EP3" s="557" t="s">
        <v>93</v>
      </c>
      <c r="EQ3" s="557" t="s">
        <v>94</v>
      </c>
      <c r="ER3" s="557" t="s">
        <v>95</v>
      </c>
      <c r="ES3" s="557" t="s">
        <v>102</v>
      </c>
      <c r="ET3" s="557" t="s">
        <v>320</v>
      </c>
      <c r="EU3" s="557" t="s">
        <v>88</v>
      </c>
      <c r="EV3" s="557" t="s">
        <v>89</v>
      </c>
      <c r="EW3" s="557" t="s">
        <v>90</v>
      </c>
      <c r="EX3" s="557" t="s">
        <v>91</v>
      </c>
      <c r="EY3" s="557" t="s">
        <v>92</v>
      </c>
      <c r="EZ3" s="557" t="s">
        <v>93</v>
      </c>
      <c r="FA3" s="557" t="s">
        <v>94</v>
      </c>
      <c r="FB3" s="557" t="s">
        <v>95</v>
      </c>
      <c r="FC3" s="557" t="s">
        <v>102</v>
      </c>
      <c r="FD3" s="557" t="s">
        <v>320</v>
      </c>
      <c r="FE3" s="557" t="s">
        <v>88</v>
      </c>
      <c r="FF3" s="558" t="s">
        <v>89</v>
      </c>
      <c r="FG3" s="557" t="s">
        <v>90</v>
      </c>
      <c r="FH3" s="557" t="s">
        <v>91</v>
      </c>
      <c r="FI3" s="557" t="s">
        <v>92</v>
      </c>
      <c r="FJ3" s="557" t="s">
        <v>93</v>
      </c>
      <c r="FK3" s="557" t="s">
        <v>94</v>
      </c>
      <c r="FL3" s="557" t="s">
        <v>95</v>
      </c>
      <c r="FM3" s="557" t="s">
        <v>102</v>
      </c>
      <c r="FN3" s="1835" t="s">
        <v>320</v>
      </c>
      <c r="FQ3" s="557" t="s">
        <v>320</v>
      </c>
      <c r="FR3" s="557" t="s">
        <v>320</v>
      </c>
      <c r="FS3" s="557" t="s">
        <v>320</v>
      </c>
      <c r="FT3" s="557" t="s">
        <v>320</v>
      </c>
      <c r="FU3" s="557" t="s">
        <v>320</v>
      </c>
      <c r="FV3" s="557" t="s">
        <v>320</v>
      </c>
      <c r="FW3" s="557" t="s">
        <v>320</v>
      </c>
    </row>
    <row r="4" spans="1:197" s="496" customFormat="1" ht="27" customHeight="1">
      <c r="A4" s="464" t="s">
        <v>291</v>
      </c>
      <c r="B4" s="492"/>
      <c r="C4" s="492"/>
      <c r="D4" s="492"/>
      <c r="E4" s="492"/>
      <c r="F4" s="492"/>
      <c r="G4" s="492"/>
      <c r="H4" s="492"/>
      <c r="I4" s="548"/>
      <c r="J4" s="548"/>
      <c r="K4" s="548"/>
      <c r="L4" s="492"/>
      <c r="M4" s="492"/>
      <c r="N4" s="492"/>
      <c r="O4" s="492"/>
      <c r="P4" s="492"/>
      <c r="Q4" s="492"/>
      <c r="R4" s="492"/>
      <c r="S4" s="548"/>
      <c r="T4" s="548"/>
      <c r="U4" s="548"/>
      <c r="V4" s="548"/>
      <c r="W4" s="548"/>
      <c r="X4" s="492"/>
      <c r="Y4" s="492"/>
      <c r="Z4" s="492"/>
      <c r="AA4" s="492"/>
      <c r="AB4" s="492"/>
      <c r="AC4" s="492"/>
      <c r="AD4" s="492"/>
      <c r="AE4" s="548"/>
      <c r="AF4" s="548"/>
      <c r="AG4" s="548"/>
      <c r="AH4" s="492"/>
      <c r="AI4" s="492"/>
      <c r="AJ4" s="492"/>
      <c r="AK4" s="492"/>
      <c r="AL4" s="492"/>
      <c r="AM4" s="492"/>
      <c r="AN4" s="492"/>
      <c r="AO4" s="548"/>
      <c r="AP4" s="548"/>
      <c r="AQ4" s="548"/>
      <c r="AR4" s="492"/>
      <c r="AS4" s="492"/>
      <c r="AT4" s="492"/>
      <c r="AU4" s="492"/>
      <c r="AV4" s="548"/>
      <c r="AW4" s="548"/>
      <c r="AX4" s="548"/>
      <c r="AY4" s="548"/>
      <c r="AZ4" s="548"/>
      <c r="BA4" s="548"/>
      <c r="BB4" s="492"/>
      <c r="BC4" s="492"/>
      <c r="BD4" s="492"/>
      <c r="BE4" s="492"/>
      <c r="BF4" s="492"/>
      <c r="BG4" s="492"/>
      <c r="BH4" s="492"/>
      <c r="BI4" s="548"/>
      <c r="BJ4" s="548"/>
      <c r="BK4" s="548"/>
      <c r="BL4" s="492"/>
      <c r="BM4" s="492"/>
      <c r="BN4" s="548"/>
      <c r="BO4" s="548"/>
      <c r="BP4" s="548"/>
      <c r="BQ4" s="492"/>
      <c r="BR4" s="492"/>
      <c r="BS4" s="492"/>
      <c r="BT4" s="492"/>
      <c r="BU4" s="492"/>
      <c r="BV4" s="492"/>
      <c r="BW4" s="492"/>
      <c r="BX4" s="548"/>
      <c r="BY4" s="548"/>
      <c r="BZ4" s="492"/>
      <c r="CA4" s="492"/>
      <c r="CB4" s="492"/>
      <c r="CC4" s="492"/>
      <c r="CD4" s="492"/>
      <c r="CE4" s="548"/>
      <c r="CF4" s="548"/>
      <c r="CG4" s="548"/>
      <c r="CH4" s="492"/>
      <c r="CI4" s="492"/>
      <c r="CJ4" s="492"/>
      <c r="CK4" s="548"/>
      <c r="CL4" s="548"/>
      <c r="CM4" s="548"/>
      <c r="CN4" s="492"/>
      <c r="CO4" s="548"/>
      <c r="CP4" s="548"/>
      <c r="CQ4" s="548"/>
      <c r="CR4" s="492"/>
      <c r="CS4" s="492"/>
      <c r="CT4" s="492"/>
      <c r="CU4" s="492"/>
      <c r="CV4" s="548"/>
      <c r="CW4" s="548"/>
      <c r="CX4" s="548"/>
      <c r="CY4" s="492"/>
      <c r="CZ4" s="548"/>
      <c r="DA4" s="548"/>
      <c r="DB4" s="548"/>
      <c r="DC4" s="492"/>
      <c r="DD4" s="492"/>
      <c r="DE4" s="548"/>
      <c r="DF4" s="548"/>
      <c r="DG4" s="548"/>
      <c r="DH4" s="492"/>
      <c r="DI4" s="492"/>
      <c r="DJ4" s="492"/>
      <c r="DK4" s="492"/>
      <c r="DL4" s="492"/>
      <c r="DM4" s="492"/>
      <c r="DN4" s="492"/>
      <c r="DO4" s="548"/>
      <c r="DP4" s="548"/>
      <c r="DQ4" s="548"/>
      <c r="DR4" s="492"/>
      <c r="DS4" s="492"/>
      <c r="DT4" s="492"/>
      <c r="DU4" s="492"/>
      <c r="DV4" s="492"/>
      <c r="DW4" s="492"/>
      <c r="DX4" s="548"/>
      <c r="DY4" s="548"/>
      <c r="DZ4" s="548"/>
      <c r="EA4" s="492"/>
      <c r="EB4" s="492"/>
      <c r="EC4" s="492"/>
      <c r="ED4" s="492"/>
      <c r="EE4" s="492"/>
      <c r="EF4" s="492"/>
      <c r="EG4" s="492"/>
      <c r="EH4" s="548"/>
      <c r="EI4" s="548"/>
      <c r="EJ4" s="548"/>
      <c r="EK4" s="492"/>
      <c r="EL4" s="492"/>
      <c r="EM4" s="492"/>
      <c r="EN4" s="492"/>
      <c r="EO4" s="492"/>
      <c r="EP4" s="492"/>
      <c r="EQ4" s="492"/>
      <c r="ER4" s="548"/>
      <c r="ES4" s="548"/>
      <c r="ET4" s="548"/>
      <c r="EU4" s="492"/>
      <c r="EV4" s="492"/>
      <c r="EW4" s="492"/>
      <c r="EX4" s="492"/>
      <c r="EY4" s="492"/>
      <c r="EZ4" s="492"/>
      <c r="FA4" s="492"/>
      <c r="FB4" s="548"/>
      <c r="FC4" s="548"/>
      <c r="FD4" s="548"/>
      <c r="FE4" s="492"/>
      <c r="FF4" s="492"/>
      <c r="FG4" s="492"/>
      <c r="FH4" s="493"/>
      <c r="FI4" s="493"/>
      <c r="FJ4" s="494"/>
      <c r="FK4" s="495"/>
      <c r="FL4" s="548"/>
      <c r="FM4" s="553"/>
      <c r="FN4" s="473"/>
      <c r="FQ4" s="548"/>
      <c r="FR4" s="548"/>
      <c r="FS4" s="548"/>
      <c r="FT4" s="548"/>
      <c r="FU4" s="548"/>
      <c r="FV4" s="548"/>
      <c r="FW4" s="548"/>
    </row>
    <row r="5" spans="1:197" s="496" customFormat="1" ht="18" customHeight="1">
      <c r="A5" s="497" t="s">
        <v>292</v>
      </c>
      <c r="B5" s="495">
        <v>41228.79</v>
      </c>
      <c r="C5" s="495">
        <v>38108.870000000003</v>
      </c>
      <c r="D5" s="499">
        <v>46865.1</v>
      </c>
      <c r="E5" s="499">
        <v>97397.31</v>
      </c>
      <c r="F5" s="498">
        <v>0</v>
      </c>
      <c r="G5" s="498">
        <v>0</v>
      </c>
      <c r="H5" s="498">
        <v>11224.72</v>
      </c>
      <c r="I5" s="549">
        <v>20064.286039999999</v>
      </c>
      <c r="J5" s="549">
        <v>18910.25</v>
      </c>
      <c r="K5" s="549">
        <v>15734.2</v>
      </c>
      <c r="L5" s="495">
        <v>1.55</v>
      </c>
      <c r="M5" s="495">
        <v>1.5</v>
      </c>
      <c r="N5" s="498">
        <v>0</v>
      </c>
      <c r="O5" s="498">
        <v>0</v>
      </c>
      <c r="P5" s="498">
        <v>0</v>
      </c>
      <c r="Q5" s="498">
        <v>0</v>
      </c>
      <c r="R5" s="498">
        <v>0</v>
      </c>
      <c r="S5" s="549">
        <v>0</v>
      </c>
      <c r="T5" s="549">
        <v>0</v>
      </c>
      <c r="U5" s="549">
        <v>0</v>
      </c>
      <c r="V5" s="549">
        <v>0.55000000000000004</v>
      </c>
      <c r="W5" s="549">
        <v>514.05717800000002</v>
      </c>
      <c r="X5" s="495">
        <v>117.29949999999999</v>
      </c>
      <c r="Y5" s="495">
        <v>256.27999999999997</v>
      </c>
      <c r="Z5" s="498">
        <v>484.87349999999998</v>
      </c>
      <c r="AA5" s="498">
        <v>216.89099999999999</v>
      </c>
      <c r="AB5" s="498">
        <v>255.86449999999999</v>
      </c>
      <c r="AC5" s="498">
        <v>213.56649999999999</v>
      </c>
      <c r="AD5" s="498">
        <v>21.3565</v>
      </c>
      <c r="AE5" s="549">
        <v>3.2</v>
      </c>
      <c r="AF5" s="549">
        <v>1.45</v>
      </c>
      <c r="AG5" s="549">
        <v>4.1066941999999749</v>
      </c>
      <c r="AH5" s="495">
        <v>30.204999999999998</v>
      </c>
      <c r="AI5" s="495">
        <v>37.14</v>
      </c>
      <c r="AJ5" s="498">
        <v>0</v>
      </c>
      <c r="AK5" s="498">
        <v>0</v>
      </c>
      <c r="AL5" s="498">
        <v>0</v>
      </c>
      <c r="AM5" s="498">
        <v>0</v>
      </c>
      <c r="AN5" s="498">
        <v>0</v>
      </c>
      <c r="AO5" s="549">
        <v>0</v>
      </c>
      <c r="AP5" s="549">
        <v>0</v>
      </c>
      <c r="AQ5" s="549">
        <v>0</v>
      </c>
      <c r="AR5" s="498">
        <v>436.00828000000001</v>
      </c>
      <c r="AS5" s="498">
        <v>21370.396430999997</v>
      </c>
      <c r="AT5" s="498">
        <v>634.32328363800002</v>
      </c>
      <c r="AU5" s="498">
        <v>69008.857768200003</v>
      </c>
      <c r="AV5" s="549">
        <v>91242.797510000004</v>
      </c>
      <c r="AW5" s="549">
        <v>84418.578177200005</v>
      </c>
      <c r="AX5" s="549">
        <v>72696.385189699999</v>
      </c>
      <c r="AY5" s="549">
        <v>51.51</v>
      </c>
      <c r="AZ5" s="549">
        <v>785.44500000000005</v>
      </c>
      <c r="BA5" s="549">
        <v>1783.7737500000001</v>
      </c>
      <c r="BB5" s="495">
        <v>4.8600000000000003</v>
      </c>
      <c r="BC5" s="495">
        <v>5.94</v>
      </c>
      <c r="BD5" s="498">
        <v>6.46</v>
      </c>
      <c r="BE5" s="498">
        <v>2</v>
      </c>
      <c r="BF5" s="498">
        <v>0</v>
      </c>
      <c r="BG5" s="498">
        <v>0.5</v>
      </c>
      <c r="BH5" s="498">
        <v>0</v>
      </c>
      <c r="BI5" s="549">
        <v>0</v>
      </c>
      <c r="BJ5" s="549">
        <v>0</v>
      </c>
      <c r="BK5" s="549">
        <v>0</v>
      </c>
      <c r="BL5" s="498">
        <v>35.92</v>
      </c>
      <c r="BM5" s="498">
        <v>234.92473000000001</v>
      </c>
      <c r="BN5" s="549">
        <v>589.85284669999999</v>
      </c>
      <c r="BO5" s="549">
        <v>0</v>
      </c>
      <c r="BP5" s="549">
        <v>738.24</v>
      </c>
      <c r="BQ5" s="495">
        <v>28.79</v>
      </c>
      <c r="BR5" s="495">
        <v>43.22</v>
      </c>
      <c r="BS5" s="498">
        <v>5.8068200000000001</v>
      </c>
      <c r="BT5" s="498">
        <v>196.75063</v>
      </c>
      <c r="BU5" s="498">
        <v>10.300878000000001</v>
      </c>
      <c r="BV5" s="498">
        <v>2603.7075799999998</v>
      </c>
      <c r="BW5" s="498">
        <v>3782.3430199999998</v>
      </c>
      <c r="BX5" s="549">
        <v>5232.0914300000004</v>
      </c>
      <c r="BY5" s="549">
        <v>1916.0808</v>
      </c>
      <c r="BZ5" s="498">
        <v>0.274951</v>
      </c>
      <c r="CA5" s="498">
        <v>2773.3652299999999</v>
      </c>
      <c r="CB5" s="498">
        <v>29742.072929999998</v>
      </c>
      <c r="CC5" s="498">
        <v>79088.497776000033</v>
      </c>
      <c r="CD5" s="498">
        <v>90279.036574700003</v>
      </c>
      <c r="CE5" s="549">
        <v>124681.69854489996</v>
      </c>
      <c r="CF5" s="549">
        <v>123956.5006042</v>
      </c>
      <c r="CG5" s="549">
        <v>182571.36163999999</v>
      </c>
      <c r="CH5" s="498">
        <v>4007.3823600000001</v>
      </c>
      <c r="CI5" s="498">
        <v>22625.966853079</v>
      </c>
      <c r="CJ5" s="498">
        <v>38830.678444099991</v>
      </c>
      <c r="CK5" s="549">
        <v>63891.691801222514</v>
      </c>
      <c r="CL5" s="549">
        <v>78860.961592023959</v>
      </c>
      <c r="CM5" s="549">
        <v>108214.0962263</v>
      </c>
      <c r="CN5" s="498">
        <v>0.32095000000000001</v>
      </c>
      <c r="CO5" s="549">
        <v>4.3458859600000004</v>
      </c>
      <c r="CP5" s="549">
        <v>4243.2062126999999</v>
      </c>
      <c r="CQ5" s="549">
        <v>8751.6105289000006</v>
      </c>
      <c r="CR5" s="498">
        <v>426.82064000000003</v>
      </c>
      <c r="CS5" s="498">
        <v>5882.1039700000001</v>
      </c>
      <c r="CT5" s="498">
        <v>16317.404509997839</v>
      </c>
      <c r="CU5" s="498">
        <v>23917.091063097276</v>
      </c>
      <c r="CV5" s="549">
        <v>391.43520519980734</v>
      </c>
      <c r="CW5" s="549">
        <v>52068.31122004061</v>
      </c>
      <c r="CX5" s="549">
        <v>70302.477162855575</v>
      </c>
      <c r="CY5" s="498">
        <v>35.289960000000001</v>
      </c>
      <c r="CZ5" s="549">
        <v>2617.0506700000001</v>
      </c>
      <c r="DA5" s="549">
        <v>58.336306398000005</v>
      </c>
      <c r="DB5" s="549">
        <v>9756.8364199999996</v>
      </c>
      <c r="DC5" s="498">
        <v>16.037988800000001</v>
      </c>
      <c r="DD5" s="498">
        <v>94.657480899999996</v>
      </c>
      <c r="DE5" s="549">
        <v>12035.45372</v>
      </c>
      <c r="DF5" s="549">
        <v>66.116108100000005</v>
      </c>
      <c r="DG5" s="549">
        <v>23.587377876999998</v>
      </c>
      <c r="DH5" s="495">
        <v>119.09</v>
      </c>
      <c r="DI5" s="495">
        <v>319.88</v>
      </c>
      <c r="DJ5" s="498">
        <v>1215.2095960000001</v>
      </c>
      <c r="DK5" s="498">
        <v>5036.8339577000006</v>
      </c>
      <c r="DL5" s="498">
        <v>13422</v>
      </c>
      <c r="DM5" s="498">
        <v>12977.619640000001</v>
      </c>
      <c r="DN5" s="498">
        <v>113.8072047</v>
      </c>
      <c r="DO5" s="549">
        <v>5065.9456700000001</v>
      </c>
      <c r="DP5" s="549">
        <v>1596.1742899999999</v>
      </c>
      <c r="DQ5" s="549">
        <v>6322.0746975000002</v>
      </c>
      <c r="DR5" s="495">
        <v>4.5999999999999996</v>
      </c>
      <c r="DS5" s="498">
        <v>7.87</v>
      </c>
      <c r="DT5" s="498">
        <v>1.5859069000000001</v>
      </c>
      <c r="DU5" s="498">
        <v>1.4954860000000001</v>
      </c>
      <c r="DV5" s="498">
        <v>0.1</v>
      </c>
      <c r="DW5" s="498">
        <v>0</v>
      </c>
      <c r="DX5" s="549">
        <v>0</v>
      </c>
      <c r="DY5" s="549">
        <v>0</v>
      </c>
      <c r="DZ5" s="549"/>
      <c r="EA5" s="495">
        <v>82.106920000000002</v>
      </c>
      <c r="EB5" s="495">
        <v>37.92</v>
      </c>
      <c r="EC5" s="499">
        <v>68.049670000000006</v>
      </c>
      <c r="ED5" s="499">
        <v>53.600229999999996</v>
      </c>
      <c r="EE5" s="499">
        <v>62.335001800000001</v>
      </c>
      <c r="EF5" s="499">
        <v>126.32706999999999</v>
      </c>
      <c r="EG5" s="499">
        <v>55.8</v>
      </c>
      <c r="EH5" s="549">
        <v>26.014370199999998</v>
      </c>
      <c r="EI5" s="549">
        <v>97.475500000000011</v>
      </c>
      <c r="EJ5" s="549">
        <v>109.4648</v>
      </c>
      <c r="EK5" s="495">
        <v>163.28</v>
      </c>
      <c r="EL5" s="495">
        <v>2233.7199999999998</v>
      </c>
      <c r="EM5" s="499">
        <v>4963.8999999999996</v>
      </c>
      <c r="EN5" s="499">
        <v>5696.9134100000001</v>
      </c>
      <c r="EO5" s="499">
        <v>5884.2006999999994</v>
      </c>
      <c r="EP5" s="499">
        <v>4294.1979899999997</v>
      </c>
      <c r="EQ5" s="499">
        <v>5061.7998100000004</v>
      </c>
      <c r="ER5" s="549">
        <v>14482.122170000001</v>
      </c>
      <c r="ES5" s="549">
        <v>7691.1734200000001</v>
      </c>
      <c r="ET5" s="549">
        <v>10542.19031</v>
      </c>
      <c r="EU5" s="495">
        <v>554.12</v>
      </c>
      <c r="EV5" s="495">
        <v>2903.06</v>
      </c>
      <c r="EW5" s="498">
        <v>6752.44</v>
      </c>
      <c r="EX5" s="498">
        <v>14840.769284599999</v>
      </c>
      <c r="EY5" s="498">
        <v>80638.152256800007</v>
      </c>
      <c r="EZ5" s="498">
        <v>138934.16919151487</v>
      </c>
      <c r="FA5" s="498">
        <v>231435.96350569723</v>
      </c>
      <c r="FB5" s="549">
        <v>320315.20982418227</v>
      </c>
      <c r="FC5" s="549">
        <v>356461.81043836253</v>
      </c>
      <c r="FD5" s="549">
        <v>473018.80121633253</v>
      </c>
      <c r="FE5" s="495">
        <v>41782.910000000003</v>
      </c>
      <c r="FF5" s="495">
        <v>41011.93</v>
      </c>
      <c r="FG5" s="498">
        <v>53617.54</v>
      </c>
      <c r="FH5" s="495">
        <v>112238.0792846</v>
      </c>
      <c r="FI5" s="498">
        <v>80638.152256800007</v>
      </c>
      <c r="FJ5" s="495">
        <v>138934.16919151487</v>
      </c>
      <c r="FK5" s="495">
        <v>242660.68350569723</v>
      </c>
      <c r="FL5" s="549">
        <v>340379.49586418224</v>
      </c>
      <c r="FM5" s="554">
        <v>375372.06043836253</v>
      </c>
      <c r="FN5" s="495">
        <v>488753.00121633254</v>
      </c>
      <c r="FQ5" s="549">
        <v>94.01</v>
      </c>
      <c r="FR5" s="549">
        <v>592.10518000000002</v>
      </c>
      <c r="FS5" s="549">
        <v>2.424061</v>
      </c>
      <c r="FT5" s="549">
        <v>0</v>
      </c>
      <c r="FU5" s="549">
        <v>0</v>
      </c>
      <c r="FV5" s="549">
        <v>0</v>
      </c>
      <c r="FW5" s="549">
        <v>0</v>
      </c>
    </row>
    <row r="6" spans="1:197" s="496" customFormat="1" ht="18" customHeight="1">
      <c r="A6" s="497" t="s">
        <v>293</v>
      </c>
      <c r="B6" s="495">
        <v>215.11</v>
      </c>
      <c r="C6" s="495">
        <v>2.4300000000000002</v>
      </c>
      <c r="D6" s="499">
        <v>224.12</v>
      </c>
      <c r="E6" s="499">
        <v>255.23</v>
      </c>
      <c r="F6" s="498">
        <v>0</v>
      </c>
      <c r="G6" s="498">
        <v>0</v>
      </c>
      <c r="H6" s="498">
        <v>0</v>
      </c>
      <c r="I6" s="549">
        <v>1.75</v>
      </c>
      <c r="J6" s="549">
        <v>9.41</v>
      </c>
      <c r="K6" s="549">
        <v>8.74</v>
      </c>
      <c r="L6" s="495">
        <v>0</v>
      </c>
      <c r="M6" s="495">
        <v>0.4</v>
      </c>
      <c r="N6" s="498">
        <v>0</v>
      </c>
      <c r="O6" s="498">
        <v>0</v>
      </c>
      <c r="P6" s="498">
        <v>0</v>
      </c>
      <c r="Q6" s="498">
        <v>0</v>
      </c>
      <c r="R6" s="498">
        <v>0</v>
      </c>
      <c r="S6" s="549">
        <v>0</v>
      </c>
      <c r="T6" s="549">
        <v>0</v>
      </c>
      <c r="U6" s="549">
        <v>0</v>
      </c>
      <c r="V6" s="549">
        <v>0</v>
      </c>
      <c r="W6" s="549">
        <v>0</v>
      </c>
      <c r="X6" s="495">
        <v>0</v>
      </c>
      <c r="Y6" s="495">
        <v>0</v>
      </c>
      <c r="Z6" s="498">
        <v>0</v>
      </c>
      <c r="AA6" s="498">
        <v>0</v>
      </c>
      <c r="AB6" s="498">
        <v>0</v>
      </c>
      <c r="AC6" s="498">
        <v>0</v>
      </c>
      <c r="AD6" s="498">
        <v>0</v>
      </c>
      <c r="AE6" s="549">
        <v>0</v>
      </c>
      <c r="AF6" s="549">
        <v>0</v>
      </c>
      <c r="AG6" s="549">
        <v>0</v>
      </c>
      <c r="AH6" s="495">
        <v>1.2375</v>
      </c>
      <c r="AI6" s="495">
        <v>0.34499999999999997</v>
      </c>
      <c r="AJ6" s="498">
        <v>0</v>
      </c>
      <c r="AK6" s="498">
        <v>0</v>
      </c>
      <c r="AL6" s="498">
        <v>0</v>
      </c>
      <c r="AM6" s="498">
        <v>0</v>
      </c>
      <c r="AN6" s="498">
        <v>0</v>
      </c>
      <c r="AO6" s="549">
        <v>0</v>
      </c>
      <c r="AP6" s="549">
        <v>0</v>
      </c>
      <c r="AQ6" s="549">
        <v>0</v>
      </c>
      <c r="AR6" s="498">
        <v>125.39700000000001</v>
      </c>
      <c r="AS6" s="498">
        <v>1524.4760910999998</v>
      </c>
      <c r="AT6" s="498">
        <v>13.745874732999999</v>
      </c>
      <c r="AU6" s="498">
        <v>404.81417689999995</v>
      </c>
      <c r="AV6" s="549">
        <v>223.97724690000001</v>
      </c>
      <c r="AW6" s="549">
        <v>5.4407500000000004</v>
      </c>
      <c r="AX6" s="549">
        <v>4.8380000000000001</v>
      </c>
      <c r="AY6" s="549">
        <v>0</v>
      </c>
      <c r="AZ6" s="549">
        <v>0</v>
      </c>
      <c r="BA6" s="549">
        <v>0</v>
      </c>
      <c r="BB6" s="495">
        <v>2.76</v>
      </c>
      <c r="BC6" s="495">
        <v>2.2799999999999998</v>
      </c>
      <c r="BD6" s="498">
        <v>2.7210000000000001</v>
      </c>
      <c r="BE6" s="498">
        <v>0</v>
      </c>
      <c r="BF6" s="498">
        <v>0</v>
      </c>
      <c r="BG6" s="498">
        <v>0</v>
      </c>
      <c r="BH6" s="498">
        <v>0</v>
      </c>
      <c r="BI6" s="549">
        <v>0</v>
      </c>
      <c r="BJ6" s="549">
        <v>0</v>
      </c>
      <c r="BK6" s="549">
        <v>0</v>
      </c>
      <c r="BL6" s="498">
        <v>0</v>
      </c>
      <c r="BM6" s="498">
        <v>18.552440000000001</v>
      </c>
      <c r="BN6" s="549">
        <v>11.430580000000001</v>
      </c>
      <c r="BO6" s="549"/>
      <c r="BP6" s="549">
        <v>0</v>
      </c>
      <c r="BQ6" s="495">
        <v>0.12</v>
      </c>
      <c r="BR6" s="495">
        <v>0</v>
      </c>
      <c r="BS6" s="498">
        <v>0</v>
      </c>
      <c r="BT6" s="498">
        <v>0</v>
      </c>
      <c r="BU6" s="498">
        <v>0</v>
      </c>
      <c r="BV6" s="498">
        <v>0</v>
      </c>
      <c r="BW6" s="498">
        <v>0</v>
      </c>
      <c r="BX6" s="549">
        <v>0</v>
      </c>
      <c r="BY6" s="549">
        <v>0</v>
      </c>
      <c r="BZ6" s="498">
        <v>3.8999999999999998E-3</v>
      </c>
      <c r="CA6" s="498">
        <v>101.13994</v>
      </c>
      <c r="CB6" s="498">
        <v>17.052679999999999</v>
      </c>
      <c r="CC6" s="498">
        <v>521.51890000000003</v>
      </c>
      <c r="CD6" s="498">
        <v>840.85559000000001</v>
      </c>
      <c r="CE6" s="549">
        <v>8.4470399999999994</v>
      </c>
      <c r="CF6" s="549">
        <v>324.53093000000001</v>
      </c>
      <c r="CG6" s="549">
        <v>66.949780000000004</v>
      </c>
      <c r="CH6" s="498">
        <v>12.473330000000001</v>
      </c>
      <c r="CI6" s="498">
        <v>198.16314380000003</v>
      </c>
      <c r="CJ6" s="498">
        <v>390.50194879000003</v>
      </c>
      <c r="CK6" s="549">
        <v>1587.4084722923499</v>
      </c>
      <c r="CL6" s="549">
        <v>595.78651213252999</v>
      </c>
      <c r="CM6" s="549">
        <v>1117.2208581999998</v>
      </c>
      <c r="CN6" s="498">
        <v>2.35E-2</v>
      </c>
      <c r="CO6" s="549">
        <v>0.44407347999999996</v>
      </c>
      <c r="CP6" s="549">
        <v>161.755968</v>
      </c>
      <c r="CQ6" s="549">
        <v>0</v>
      </c>
      <c r="CR6" s="498">
        <v>0.92200000000000004</v>
      </c>
      <c r="CS6" s="498">
        <v>34.725999999999999</v>
      </c>
      <c r="CT6" s="498">
        <v>11.550820000000003</v>
      </c>
      <c r="CU6" s="498">
        <v>220.84497000000067</v>
      </c>
      <c r="CV6" s="549">
        <v>0.14485750000000003</v>
      </c>
      <c r="CW6" s="549">
        <v>8.0469000000000008</v>
      </c>
      <c r="CX6" s="549">
        <v>13.3302</v>
      </c>
      <c r="CY6" s="498">
        <v>0</v>
      </c>
      <c r="CZ6" s="549">
        <v>0</v>
      </c>
      <c r="DA6" s="549">
        <v>0</v>
      </c>
      <c r="DB6" s="549">
        <v>0</v>
      </c>
      <c r="DC6" s="498">
        <v>0</v>
      </c>
      <c r="DD6" s="498">
        <v>0</v>
      </c>
      <c r="DE6" s="549">
        <v>1158.2778900000001</v>
      </c>
      <c r="DF6" s="549">
        <v>2.2100000000000002E-2</v>
      </c>
      <c r="DG6" s="549">
        <v>7.2999999999999995E-2</v>
      </c>
      <c r="DH6" s="495">
        <v>21.91</v>
      </c>
      <c r="DI6" s="495">
        <v>45.66</v>
      </c>
      <c r="DJ6" s="498">
        <v>51.763481999999996</v>
      </c>
      <c r="DK6" s="498">
        <v>60.200721600000001</v>
      </c>
      <c r="DL6" s="498">
        <v>2369</v>
      </c>
      <c r="DM6" s="498">
        <v>6923.5870699999996</v>
      </c>
      <c r="DN6" s="498">
        <v>0</v>
      </c>
      <c r="DO6" s="549">
        <v>0</v>
      </c>
      <c r="DP6" s="549">
        <v>1.85</v>
      </c>
      <c r="DQ6" s="549">
        <v>1.66333</v>
      </c>
      <c r="DR6" s="495">
        <v>1.5</v>
      </c>
      <c r="DS6" s="498">
        <v>0.6</v>
      </c>
      <c r="DT6" s="498">
        <v>0.1</v>
      </c>
      <c r="DU6" s="498">
        <v>0</v>
      </c>
      <c r="DV6" s="498">
        <v>0</v>
      </c>
      <c r="DW6" s="498">
        <v>0</v>
      </c>
      <c r="DX6" s="549">
        <v>0</v>
      </c>
      <c r="DY6" s="549">
        <v>0</v>
      </c>
      <c r="DZ6" s="549"/>
      <c r="EA6" s="495">
        <v>7.8856099999999998</v>
      </c>
      <c r="EB6" s="495">
        <v>3.51</v>
      </c>
      <c r="EC6" s="499">
        <v>4.0822599999999998</v>
      </c>
      <c r="ED6" s="499">
        <v>0.9</v>
      </c>
      <c r="EE6" s="499">
        <v>0.57833000000000001</v>
      </c>
      <c r="EF6" s="499">
        <v>0.2</v>
      </c>
      <c r="EG6" s="499">
        <v>13.631509300000001</v>
      </c>
      <c r="EH6" s="549">
        <v>5.8</v>
      </c>
      <c r="EI6" s="549">
        <v>0</v>
      </c>
      <c r="EJ6" s="549">
        <v>0</v>
      </c>
      <c r="EK6" s="495">
        <v>700.5</v>
      </c>
      <c r="EL6" s="495">
        <v>250.75</v>
      </c>
      <c r="EM6" s="498">
        <v>998.24</v>
      </c>
      <c r="EN6" s="498">
        <v>691.35190999999998</v>
      </c>
      <c r="EO6" s="498">
        <v>0.95562000000000002</v>
      </c>
      <c r="EP6" s="498">
        <v>0</v>
      </c>
      <c r="EQ6" s="498">
        <v>0</v>
      </c>
      <c r="ER6" s="549">
        <v>0</v>
      </c>
      <c r="ES6" s="549">
        <v>0</v>
      </c>
      <c r="ET6" s="549">
        <v>0</v>
      </c>
      <c r="EU6" s="495">
        <v>733.52</v>
      </c>
      <c r="EV6" s="495">
        <v>304.10000000000002</v>
      </c>
      <c r="EW6" s="498">
        <v>1057.4106420000001</v>
      </c>
      <c r="EX6" s="498">
        <v>980.01157160000002</v>
      </c>
      <c r="EY6" s="498">
        <v>3959.2620510999996</v>
      </c>
      <c r="EZ6" s="498">
        <v>7668.7658085329995</v>
      </c>
      <c r="FA6" s="498">
        <v>1889.2241349900007</v>
      </c>
      <c r="FB6" s="549">
        <v>2995.93016017235</v>
      </c>
      <c r="FC6" s="549">
        <v>1102.7631601325299</v>
      </c>
      <c r="FD6" s="549">
        <v>1212.3751682000002</v>
      </c>
      <c r="FE6" s="495">
        <v>948.63</v>
      </c>
      <c r="FF6" s="495">
        <v>306.52999999999997</v>
      </c>
      <c r="FG6" s="498">
        <v>1281.53</v>
      </c>
      <c r="FH6" s="495">
        <v>1235.2415716</v>
      </c>
      <c r="FI6" s="498">
        <v>3959.2620510999996</v>
      </c>
      <c r="FJ6" s="495">
        <v>7668.7658085329995</v>
      </c>
      <c r="FK6" s="495">
        <v>1889.2241349900007</v>
      </c>
      <c r="FL6" s="549">
        <v>2997.68016017235</v>
      </c>
      <c r="FM6" s="554">
        <v>1112.17316013253</v>
      </c>
      <c r="FN6" s="495">
        <v>1221.1151682000002</v>
      </c>
      <c r="FQ6" s="549">
        <v>8.3000000000000007</v>
      </c>
      <c r="FR6" s="549">
        <v>0</v>
      </c>
      <c r="FS6" s="549">
        <v>0</v>
      </c>
      <c r="FT6" s="549">
        <v>0</v>
      </c>
      <c r="FU6" s="549">
        <v>0</v>
      </c>
      <c r="FV6" s="549">
        <v>0</v>
      </c>
      <c r="FW6" s="549">
        <v>0</v>
      </c>
    </row>
    <row r="7" spans="1:197" s="496" customFormat="1" ht="18" customHeight="1">
      <c r="A7" s="497" t="s">
        <v>287</v>
      </c>
      <c r="B7" s="498">
        <v>0</v>
      </c>
      <c r="C7" s="498">
        <v>0</v>
      </c>
      <c r="D7" s="498">
        <v>0</v>
      </c>
      <c r="E7" s="498">
        <v>0</v>
      </c>
      <c r="F7" s="498">
        <v>0</v>
      </c>
      <c r="G7" s="498">
        <v>0</v>
      </c>
      <c r="H7" s="498">
        <v>0</v>
      </c>
      <c r="I7" s="549">
        <v>0</v>
      </c>
      <c r="J7" s="549">
        <v>0.6</v>
      </c>
      <c r="K7" s="549">
        <v>0</v>
      </c>
      <c r="L7" s="495">
        <v>0</v>
      </c>
      <c r="M7" s="498">
        <v>0</v>
      </c>
      <c r="N7" s="499">
        <v>0</v>
      </c>
      <c r="O7" s="499">
        <v>0</v>
      </c>
      <c r="P7" s="499">
        <v>0</v>
      </c>
      <c r="Q7" s="499">
        <v>0</v>
      </c>
      <c r="R7" s="499">
        <v>0</v>
      </c>
      <c r="S7" s="549">
        <v>0</v>
      </c>
      <c r="T7" s="549">
        <v>0</v>
      </c>
      <c r="U7" s="549">
        <v>0</v>
      </c>
      <c r="V7" s="549">
        <v>0</v>
      </c>
      <c r="W7" s="549">
        <v>0</v>
      </c>
      <c r="X7" s="498">
        <v>0</v>
      </c>
      <c r="Y7" s="498">
        <v>0</v>
      </c>
      <c r="Z7" s="498">
        <v>0</v>
      </c>
      <c r="AA7" s="498">
        <v>0</v>
      </c>
      <c r="AB7" s="498">
        <v>0</v>
      </c>
      <c r="AC7" s="498">
        <v>0</v>
      </c>
      <c r="AD7" s="498">
        <v>0</v>
      </c>
      <c r="AE7" s="549">
        <v>0</v>
      </c>
      <c r="AF7" s="549">
        <v>0</v>
      </c>
      <c r="AG7" s="549">
        <v>0</v>
      </c>
      <c r="AH7" s="495">
        <v>0</v>
      </c>
      <c r="AI7" s="498">
        <v>0</v>
      </c>
      <c r="AJ7" s="499">
        <v>0</v>
      </c>
      <c r="AK7" s="499">
        <v>0</v>
      </c>
      <c r="AL7" s="499">
        <v>0</v>
      </c>
      <c r="AM7" s="499">
        <v>0</v>
      </c>
      <c r="AN7" s="499">
        <v>0</v>
      </c>
      <c r="AO7" s="549">
        <v>0</v>
      </c>
      <c r="AP7" s="549">
        <v>0</v>
      </c>
      <c r="AQ7" s="549">
        <v>0</v>
      </c>
      <c r="AR7" s="499">
        <v>7.0422820000000002</v>
      </c>
      <c r="AS7" s="499">
        <v>717.54634999999996</v>
      </c>
      <c r="AT7" s="499">
        <v>1.2387061620000002</v>
      </c>
      <c r="AU7" s="499">
        <v>48.964559999999999</v>
      </c>
      <c r="AV7" s="549">
        <v>44.268263699999999</v>
      </c>
      <c r="AW7" s="549">
        <v>1.41734</v>
      </c>
      <c r="AX7" s="549">
        <v>0</v>
      </c>
      <c r="AY7" s="549">
        <v>0</v>
      </c>
      <c r="AZ7" s="549">
        <v>0</v>
      </c>
      <c r="BA7" s="549">
        <v>0</v>
      </c>
      <c r="BB7" s="498">
        <v>1.2</v>
      </c>
      <c r="BC7" s="498">
        <v>1.32</v>
      </c>
      <c r="BD7" s="498">
        <v>0</v>
      </c>
      <c r="BE7" s="498">
        <v>0</v>
      </c>
      <c r="BF7" s="498">
        <v>0</v>
      </c>
      <c r="BG7" s="498">
        <v>0</v>
      </c>
      <c r="BH7" s="498">
        <v>0</v>
      </c>
      <c r="BI7" s="549">
        <v>0</v>
      </c>
      <c r="BJ7" s="549">
        <v>0</v>
      </c>
      <c r="BK7" s="549">
        <v>0</v>
      </c>
      <c r="BL7" s="499">
        <v>0</v>
      </c>
      <c r="BM7" s="499">
        <v>0</v>
      </c>
      <c r="BN7" s="549">
        <v>0.78100000000000003</v>
      </c>
      <c r="BO7" s="549"/>
      <c r="BP7" s="549">
        <v>0</v>
      </c>
      <c r="BQ7" s="498">
        <v>0</v>
      </c>
      <c r="BR7" s="498">
        <v>0</v>
      </c>
      <c r="BS7" s="498">
        <v>0</v>
      </c>
      <c r="BT7" s="498">
        <v>0</v>
      </c>
      <c r="BU7" s="498">
        <v>0</v>
      </c>
      <c r="BV7" s="498">
        <v>0</v>
      </c>
      <c r="BW7" s="498">
        <v>0</v>
      </c>
      <c r="BX7" s="549">
        <v>0</v>
      </c>
      <c r="BY7" s="549">
        <v>0</v>
      </c>
      <c r="BZ7" s="498">
        <v>0</v>
      </c>
      <c r="CA7" s="498">
        <v>5.5239900000000004</v>
      </c>
      <c r="CB7" s="498">
        <v>1172.2648999999999</v>
      </c>
      <c r="CC7" s="498">
        <v>67.332490000000007</v>
      </c>
      <c r="CD7" s="498">
        <v>211.27107000000001</v>
      </c>
      <c r="CE7" s="549">
        <v>3.43729</v>
      </c>
      <c r="CF7" s="549">
        <v>5.2240500000000001</v>
      </c>
      <c r="CG7" s="549">
        <v>16.10859</v>
      </c>
      <c r="CH7" s="498">
        <v>3.7399999999999998E-3</v>
      </c>
      <c r="CI7" s="498">
        <v>46.717347900099995</v>
      </c>
      <c r="CJ7" s="498">
        <v>335.92118684264994</v>
      </c>
      <c r="CK7" s="549">
        <v>331.70321175879985</v>
      </c>
      <c r="CL7" s="549">
        <v>191.64025140713952</v>
      </c>
      <c r="CM7" s="549">
        <v>179.91342090000001</v>
      </c>
      <c r="CN7" s="498">
        <v>0</v>
      </c>
      <c r="CO7" s="549">
        <v>8.4017371999999993E-2</v>
      </c>
      <c r="CP7" s="549">
        <v>0.4</v>
      </c>
      <c r="CQ7" s="549">
        <v>0</v>
      </c>
      <c r="CR7" s="498">
        <v>0</v>
      </c>
      <c r="CS7" s="498">
        <v>3.9</v>
      </c>
      <c r="CT7" s="498">
        <v>0.49990000000000001</v>
      </c>
      <c r="CU7" s="498">
        <v>51.356649999999995</v>
      </c>
      <c r="CV7" s="549">
        <v>0</v>
      </c>
      <c r="CW7" s="549">
        <v>3.6149999999999998</v>
      </c>
      <c r="CX7" s="549">
        <v>1.4</v>
      </c>
      <c r="CY7" s="498">
        <v>0</v>
      </c>
      <c r="CZ7" s="549">
        <v>0</v>
      </c>
      <c r="DA7" s="549">
        <v>0</v>
      </c>
      <c r="DB7" s="549">
        <v>0</v>
      </c>
      <c r="DC7" s="498">
        <v>0</v>
      </c>
      <c r="DD7" s="498">
        <v>0</v>
      </c>
      <c r="DE7" s="549">
        <v>321.25099</v>
      </c>
      <c r="DF7" s="549">
        <v>0</v>
      </c>
      <c r="DG7" s="549">
        <v>2.8999999999999998E-3</v>
      </c>
      <c r="DH7" s="498">
        <v>13.4</v>
      </c>
      <c r="DI7" s="498">
        <v>25.74</v>
      </c>
      <c r="DJ7" s="498">
        <v>5.5331200000000003</v>
      </c>
      <c r="DK7" s="498">
        <v>8.6111275000000003</v>
      </c>
      <c r="DL7" s="498">
        <v>5</v>
      </c>
      <c r="DM7" s="498">
        <v>301.16618</v>
      </c>
      <c r="DN7" s="498">
        <v>0</v>
      </c>
      <c r="DO7" s="549">
        <v>0</v>
      </c>
      <c r="DP7" s="549">
        <v>0</v>
      </c>
      <c r="DQ7" s="549">
        <v>0</v>
      </c>
      <c r="DR7" s="498">
        <v>0.6</v>
      </c>
      <c r="DS7" s="498">
        <v>0.9</v>
      </c>
      <c r="DT7" s="498">
        <v>0</v>
      </c>
      <c r="DU7" s="498">
        <v>0.1</v>
      </c>
      <c r="DV7" s="498">
        <v>0</v>
      </c>
      <c r="DW7" s="498">
        <v>0</v>
      </c>
      <c r="DX7" s="549">
        <v>0</v>
      </c>
      <c r="DY7" s="549">
        <v>0</v>
      </c>
      <c r="DZ7" s="549"/>
      <c r="EA7" s="498">
        <v>0.62875000000000003</v>
      </c>
      <c r="EB7" s="498">
        <v>0.2</v>
      </c>
      <c r="EC7" s="499">
        <v>0</v>
      </c>
      <c r="ED7" s="499">
        <v>0</v>
      </c>
      <c r="EE7" s="499">
        <v>0</v>
      </c>
      <c r="EF7" s="499">
        <v>0.20427999999999999</v>
      </c>
      <c r="EG7" s="499">
        <v>0</v>
      </c>
      <c r="EH7" s="549">
        <v>0</v>
      </c>
      <c r="EI7" s="549">
        <v>0</v>
      </c>
      <c r="EJ7" s="549">
        <v>0</v>
      </c>
      <c r="EK7" s="498">
        <v>0</v>
      </c>
      <c r="EL7" s="498">
        <v>0</v>
      </c>
      <c r="EM7" s="498">
        <v>97.73</v>
      </c>
      <c r="EN7" s="498">
        <v>1.36</v>
      </c>
      <c r="EO7" s="498">
        <v>0</v>
      </c>
      <c r="EP7" s="498">
        <v>0</v>
      </c>
      <c r="EQ7" s="498">
        <v>0</v>
      </c>
      <c r="ER7" s="549">
        <v>0</v>
      </c>
      <c r="ES7" s="549">
        <v>0</v>
      </c>
      <c r="ET7" s="549">
        <v>0</v>
      </c>
      <c r="EU7" s="495">
        <v>15.23</v>
      </c>
      <c r="EV7" s="495">
        <v>27.87</v>
      </c>
      <c r="EW7" s="498">
        <v>104.16312000000001</v>
      </c>
      <c r="EX7" s="498">
        <v>22.537399499999999</v>
      </c>
      <c r="EY7" s="498">
        <v>1898.8149899999999</v>
      </c>
      <c r="EZ7" s="498">
        <v>417.15890406209996</v>
      </c>
      <c r="FA7" s="498">
        <v>647.5134668426499</v>
      </c>
      <c r="FB7" s="549">
        <v>701.52477283079986</v>
      </c>
      <c r="FC7" s="549">
        <v>202.29664140713953</v>
      </c>
      <c r="FD7" s="549">
        <v>197.78491090000003</v>
      </c>
      <c r="FE7" s="495">
        <v>15.23</v>
      </c>
      <c r="FF7" s="495">
        <v>27.87</v>
      </c>
      <c r="FG7" s="498">
        <v>104.16312000000001</v>
      </c>
      <c r="FH7" s="495">
        <v>22.537399499999999</v>
      </c>
      <c r="FI7" s="498">
        <v>1898.8149899999999</v>
      </c>
      <c r="FJ7" s="495">
        <v>417.15890406209996</v>
      </c>
      <c r="FK7" s="495">
        <v>647.5134668426499</v>
      </c>
      <c r="FL7" s="549">
        <v>701.52477283079986</v>
      </c>
      <c r="FM7" s="554">
        <v>202.89664140713953</v>
      </c>
      <c r="FN7" s="495">
        <v>197.78491090000003</v>
      </c>
      <c r="FQ7" s="549">
        <v>0.36</v>
      </c>
      <c r="FR7" s="549">
        <v>0</v>
      </c>
      <c r="FS7" s="549">
        <v>0</v>
      </c>
      <c r="FT7" s="549">
        <v>0</v>
      </c>
      <c r="FU7" s="549">
        <v>0</v>
      </c>
      <c r="FV7" s="549">
        <v>0</v>
      </c>
      <c r="FW7" s="549">
        <v>0</v>
      </c>
    </row>
    <row r="8" spans="1:197" s="496" customFormat="1" ht="18" customHeight="1">
      <c r="A8" s="497" t="s">
        <v>288</v>
      </c>
      <c r="B8" s="495">
        <v>0</v>
      </c>
      <c r="C8" s="495">
        <v>0</v>
      </c>
      <c r="D8" s="498">
        <v>0</v>
      </c>
      <c r="E8" s="498">
        <v>0</v>
      </c>
      <c r="F8" s="498">
        <v>0</v>
      </c>
      <c r="G8" s="498">
        <v>0</v>
      </c>
      <c r="H8" s="498">
        <v>0</v>
      </c>
      <c r="I8" s="549">
        <v>0</v>
      </c>
      <c r="J8" s="549">
        <v>0</v>
      </c>
      <c r="K8" s="549">
        <v>0</v>
      </c>
      <c r="L8" s="495">
        <v>0</v>
      </c>
      <c r="M8" s="495">
        <v>0</v>
      </c>
      <c r="N8" s="498">
        <v>0</v>
      </c>
      <c r="O8" s="498">
        <v>0</v>
      </c>
      <c r="P8" s="498">
        <v>0</v>
      </c>
      <c r="Q8" s="498">
        <v>0</v>
      </c>
      <c r="R8" s="498">
        <v>0</v>
      </c>
      <c r="S8" s="549">
        <v>0</v>
      </c>
      <c r="T8" s="549">
        <v>0</v>
      </c>
      <c r="U8" s="549">
        <v>0</v>
      </c>
      <c r="V8" s="549">
        <v>0</v>
      </c>
      <c r="W8" s="549">
        <v>0</v>
      </c>
      <c r="X8" s="495">
        <v>0</v>
      </c>
      <c r="Y8" s="495">
        <v>0</v>
      </c>
      <c r="Z8" s="498">
        <v>0</v>
      </c>
      <c r="AA8" s="498">
        <v>0</v>
      </c>
      <c r="AB8" s="498">
        <v>0</v>
      </c>
      <c r="AC8" s="498">
        <v>0</v>
      </c>
      <c r="AD8" s="498">
        <v>0</v>
      </c>
      <c r="AE8" s="549">
        <v>0</v>
      </c>
      <c r="AF8" s="549">
        <v>0</v>
      </c>
      <c r="AG8" s="549">
        <v>0</v>
      </c>
      <c r="AH8" s="495">
        <v>0</v>
      </c>
      <c r="AI8" s="495">
        <v>0</v>
      </c>
      <c r="AJ8" s="498">
        <v>0</v>
      </c>
      <c r="AK8" s="498">
        <v>0</v>
      </c>
      <c r="AL8" s="498">
        <v>0</v>
      </c>
      <c r="AM8" s="498">
        <v>0</v>
      </c>
      <c r="AN8" s="498">
        <v>0</v>
      </c>
      <c r="AO8" s="549">
        <v>0</v>
      </c>
      <c r="AP8" s="549">
        <v>0</v>
      </c>
      <c r="AQ8" s="549">
        <v>0</v>
      </c>
      <c r="AR8" s="498">
        <v>0</v>
      </c>
      <c r="AS8" s="498">
        <v>69.69</v>
      </c>
      <c r="AT8" s="498">
        <v>0.15611079999999999</v>
      </c>
      <c r="AU8" s="498">
        <v>6.2062200000000001</v>
      </c>
      <c r="AV8" s="549">
        <v>0</v>
      </c>
      <c r="AW8" s="549">
        <v>0</v>
      </c>
      <c r="AX8" s="549">
        <v>0</v>
      </c>
      <c r="AY8" s="549">
        <v>0</v>
      </c>
      <c r="AZ8" s="549">
        <v>0</v>
      </c>
      <c r="BA8" s="549">
        <v>0</v>
      </c>
      <c r="BB8" s="495">
        <v>0</v>
      </c>
      <c r="BC8" s="495">
        <v>0</v>
      </c>
      <c r="BD8" s="498">
        <v>0</v>
      </c>
      <c r="BE8" s="498">
        <v>0</v>
      </c>
      <c r="BF8" s="498">
        <v>0</v>
      </c>
      <c r="BG8" s="498">
        <v>0</v>
      </c>
      <c r="BH8" s="498">
        <v>0</v>
      </c>
      <c r="BI8" s="549">
        <v>0</v>
      </c>
      <c r="BJ8" s="549">
        <v>0</v>
      </c>
      <c r="BK8" s="549">
        <v>0</v>
      </c>
      <c r="BL8" s="498">
        <v>0</v>
      </c>
      <c r="BM8" s="498">
        <v>0</v>
      </c>
      <c r="BN8" s="549">
        <v>0</v>
      </c>
      <c r="BO8" s="549"/>
      <c r="BP8" s="549">
        <v>0</v>
      </c>
      <c r="BQ8" s="495">
        <v>0</v>
      </c>
      <c r="BR8" s="495">
        <v>0</v>
      </c>
      <c r="BS8" s="498">
        <v>0</v>
      </c>
      <c r="BT8" s="498">
        <v>0</v>
      </c>
      <c r="BU8" s="498">
        <v>0</v>
      </c>
      <c r="BV8" s="498">
        <v>0</v>
      </c>
      <c r="BW8" s="498">
        <v>0</v>
      </c>
      <c r="BX8" s="549">
        <v>0</v>
      </c>
      <c r="BY8" s="549">
        <v>0</v>
      </c>
      <c r="BZ8" s="498">
        <v>0</v>
      </c>
      <c r="CA8" s="498">
        <v>0.15</v>
      </c>
      <c r="CB8" s="498">
        <v>933.44632000000001</v>
      </c>
      <c r="CC8" s="498">
        <v>11.99789</v>
      </c>
      <c r="CD8" s="498">
        <v>82.827439999999996</v>
      </c>
      <c r="CE8" s="549">
        <v>0</v>
      </c>
      <c r="CF8" s="549">
        <v>1</v>
      </c>
      <c r="CG8" s="549">
        <v>0</v>
      </c>
      <c r="CH8" s="498">
        <v>3.7399999999999998E-3</v>
      </c>
      <c r="CI8" s="498">
        <v>13.151131321199999</v>
      </c>
      <c r="CJ8" s="498">
        <v>130.50126396447001</v>
      </c>
      <c r="CK8" s="549">
        <v>105.10761482721998</v>
      </c>
      <c r="CL8" s="549">
        <v>81.283722059109607</v>
      </c>
      <c r="CM8" s="549">
        <v>47.049606199999999</v>
      </c>
      <c r="CN8" s="498">
        <v>0</v>
      </c>
      <c r="CO8" s="549">
        <v>0</v>
      </c>
      <c r="CP8" s="549">
        <v>0</v>
      </c>
      <c r="CQ8" s="549">
        <v>0</v>
      </c>
      <c r="CR8" s="498">
        <v>0</v>
      </c>
      <c r="CS8" s="498">
        <v>0.2</v>
      </c>
      <c r="CT8" s="498">
        <v>0.64999999999999991</v>
      </c>
      <c r="CU8" s="498">
        <v>7.8999999999999977</v>
      </c>
      <c r="CV8" s="549">
        <v>0</v>
      </c>
      <c r="CW8" s="549">
        <v>1.0035099999999999</v>
      </c>
      <c r="CX8" s="549">
        <v>0</v>
      </c>
      <c r="CY8" s="498">
        <v>0</v>
      </c>
      <c r="CZ8" s="549">
        <v>0</v>
      </c>
      <c r="DA8" s="549">
        <v>0</v>
      </c>
      <c r="DB8" s="549">
        <v>0</v>
      </c>
      <c r="DC8" s="498">
        <v>0</v>
      </c>
      <c r="DD8" s="498">
        <v>0</v>
      </c>
      <c r="DE8" s="549">
        <v>95.92</v>
      </c>
      <c r="DF8" s="549">
        <v>0</v>
      </c>
      <c r="DG8" s="549">
        <v>0</v>
      </c>
      <c r="DH8" s="495">
        <v>7.68</v>
      </c>
      <c r="DI8" s="495">
        <v>17.95</v>
      </c>
      <c r="DJ8" s="498">
        <v>0.30248999999999998</v>
      </c>
      <c r="DK8" s="498">
        <v>0</v>
      </c>
      <c r="DL8" s="498">
        <v>3.8999999999999998E-3</v>
      </c>
      <c r="DM8" s="498">
        <v>17.837800000000001</v>
      </c>
      <c r="DN8" s="498">
        <v>0</v>
      </c>
      <c r="DO8" s="549">
        <v>0</v>
      </c>
      <c r="DP8" s="549">
        <v>0</v>
      </c>
      <c r="DQ8" s="549">
        <v>0</v>
      </c>
      <c r="DR8" s="495">
        <v>0</v>
      </c>
      <c r="DS8" s="498">
        <v>0.5</v>
      </c>
      <c r="DT8" s="498">
        <v>0</v>
      </c>
      <c r="DU8" s="498">
        <v>0</v>
      </c>
      <c r="DV8" s="498">
        <v>0</v>
      </c>
      <c r="DW8" s="498">
        <v>0</v>
      </c>
      <c r="DX8" s="549">
        <v>0</v>
      </c>
      <c r="DY8" s="549">
        <v>0</v>
      </c>
      <c r="DZ8" s="549"/>
      <c r="EA8" s="495">
        <v>0</v>
      </c>
      <c r="EB8" s="495">
        <v>0</v>
      </c>
      <c r="EC8" s="498">
        <v>0</v>
      </c>
      <c r="ED8" s="498">
        <v>5.2540000000000003E-2</v>
      </c>
      <c r="EE8" s="498">
        <v>0</v>
      </c>
      <c r="EF8" s="498">
        <v>0</v>
      </c>
      <c r="EG8" s="498">
        <v>0</v>
      </c>
      <c r="EH8" s="549">
        <v>0</v>
      </c>
      <c r="EI8" s="549">
        <v>0</v>
      </c>
      <c r="EJ8" s="549">
        <v>0</v>
      </c>
      <c r="EK8" s="495">
        <v>0</v>
      </c>
      <c r="EL8" s="495">
        <v>0</v>
      </c>
      <c r="EM8" s="498">
        <v>0</v>
      </c>
      <c r="EN8" s="498">
        <v>0</v>
      </c>
      <c r="EO8" s="498">
        <v>0</v>
      </c>
      <c r="EP8" s="498">
        <v>0</v>
      </c>
      <c r="EQ8" s="498">
        <v>0</v>
      </c>
      <c r="ER8" s="549">
        <v>0</v>
      </c>
      <c r="ES8" s="549">
        <v>0</v>
      </c>
      <c r="ET8" s="549">
        <v>0</v>
      </c>
      <c r="EU8" s="495">
        <v>7.68</v>
      </c>
      <c r="EV8" s="495">
        <v>17.95</v>
      </c>
      <c r="EW8" s="498">
        <v>0.80248999999999993</v>
      </c>
      <c r="EX8" s="498">
        <v>0.20254</v>
      </c>
      <c r="EY8" s="498">
        <v>1003.3363200000001</v>
      </c>
      <c r="EZ8" s="498">
        <v>43.792932121199996</v>
      </c>
      <c r="FA8" s="498">
        <v>227.43492396447002</v>
      </c>
      <c r="FB8" s="549">
        <v>201.02761482721996</v>
      </c>
      <c r="FC8" s="549">
        <v>83.287232059109613</v>
      </c>
      <c r="FD8" s="549">
        <v>47.049606199999999</v>
      </c>
      <c r="FE8" s="495">
        <v>7.68</v>
      </c>
      <c r="FF8" s="495">
        <v>17.95</v>
      </c>
      <c r="FG8" s="498">
        <v>0.80248999999999993</v>
      </c>
      <c r="FH8" s="495">
        <v>0.20254</v>
      </c>
      <c r="FI8" s="498">
        <v>1003.3363200000001</v>
      </c>
      <c r="FJ8" s="495">
        <v>43.792932121199996</v>
      </c>
      <c r="FK8" s="495">
        <v>227.43492396447002</v>
      </c>
      <c r="FL8" s="549">
        <v>201.02761482721996</v>
      </c>
      <c r="FM8" s="554">
        <v>83.287232059109613</v>
      </c>
      <c r="FN8" s="495">
        <v>47.049606199999999</v>
      </c>
      <c r="FQ8" s="549">
        <v>0</v>
      </c>
      <c r="FR8" s="549">
        <v>0</v>
      </c>
      <c r="FS8" s="549">
        <v>0</v>
      </c>
      <c r="FT8" s="549">
        <v>0</v>
      </c>
      <c r="FU8" s="549">
        <v>0</v>
      </c>
      <c r="FV8" s="549">
        <v>0</v>
      </c>
      <c r="FW8" s="549">
        <v>0</v>
      </c>
    </row>
    <row r="9" spans="1:197" s="496" customFormat="1" ht="18" customHeight="1">
      <c r="A9" s="473" t="s">
        <v>289</v>
      </c>
      <c r="B9" s="498">
        <v>0</v>
      </c>
      <c r="C9" s="498">
        <v>0</v>
      </c>
      <c r="D9" s="498">
        <v>0</v>
      </c>
      <c r="E9" s="498">
        <v>0</v>
      </c>
      <c r="F9" s="498">
        <v>0</v>
      </c>
      <c r="G9" s="498">
        <v>0</v>
      </c>
      <c r="H9" s="498">
        <v>0</v>
      </c>
      <c r="I9" s="549">
        <v>0</v>
      </c>
      <c r="J9" s="549">
        <v>0</v>
      </c>
      <c r="K9" s="549">
        <v>0</v>
      </c>
      <c r="L9" s="495">
        <v>0</v>
      </c>
      <c r="M9" s="498">
        <v>0</v>
      </c>
      <c r="N9" s="499">
        <v>0</v>
      </c>
      <c r="O9" s="499">
        <v>0</v>
      </c>
      <c r="P9" s="499">
        <v>0</v>
      </c>
      <c r="Q9" s="499">
        <v>0</v>
      </c>
      <c r="R9" s="499">
        <v>0</v>
      </c>
      <c r="S9" s="549">
        <v>0</v>
      </c>
      <c r="T9" s="549">
        <v>0</v>
      </c>
      <c r="U9" s="549">
        <v>0</v>
      </c>
      <c r="V9" s="549">
        <v>0</v>
      </c>
      <c r="W9" s="549">
        <v>0</v>
      </c>
      <c r="X9" s="498">
        <v>0</v>
      </c>
      <c r="Y9" s="498">
        <v>0</v>
      </c>
      <c r="Z9" s="498">
        <v>0</v>
      </c>
      <c r="AA9" s="498">
        <v>0</v>
      </c>
      <c r="AB9" s="498">
        <v>0</v>
      </c>
      <c r="AC9" s="498">
        <v>0</v>
      </c>
      <c r="AD9" s="498">
        <v>0</v>
      </c>
      <c r="AE9" s="549">
        <v>0</v>
      </c>
      <c r="AF9" s="549">
        <v>0</v>
      </c>
      <c r="AG9" s="549">
        <v>0</v>
      </c>
      <c r="AH9" s="495">
        <v>0</v>
      </c>
      <c r="AI9" s="498">
        <v>0</v>
      </c>
      <c r="AJ9" s="499">
        <v>0</v>
      </c>
      <c r="AK9" s="499">
        <v>0</v>
      </c>
      <c r="AL9" s="499">
        <v>0</v>
      </c>
      <c r="AM9" s="499">
        <v>0</v>
      </c>
      <c r="AN9" s="499">
        <v>0</v>
      </c>
      <c r="AO9" s="549">
        <v>0</v>
      </c>
      <c r="AP9" s="549">
        <v>0</v>
      </c>
      <c r="AQ9" s="549">
        <v>0</v>
      </c>
      <c r="AR9" s="499">
        <v>0</v>
      </c>
      <c r="AS9" s="499">
        <v>0</v>
      </c>
      <c r="AT9" s="499">
        <v>0</v>
      </c>
      <c r="AU9" s="499">
        <v>0</v>
      </c>
      <c r="AV9" s="549">
        <v>0</v>
      </c>
      <c r="AW9" s="549">
        <v>0</v>
      </c>
      <c r="AX9" s="549">
        <v>0</v>
      </c>
      <c r="AY9" s="549">
        <v>0</v>
      </c>
      <c r="AZ9" s="549">
        <v>0</v>
      </c>
      <c r="BA9" s="549">
        <v>0</v>
      </c>
      <c r="BB9" s="498">
        <v>0</v>
      </c>
      <c r="BC9" s="498">
        <v>0</v>
      </c>
      <c r="BD9" s="498">
        <v>0</v>
      </c>
      <c r="BE9" s="498">
        <v>0</v>
      </c>
      <c r="BF9" s="498">
        <v>0</v>
      </c>
      <c r="BG9" s="498">
        <v>0</v>
      </c>
      <c r="BH9" s="498">
        <v>0</v>
      </c>
      <c r="BI9" s="549">
        <v>0</v>
      </c>
      <c r="BJ9" s="549">
        <v>0</v>
      </c>
      <c r="BK9" s="549">
        <v>0</v>
      </c>
      <c r="BL9" s="499">
        <v>0</v>
      </c>
      <c r="BM9" s="499">
        <v>0</v>
      </c>
      <c r="BN9" s="549">
        <v>0</v>
      </c>
      <c r="BO9" s="549"/>
      <c r="BP9" s="549">
        <v>0</v>
      </c>
      <c r="BQ9" s="498">
        <v>0</v>
      </c>
      <c r="BR9" s="498">
        <v>0</v>
      </c>
      <c r="BS9" s="498">
        <v>0</v>
      </c>
      <c r="BT9" s="498">
        <v>0</v>
      </c>
      <c r="BU9" s="498">
        <v>0</v>
      </c>
      <c r="BV9" s="498">
        <v>0</v>
      </c>
      <c r="BW9" s="498">
        <v>0</v>
      </c>
      <c r="BX9" s="549">
        <v>0</v>
      </c>
      <c r="BY9" s="549">
        <v>0</v>
      </c>
      <c r="BZ9" s="498">
        <v>0</v>
      </c>
      <c r="CA9" s="498">
        <v>0</v>
      </c>
      <c r="CB9" s="498">
        <v>0.95</v>
      </c>
      <c r="CC9" s="498">
        <v>0.55000000000000004</v>
      </c>
      <c r="CD9" s="498">
        <v>9.2711799999999993</v>
      </c>
      <c r="CE9" s="549">
        <v>0</v>
      </c>
      <c r="CF9" s="549">
        <v>0</v>
      </c>
      <c r="CG9" s="549">
        <v>0</v>
      </c>
      <c r="CH9" s="498">
        <v>0.91466000000000003</v>
      </c>
      <c r="CI9" s="498">
        <v>0.2</v>
      </c>
      <c r="CJ9" s="498">
        <v>5.1519922970100005</v>
      </c>
      <c r="CK9" s="549">
        <v>7.3205926204199958</v>
      </c>
      <c r="CL9" s="549">
        <v>41.990137434709993</v>
      </c>
      <c r="CM9" s="549">
        <v>24.8115083</v>
      </c>
      <c r="CN9" s="498">
        <v>0</v>
      </c>
      <c r="CO9" s="549">
        <v>0</v>
      </c>
      <c r="CP9" s="549">
        <v>0</v>
      </c>
      <c r="CQ9" s="549">
        <v>0</v>
      </c>
      <c r="CR9" s="498">
        <v>0</v>
      </c>
      <c r="CS9" s="498">
        <v>0</v>
      </c>
      <c r="CT9" s="498">
        <v>0</v>
      </c>
      <c r="CU9" s="498">
        <v>0.93599999999999994</v>
      </c>
      <c r="CV9" s="549">
        <v>0</v>
      </c>
      <c r="CW9" s="549">
        <v>0.3</v>
      </c>
      <c r="CX9" s="549">
        <v>0</v>
      </c>
      <c r="CY9" s="498">
        <v>0</v>
      </c>
      <c r="CZ9" s="549">
        <v>0</v>
      </c>
      <c r="DA9" s="549">
        <v>0</v>
      </c>
      <c r="DB9" s="549">
        <v>0</v>
      </c>
      <c r="DC9" s="498">
        <v>0</v>
      </c>
      <c r="DD9" s="498">
        <v>0</v>
      </c>
      <c r="DE9" s="549">
        <v>0</v>
      </c>
      <c r="DF9" s="549">
        <v>0</v>
      </c>
      <c r="DG9" s="549">
        <v>0</v>
      </c>
      <c r="DH9" s="498">
        <v>0</v>
      </c>
      <c r="DI9" s="498">
        <v>0.45</v>
      </c>
      <c r="DJ9" s="498">
        <v>0</v>
      </c>
      <c r="DK9" s="498">
        <v>0</v>
      </c>
      <c r="DL9" s="498">
        <v>0</v>
      </c>
      <c r="DM9" s="498">
        <v>0</v>
      </c>
      <c r="DN9" s="498">
        <v>0</v>
      </c>
      <c r="DO9" s="549">
        <v>0</v>
      </c>
      <c r="DP9" s="549">
        <v>0</v>
      </c>
      <c r="DQ9" s="549">
        <v>0</v>
      </c>
      <c r="DR9" s="498">
        <v>0</v>
      </c>
      <c r="DS9" s="498">
        <v>0</v>
      </c>
      <c r="DT9" s="498">
        <v>0</v>
      </c>
      <c r="DU9" s="498">
        <v>0</v>
      </c>
      <c r="DV9" s="498">
        <v>0</v>
      </c>
      <c r="DW9" s="498">
        <v>0</v>
      </c>
      <c r="DX9" s="549">
        <v>0</v>
      </c>
      <c r="DY9" s="549">
        <v>0</v>
      </c>
      <c r="DZ9" s="549"/>
      <c r="EA9" s="498">
        <v>0</v>
      </c>
      <c r="EB9" s="498">
        <v>0</v>
      </c>
      <c r="EC9" s="498">
        <v>0</v>
      </c>
      <c r="ED9" s="498">
        <v>1.1479300000000001</v>
      </c>
      <c r="EE9" s="498">
        <v>0</v>
      </c>
      <c r="EF9" s="498">
        <v>0</v>
      </c>
      <c r="EG9" s="498">
        <v>0</v>
      </c>
      <c r="EH9" s="549">
        <v>0</v>
      </c>
      <c r="EI9" s="549">
        <v>0</v>
      </c>
      <c r="EJ9" s="549">
        <v>0</v>
      </c>
      <c r="EK9" s="498">
        <v>0</v>
      </c>
      <c r="EL9" s="498">
        <v>0</v>
      </c>
      <c r="EM9" s="498">
        <v>0</v>
      </c>
      <c r="EN9" s="498">
        <v>0</v>
      </c>
      <c r="EO9" s="498">
        <v>0</v>
      </c>
      <c r="EP9" s="498">
        <v>0</v>
      </c>
      <c r="EQ9" s="498">
        <v>0</v>
      </c>
      <c r="ER9" s="549">
        <v>0</v>
      </c>
      <c r="ES9" s="549">
        <v>0</v>
      </c>
      <c r="ET9" s="549">
        <v>0</v>
      </c>
      <c r="EU9" s="495">
        <v>0</v>
      </c>
      <c r="EV9" s="495">
        <v>0.45</v>
      </c>
      <c r="EW9" s="498">
        <v>0</v>
      </c>
      <c r="EX9" s="498">
        <v>1.1479300000000001</v>
      </c>
      <c r="EY9" s="498">
        <v>1.86466</v>
      </c>
      <c r="EZ9" s="498">
        <v>0.75</v>
      </c>
      <c r="FA9" s="498">
        <v>15.35917229701</v>
      </c>
      <c r="FB9" s="549">
        <v>7.3205926204199958</v>
      </c>
      <c r="FC9" s="549">
        <v>42.29013743470999</v>
      </c>
      <c r="FD9" s="549">
        <v>24.8115083</v>
      </c>
      <c r="FE9" s="495">
        <v>0</v>
      </c>
      <c r="FF9" s="495">
        <v>0.45</v>
      </c>
      <c r="FG9" s="498">
        <v>0</v>
      </c>
      <c r="FH9" s="495">
        <v>1.1479300000000001</v>
      </c>
      <c r="FI9" s="498">
        <v>1.86466</v>
      </c>
      <c r="FJ9" s="495">
        <v>0.75</v>
      </c>
      <c r="FK9" s="495">
        <v>15.35917229701</v>
      </c>
      <c r="FL9" s="549">
        <v>7.3205926204199958</v>
      </c>
      <c r="FM9" s="554">
        <v>42.29013743470999</v>
      </c>
      <c r="FN9" s="495">
        <v>24.8115083</v>
      </c>
      <c r="FQ9" s="549">
        <v>0</v>
      </c>
      <c r="FR9" s="549">
        <v>0</v>
      </c>
      <c r="FS9" s="549">
        <v>0</v>
      </c>
      <c r="FT9" s="549">
        <v>0</v>
      </c>
      <c r="FU9" s="549">
        <v>0</v>
      </c>
      <c r="FV9" s="549">
        <v>0</v>
      </c>
      <c r="FW9" s="549">
        <v>0</v>
      </c>
    </row>
    <row r="10" spans="1:197" s="496" customFormat="1" ht="18" customHeight="1">
      <c r="A10" s="473" t="s">
        <v>255</v>
      </c>
      <c r="B10" s="495">
        <v>41443.9</v>
      </c>
      <c r="C10" s="495">
        <v>38111.300000000003</v>
      </c>
      <c r="D10" s="498">
        <v>47089.22</v>
      </c>
      <c r="E10" s="498">
        <v>97652.54</v>
      </c>
      <c r="F10" s="498">
        <v>0</v>
      </c>
      <c r="G10" s="498">
        <v>0</v>
      </c>
      <c r="H10" s="498">
        <v>11224.72</v>
      </c>
      <c r="I10" s="549">
        <v>20066.036039999999</v>
      </c>
      <c r="J10" s="549">
        <v>18920.259999999998</v>
      </c>
      <c r="K10" s="549">
        <v>15742.94</v>
      </c>
      <c r="L10" s="495">
        <v>1.55</v>
      </c>
      <c r="M10" s="495">
        <v>1.9</v>
      </c>
      <c r="N10" s="498">
        <v>0</v>
      </c>
      <c r="O10" s="498">
        <v>0</v>
      </c>
      <c r="P10" s="498">
        <v>0</v>
      </c>
      <c r="Q10" s="498">
        <v>0</v>
      </c>
      <c r="R10" s="498">
        <v>0</v>
      </c>
      <c r="S10" s="549">
        <v>0</v>
      </c>
      <c r="T10" s="549">
        <v>0</v>
      </c>
      <c r="U10" s="549">
        <v>0</v>
      </c>
      <c r="V10" s="549">
        <v>0.55000000000000004</v>
      </c>
      <c r="W10" s="549">
        <v>514.05717800000002</v>
      </c>
      <c r="X10" s="495">
        <v>117.29949999999999</v>
      </c>
      <c r="Y10" s="495">
        <v>256.27999999999997</v>
      </c>
      <c r="Z10" s="498">
        <v>484.87349999999998</v>
      </c>
      <c r="AA10" s="498">
        <v>216.89099999999999</v>
      </c>
      <c r="AB10" s="498">
        <v>255.86449999999999</v>
      </c>
      <c r="AC10" s="498">
        <v>213.56649999999999</v>
      </c>
      <c r="AD10" s="498">
        <v>21.3565</v>
      </c>
      <c r="AE10" s="549">
        <v>3.2</v>
      </c>
      <c r="AF10" s="549">
        <v>1.45</v>
      </c>
      <c r="AG10" s="549">
        <v>4.1066941999999749</v>
      </c>
      <c r="AH10" s="495">
        <v>31.442499999999999</v>
      </c>
      <c r="AI10" s="495">
        <v>37.484999999999999</v>
      </c>
      <c r="AJ10" s="498">
        <v>0</v>
      </c>
      <c r="AK10" s="498">
        <v>0</v>
      </c>
      <c r="AL10" s="498">
        <v>0</v>
      </c>
      <c r="AM10" s="498">
        <v>0</v>
      </c>
      <c r="AN10" s="498">
        <v>0</v>
      </c>
      <c r="AO10" s="549">
        <v>0</v>
      </c>
      <c r="AP10" s="549">
        <v>0</v>
      </c>
      <c r="AQ10" s="549">
        <v>0</v>
      </c>
      <c r="AR10" s="498">
        <v>568.44756200000006</v>
      </c>
      <c r="AS10" s="498">
        <v>23682.108872099998</v>
      </c>
      <c r="AT10" s="498">
        <v>649.46397533300001</v>
      </c>
      <c r="AU10" s="498">
        <v>69468.842725099996</v>
      </c>
      <c r="AV10" s="549">
        <v>91511.043020600002</v>
      </c>
      <c r="AW10" s="549">
        <v>84425.436267199999</v>
      </c>
      <c r="AX10" s="549">
        <v>72701.223189700002</v>
      </c>
      <c r="AY10" s="549">
        <v>51.51</v>
      </c>
      <c r="AZ10" s="549">
        <v>785.44500000000005</v>
      </c>
      <c r="BA10" s="549">
        <v>1783.7737500000001</v>
      </c>
      <c r="BB10" s="495">
        <v>8.82</v>
      </c>
      <c r="BC10" s="495">
        <v>9.5500000000000007</v>
      </c>
      <c r="BD10" s="498">
        <v>9.1810000000000009</v>
      </c>
      <c r="BE10" s="498">
        <v>2</v>
      </c>
      <c r="BF10" s="498">
        <v>0</v>
      </c>
      <c r="BG10" s="498">
        <v>0.5</v>
      </c>
      <c r="BH10" s="498">
        <v>0</v>
      </c>
      <c r="BI10" s="549">
        <v>0</v>
      </c>
      <c r="BJ10" s="549">
        <v>0</v>
      </c>
      <c r="BK10" s="549">
        <v>0</v>
      </c>
      <c r="BL10" s="498">
        <v>35.92</v>
      </c>
      <c r="BM10" s="498">
        <v>253.47717</v>
      </c>
      <c r="BN10" s="549">
        <v>602.0644266999999</v>
      </c>
      <c r="BO10" s="549"/>
      <c r="BP10" s="549">
        <v>738.24</v>
      </c>
      <c r="BQ10" s="495">
        <v>28.91</v>
      </c>
      <c r="BR10" s="495">
        <v>43.22</v>
      </c>
      <c r="BS10" s="498">
        <v>5.8068200000000001</v>
      </c>
      <c r="BT10" s="498">
        <v>196.75063</v>
      </c>
      <c r="BU10" s="498">
        <v>10.300878000000001</v>
      </c>
      <c r="BV10" s="498">
        <v>2603.7075799999998</v>
      </c>
      <c r="BW10" s="498">
        <v>3782.3430199999998</v>
      </c>
      <c r="BX10" s="549">
        <v>5232.0914300000004</v>
      </c>
      <c r="BY10" s="549">
        <v>1916.0808</v>
      </c>
      <c r="BZ10" s="498">
        <v>0.27885100000000002</v>
      </c>
      <c r="CA10" s="498">
        <v>2880.1791600000001</v>
      </c>
      <c r="CB10" s="498">
        <v>31865.786829999997</v>
      </c>
      <c r="CC10" s="498">
        <v>79689.897056000031</v>
      </c>
      <c r="CD10" s="498">
        <v>91423.261854700002</v>
      </c>
      <c r="CE10" s="549">
        <v>124693.58287489996</v>
      </c>
      <c r="CF10" s="549">
        <v>124287.2555842</v>
      </c>
      <c r="CG10" s="549">
        <v>182654.42000999997</v>
      </c>
      <c r="CH10" s="498">
        <v>4020.7740899999999</v>
      </c>
      <c r="CI10" s="498">
        <v>22884.1984761003</v>
      </c>
      <c r="CJ10" s="498">
        <v>39692.754835994121</v>
      </c>
      <c r="CK10" s="549">
        <v>65923.231692721311</v>
      </c>
      <c r="CL10" s="549">
        <v>79771.66221505744</v>
      </c>
      <c r="CM10" s="549">
        <v>109583.09161990001</v>
      </c>
      <c r="CN10" s="498">
        <v>0.34445000000000003</v>
      </c>
      <c r="CO10" s="549">
        <v>4.8739768120000004</v>
      </c>
      <c r="CP10" s="549">
        <v>4405.3621807</v>
      </c>
      <c r="CQ10" s="549">
        <v>8751.6105289000006</v>
      </c>
      <c r="CR10" s="498">
        <v>427.74264000000005</v>
      </c>
      <c r="CS10" s="498">
        <v>5920.9299699999992</v>
      </c>
      <c r="CT10" s="498">
        <v>16330.10522999784</v>
      </c>
      <c r="CU10" s="498">
        <v>24198.128683097282</v>
      </c>
      <c r="CV10" s="549">
        <v>391.58006269980734</v>
      </c>
      <c r="CW10" s="549">
        <v>52081.276630040615</v>
      </c>
      <c r="CX10" s="549">
        <v>70317.207362855566</v>
      </c>
      <c r="CY10" s="498">
        <v>35.289960000000001</v>
      </c>
      <c r="CZ10" s="549">
        <v>2617.0506700000001</v>
      </c>
      <c r="DA10" s="549">
        <v>58.336306398000005</v>
      </c>
      <c r="DB10" s="549">
        <v>9756.8364199999996</v>
      </c>
      <c r="DC10" s="498">
        <v>16.037988800000001</v>
      </c>
      <c r="DD10" s="498">
        <v>94.657480899999996</v>
      </c>
      <c r="DE10" s="549">
        <v>13610.902599999999</v>
      </c>
      <c r="DF10" s="549">
        <v>66.1382081</v>
      </c>
      <c r="DG10" s="549">
        <v>23.663277876999999</v>
      </c>
      <c r="DH10" s="495">
        <v>162.02000000000001</v>
      </c>
      <c r="DI10" s="495">
        <v>409.68</v>
      </c>
      <c r="DJ10" s="498">
        <v>1272.8086880000003</v>
      </c>
      <c r="DK10" s="498">
        <v>5105.6458068000011</v>
      </c>
      <c r="DL10" s="498">
        <v>15796</v>
      </c>
      <c r="DM10" s="498">
        <v>20220.21069</v>
      </c>
      <c r="DN10" s="498">
        <v>113.8072047</v>
      </c>
      <c r="DO10" s="549">
        <v>5065.9456700000001</v>
      </c>
      <c r="DP10" s="549">
        <v>1598.0242899999998</v>
      </c>
      <c r="DQ10" s="549">
        <v>6323.7380275000005</v>
      </c>
      <c r="DR10" s="495">
        <v>6.7</v>
      </c>
      <c r="DS10" s="498">
        <v>9.870000000000001</v>
      </c>
      <c r="DT10" s="498">
        <v>1.6859069000000002</v>
      </c>
      <c r="DU10" s="498">
        <v>1.5954860000000002</v>
      </c>
      <c r="DV10" s="498">
        <v>0.1</v>
      </c>
      <c r="DW10" s="498">
        <v>0</v>
      </c>
      <c r="DX10" s="549">
        <v>0</v>
      </c>
      <c r="DY10" s="549">
        <v>0</v>
      </c>
      <c r="DZ10" s="549"/>
      <c r="EA10" s="495">
        <v>90.621279999999999</v>
      </c>
      <c r="EB10" s="495">
        <v>41.63</v>
      </c>
      <c r="EC10" s="498">
        <v>72.131930000000011</v>
      </c>
      <c r="ED10" s="498">
        <v>55.700699999999998</v>
      </c>
      <c r="EE10" s="498">
        <v>62.913331800000002</v>
      </c>
      <c r="EF10" s="498">
        <v>126.73134999999999</v>
      </c>
      <c r="EG10" s="498">
        <v>69.431509300000002</v>
      </c>
      <c r="EH10" s="549">
        <v>31.814370199999999</v>
      </c>
      <c r="EI10" s="549">
        <v>97.475500000000011</v>
      </c>
      <c r="EJ10" s="549">
        <v>109.4648</v>
      </c>
      <c r="EK10" s="495">
        <v>863.78</v>
      </c>
      <c r="EL10" s="495">
        <v>2484.4699999999998</v>
      </c>
      <c r="EM10" s="498">
        <v>6059.87</v>
      </c>
      <c r="EN10" s="498">
        <v>6389.6253200000001</v>
      </c>
      <c r="EO10" s="498">
        <v>5885.1563199999991</v>
      </c>
      <c r="EP10" s="498">
        <v>4294.1979899999997</v>
      </c>
      <c r="EQ10" s="498">
        <v>5061.7998100000004</v>
      </c>
      <c r="ER10" s="549">
        <v>14482.122170000001</v>
      </c>
      <c r="ES10" s="549">
        <v>7691.1734200000001</v>
      </c>
      <c r="ET10" s="549">
        <v>10542.19031</v>
      </c>
      <c r="EU10" s="495">
        <v>1310.55</v>
      </c>
      <c r="EV10" s="495">
        <v>3253.43</v>
      </c>
      <c r="EW10" s="498">
        <v>7914.82</v>
      </c>
      <c r="EX10" s="498">
        <v>15844.668725700001</v>
      </c>
      <c r="EY10" s="498">
        <v>87501.430277899985</v>
      </c>
      <c r="EZ10" s="498">
        <v>147064.63683623116</v>
      </c>
      <c r="FA10" s="498">
        <v>234215.49520379136</v>
      </c>
      <c r="FB10" s="549">
        <v>324221.012964633</v>
      </c>
      <c r="FC10" s="549">
        <v>357892.44760939601</v>
      </c>
      <c r="FD10" s="549">
        <v>474500.82240993256</v>
      </c>
      <c r="FE10" s="495">
        <v>42754.45</v>
      </c>
      <c r="FF10" s="495">
        <v>41364.730000000003</v>
      </c>
      <c r="FG10" s="498">
        <v>55004.44</v>
      </c>
      <c r="FH10" s="495">
        <v>113497.20872569999</v>
      </c>
      <c r="FI10" s="498">
        <v>87501.430277899985</v>
      </c>
      <c r="FJ10" s="495">
        <v>147064.63683623116</v>
      </c>
      <c r="FK10" s="495">
        <v>245440.21520379136</v>
      </c>
      <c r="FL10" s="549">
        <v>344287.04900463298</v>
      </c>
      <c r="FM10" s="554">
        <v>376812.70760939602</v>
      </c>
      <c r="FN10" s="495">
        <v>490243.76240993256</v>
      </c>
      <c r="FQ10" s="549">
        <v>102.67</v>
      </c>
      <c r="FR10" s="549">
        <v>592.10518000000002</v>
      </c>
      <c r="FS10" s="549">
        <v>2.424061</v>
      </c>
      <c r="FT10" s="549">
        <v>0</v>
      </c>
      <c r="FU10" s="549">
        <v>0</v>
      </c>
      <c r="FV10" s="549">
        <v>0</v>
      </c>
      <c r="FW10" s="549">
        <v>0</v>
      </c>
    </row>
    <row r="11" spans="1:197" s="504" customFormat="1" ht="24.75" customHeight="1">
      <c r="A11" s="500" t="s">
        <v>296</v>
      </c>
      <c r="B11" s="501"/>
      <c r="C11" s="501"/>
      <c r="D11" s="501"/>
      <c r="E11" s="501"/>
      <c r="F11" s="501"/>
      <c r="G11" s="501"/>
      <c r="H11" s="501"/>
      <c r="I11" s="550"/>
      <c r="J11" s="550"/>
      <c r="K11" s="549">
        <v>0</v>
      </c>
      <c r="L11" s="501"/>
      <c r="M11" s="501"/>
      <c r="N11" s="501"/>
      <c r="O11" s="501"/>
      <c r="P11" s="501"/>
      <c r="Q11" s="501"/>
      <c r="R11" s="501"/>
      <c r="S11" s="550"/>
      <c r="T11" s="550"/>
      <c r="U11" s="549">
        <v>0</v>
      </c>
      <c r="V11" s="550"/>
      <c r="W11" s="549">
        <v>0</v>
      </c>
      <c r="X11" s="501"/>
      <c r="Y11" s="501"/>
      <c r="Z11" s="501"/>
      <c r="AA11" s="501"/>
      <c r="AB11" s="501"/>
      <c r="AC11" s="501"/>
      <c r="AD11" s="501"/>
      <c r="AE11" s="550"/>
      <c r="AF11" s="550"/>
      <c r="AG11" s="549">
        <v>0</v>
      </c>
      <c r="AH11" s="501"/>
      <c r="AI11" s="501"/>
      <c r="AJ11" s="501"/>
      <c r="AK11" s="501"/>
      <c r="AL11" s="501"/>
      <c r="AM11" s="501"/>
      <c r="AN11" s="501"/>
      <c r="AO11" s="550"/>
      <c r="AP11" s="550"/>
      <c r="AQ11" s="549">
        <v>0</v>
      </c>
      <c r="AR11" s="501"/>
      <c r="AS11" s="501"/>
      <c r="AT11" s="501"/>
      <c r="AU11" s="501"/>
      <c r="AV11" s="550"/>
      <c r="AW11" s="550"/>
      <c r="AX11" s="549">
        <v>0</v>
      </c>
      <c r="AY11" s="550"/>
      <c r="AZ11" s="550"/>
      <c r="BA11" s="549">
        <v>0</v>
      </c>
      <c r="BB11" s="501"/>
      <c r="BC11" s="501"/>
      <c r="BD11" s="501"/>
      <c r="BE11" s="501"/>
      <c r="BF11" s="501"/>
      <c r="BG11" s="501"/>
      <c r="BH11" s="501"/>
      <c r="BI11" s="550"/>
      <c r="BJ11" s="550"/>
      <c r="BK11" s="549">
        <v>0</v>
      </c>
      <c r="BL11" s="501"/>
      <c r="BM11" s="501"/>
      <c r="BN11" s="550"/>
      <c r="BO11" s="550"/>
      <c r="BP11" s="549">
        <v>0</v>
      </c>
      <c r="BQ11" s="501"/>
      <c r="BR11" s="501"/>
      <c r="BS11" s="501"/>
      <c r="BT11" s="502"/>
      <c r="BU11" s="502"/>
      <c r="BV11" s="502"/>
      <c r="BW11" s="502"/>
      <c r="BX11" s="550"/>
      <c r="BY11" s="550"/>
      <c r="BZ11" s="501"/>
      <c r="CA11" s="501"/>
      <c r="CB11" s="501"/>
      <c r="CC11" s="501"/>
      <c r="CD11" s="501"/>
      <c r="CE11" s="550"/>
      <c r="CF11" s="550"/>
      <c r="CG11" s="549">
        <v>0</v>
      </c>
      <c r="CH11" s="501"/>
      <c r="CI11" s="501"/>
      <c r="CJ11" s="501"/>
      <c r="CK11" s="550"/>
      <c r="CL11" s="550"/>
      <c r="CM11" s="549">
        <v>0</v>
      </c>
      <c r="CN11" s="501"/>
      <c r="CO11" s="550"/>
      <c r="CP11" s="550"/>
      <c r="CQ11" s="549">
        <v>0</v>
      </c>
      <c r="CR11" s="501"/>
      <c r="CS11" s="501"/>
      <c r="CT11" s="501"/>
      <c r="CU11" s="501"/>
      <c r="CV11" s="550"/>
      <c r="CW11" s="550"/>
      <c r="CX11" s="549">
        <v>0</v>
      </c>
      <c r="CY11" s="501"/>
      <c r="CZ11" s="550"/>
      <c r="DA11" s="550"/>
      <c r="DB11" s="549">
        <v>0</v>
      </c>
      <c r="DC11" s="501"/>
      <c r="DD11" s="501"/>
      <c r="DE11" s="550"/>
      <c r="DF11" s="550"/>
      <c r="DG11" s="549">
        <v>0</v>
      </c>
      <c r="DH11" s="501"/>
      <c r="DI11" s="501"/>
      <c r="DJ11" s="501"/>
      <c r="DK11" s="501"/>
      <c r="DL11" s="501"/>
      <c r="DM11" s="501"/>
      <c r="DN11" s="501"/>
      <c r="DO11" s="550"/>
      <c r="DP11" s="550"/>
      <c r="DQ11" s="549">
        <v>0</v>
      </c>
      <c r="DR11" s="501"/>
      <c r="DS11" s="501"/>
      <c r="DT11" s="501"/>
      <c r="DU11" s="501"/>
      <c r="DV11" s="501"/>
      <c r="DW11" s="501"/>
      <c r="DX11" s="550"/>
      <c r="DY11" s="550"/>
      <c r="DZ11" s="549"/>
      <c r="EA11" s="501"/>
      <c r="EB11" s="501"/>
      <c r="EC11" s="501"/>
      <c r="ED11" s="501"/>
      <c r="EE11" s="501"/>
      <c r="EF11" s="501"/>
      <c r="EG11" s="501"/>
      <c r="EH11" s="550"/>
      <c r="EI11" s="550"/>
      <c r="EJ11" s="549">
        <v>0</v>
      </c>
      <c r="EK11" s="501"/>
      <c r="EL11" s="501"/>
      <c r="EM11" s="501"/>
      <c r="EN11" s="501"/>
      <c r="EO11" s="501"/>
      <c r="EP11" s="501"/>
      <c r="EQ11" s="501"/>
      <c r="ER11" s="550"/>
      <c r="ES11" s="550"/>
      <c r="ET11" s="549">
        <v>0</v>
      </c>
      <c r="EU11" s="501"/>
      <c r="EV11" s="501"/>
      <c r="EW11" s="501"/>
      <c r="EX11" s="501"/>
      <c r="EY11" s="501"/>
      <c r="EZ11" s="501"/>
      <c r="FA11" s="501"/>
      <c r="FB11" s="550"/>
      <c r="FC11" s="550"/>
      <c r="FD11" s="550"/>
      <c r="FE11" s="501"/>
      <c r="FF11" s="501"/>
      <c r="FG11" s="501"/>
      <c r="FH11" s="503"/>
      <c r="FI11" s="501"/>
      <c r="FJ11" s="503"/>
      <c r="FK11" s="503"/>
      <c r="FL11" s="550"/>
      <c r="FM11" s="555"/>
      <c r="FN11" s="503"/>
      <c r="FQ11" s="549">
        <v>0</v>
      </c>
      <c r="FR11" s="549">
        <v>0</v>
      </c>
      <c r="FS11" s="549">
        <v>0</v>
      </c>
      <c r="FT11" s="549">
        <v>0</v>
      </c>
      <c r="FU11" s="549">
        <v>0</v>
      </c>
      <c r="FV11" s="549">
        <v>0</v>
      </c>
      <c r="FW11" s="549">
        <v>0</v>
      </c>
      <c r="FY11" s="496"/>
      <c r="FZ11" s="496"/>
      <c r="GA11" s="496"/>
      <c r="GB11" s="496"/>
      <c r="GC11" s="496"/>
      <c r="GD11" s="496"/>
      <c r="GE11" s="496"/>
      <c r="GF11" s="496"/>
      <c r="GG11" s="496"/>
      <c r="GH11" s="496"/>
      <c r="GI11" s="496"/>
      <c r="GJ11" s="496"/>
      <c r="GK11" s="496"/>
      <c r="GL11" s="496"/>
      <c r="GM11" s="496"/>
      <c r="GN11" s="496"/>
      <c r="GO11" s="496"/>
    </row>
    <row r="12" spans="1:197" s="496" customFormat="1" ht="18" customHeight="1">
      <c r="A12" s="497" t="s">
        <v>292</v>
      </c>
      <c r="B12" s="506">
        <v>127079</v>
      </c>
      <c r="C12" s="506">
        <v>117818</v>
      </c>
      <c r="D12" s="507">
        <v>143448</v>
      </c>
      <c r="E12" s="507">
        <v>154805</v>
      </c>
      <c r="F12" s="505">
        <v>0</v>
      </c>
      <c r="G12" s="505">
        <v>0</v>
      </c>
      <c r="H12" s="505">
        <v>19502</v>
      </c>
      <c r="I12" s="551">
        <v>34722</v>
      </c>
      <c r="J12" s="551">
        <v>32210</v>
      </c>
      <c r="K12" s="549">
        <v>24937</v>
      </c>
      <c r="L12" s="506">
        <v>13</v>
      </c>
      <c r="M12" s="506">
        <v>11</v>
      </c>
      <c r="N12" s="505">
        <v>0</v>
      </c>
      <c r="O12" s="505">
        <v>0</v>
      </c>
      <c r="P12" s="505">
        <v>0</v>
      </c>
      <c r="Q12" s="505">
        <v>0</v>
      </c>
      <c r="R12" s="505">
        <v>0</v>
      </c>
      <c r="S12" s="551">
        <v>0</v>
      </c>
      <c r="T12" s="551">
        <v>0</v>
      </c>
      <c r="U12" s="549">
        <v>0</v>
      </c>
      <c r="V12" s="551">
        <v>2</v>
      </c>
      <c r="W12" s="549">
        <v>1212</v>
      </c>
      <c r="X12" s="506">
        <v>834</v>
      </c>
      <c r="Y12" s="506">
        <v>1476</v>
      </c>
      <c r="Z12" s="505">
        <v>2385</v>
      </c>
      <c r="AA12" s="505">
        <v>962</v>
      </c>
      <c r="AB12" s="505">
        <v>1051</v>
      </c>
      <c r="AC12" s="505">
        <v>840</v>
      </c>
      <c r="AD12" s="505">
        <v>96</v>
      </c>
      <c r="AE12" s="551">
        <v>8</v>
      </c>
      <c r="AF12" s="551">
        <v>4</v>
      </c>
      <c r="AG12" s="549">
        <v>918</v>
      </c>
      <c r="AH12" s="506">
        <v>119</v>
      </c>
      <c r="AI12" s="506">
        <v>170</v>
      </c>
      <c r="AJ12" s="505">
        <v>0</v>
      </c>
      <c r="AK12" s="505">
        <v>0</v>
      </c>
      <c r="AL12" s="505">
        <v>0</v>
      </c>
      <c r="AM12" s="505">
        <v>0</v>
      </c>
      <c r="AN12" s="505">
        <v>0</v>
      </c>
      <c r="AO12" s="551">
        <v>0</v>
      </c>
      <c r="AP12" s="551">
        <v>0</v>
      </c>
      <c r="AQ12" s="549">
        <v>0</v>
      </c>
      <c r="AR12" s="505">
        <v>1483</v>
      </c>
      <c r="AS12" s="505">
        <v>70890</v>
      </c>
      <c r="AT12" s="505">
        <v>148307</v>
      </c>
      <c r="AU12" s="505">
        <v>145498</v>
      </c>
      <c r="AV12" s="551">
        <v>176144</v>
      </c>
      <c r="AW12" s="551">
        <v>160156</v>
      </c>
      <c r="AX12" s="549">
        <v>142053</v>
      </c>
      <c r="AY12" s="551">
        <v>96</v>
      </c>
      <c r="AZ12" s="551">
        <v>1763</v>
      </c>
      <c r="BA12" s="549">
        <v>4006</v>
      </c>
      <c r="BB12" s="506">
        <v>20</v>
      </c>
      <c r="BC12" s="506">
        <v>21</v>
      </c>
      <c r="BD12" s="505">
        <v>15</v>
      </c>
      <c r="BE12" s="505">
        <v>4</v>
      </c>
      <c r="BF12" s="505">
        <v>0</v>
      </c>
      <c r="BG12" s="505">
        <v>1</v>
      </c>
      <c r="BH12" s="505">
        <v>0</v>
      </c>
      <c r="BI12" s="551">
        <v>0</v>
      </c>
      <c r="BJ12" s="551">
        <v>0</v>
      </c>
      <c r="BK12" s="549">
        <v>0</v>
      </c>
      <c r="BL12" s="505">
        <v>106</v>
      </c>
      <c r="BM12" s="505">
        <v>703</v>
      </c>
      <c r="BN12" s="551">
        <v>1742</v>
      </c>
      <c r="BO12" s="551">
        <v>2053</v>
      </c>
      <c r="BP12" s="549">
        <v>1857</v>
      </c>
      <c r="BQ12" s="506">
        <v>252</v>
      </c>
      <c r="BR12" s="506">
        <v>318</v>
      </c>
      <c r="BS12" s="505">
        <v>836</v>
      </c>
      <c r="BT12" s="502">
        <v>713</v>
      </c>
      <c r="BU12" s="502">
        <v>3117</v>
      </c>
      <c r="BV12" s="502">
        <v>7041</v>
      </c>
      <c r="BW12" s="502">
        <v>9821</v>
      </c>
      <c r="BX12" s="551">
        <v>13009</v>
      </c>
      <c r="BY12" s="551">
        <v>4651</v>
      </c>
      <c r="BZ12" s="505">
        <v>73</v>
      </c>
      <c r="CA12" s="505">
        <v>9289</v>
      </c>
      <c r="CB12" s="505">
        <v>96573</v>
      </c>
      <c r="CC12" s="505">
        <v>230134</v>
      </c>
      <c r="CD12" s="505">
        <v>245115</v>
      </c>
      <c r="CE12" s="551">
        <v>305256</v>
      </c>
      <c r="CF12" s="551">
        <v>274416</v>
      </c>
      <c r="CG12" s="549">
        <v>369936</v>
      </c>
      <c r="CH12" s="505">
        <v>16547</v>
      </c>
      <c r="CI12" s="505">
        <v>90272</v>
      </c>
      <c r="CJ12" s="505">
        <v>165464</v>
      </c>
      <c r="CK12" s="551">
        <v>213806</v>
      </c>
      <c r="CL12" s="551">
        <v>216817</v>
      </c>
      <c r="CM12" s="549">
        <v>278140</v>
      </c>
      <c r="CN12" s="505">
        <v>111</v>
      </c>
      <c r="CO12" s="551">
        <v>1318</v>
      </c>
      <c r="CP12" s="551">
        <v>10415</v>
      </c>
      <c r="CQ12" s="549">
        <v>21075</v>
      </c>
      <c r="CR12" s="505">
        <v>1577</v>
      </c>
      <c r="CS12" s="505">
        <v>20691</v>
      </c>
      <c r="CT12" s="505">
        <v>53203</v>
      </c>
      <c r="CU12" s="505">
        <v>72580</v>
      </c>
      <c r="CV12" s="551">
        <v>104508</v>
      </c>
      <c r="CW12" s="551">
        <v>127127</v>
      </c>
      <c r="CX12" s="549">
        <v>157209</v>
      </c>
      <c r="CY12" s="505">
        <v>93</v>
      </c>
      <c r="CZ12" s="551">
        <v>7781</v>
      </c>
      <c r="DA12" s="551">
        <v>17106</v>
      </c>
      <c r="DB12" s="549">
        <v>24003</v>
      </c>
      <c r="DC12" s="505">
        <v>2716</v>
      </c>
      <c r="DD12" s="505">
        <v>14226</v>
      </c>
      <c r="DE12" s="551">
        <v>19011</v>
      </c>
      <c r="DF12" s="551">
        <v>11518</v>
      </c>
      <c r="DG12" s="549">
        <v>4937</v>
      </c>
      <c r="DH12" s="506">
        <v>548</v>
      </c>
      <c r="DI12" s="506">
        <v>1060</v>
      </c>
      <c r="DJ12" s="505">
        <v>4567</v>
      </c>
      <c r="DK12" s="505">
        <v>19962</v>
      </c>
      <c r="DL12" s="505">
        <v>48544</v>
      </c>
      <c r="DM12" s="505">
        <v>41369</v>
      </c>
      <c r="DN12" s="505">
        <v>34882</v>
      </c>
      <c r="DO12" s="551">
        <v>13881</v>
      </c>
      <c r="DP12" s="551">
        <v>4263</v>
      </c>
      <c r="DQ12" s="549">
        <v>13120</v>
      </c>
      <c r="DR12" s="506">
        <v>46</v>
      </c>
      <c r="DS12" s="505">
        <v>68</v>
      </c>
      <c r="DT12" s="505">
        <v>6</v>
      </c>
      <c r="DU12" s="505">
        <v>5</v>
      </c>
      <c r="DV12" s="505">
        <v>1</v>
      </c>
      <c r="DW12" s="505">
        <v>0</v>
      </c>
      <c r="DX12" s="551">
        <v>0</v>
      </c>
      <c r="DY12" s="551">
        <v>0</v>
      </c>
      <c r="DZ12" s="549"/>
      <c r="EA12" s="506">
        <v>217</v>
      </c>
      <c r="EB12" s="506">
        <v>130</v>
      </c>
      <c r="EC12" s="507">
        <v>215</v>
      </c>
      <c r="ED12" s="507">
        <v>164</v>
      </c>
      <c r="EE12" s="507">
        <v>147</v>
      </c>
      <c r="EF12" s="507">
        <v>143</v>
      </c>
      <c r="EG12" s="507">
        <v>58</v>
      </c>
      <c r="EH12" s="551">
        <v>29</v>
      </c>
      <c r="EI12" s="551">
        <v>65</v>
      </c>
      <c r="EJ12" s="549">
        <v>74</v>
      </c>
      <c r="EK12" s="506">
        <v>654</v>
      </c>
      <c r="EL12" s="506">
        <v>9809</v>
      </c>
      <c r="EM12" s="507">
        <v>21997</v>
      </c>
      <c r="EN12" s="507">
        <v>22900</v>
      </c>
      <c r="EO12" s="507">
        <v>23753</v>
      </c>
      <c r="EP12" s="507">
        <v>16143</v>
      </c>
      <c r="EQ12" s="507">
        <v>13431</v>
      </c>
      <c r="ER12" s="551">
        <v>36307</v>
      </c>
      <c r="ES12" s="551">
        <v>13303</v>
      </c>
      <c r="ET12" s="549">
        <v>17863</v>
      </c>
      <c r="EU12" s="506">
        <v>2708</v>
      </c>
      <c r="EV12" s="506">
        <v>12871</v>
      </c>
      <c r="EW12" s="505">
        <v>30156</v>
      </c>
      <c r="EX12" s="505">
        <v>57060</v>
      </c>
      <c r="EY12" s="505">
        <v>281318</v>
      </c>
      <c r="EZ12" s="505">
        <v>590276</v>
      </c>
      <c r="FA12" s="505">
        <v>702078</v>
      </c>
      <c r="FB12" s="551">
        <v>892896</v>
      </c>
      <c r="FC12" s="551">
        <v>843657</v>
      </c>
      <c r="FD12" s="549">
        <v>1038066</v>
      </c>
      <c r="FE12" s="506">
        <v>129787</v>
      </c>
      <c r="FF12" s="473">
        <v>130689</v>
      </c>
      <c r="FG12" s="505">
        <v>173604</v>
      </c>
      <c r="FH12" s="473">
        <v>211865</v>
      </c>
      <c r="FI12" s="505">
        <v>281318</v>
      </c>
      <c r="FJ12" s="473">
        <v>590276</v>
      </c>
      <c r="FK12" s="473">
        <v>721580</v>
      </c>
      <c r="FL12" s="551">
        <v>927618</v>
      </c>
      <c r="FM12" s="554">
        <v>875867</v>
      </c>
      <c r="FN12" s="495">
        <v>1063003</v>
      </c>
      <c r="FQ12" s="549">
        <v>215</v>
      </c>
      <c r="FR12" s="549">
        <v>993</v>
      </c>
      <c r="FS12" s="549">
        <v>455</v>
      </c>
      <c r="FT12" s="549">
        <v>0</v>
      </c>
      <c r="FU12" s="549">
        <v>0</v>
      </c>
      <c r="FV12" s="549">
        <v>0</v>
      </c>
      <c r="FW12" s="549">
        <v>0</v>
      </c>
    </row>
    <row r="13" spans="1:197" s="496" customFormat="1" ht="18" customHeight="1">
      <c r="A13" s="497" t="s">
        <v>293</v>
      </c>
      <c r="B13" s="506">
        <v>672</v>
      </c>
      <c r="C13" s="506">
        <v>9</v>
      </c>
      <c r="D13" s="507">
        <v>746</v>
      </c>
      <c r="E13" s="507">
        <v>797</v>
      </c>
      <c r="F13" s="505">
        <v>0</v>
      </c>
      <c r="G13" s="505">
        <v>0</v>
      </c>
      <c r="H13" s="505">
        <v>0</v>
      </c>
      <c r="I13" s="551">
        <v>2</v>
      </c>
      <c r="J13" s="551">
        <v>12</v>
      </c>
      <c r="K13" s="549">
        <v>11</v>
      </c>
      <c r="L13" s="506">
        <v>0</v>
      </c>
      <c r="M13" s="506">
        <v>2</v>
      </c>
      <c r="N13" s="505">
        <v>0</v>
      </c>
      <c r="O13" s="505">
        <v>0</v>
      </c>
      <c r="P13" s="505">
        <v>0</v>
      </c>
      <c r="Q13" s="505">
        <v>0</v>
      </c>
      <c r="R13" s="505">
        <v>0</v>
      </c>
      <c r="S13" s="551">
        <v>0</v>
      </c>
      <c r="T13" s="551">
        <v>0</v>
      </c>
      <c r="U13" s="549">
        <v>0</v>
      </c>
      <c r="V13" s="551">
        <v>0</v>
      </c>
      <c r="W13" s="549">
        <v>0</v>
      </c>
      <c r="X13" s="506">
        <v>0</v>
      </c>
      <c r="Y13" s="506">
        <v>0</v>
      </c>
      <c r="Z13" s="505">
        <v>0</v>
      </c>
      <c r="AA13" s="505">
        <v>0</v>
      </c>
      <c r="AB13" s="505">
        <v>0</v>
      </c>
      <c r="AC13" s="505">
        <v>0</v>
      </c>
      <c r="AD13" s="505">
        <v>0</v>
      </c>
      <c r="AE13" s="551">
        <v>0</v>
      </c>
      <c r="AF13" s="551">
        <v>0</v>
      </c>
      <c r="AG13" s="549">
        <v>0</v>
      </c>
      <c r="AH13" s="506">
        <v>6</v>
      </c>
      <c r="AI13" s="506">
        <v>2</v>
      </c>
      <c r="AJ13" s="505">
        <v>0</v>
      </c>
      <c r="AK13" s="505">
        <v>0</v>
      </c>
      <c r="AL13" s="505">
        <v>0</v>
      </c>
      <c r="AM13" s="505">
        <v>0</v>
      </c>
      <c r="AN13" s="505">
        <v>0</v>
      </c>
      <c r="AO13" s="551">
        <v>0</v>
      </c>
      <c r="AP13" s="551">
        <v>0</v>
      </c>
      <c r="AQ13" s="549">
        <v>0</v>
      </c>
      <c r="AR13" s="505">
        <v>464</v>
      </c>
      <c r="AS13" s="505">
        <v>3890</v>
      </c>
      <c r="AT13" s="505">
        <v>2517</v>
      </c>
      <c r="AU13" s="505">
        <v>775</v>
      </c>
      <c r="AV13" s="551">
        <v>401</v>
      </c>
      <c r="AW13" s="551">
        <v>10</v>
      </c>
      <c r="AX13" s="549">
        <v>7</v>
      </c>
      <c r="AY13" s="551">
        <v>0</v>
      </c>
      <c r="AZ13" s="551">
        <v>0</v>
      </c>
      <c r="BA13" s="549">
        <v>0</v>
      </c>
      <c r="BB13" s="506">
        <v>9</v>
      </c>
      <c r="BC13" s="506">
        <v>8</v>
      </c>
      <c r="BD13" s="505">
        <v>6</v>
      </c>
      <c r="BE13" s="505">
        <v>0</v>
      </c>
      <c r="BF13" s="505">
        <v>0</v>
      </c>
      <c r="BG13" s="505">
        <v>0</v>
      </c>
      <c r="BH13" s="505">
        <v>0</v>
      </c>
      <c r="BI13" s="551">
        <v>0</v>
      </c>
      <c r="BJ13" s="551">
        <v>0</v>
      </c>
      <c r="BK13" s="549">
        <v>0</v>
      </c>
      <c r="BL13" s="505">
        <v>0</v>
      </c>
      <c r="BM13" s="505">
        <v>18</v>
      </c>
      <c r="BN13" s="551">
        <v>20</v>
      </c>
      <c r="BO13" s="551">
        <v>2</v>
      </c>
      <c r="BP13" s="549">
        <v>0</v>
      </c>
      <c r="BQ13" s="506">
        <v>1</v>
      </c>
      <c r="BR13" s="506">
        <v>0</v>
      </c>
      <c r="BS13" s="505">
        <v>0</v>
      </c>
      <c r="BT13" s="502">
        <v>0</v>
      </c>
      <c r="BU13" s="502">
        <v>0</v>
      </c>
      <c r="BV13" s="502">
        <v>0</v>
      </c>
      <c r="BW13" s="502">
        <v>0</v>
      </c>
      <c r="BX13" s="551">
        <v>0</v>
      </c>
      <c r="BY13" s="551">
        <v>0</v>
      </c>
      <c r="BZ13" s="505">
        <v>1</v>
      </c>
      <c r="CA13" s="505">
        <v>387</v>
      </c>
      <c r="CB13" s="505">
        <v>71</v>
      </c>
      <c r="CC13" s="505">
        <v>1272</v>
      </c>
      <c r="CD13" s="505">
        <v>2000</v>
      </c>
      <c r="CE13" s="551">
        <v>19</v>
      </c>
      <c r="CF13" s="551">
        <v>465</v>
      </c>
      <c r="CG13" s="549">
        <v>103</v>
      </c>
      <c r="CH13" s="505">
        <v>57</v>
      </c>
      <c r="CI13" s="505">
        <v>763</v>
      </c>
      <c r="CJ13" s="505">
        <v>1310</v>
      </c>
      <c r="CK13" s="551">
        <v>3954</v>
      </c>
      <c r="CL13" s="551">
        <v>1586</v>
      </c>
      <c r="CM13" s="549">
        <v>2484</v>
      </c>
      <c r="CN13" s="505">
        <v>11</v>
      </c>
      <c r="CO13" s="551">
        <v>109</v>
      </c>
      <c r="CP13" s="551">
        <v>396</v>
      </c>
      <c r="CQ13" s="549">
        <v>0</v>
      </c>
      <c r="CR13" s="505">
        <v>4</v>
      </c>
      <c r="CS13" s="505">
        <v>127</v>
      </c>
      <c r="CT13" s="505">
        <v>44</v>
      </c>
      <c r="CU13" s="505">
        <v>707</v>
      </c>
      <c r="CV13" s="551">
        <v>38</v>
      </c>
      <c r="CW13" s="551">
        <v>21</v>
      </c>
      <c r="CX13" s="549">
        <v>31</v>
      </c>
      <c r="CY13" s="505">
        <v>0</v>
      </c>
      <c r="CZ13" s="551">
        <v>0</v>
      </c>
      <c r="DA13" s="551">
        <v>0</v>
      </c>
      <c r="DB13" s="549">
        <v>0</v>
      </c>
      <c r="DC13" s="505">
        <v>0</v>
      </c>
      <c r="DD13" s="505">
        <v>0</v>
      </c>
      <c r="DE13" s="551">
        <v>1960</v>
      </c>
      <c r="DF13" s="551">
        <v>3</v>
      </c>
      <c r="DG13" s="549">
        <v>9</v>
      </c>
      <c r="DH13" s="506">
        <v>107</v>
      </c>
      <c r="DI13" s="506">
        <v>122</v>
      </c>
      <c r="DJ13" s="505">
        <v>177</v>
      </c>
      <c r="DK13" s="505">
        <v>213</v>
      </c>
      <c r="DL13" s="505">
        <v>8434</v>
      </c>
      <c r="DM13" s="505">
        <v>22878</v>
      </c>
      <c r="DN13" s="505">
        <v>0</v>
      </c>
      <c r="DO13" s="551">
        <v>0</v>
      </c>
      <c r="DP13" s="551">
        <v>6</v>
      </c>
      <c r="DQ13" s="549">
        <v>5</v>
      </c>
      <c r="DR13" s="506">
        <v>15</v>
      </c>
      <c r="DS13" s="505">
        <v>6</v>
      </c>
      <c r="DT13" s="505">
        <v>1</v>
      </c>
      <c r="DU13" s="505">
        <v>0</v>
      </c>
      <c r="DV13" s="505">
        <v>0</v>
      </c>
      <c r="DW13" s="505">
        <v>0</v>
      </c>
      <c r="DX13" s="551">
        <v>0</v>
      </c>
      <c r="DY13" s="551">
        <v>0</v>
      </c>
      <c r="DZ13" s="549"/>
      <c r="EA13" s="506">
        <v>21</v>
      </c>
      <c r="EB13" s="506">
        <v>11</v>
      </c>
      <c r="EC13" s="507">
        <v>9</v>
      </c>
      <c r="ED13" s="507">
        <v>2</v>
      </c>
      <c r="EE13" s="507">
        <v>2</v>
      </c>
      <c r="EF13" s="507">
        <v>1</v>
      </c>
      <c r="EG13" s="507">
        <v>13</v>
      </c>
      <c r="EH13" s="551">
        <v>5</v>
      </c>
      <c r="EI13" s="551">
        <v>0</v>
      </c>
      <c r="EJ13" s="549">
        <v>0</v>
      </c>
      <c r="EK13" s="506">
        <v>2797</v>
      </c>
      <c r="EL13" s="506">
        <v>1045</v>
      </c>
      <c r="EM13" s="505">
        <v>4474</v>
      </c>
      <c r="EN13" s="505">
        <v>3464</v>
      </c>
      <c r="EO13" s="505">
        <v>10</v>
      </c>
      <c r="EP13" s="505">
        <v>0</v>
      </c>
      <c r="EQ13" s="505">
        <v>0</v>
      </c>
      <c r="ER13" s="551">
        <v>0</v>
      </c>
      <c r="ES13" s="551">
        <v>0</v>
      </c>
      <c r="ET13" s="549">
        <v>0</v>
      </c>
      <c r="EU13" s="506">
        <v>2937</v>
      </c>
      <c r="EV13" s="506">
        <v>1203</v>
      </c>
      <c r="EW13" s="505">
        <v>4673</v>
      </c>
      <c r="EX13" s="505">
        <v>4535</v>
      </c>
      <c r="EY13" s="505">
        <v>12591</v>
      </c>
      <c r="EZ13" s="505">
        <v>27475</v>
      </c>
      <c r="FA13" s="505">
        <v>4834</v>
      </c>
      <c r="FB13" s="551">
        <v>6506</v>
      </c>
      <c r="FC13" s="551">
        <v>2489</v>
      </c>
      <c r="FD13" s="549">
        <v>2662</v>
      </c>
      <c r="FE13" s="506">
        <v>3609</v>
      </c>
      <c r="FF13" s="473">
        <v>1212</v>
      </c>
      <c r="FG13" s="505">
        <v>5419</v>
      </c>
      <c r="FH13" s="473">
        <v>5332</v>
      </c>
      <c r="FI13" s="505">
        <v>12591</v>
      </c>
      <c r="FJ13" s="473">
        <v>27475</v>
      </c>
      <c r="FK13" s="473">
        <v>4834</v>
      </c>
      <c r="FL13" s="551">
        <v>6508</v>
      </c>
      <c r="FM13" s="554">
        <v>2501</v>
      </c>
      <c r="FN13" s="495">
        <v>2673</v>
      </c>
      <c r="FQ13" s="549">
        <v>23</v>
      </c>
      <c r="FR13" s="549">
        <v>0</v>
      </c>
      <c r="FS13" s="549">
        <v>0</v>
      </c>
      <c r="FT13" s="549">
        <v>0</v>
      </c>
      <c r="FU13" s="549">
        <v>0</v>
      </c>
      <c r="FV13" s="549">
        <v>0</v>
      </c>
      <c r="FW13" s="549">
        <v>0</v>
      </c>
    </row>
    <row r="14" spans="1:197" s="496" customFormat="1" ht="18" customHeight="1">
      <c r="A14" s="497" t="s">
        <v>287</v>
      </c>
      <c r="B14" s="506">
        <v>0</v>
      </c>
      <c r="C14" s="506">
        <v>0</v>
      </c>
      <c r="D14" s="505">
        <v>0</v>
      </c>
      <c r="E14" s="505">
        <v>0</v>
      </c>
      <c r="F14" s="505">
        <v>0</v>
      </c>
      <c r="G14" s="505">
        <v>0</v>
      </c>
      <c r="H14" s="505">
        <v>0</v>
      </c>
      <c r="I14" s="551">
        <v>0</v>
      </c>
      <c r="J14" s="551">
        <v>1</v>
      </c>
      <c r="K14" s="549">
        <v>0</v>
      </c>
      <c r="L14" s="506">
        <v>0</v>
      </c>
      <c r="M14" s="506">
        <v>0</v>
      </c>
      <c r="N14" s="505">
        <v>0</v>
      </c>
      <c r="O14" s="507">
        <v>0</v>
      </c>
      <c r="P14" s="507">
        <v>0</v>
      </c>
      <c r="Q14" s="507">
        <v>0</v>
      </c>
      <c r="R14" s="507">
        <v>0</v>
      </c>
      <c r="S14" s="551">
        <v>0</v>
      </c>
      <c r="T14" s="551">
        <v>0</v>
      </c>
      <c r="U14" s="549">
        <v>0</v>
      </c>
      <c r="V14" s="551">
        <v>0</v>
      </c>
      <c r="W14" s="549">
        <v>0</v>
      </c>
      <c r="X14" s="506">
        <v>0</v>
      </c>
      <c r="Y14" s="506">
        <v>0</v>
      </c>
      <c r="Z14" s="505">
        <v>0</v>
      </c>
      <c r="AA14" s="505">
        <v>0</v>
      </c>
      <c r="AB14" s="505">
        <v>0</v>
      </c>
      <c r="AC14" s="505">
        <v>0</v>
      </c>
      <c r="AD14" s="505">
        <v>0</v>
      </c>
      <c r="AE14" s="551">
        <v>0</v>
      </c>
      <c r="AF14" s="551">
        <v>0</v>
      </c>
      <c r="AG14" s="549">
        <v>0</v>
      </c>
      <c r="AH14" s="505">
        <v>0</v>
      </c>
      <c r="AI14" s="506">
        <v>0</v>
      </c>
      <c r="AJ14" s="507">
        <v>0</v>
      </c>
      <c r="AK14" s="507">
        <v>0</v>
      </c>
      <c r="AL14" s="507">
        <v>0</v>
      </c>
      <c r="AM14" s="507">
        <v>0</v>
      </c>
      <c r="AN14" s="507">
        <v>0</v>
      </c>
      <c r="AO14" s="551">
        <v>0</v>
      </c>
      <c r="AP14" s="551">
        <v>0</v>
      </c>
      <c r="AQ14" s="549">
        <v>0</v>
      </c>
      <c r="AR14" s="507">
        <v>29</v>
      </c>
      <c r="AS14" s="507">
        <v>1532</v>
      </c>
      <c r="AT14" s="507">
        <v>344</v>
      </c>
      <c r="AU14" s="507">
        <v>71</v>
      </c>
      <c r="AV14" s="551">
        <v>82</v>
      </c>
      <c r="AW14" s="551">
        <v>2</v>
      </c>
      <c r="AX14" s="549">
        <v>0</v>
      </c>
      <c r="AY14" s="551">
        <v>0</v>
      </c>
      <c r="AZ14" s="551">
        <v>0</v>
      </c>
      <c r="BA14" s="549">
        <v>0</v>
      </c>
      <c r="BB14" s="506">
        <v>5</v>
      </c>
      <c r="BC14" s="506">
        <v>5</v>
      </c>
      <c r="BD14" s="505">
        <v>0</v>
      </c>
      <c r="BE14" s="505">
        <v>0</v>
      </c>
      <c r="BF14" s="505">
        <v>0</v>
      </c>
      <c r="BG14" s="505">
        <v>0</v>
      </c>
      <c r="BH14" s="505">
        <v>0</v>
      </c>
      <c r="BI14" s="551">
        <v>0</v>
      </c>
      <c r="BJ14" s="551">
        <v>0</v>
      </c>
      <c r="BK14" s="549">
        <v>0</v>
      </c>
      <c r="BL14" s="507">
        <v>0</v>
      </c>
      <c r="BM14" s="507">
        <v>0</v>
      </c>
      <c r="BN14" s="551">
        <v>2</v>
      </c>
      <c r="BO14" s="551">
        <v>0</v>
      </c>
      <c r="BP14" s="549">
        <v>0</v>
      </c>
      <c r="BQ14" s="506">
        <v>0</v>
      </c>
      <c r="BR14" s="506">
        <v>0</v>
      </c>
      <c r="BS14" s="505">
        <v>0</v>
      </c>
      <c r="BT14" s="502">
        <v>0</v>
      </c>
      <c r="BU14" s="502">
        <v>0</v>
      </c>
      <c r="BV14" s="502">
        <v>0</v>
      </c>
      <c r="BW14" s="502">
        <v>0</v>
      </c>
      <c r="BX14" s="551">
        <v>0</v>
      </c>
      <c r="BY14" s="551">
        <v>0</v>
      </c>
      <c r="BZ14" s="505">
        <v>0</v>
      </c>
      <c r="CA14" s="505">
        <v>24</v>
      </c>
      <c r="CB14" s="505">
        <v>2296</v>
      </c>
      <c r="CC14" s="505">
        <v>172</v>
      </c>
      <c r="CD14" s="505">
        <v>495</v>
      </c>
      <c r="CE14" s="551">
        <v>11</v>
      </c>
      <c r="CF14" s="551">
        <v>10</v>
      </c>
      <c r="CG14" s="549">
        <v>30</v>
      </c>
      <c r="CH14" s="505">
        <v>0</v>
      </c>
      <c r="CI14" s="505">
        <v>172</v>
      </c>
      <c r="CJ14" s="505">
        <v>1047</v>
      </c>
      <c r="CK14" s="551">
        <v>943</v>
      </c>
      <c r="CL14" s="551">
        <v>252</v>
      </c>
      <c r="CM14" s="549">
        <v>326</v>
      </c>
      <c r="CN14" s="505">
        <v>0</v>
      </c>
      <c r="CO14" s="551">
        <v>14</v>
      </c>
      <c r="CP14" s="551">
        <v>3</v>
      </c>
      <c r="CQ14" s="549">
        <v>0</v>
      </c>
      <c r="CR14" s="505">
        <v>0</v>
      </c>
      <c r="CS14" s="505">
        <v>15</v>
      </c>
      <c r="CT14" s="505">
        <v>5</v>
      </c>
      <c r="CU14" s="505">
        <v>167</v>
      </c>
      <c r="CV14" s="551">
        <v>0</v>
      </c>
      <c r="CW14" s="551">
        <v>10</v>
      </c>
      <c r="CX14" s="549">
        <v>3</v>
      </c>
      <c r="CY14" s="505">
        <v>0</v>
      </c>
      <c r="CZ14" s="551">
        <v>0</v>
      </c>
      <c r="DA14" s="551">
        <v>0</v>
      </c>
      <c r="DB14" s="549">
        <v>0</v>
      </c>
      <c r="DC14" s="505">
        <v>0</v>
      </c>
      <c r="DD14" s="505">
        <v>0</v>
      </c>
      <c r="DE14" s="551">
        <v>520</v>
      </c>
      <c r="DF14" s="551">
        <v>0</v>
      </c>
      <c r="DG14" s="549">
        <v>1</v>
      </c>
      <c r="DH14" s="506">
        <v>75</v>
      </c>
      <c r="DI14" s="506">
        <v>100</v>
      </c>
      <c r="DJ14" s="505">
        <v>20</v>
      </c>
      <c r="DK14" s="505">
        <v>25</v>
      </c>
      <c r="DL14" s="505">
        <v>15</v>
      </c>
      <c r="DM14" s="505">
        <v>1240</v>
      </c>
      <c r="DN14" s="505">
        <v>0</v>
      </c>
      <c r="DO14" s="551">
        <v>0</v>
      </c>
      <c r="DP14" s="551">
        <v>0</v>
      </c>
      <c r="DQ14" s="549">
        <v>0</v>
      </c>
      <c r="DR14" s="506">
        <v>6</v>
      </c>
      <c r="DS14" s="505">
        <v>9</v>
      </c>
      <c r="DT14" s="505">
        <v>0</v>
      </c>
      <c r="DU14" s="505">
        <v>1</v>
      </c>
      <c r="DV14" s="505">
        <v>0</v>
      </c>
      <c r="DW14" s="505">
        <v>0</v>
      </c>
      <c r="DX14" s="551">
        <v>0</v>
      </c>
      <c r="DY14" s="551">
        <v>0</v>
      </c>
      <c r="DZ14" s="549"/>
      <c r="EA14" s="506">
        <v>3</v>
      </c>
      <c r="EB14" s="506">
        <v>1</v>
      </c>
      <c r="EC14" s="507">
        <v>0</v>
      </c>
      <c r="ED14" s="507">
        <v>0</v>
      </c>
      <c r="EE14" s="507">
        <v>0</v>
      </c>
      <c r="EF14" s="507">
        <v>1</v>
      </c>
      <c r="EG14" s="507">
        <v>0</v>
      </c>
      <c r="EH14" s="551">
        <v>0</v>
      </c>
      <c r="EI14" s="551">
        <v>0</v>
      </c>
      <c r="EJ14" s="549">
        <v>0</v>
      </c>
      <c r="EK14" s="506">
        <v>0</v>
      </c>
      <c r="EL14" s="506">
        <v>0</v>
      </c>
      <c r="EM14" s="505">
        <v>484</v>
      </c>
      <c r="EN14" s="505">
        <v>5</v>
      </c>
      <c r="EO14" s="505">
        <v>0</v>
      </c>
      <c r="EP14" s="505">
        <v>0</v>
      </c>
      <c r="EQ14" s="505">
        <v>0</v>
      </c>
      <c r="ER14" s="551">
        <v>0</v>
      </c>
      <c r="ES14" s="551">
        <v>0</v>
      </c>
      <c r="ET14" s="549">
        <v>0</v>
      </c>
      <c r="EU14" s="506">
        <v>83</v>
      </c>
      <c r="EV14" s="506">
        <v>112</v>
      </c>
      <c r="EW14" s="505">
        <v>513</v>
      </c>
      <c r="EX14" s="505">
        <v>83</v>
      </c>
      <c r="EY14" s="505">
        <v>3859</v>
      </c>
      <c r="EZ14" s="505">
        <v>1934</v>
      </c>
      <c r="FA14" s="505">
        <v>1780</v>
      </c>
      <c r="FB14" s="551">
        <v>1572</v>
      </c>
      <c r="FC14" s="551">
        <v>277</v>
      </c>
      <c r="FD14" s="549">
        <v>361</v>
      </c>
      <c r="FE14" s="506">
        <v>83</v>
      </c>
      <c r="FF14" s="473">
        <v>112</v>
      </c>
      <c r="FG14" s="505">
        <v>513</v>
      </c>
      <c r="FH14" s="473">
        <v>83</v>
      </c>
      <c r="FI14" s="505">
        <v>3859</v>
      </c>
      <c r="FJ14" s="473">
        <v>1934</v>
      </c>
      <c r="FK14" s="473">
        <v>1780</v>
      </c>
      <c r="FL14" s="551">
        <v>1572</v>
      </c>
      <c r="FM14" s="554">
        <v>278</v>
      </c>
      <c r="FN14" s="495">
        <v>361</v>
      </c>
      <c r="FQ14" s="549">
        <v>1</v>
      </c>
      <c r="FR14" s="549">
        <v>0</v>
      </c>
      <c r="FS14" s="549">
        <v>0</v>
      </c>
      <c r="FT14" s="549">
        <v>0</v>
      </c>
      <c r="FU14" s="549">
        <v>0</v>
      </c>
      <c r="FV14" s="549">
        <v>0</v>
      </c>
      <c r="FW14" s="549">
        <v>0</v>
      </c>
    </row>
    <row r="15" spans="1:197" s="496" customFormat="1" ht="18" customHeight="1">
      <c r="A15" s="497" t="s">
        <v>288</v>
      </c>
      <c r="B15" s="506">
        <v>0</v>
      </c>
      <c r="C15" s="506">
        <v>0</v>
      </c>
      <c r="D15" s="505">
        <v>0</v>
      </c>
      <c r="E15" s="505">
        <v>0</v>
      </c>
      <c r="F15" s="505">
        <v>0</v>
      </c>
      <c r="G15" s="505">
        <v>0</v>
      </c>
      <c r="H15" s="505">
        <v>0</v>
      </c>
      <c r="I15" s="551">
        <v>0</v>
      </c>
      <c r="J15" s="551">
        <v>0</v>
      </c>
      <c r="K15" s="549">
        <v>0</v>
      </c>
      <c r="L15" s="506">
        <v>0</v>
      </c>
      <c r="M15" s="506">
        <v>0</v>
      </c>
      <c r="N15" s="505">
        <v>0</v>
      </c>
      <c r="O15" s="505">
        <v>0</v>
      </c>
      <c r="P15" s="505">
        <v>0</v>
      </c>
      <c r="Q15" s="505">
        <v>0</v>
      </c>
      <c r="R15" s="505">
        <v>0</v>
      </c>
      <c r="S15" s="551">
        <v>0</v>
      </c>
      <c r="T15" s="551">
        <v>0</v>
      </c>
      <c r="U15" s="549">
        <v>0</v>
      </c>
      <c r="V15" s="551">
        <v>0</v>
      </c>
      <c r="W15" s="549">
        <v>0</v>
      </c>
      <c r="X15" s="506">
        <v>0</v>
      </c>
      <c r="Y15" s="506">
        <v>0</v>
      </c>
      <c r="Z15" s="505">
        <v>0</v>
      </c>
      <c r="AA15" s="505">
        <v>0</v>
      </c>
      <c r="AB15" s="505">
        <v>0</v>
      </c>
      <c r="AC15" s="505">
        <v>0</v>
      </c>
      <c r="AD15" s="505">
        <v>0</v>
      </c>
      <c r="AE15" s="551">
        <v>0</v>
      </c>
      <c r="AF15" s="551">
        <v>0</v>
      </c>
      <c r="AG15" s="549">
        <v>0</v>
      </c>
      <c r="AH15" s="506">
        <v>0</v>
      </c>
      <c r="AI15" s="506">
        <v>0</v>
      </c>
      <c r="AJ15" s="505">
        <v>0</v>
      </c>
      <c r="AK15" s="505">
        <v>0</v>
      </c>
      <c r="AL15" s="505">
        <v>0</v>
      </c>
      <c r="AM15" s="505">
        <v>0</v>
      </c>
      <c r="AN15" s="505">
        <v>0</v>
      </c>
      <c r="AO15" s="551">
        <v>0</v>
      </c>
      <c r="AP15" s="551">
        <v>0</v>
      </c>
      <c r="AQ15" s="549">
        <v>0</v>
      </c>
      <c r="AR15" s="505">
        <v>0</v>
      </c>
      <c r="AS15" s="505">
        <v>142</v>
      </c>
      <c r="AT15" s="505">
        <v>46</v>
      </c>
      <c r="AU15" s="505">
        <v>18</v>
      </c>
      <c r="AV15" s="551">
        <v>0</v>
      </c>
      <c r="AW15" s="551">
        <v>0</v>
      </c>
      <c r="AX15" s="549">
        <v>0</v>
      </c>
      <c r="AY15" s="551">
        <v>0</v>
      </c>
      <c r="AZ15" s="551">
        <v>0</v>
      </c>
      <c r="BA15" s="549">
        <v>0</v>
      </c>
      <c r="BB15" s="506">
        <v>0</v>
      </c>
      <c r="BC15" s="506">
        <v>0</v>
      </c>
      <c r="BD15" s="505">
        <v>0</v>
      </c>
      <c r="BE15" s="505">
        <v>0</v>
      </c>
      <c r="BF15" s="505">
        <v>0</v>
      </c>
      <c r="BG15" s="505">
        <v>0</v>
      </c>
      <c r="BH15" s="505">
        <v>0</v>
      </c>
      <c r="BI15" s="551">
        <v>0</v>
      </c>
      <c r="BJ15" s="551">
        <v>0</v>
      </c>
      <c r="BK15" s="549">
        <v>0</v>
      </c>
      <c r="BL15" s="505">
        <v>0</v>
      </c>
      <c r="BM15" s="505">
        <v>0</v>
      </c>
      <c r="BN15" s="551">
        <v>0</v>
      </c>
      <c r="BO15" s="551">
        <v>0</v>
      </c>
      <c r="BP15" s="549">
        <v>0</v>
      </c>
      <c r="BQ15" s="506">
        <v>0</v>
      </c>
      <c r="BR15" s="506">
        <v>0</v>
      </c>
      <c r="BS15" s="505">
        <v>0</v>
      </c>
      <c r="BT15" s="502">
        <v>0</v>
      </c>
      <c r="BU15" s="502">
        <v>0</v>
      </c>
      <c r="BV15" s="502">
        <v>0</v>
      </c>
      <c r="BW15" s="502">
        <v>0</v>
      </c>
      <c r="BX15" s="551">
        <v>0</v>
      </c>
      <c r="BY15" s="551">
        <v>0</v>
      </c>
      <c r="BZ15" s="505">
        <v>0</v>
      </c>
      <c r="CA15" s="505">
        <v>1</v>
      </c>
      <c r="CB15" s="505">
        <v>1533</v>
      </c>
      <c r="CC15" s="505">
        <v>26</v>
      </c>
      <c r="CD15" s="505">
        <v>168</v>
      </c>
      <c r="CE15" s="551">
        <v>0</v>
      </c>
      <c r="CF15" s="551">
        <v>2</v>
      </c>
      <c r="CG15" s="549">
        <v>0</v>
      </c>
      <c r="CH15" s="505">
        <v>0</v>
      </c>
      <c r="CI15" s="505">
        <v>16</v>
      </c>
      <c r="CJ15" s="505">
        <v>354</v>
      </c>
      <c r="CK15" s="551">
        <v>99</v>
      </c>
      <c r="CL15" s="551">
        <v>82</v>
      </c>
      <c r="CM15" s="549">
        <v>74</v>
      </c>
      <c r="CN15" s="505">
        <v>0</v>
      </c>
      <c r="CO15" s="551">
        <v>0</v>
      </c>
      <c r="CP15" s="551">
        <v>0</v>
      </c>
      <c r="CQ15" s="549">
        <v>0</v>
      </c>
      <c r="CR15" s="505">
        <v>0</v>
      </c>
      <c r="CS15" s="505">
        <v>1</v>
      </c>
      <c r="CT15" s="505">
        <v>2</v>
      </c>
      <c r="CU15" s="505">
        <v>25</v>
      </c>
      <c r="CV15" s="551">
        <v>0</v>
      </c>
      <c r="CW15" s="551">
        <v>3</v>
      </c>
      <c r="CX15" s="549">
        <v>0</v>
      </c>
      <c r="CY15" s="505">
        <v>0</v>
      </c>
      <c r="CZ15" s="551">
        <v>0</v>
      </c>
      <c r="DA15" s="551">
        <v>0</v>
      </c>
      <c r="DB15" s="549">
        <v>0</v>
      </c>
      <c r="DC15" s="505">
        <v>0</v>
      </c>
      <c r="DD15" s="505">
        <v>0</v>
      </c>
      <c r="DE15" s="551">
        <v>127</v>
      </c>
      <c r="DF15" s="551">
        <v>0</v>
      </c>
      <c r="DG15" s="549">
        <v>0</v>
      </c>
      <c r="DH15" s="506">
        <v>43</v>
      </c>
      <c r="DI15" s="506">
        <v>68</v>
      </c>
      <c r="DJ15" s="505">
        <v>1</v>
      </c>
      <c r="DK15" s="505">
        <v>0</v>
      </c>
      <c r="DL15" s="505">
        <v>0</v>
      </c>
      <c r="DM15" s="505">
        <v>119</v>
      </c>
      <c r="DN15" s="505">
        <v>0</v>
      </c>
      <c r="DO15" s="551">
        <v>0</v>
      </c>
      <c r="DP15" s="551">
        <v>0</v>
      </c>
      <c r="DQ15" s="549">
        <v>0</v>
      </c>
      <c r="DR15" s="506">
        <v>0</v>
      </c>
      <c r="DS15" s="505">
        <v>5</v>
      </c>
      <c r="DT15" s="505">
        <v>0</v>
      </c>
      <c r="DU15" s="505">
        <v>0</v>
      </c>
      <c r="DV15" s="505">
        <v>0</v>
      </c>
      <c r="DW15" s="505">
        <v>0</v>
      </c>
      <c r="DX15" s="551">
        <v>0</v>
      </c>
      <c r="DY15" s="551">
        <v>0</v>
      </c>
      <c r="DZ15" s="549"/>
      <c r="EA15" s="506">
        <v>0</v>
      </c>
      <c r="EB15" s="506">
        <v>0</v>
      </c>
      <c r="EC15" s="505">
        <v>0</v>
      </c>
      <c r="ED15" s="505">
        <v>1</v>
      </c>
      <c r="EE15" s="507">
        <v>0</v>
      </c>
      <c r="EF15" s="507">
        <v>0</v>
      </c>
      <c r="EG15" s="507">
        <v>0</v>
      </c>
      <c r="EH15" s="551">
        <v>0</v>
      </c>
      <c r="EI15" s="551">
        <v>0</v>
      </c>
      <c r="EJ15" s="549">
        <v>0</v>
      </c>
      <c r="EK15" s="506">
        <v>0</v>
      </c>
      <c r="EL15" s="506">
        <v>0</v>
      </c>
      <c r="EM15" s="505">
        <v>0</v>
      </c>
      <c r="EN15" s="505">
        <v>0</v>
      </c>
      <c r="EO15" s="505">
        <v>0</v>
      </c>
      <c r="EP15" s="505">
        <v>0</v>
      </c>
      <c r="EQ15" s="505">
        <v>0</v>
      </c>
      <c r="ER15" s="551">
        <v>0</v>
      </c>
      <c r="ES15" s="551">
        <v>0</v>
      </c>
      <c r="ET15" s="549">
        <v>0</v>
      </c>
      <c r="EU15" s="506">
        <v>43</v>
      </c>
      <c r="EV15" s="506">
        <v>68</v>
      </c>
      <c r="EW15" s="505">
        <v>6</v>
      </c>
      <c r="EX15" s="505">
        <v>2</v>
      </c>
      <c r="EY15" s="505">
        <v>1676</v>
      </c>
      <c r="EZ15" s="505">
        <v>209</v>
      </c>
      <c r="FA15" s="505">
        <v>565</v>
      </c>
      <c r="FB15" s="551">
        <v>226</v>
      </c>
      <c r="FC15" s="551">
        <v>87</v>
      </c>
      <c r="FD15" s="549">
        <v>74</v>
      </c>
      <c r="FE15" s="506">
        <v>43</v>
      </c>
      <c r="FF15" s="473">
        <v>68</v>
      </c>
      <c r="FG15" s="505">
        <v>6</v>
      </c>
      <c r="FH15" s="473">
        <v>2</v>
      </c>
      <c r="FI15" s="505">
        <v>1676</v>
      </c>
      <c r="FJ15" s="473">
        <v>209</v>
      </c>
      <c r="FK15" s="473">
        <v>565</v>
      </c>
      <c r="FL15" s="551">
        <v>226</v>
      </c>
      <c r="FM15" s="554">
        <v>87</v>
      </c>
      <c r="FN15" s="495">
        <v>74</v>
      </c>
      <c r="FQ15" s="549">
        <v>0</v>
      </c>
      <c r="FR15" s="549">
        <v>0</v>
      </c>
      <c r="FS15" s="549">
        <v>0</v>
      </c>
      <c r="FT15" s="549">
        <v>0</v>
      </c>
      <c r="FU15" s="549">
        <v>0</v>
      </c>
      <c r="FV15" s="549">
        <v>0</v>
      </c>
      <c r="FW15" s="549">
        <v>0</v>
      </c>
    </row>
    <row r="16" spans="1:197" s="496" customFormat="1" ht="18" customHeight="1">
      <c r="A16" s="473" t="s">
        <v>289</v>
      </c>
      <c r="B16" s="506">
        <v>0</v>
      </c>
      <c r="C16" s="506">
        <v>0</v>
      </c>
      <c r="D16" s="505">
        <v>0</v>
      </c>
      <c r="E16" s="505">
        <v>0</v>
      </c>
      <c r="F16" s="505">
        <v>0</v>
      </c>
      <c r="G16" s="505">
        <v>0</v>
      </c>
      <c r="H16" s="505">
        <v>0</v>
      </c>
      <c r="I16" s="551">
        <v>0</v>
      </c>
      <c r="J16" s="551">
        <v>0</v>
      </c>
      <c r="K16" s="549">
        <v>0</v>
      </c>
      <c r="L16" s="506">
        <v>0</v>
      </c>
      <c r="M16" s="506">
        <v>0</v>
      </c>
      <c r="N16" s="505">
        <v>0</v>
      </c>
      <c r="O16" s="507">
        <v>0</v>
      </c>
      <c r="P16" s="507">
        <v>0</v>
      </c>
      <c r="Q16" s="507">
        <v>0</v>
      </c>
      <c r="R16" s="507">
        <v>0</v>
      </c>
      <c r="S16" s="551">
        <v>0</v>
      </c>
      <c r="T16" s="551">
        <v>0</v>
      </c>
      <c r="U16" s="549">
        <v>0</v>
      </c>
      <c r="V16" s="551">
        <v>0</v>
      </c>
      <c r="W16" s="549">
        <v>0</v>
      </c>
      <c r="X16" s="506">
        <v>0</v>
      </c>
      <c r="Y16" s="506">
        <v>0</v>
      </c>
      <c r="Z16" s="505">
        <v>0</v>
      </c>
      <c r="AA16" s="505">
        <v>0</v>
      </c>
      <c r="AB16" s="505">
        <v>0</v>
      </c>
      <c r="AC16" s="505">
        <v>0</v>
      </c>
      <c r="AD16" s="505">
        <v>0</v>
      </c>
      <c r="AE16" s="551">
        <v>0</v>
      </c>
      <c r="AF16" s="551">
        <v>0</v>
      </c>
      <c r="AG16" s="549">
        <v>0</v>
      </c>
      <c r="AH16" s="505">
        <v>0</v>
      </c>
      <c r="AI16" s="506">
        <v>0</v>
      </c>
      <c r="AJ16" s="507">
        <v>0</v>
      </c>
      <c r="AK16" s="507">
        <v>0</v>
      </c>
      <c r="AL16" s="507">
        <v>0</v>
      </c>
      <c r="AM16" s="507">
        <v>0</v>
      </c>
      <c r="AN16" s="507">
        <v>0</v>
      </c>
      <c r="AO16" s="551">
        <v>0</v>
      </c>
      <c r="AP16" s="551">
        <v>0</v>
      </c>
      <c r="AQ16" s="549">
        <v>0</v>
      </c>
      <c r="AR16" s="507">
        <v>0</v>
      </c>
      <c r="AS16" s="507">
        <v>0</v>
      </c>
      <c r="AT16" s="507">
        <v>0</v>
      </c>
      <c r="AU16" s="507">
        <v>0</v>
      </c>
      <c r="AV16" s="551">
        <v>0</v>
      </c>
      <c r="AW16" s="551">
        <v>0</v>
      </c>
      <c r="AX16" s="549">
        <v>0</v>
      </c>
      <c r="AY16" s="551">
        <v>0</v>
      </c>
      <c r="AZ16" s="551">
        <v>0</v>
      </c>
      <c r="BA16" s="549">
        <v>0</v>
      </c>
      <c r="BB16" s="506">
        <v>0</v>
      </c>
      <c r="BC16" s="506">
        <v>0</v>
      </c>
      <c r="BD16" s="505">
        <v>0</v>
      </c>
      <c r="BE16" s="505">
        <v>0</v>
      </c>
      <c r="BF16" s="505">
        <v>0</v>
      </c>
      <c r="BG16" s="505">
        <v>0</v>
      </c>
      <c r="BH16" s="505">
        <v>0</v>
      </c>
      <c r="BI16" s="551">
        <v>0</v>
      </c>
      <c r="BJ16" s="551">
        <v>0</v>
      </c>
      <c r="BK16" s="549">
        <v>0</v>
      </c>
      <c r="BL16" s="507">
        <v>0</v>
      </c>
      <c r="BM16" s="507">
        <v>0</v>
      </c>
      <c r="BN16" s="551">
        <v>0</v>
      </c>
      <c r="BO16" s="551">
        <v>0</v>
      </c>
      <c r="BP16" s="549">
        <v>0</v>
      </c>
      <c r="BQ16" s="506">
        <v>0</v>
      </c>
      <c r="BR16" s="506">
        <v>0</v>
      </c>
      <c r="BS16" s="505">
        <v>0</v>
      </c>
      <c r="BT16" s="502">
        <v>0</v>
      </c>
      <c r="BU16" s="502">
        <v>0</v>
      </c>
      <c r="BV16" s="502">
        <v>0</v>
      </c>
      <c r="BW16" s="502">
        <v>0</v>
      </c>
      <c r="BX16" s="551">
        <v>0</v>
      </c>
      <c r="BY16" s="551">
        <v>0</v>
      </c>
      <c r="BZ16" s="505">
        <v>0</v>
      </c>
      <c r="CA16" s="505">
        <v>0</v>
      </c>
      <c r="CB16" s="505">
        <v>4</v>
      </c>
      <c r="CC16" s="505">
        <v>2</v>
      </c>
      <c r="CD16" s="505">
        <v>14</v>
      </c>
      <c r="CE16" s="551">
        <v>0</v>
      </c>
      <c r="CF16" s="551">
        <v>0</v>
      </c>
      <c r="CG16" s="549">
        <v>0</v>
      </c>
      <c r="CH16" s="505">
        <v>3</v>
      </c>
      <c r="CI16" s="505">
        <v>1</v>
      </c>
      <c r="CJ16" s="505">
        <v>7</v>
      </c>
      <c r="CK16" s="551">
        <v>21</v>
      </c>
      <c r="CL16" s="551">
        <v>61</v>
      </c>
      <c r="CM16" s="549">
        <v>35</v>
      </c>
      <c r="CN16" s="505">
        <v>0</v>
      </c>
      <c r="CO16" s="551">
        <v>0</v>
      </c>
      <c r="CP16" s="551">
        <v>0</v>
      </c>
      <c r="CQ16" s="549">
        <v>0</v>
      </c>
      <c r="CR16" s="505">
        <v>0</v>
      </c>
      <c r="CS16" s="506">
        <v>0</v>
      </c>
      <c r="CT16" s="506">
        <v>0</v>
      </c>
      <c r="CU16" s="506">
        <v>3</v>
      </c>
      <c r="CV16" s="551">
        <v>0</v>
      </c>
      <c r="CW16" s="551">
        <v>1</v>
      </c>
      <c r="CX16" s="549">
        <v>0</v>
      </c>
      <c r="CY16" s="506">
        <v>0</v>
      </c>
      <c r="CZ16" s="551">
        <v>0</v>
      </c>
      <c r="DA16" s="551">
        <v>0</v>
      </c>
      <c r="DB16" s="549">
        <v>0</v>
      </c>
      <c r="DC16" s="506">
        <v>0</v>
      </c>
      <c r="DD16" s="506">
        <v>0</v>
      </c>
      <c r="DE16" s="551">
        <v>0</v>
      </c>
      <c r="DF16" s="551">
        <v>0</v>
      </c>
      <c r="DG16" s="549">
        <v>0</v>
      </c>
      <c r="DH16" s="506">
        <v>0</v>
      </c>
      <c r="DI16" s="506">
        <v>3</v>
      </c>
      <c r="DJ16" s="505">
        <v>0</v>
      </c>
      <c r="DK16" s="505">
        <v>0</v>
      </c>
      <c r="DL16" s="505">
        <v>0</v>
      </c>
      <c r="DM16" s="505">
        <v>0</v>
      </c>
      <c r="DN16" s="505">
        <v>0</v>
      </c>
      <c r="DO16" s="551">
        <v>0</v>
      </c>
      <c r="DP16" s="551">
        <v>0</v>
      </c>
      <c r="DQ16" s="549">
        <v>0</v>
      </c>
      <c r="DR16" s="506">
        <v>0</v>
      </c>
      <c r="DS16" s="505">
        <v>0</v>
      </c>
      <c r="DT16" s="505">
        <v>0</v>
      </c>
      <c r="DU16" s="505">
        <v>0</v>
      </c>
      <c r="DV16" s="505">
        <v>0</v>
      </c>
      <c r="DW16" s="505">
        <v>0</v>
      </c>
      <c r="DX16" s="551">
        <v>0</v>
      </c>
      <c r="DY16" s="551">
        <v>0</v>
      </c>
      <c r="DZ16" s="549"/>
      <c r="EA16" s="506">
        <v>0</v>
      </c>
      <c r="EB16" s="506">
        <v>0</v>
      </c>
      <c r="EC16" s="505">
        <v>0</v>
      </c>
      <c r="ED16" s="505">
        <v>2</v>
      </c>
      <c r="EE16" s="507">
        <v>0</v>
      </c>
      <c r="EF16" s="507">
        <v>0</v>
      </c>
      <c r="EG16" s="507">
        <v>0</v>
      </c>
      <c r="EH16" s="551">
        <v>0</v>
      </c>
      <c r="EI16" s="551">
        <v>0</v>
      </c>
      <c r="EJ16" s="549">
        <v>0</v>
      </c>
      <c r="EK16" s="506">
        <v>0</v>
      </c>
      <c r="EL16" s="506">
        <v>0</v>
      </c>
      <c r="EM16" s="505">
        <v>0</v>
      </c>
      <c r="EN16" s="505">
        <v>0</v>
      </c>
      <c r="EO16" s="505">
        <v>0</v>
      </c>
      <c r="EP16" s="505">
        <v>0</v>
      </c>
      <c r="EQ16" s="505">
        <v>0</v>
      </c>
      <c r="ER16" s="551">
        <v>0</v>
      </c>
      <c r="ES16" s="551">
        <v>0</v>
      </c>
      <c r="ET16" s="549">
        <v>0</v>
      </c>
      <c r="EU16" s="506">
        <v>0</v>
      </c>
      <c r="EV16" s="506">
        <v>3</v>
      </c>
      <c r="EW16" s="505">
        <v>0</v>
      </c>
      <c r="EX16" s="505">
        <v>2</v>
      </c>
      <c r="EY16" s="505">
        <v>7</v>
      </c>
      <c r="EZ16" s="505">
        <v>3</v>
      </c>
      <c r="FA16" s="505">
        <v>24</v>
      </c>
      <c r="FB16" s="551">
        <v>21</v>
      </c>
      <c r="FC16" s="551">
        <v>62</v>
      </c>
      <c r="FD16" s="549">
        <v>35</v>
      </c>
      <c r="FE16" s="506">
        <v>0</v>
      </c>
      <c r="FF16" s="473">
        <v>3</v>
      </c>
      <c r="FG16" s="505">
        <v>0</v>
      </c>
      <c r="FH16" s="473">
        <v>2</v>
      </c>
      <c r="FI16" s="505">
        <v>7</v>
      </c>
      <c r="FJ16" s="473">
        <v>3</v>
      </c>
      <c r="FK16" s="473">
        <v>24</v>
      </c>
      <c r="FL16" s="551">
        <v>21</v>
      </c>
      <c r="FM16" s="554">
        <v>62</v>
      </c>
      <c r="FN16" s="495">
        <v>35</v>
      </c>
      <c r="FQ16" s="549">
        <v>0</v>
      </c>
      <c r="FR16" s="549">
        <v>0</v>
      </c>
      <c r="FS16" s="549">
        <v>0</v>
      </c>
      <c r="FT16" s="549">
        <v>0</v>
      </c>
      <c r="FU16" s="549">
        <v>0</v>
      </c>
      <c r="FV16" s="549">
        <v>0</v>
      </c>
      <c r="FW16" s="549">
        <v>0</v>
      </c>
    </row>
    <row r="17" spans="1:179" s="496" customFormat="1" ht="18" customHeight="1">
      <c r="A17" s="508" t="s">
        <v>255</v>
      </c>
      <c r="B17" s="510">
        <v>127751</v>
      </c>
      <c r="C17" s="510">
        <v>117827</v>
      </c>
      <c r="D17" s="509">
        <v>144194</v>
      </c>
      <c r="E17" s="509">
        <v>155602</v>
      </c>
      <c r="F17" s="509">
        <v>0</v>
      </c>
      <c r="G17" s="509">
        <v>0</v>
      </c>
      <c r="H17" s="509">
        <v>19502</v>
      </c>
      <c r="I17" s="552">
        <v>34724</v>
      </c>
      <c r="J17" s="552">
        <v>32223</v>
      </c>
      <c r="K17" s="549">
        <v>24948</v>
      </c>
      <c r="L17" s="510">
        <v>13</v>
      </c>
      <c r="M17" s="510">
        <v>13</v>
      </c>
      <c r="N17" s="509">
        <v>0</v>
      </c>
      <c r="O17" s="509">
        <v>0</v>
      </c>
      <c r="P17" s="509">
        <v>0</v>
      </c>
      <c r="Q17" s="509">
        <v>0</v>
      </c>
      <c r="R17" s="509">
        <v>0</v>
      </c>
      <c r="S17" s="552">
        <v>0</v>
      </c>
      <c r="T17" s="552">
        <v>0</v>
      </c>
      <c r="U17" s="549">
        <v>0</v>
      </c>
      <c r="V17" s="552">
        <v>2</v>
      </c>
      <c r="W17" s="549">
        <v>1212</v>
      </c>
      <c r="X17" s="510">
        <v>834</v>
      </c>
      <c r="Y17" s="510">
        <v>1476</v>
      </c>
      <c r="Z17" s="509">
        <v>2385</v>
      </c>
      <c r="AA17" s="509">
        <v>962</v>
      </c>
      <c r="AB17" s="509">
        <v>1051</v>
      </c>
      <c r="AC17" s="509">
        <v>840</v>
      </c>
      <c r="AD17" s="509">
        <v>96</v>
      </c>
      <c r="AE17" s="552">
        <v>8</v>
      </c>
      <c r="AF17" s="552">
        <v>4</v>
      </c>
      <c r="AG17" s="549">
        <v>918</v>
      </c>
      <c r="AH17" s="510">
        <v>125</v>
      </c>
      <c r="AI17" s="510">
        <v>172</v>
      </c>
      <c r="AJ17" s="509">
        <v>0</v>
      </c>
      <c r="AK17" s="509">
        <v>0</v>
      </c>
      <c r="AL17" s="509">
        <v>0</v>
      </c>
      <c r="AM17" s="509">
        <v>0</v>
      </c>
      <c r="AN17" s="509">
        <v>0</v>
      </c>
      <c r="AO17" s="552">
        <v>0</v>
      </c>
      <c r="AP17" s="551">
        <v>0</v>
      </c>
      <c r="AQ17" s="549">
        <v>0</v>
      </c>
      <c r="AR17" s="509">
        <v>1976</v>
      </c>
      <c r="AS17" s="509">
        <v>76454</v>
      </c>
      <c r="AT17" s="509">
        <v>151214</v>
      </c>
      <c r="AU17" s="509">
        <v>146362</v>
      </c>
      <c r="AV17" s="552">
        <v>176627</v>
      </c>
      <c r="AW17" s="551">
        <v>160168</v>
      </c>
      <c r="AX17" s="549">
        <v>142060</v>
      </c>
      <c r="AY17" s="552">
        <v>96</v>
      </c>
      <c r="AZ17" s="551">
        <v>1763</v>
      </c>
      <c r="BA17" s="549">
        <v>4006</v>
      </c>
      <c r="BB17" s="510">
        <v>34</v>
      </c>
      <c r="BC17" s="510">
        <v>34</v>
      </c>
      <c r="BD17" s="509">
        <v>21</v>
      </c>
      <c r="BE17" s="509">
        <v>4</v>
      </c>
      <c r="BF17" s="509">
        <v>0</v>
      </c>
      <c r="BG17" s="509">
        <v>1</v>
      </c>
      <c r="BH17" s="509">
        <v>0</v>
      </c>
      <c r="BI17" s="552">
        <v>0</v>
      </c>
      <c r="BJ17" s="552">
        <v>0</v>
      </c>
      <c r="BK17" s="549">
        <v>0</v>
      </c>
      <c r="BL17" s="509">
        <v>106</v>
      </c>
      <c r="BM17" s="509">
        <v>721</v>
      </c>
      <c r="BN17" s="552">
        <v>1764</v>
      </c>
      <c r="BO17" s="551">
        <v>2055</v>
      </c>
      <c r="BP17" s="549">
        <v>1857</v>
      </c>
      <c r="BQ17" s="510">
        <v>253</v>
      </c>
      <c r="BR17" s="510">
        <v>318</v>
      </c>
      <c r="BS17" s="509">
        <v>836</v>
      </c>
      <c r="BT17" s="511">
        <v>713</v>
      </c>
      <c r="BU17" s="511">
        <v>3117</v>
      </c>
      <c r="BV17" s="511">
        <v>7041</v>
      </c>
      <c r="BW17" s="511">
        <v>9821</v>
      </c>
      <c r="BX17" s="552">
        <v>13009</v>
      </c>
      <c r="BY17" s="552">
        <v>4651</v>
      </c>
      <c r="BZ17" s="509">
        <v>74</v>
      </c>
      <c r="CA17" s="509">
        <v>9701</v>
      </c>
      <c r="CB17" s="509">
        <v>100477</v>
      </c>
      <c r="CC17" s="509">
        <v>231606</v>
      </c>
      <c r="CD17" s="509">
        <v>247792</v>
      </c>
      <c r="CE17" s="552">
        <v>305286</v>
      </c>
      <c r="CF17" s="552">
        <v>274893</v>
      </c>
      <c r="CG17" s="549">
        <v>370069</v>
      </c>
      <c r="CH17" s="509">
        <v>16607</v>
      </c>
      <c r="CI17" s="509">
        <v>91224</v>
      </c>
      <c r="CJ17" s="509">
        <v>168182</v>
      </c>
      <c r="CK17" s="552">
        <v>218823</v>
      </c>
      <c r="CL17" s="552">
        <v>218798</v>
      </c>
      <c r="CM17" s="549">
        <v>281059</v>
      </c>
      <c r="CN17" s="509">
        <v>122</v>
      </c>
      <c r="CO17" s="552">
        <v>1441</v>
      </c>
      <c r="CP17" s="552">
        <v>10814</v>
      </c>
      <c r="CQ17" s="549">
        <v>21075</v>
      </c>
      <c r="CR17" s="509">
        <v>1581</v>
      </c>
      <c r="CS17" s="509">
        <v>20834</v>
      </c>
      <c r="CT17" s="509">
        <v>53254</v>
      </c>
      <c r="CU17" s="509">
        <v>73482</v>
      </c>
      <c r="CV17" s="552">
        <v>104546</v>
      </c>
      <c r="CW17" s="552">
        <v>127162</v>
      </c>
      <c r="CX17" s="549">
        <v>157243</v>
      </c>
      <c r="CY17" s="509">
        <v>93</v>
      </c>
      <c r="CZ17" s="552">
        <v>7781</v>
      </c>
      <c r="DA17" s="552">
        <v>17106</v>
      </c>
      <c r="DB17" s="549">
        <v>24003</v>
      </c>
      <c r="DC17" s="509">
        <v>2716</v>
      </c>
      <c r="DD17" s="509">
        <v>14226</v>
      </c>
      <c r="DE17" s="552">
        <v>21618</v>
      </c>
      <c r="DF17" s="552">
        <v>11521</v>
      </c>
      <c r="DG17" s="549">
        <v>4947</v>
      </c>
      <c r="DH17" s="510">
        <v>773</v>
      </c>
      <c r="DI17" s="510">
        <v>1353</v>
      </c>
      <c r="DJ17" s="509">
        <v>4765</v>
      </c>
      <c r="DK17" s="509">
        <v>20200</v>
      </c>
      <c r="DL17" s="509">
        <v>56993</v>
      </c>
      <c r="DM17" s="509">
        <v>65606</v>
      </c>
      <c r="DN17" s="509">
        <v>34882</v>
      </c>
      <c r="DO17" s="552">
        <v>13881</v>
      </c>
      <c r="DP17" s="552">
        <v>4269</v>
      </c>
      <c r="DQ17" s="549">
        <v>13125</v>
      </c>
      <c r="DR17" s="510">
        <v>67</v>
      </c>
      <c r="DS17" s="509">
        <v>88</v>
      </c>
      <c r="DT17" s="509">
        <v>7</v>
      </c>
      <c r="DU17" s="509">
        <v>6</v>
      </c>
      <c r="DV17" s="509">
        <v>1</v>
      </c>
      <c r="DW17" s="509">
        <v>0</v>
      </c>
      <c r="DX17" s="552">
        <v>0</v>
      </c>
      <c r="DY17" s="552">
        <v>0</v>
      </c>
      <c r="DZ17" s="549"/>
      <c r="EA17" s="510">
        <v>241</v>
      </c>
      <c r="EB17" s="510">
        <v>142</v>
      </c>
      <c r="EC17" s="509">
        <v>224</v>
      </c>
      <c r="ED17" s="509">
        <v>169</v>
      </c>
      <c r="EE17" s="509">
        <v>149</v>
      </c>
      <c r="EF17" s="509">
        <v>145</v>
      </c>
      <c r="EG17" s="509">
        <v>71</v>
      </c>
      <c r="EH17" s="552">
        <v>34</v>
      </c>
      <c r="EI17" s="552">
        <v>65</v>
      </c>
      <c r="EJ17" s="549">
        <v>74</v>
      </c>
      <c r="EK17" s="510">
        <v>3451</v>
      </c>
      <c r="EL17" s="510">
        <v>10854</v>
      </c>
      <c r="EM17" s="509">
        <v>26955</v>
      </c>
      <c r="EN17" s="509">
        <v>26369</v>
      </c>
      <c r="EO17" s="509">
        <v>23763</v>
      </c>
      <c r="EP17" s="509">
        <v>16143</v>
      </c>
      <c r="EQ17" s="509">
        <v>13431</v>
      </c>
      <c r="ER17" s="552">
        <v>36307</v>
      </c>
      <c r="ES17" s="552">
        <v>13303</v>
      </c>
      <c r="ET17" s="549">
        <v>17863</v>
      </c>
      <c r="EU17" s="510">
        <v>5771</v>
      </c>
      <c r="EV17" s="510">
        <v>14257</v>
      </c>
      <c r="EW17" s="509">
        <v>35348</v>
      </c>
      <c r="EX17" s="509">
        <v>61682</v>
      </c>
      <c r="EY17" s="509">
        <v>299451</v>
      </c>
      <c r="EZ17" s="509">
        <v>619897</v>
      </c>
      <c r="FA17" s="509">
        <v>709281</v>
      </c>
      <c r="FB17" s="552">
        <v>901221</v>
      </c>
      <c r="FC17" s="552">
        <v>846572</v>
      </c>
      <c r="FD17" s="549">
        <v>1041198</v>
      </c>
      <c r="FE17" s="510">
        <v>133522</v>
      </c>
      <c r="FF17" s="508">
        <v>132084</v>
      </c>
      <c r="FG17" s="509">
        <v>179542</v>
      </c>
      <c r="FH17" s="508">
        <v>217284</v>
      </c>
      <c r="FI17" s="509">
        <v>299451</v>
      </c>
      <c r="FJ17" s="508">
        <v>619897</v>
      </c>
      <c r="FK17" s="508">
        <v>728783</v>
      </c>
      <c r="FL17" s="552">
        <v>935945</v>
      </c>
      <c r="FM17" s="556">
        <v>878795</v>
      </c>
      <c r="FN17" s="1836">
        <v>1066146</v>
      </c>
      <c r="FQ17" s="549">
        <v>239</v>
      </c>
      <c r="FR17" s="549">
        <v>993</v>
      </c>
      <c r="FS17" s="549">
        <v>455</v>
      </c>
      <c r="FT17" s="549">
        <v>0</v>
      </c>
      <c r="FU17" s="549">
        <v>0</v>
      </c>
      <c r="FV17" s="549">
        <v>0</v>
      </c>
      <c r="FW17" s="549">
        <v>0</v>
      </c>
    </row>
    <row r="19" spans="1:179" ht="27.75" customHeight="1">
      <c r="A19" s="2033" t="s">
        <v>942</v>
      </c>
      <c r="B19" s="2034"/>
      <c r="C19" s="2034"/>
      <c r="D19" s="2034"/>
      <c r="E19" s="2034"/>
      <c r="F19" s="2034"/>
      <c r="G19" s="2034"/>
      <c r="H19" s="2034"/>
      <c r="I19" s="2034"/>
      <c r="J19" s="2034"/>
      <c r="K19" s="2035"/>
    </row>
    <row r="20" spans="1:179">
      <c r="A20" s="2234" t="s">
        <v>941</v>
      </c>
      <c r="B20" s="2234"/>
      <c r="C20" s="2234"/>
      <c r="D20" s="2234"/>
      <c r="E20" s="2234"/>
      <c r="F20" s="2234"/>
      <c r="G20" s="2234"/>
    </row>
  </sheetData>
  <sheetProtection selectLockedCells="1"/>
  <mergeCells count="24">
    <mergeCell ref="A20:G20"/>
    <mergeCell ref="EK2:ET2"/>
    <mergeCell ref="EU2:FD2"/>
    <mergeCell ref="FE2:FN2"/>
    <mergeCell ref="AR2:AW2"/>
    <mergeCell ref="DR2:DY2"/>
    <mergeCell ref="EA2:EJ2"/>
    <mergeCell ref="BQ2:BY2"/>
    <mergeCell ref="CN2:CQ2"/>
    <mergeCell ref="CR2:CX2"/>
    <mergeCell ref="CY2:DB2"/>
    <mergeCell ref="DC2:DG2"/>
    <mergeCell ref="DH2:DQ2"/>
    <mergeCell ref="X2:AG2"/>
    <mergeCell ref="BL2:BP2"/>
    <mergeCell ref="BB2:BK2"/>
    <mergeCell ref="BZ2:CG2"/>
    <mergeCell ref="CH2:CM2"/>
    <mergeCell ref="AH2:AO2"/>
    <mergeCell ref="A19:K19"/>
    <mergeCell ref="A2:A3"/>
    <mergeCell ref="B2:K2"/>
    <mergeCell ref="L2:U2"/>
    <mergeCell ref="V2:W2"/>
  </mergeCells>
  <printOptions horizontalCentered="1" verticalCentered="1"/>
  <pageMargins left="0.23622047244094499" right="0.23622047244094499" top="0.23622047244094499" bottom="2.9921259842519699" header="0.31496062992126" footer="0.31496062992126"/>
  <pageSetup paperSize="9" scale="68"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U44"/>
  <sheetViews>
    <sheetView topLeftCell="B25" zoomScale="108" zoomScaleNormal="108" workbookViewId="0">
      <selection activeCell="B44" sqref="B44:H44"/>
    </sheetView>
  </sheetViews>
  <sheetFormatPr defaultColWidth="9.1796875" defaultRowHeight="12.5"/>
  <cols>
    <col min="1" max="1" width="4.54296875" style="514" customWidth="1"/>
    <col min="2" max="2" width="19.26953125" style="514" bestFit="1" customWidth="1"/>
    <col min="3" max="24" width="7.7265625" style="514" customWidth="1"/>
    <col min="25" max="25" width="7.7265625" style="529" customWidth="1"/>
    <col min="26" max="30" width="7.7265625" style="514" customWidth="1"/>
    <col min="31" max="31" width="9.1796875" style="514"/>
    <col min="32" max="32" width="0" style="514" hidden="1" customWidth="1"/>
    <col min="33" max="33" width="9.1796875" style="514"/>
    <col min="34" max="34" width="10.1796875" style="514" bestFit="1" customWidth="1"/>
    <col min="35" max="35" width="13.26953125" style="514" bestFit="1" customWidth="1"/>
    <col min="36" max="16384" width="9.1796875" style="514"/>
  </cols>
  <sheetData>
    <row r="1" spans="1:35" ht="27.75" customHeight="1">
      <c r="A1" s="513" t="s">
        <v>905</v>
      </c>
      <c r="B1" s="513"/>
      <c r="C1" s="513"/>
      <c r="D1" s="513"/>
      <c r="E1" s="513"/>
      <c r="F1" s="513"/>
      <c r="G1" s="513"/>
      <c r="H1" s="513"/>
      <c r="I1" s="513"/>
      <c r="J1" s="513"/>
      <c r="K1" s="513"/>
      <c r="L1" s="513"/>
      <c r="M1" s="513"/>
      <c r="N1" s="513"/>
      <c r="O1" s="513"/>
      <c r="P1" s="513"/>
      <c r="Q1" s="537"/>
      <c r="R1" s="537"/>
      <c r="S1" s="537"/>
      <c r="T1" s="537"/>
      <c r="U1" s="537"/>
      <c r="V1" s="537"/>
      <c r="W1" s="537"/>
      <c r="X1" s="537"/>
      <c r="Y1" s="537"/>
      <c r="Z1" s="537"/>
      <c r="AA1" s="537"/>
      <c r="AB1" s="537"/>
      <c r="AC1" s="537"/>
      <c r="AD1" s="537"/>
    </row>
    <row r="2" spans="1:35" ht="24.75" customHeight="1">
      <c r="A2" s="2303" t="s">
        <v>1</v>
      </c>
      <c r="B2" s="2303" t="s">
        <v>2</v>
      </c>
      <c r="C2" s="2305" t="s">
        <v>297</v>
      </c>
      <c r="D2" s="2306"/>
      <c r="E2" s="2306"/>
      <c r="F2" s="2306"/>
      <c r="G2" s="2306"/>
      <c r="H2" s="2306"/>
      <c r="I2" s="2306"/>
      <c r="J2" s="2306"/>
      <c r="K2" s="2306"/>
      <c r="L2" s="2306"/>
      <c r="M2" s="2306"/>
      <c r="N2" s="2306"/>
      <c r="O2" s="2306"/>
      <c r="P2" s="2306"/>
      <c r="Q2" s="2306"/>
      <c r="R2" s="2307"/>
      <c r="S2" s="2298" t="s">
        <v>298</v>
      </c>
      <c r="T2" s="2299"/>
      <c r="U2" s="2299"/>
      <c r="V2" s="2299"/>
      <c r="W2" s="2299"/>
      <c r="X2" s="2299"/>
      <c r="Y2" s="2299"/>
      <c r="Z2" s="2299"/>
      <c r="AA2" s="2299"/>
      <c r="AB2" s="2299"/>
      <c r="AC2" s="2299"/>
      <c r="AD2" s="2299"/>
      <c r="AE2" s="2299"/>
      <c r="AF2" s="2299"/>
      <c r="AG2" s="2299"/>
      <c r="AH2" s="2299"/>
      <c r="AI2" s="2299"/>
    </row>
    <row r="3" spans="1:35" ht="20.25" customHeight="1">
      <c r="A3" s="2303"/>
      <c r="B3" s="2303"/>
      <c r="C3" s="2304" t="s">
        <v>90</v>
      </c>
      <c r="D3" s="2303"/>
      <c r="E3" s="2303" t="s">
        <v>91</v>
      </c>
      <c r="F3" s="2303"/>
      <c r="G3" s="2303" t="s">
        <v>92</v>
      </c>
      <c r="H3" s="2303"/>
      <c r="I3" s="2303" t="s">
        <v>93</v>
      </c>
      <c r="J3" s="2303"/>
      <c r="K3" s="2303" t="s">
        <v>94</v>
      </c>
      <c r="L3" s="2303"/>
      <c r="M3" s="2310" t="s">
        <v>95</v>
      </c>
      <c r="N3" s="2310"/>
      <c r="O3" s="2301" t="s">
        <v>102</v>
      </c>
      <c r="P3" s="2308"/>
      <c r="Q3" s="2301" t="s">
        <v>320</v>
      </c>
      <c r="R3" s="2308"/>
      <c r="S3" s="2300" t="s">
        <v>90</v>
      </c>
      <c r="T3" s="2300"/>
      <c r="U3" s="2300" t="s">
        <v>91</v>
      </c>
      <c r="V3" s="2300"/>
      <c r="W3" s="2300" t="s">
        <v>92</v>
      </c>
      <c r="X3" s="2300"/>
      <c r="Y3" s="2300" t="s">
        <v>93</v>
      </c>
      <c r="Z3" s="2300"/>
      <c r="AA3" s="2300" t="s">
        <v>94</v>
      </c>
      <c r="AB3" s="2300"/>
      <c r="AC3" s="2300" t="s">
        <v>95</v>
      </c>
      <c r="AD3" s="2300"/>
      <c r="AE3" s="2301" t="s">
        <v>102</v>
      </c>
      <c r="AF3" s="2302"/>
      <c r="AG3" s="2308"/>
      <c r="AH3" s="2301" t="s">
        <v>320</v>
      </c>
      <c r="AI3" s="2302"/>
    </row>
    <row r="4" spans="1:35" s="517" customFormat="1" ht="26">
      <c r="A4" s="2303"/>
      <c r="B4" s="2303"/>
      <c r="C4" s="515" t="s">
        <v>299</v>
      </c>
      <c r="D4" s="516" t="s">
        <v>300</v>
      </c>
      <c r="E4" s="515" t="s">
        <v>299</v>
      </c>
      <c r="F4" s="516" t="s">
        <v>300</v>
      </c>
      <c r="G4" s="515" t="s">
        <v>299</v>
      </c>
      <c r="H4" s="516" t="s">
        <v>300</v>
      </c>
      <c r="I4" s="515" t="s">
        <v>299</v>
      </c>
      <c r="J4" s="516" t="s">
        <v>300</v>
      </c>
      <c r="K4" s="515" t="s">
        <v>299</v>
      </c>
      <c r="L4" s="516" t="s">
        <v>300</v>
      </c>
      <c r="M4" s="515" t="s">
        <v>299</v>
      </c>
      <c r="N4" s="516" t="s">
        <v>300</v>
      </c>
      <c r="O4" s="515" t="s">
        <v>299</v>
      </c>
      <c r="P4" s="516" t="s">
        <v>300</v>
      </c>
      <c r="Q4" s="515" t="s">
        <v>299</v>
      </c>
      <c r="R4" s="516" t="s">
        <v>300</v>
      </c>
      <c r="S4" s="515" t="s">
        <v>299</v>
      </c>
      <c r="T4" s="516" t="s">
        <v>300</v>
      </c>
      <c r="U4" s="515" t="s">
        <v>299</v>
      </c>
      <c r="V4" s="516" t="s">
        <v>300</v>
      </c>
      <c r="W4" s="515" t="s">
        <v>299</v>
      </c>
      <c r="X4" s="516" t="s">
        <v>300</v>
      </c>
      <c r="Y4" s="515" t="s">
        <v>299</v>
      </c>
      <c r="Z4" s="516" t="s">
        <v>300</v>
      </c>
      <c r="AA4" s="515" t="s">
        <v>299</v>
      </c>
      <c r="AB4" s="516" t="s">
        <v>300</v>
      </c>
      <c r="AC4" s="515" t="s">
        <v>299</v>
      </c>
      <c r="AD4" s="516" t="s">
        <v>300</v>
      </c>
      <c r="AE4" s="515" t="s">
        <v>299</v>
      </c>
      <c r="AF4" s="516" t="s">
        <v>300</v>
      </c>
      <c r="AG4" s="516" t="s">
        <v>300</v>
      </c>
      <c r="AH4" s="515" t="s">
        <v>299</v>
      </c>
      <c r="AI4" s="516" t="s">
        <v>300</v>
      </c>
    </row>
    <row r="5" spans="1:35" s="517" customFormat="1" ht="13">
      <c r="A5" s="518"/>
      <c r="B5" s="340" t="s">
        <v>7</v>
      </c>
      <c r="C5" s="519"/>
      <c r="D5" s="520"/>
      <c r="E5" s="519"/>
      <c r="F5" s="520"/>
      <c r="G5" s="519"/>
      <c r="H5" s="520"/>
      <c r="I5" s="519"/>
      <c r="J5" s="520"/>
      <c r="K5" s="519"/>
      <c r="L5" s="520"/>
      <c r="M5" s="519"/>
      <c r="N5" s="520"/>
      <c r="O5" s="520"/>
      <c r="P5" s="520"/>
      <c r="Q5" s="520"/>
      <c r="R5" s="520"/>
      <c r="S5" s="519"/>
      <c r="T5" s="520"/>
      <c r="U5" s="519"/>
      <c r="V5" s="520"/>
      <c r="W5" s="519"/>
      <c r="X5" s="520"/>
      <c r="Y5" s="519"/>
      <c r="Z5" s="520"/>
      <c r="AA5" s="519"/>
      <c r="AB5" s="520"/>
      <c r="AC5" s="519"/>
      <c r="AD5" s="520"/>
      <c r="AE5" s="541"/>
      <c r="AG5" s="541"/>
      <c r="AH5" s="541"/>
      <c r="AI5" s="1837"/>
    </row>
    <row r="6" spans="1:35">
      <c r="A6" s="521">
        <v>1</v>
      </c>
      <c r="B6" s="521" t="s">
        <v>104</v>
      </c>
      <c r="C6" s="522">
        <v>20</v>
      </c>
      <c r="D6" s="522">
        <v>22.438957855653332</v>
      </c>
      <c r="E6" s="522">
        <v>20</v>
      </c>
      <c r="F6" s="522">
        <v>22.355392513399458</v>
      </c>
      <c r="G6" s="522">
        <v>20</v>
      </c>
      <c r="H6" s="522">
        <v>22.286741601590926</v>
      </c>
      <c r="I6" s="522">
        <v>20</v>
      </c>
      <c r="J6" s="522">
        <v>21.369835110489319</v>
      </c>
      <c r="K6" s="522">
        <v>20</v>
      </c>
      <c r="L6" s="522">
        <v>21.458397128184064</v>
      </c>
      <c r="M6" s="522">
        <v>20</v>
      </c>
      <c r="N6" s="522">
        <v>20.7</v>
      </c>
      <c r="O6" s="547">
        <v>20</v>
      </c>
      <c r="P6" s="540">
        <v>22.245484432205163</v>
      </c>
      <c r="Q6" s="547">
        <v>20</v>
      </c>
      <c r="R6" s="809">
        <v>0.47715117359298198</v>
      </c>
      <c r="S6" s="522">
        <v>5</v>
      </c>
      <c r="T6" s="522">
        <v>27.229999999999997</v>
      </c>
      <c r="U6" s="522">
        <v>5</v>
      </c>
      <c r="V6" s="522">
        <v>41.4</v>
      </c>
      <c r="W6" s="522">
        <v>5</v>
      </c>
      <c r="X6" s="522">
        <v>16.45</v>
      </c>
      <c r="Y6" s="522">
        <v>5</v>
      </c>
      <c r="Z6" s="522">
        <v>10.392317478581994</v>
      </c>
      <c r="AA6" s="522">
        <v>5</v>
      </c>
      <c r="AB6" s="522">
        <v>7.9600000000000009</v>
      </c>
      <c r="AC6" s="522">
        <v>5</v>
      </c>
      <c r="AD6" s="522">
        <v>11.5</v>
      </c>
      <c r="AE6" s="536">
        <v>5</v>
      </c>
      <c r="AF6" s="538"/>
      <c r="AG6" s="542">
        <v>14.04826572705932</v>
      </c>
      <c r="AH6" s="536">
        <v>5</v>
      </c>
      <c r="AI6" s="1838">
        <v>5.7267096679564526E-2</v>
      </c>
    </row>
    <row r="7" spans="1:35" ht="13">
      <c r="A7" s="521"/>
      <c r="B7" s="340" t="s">
        <v>12</v>
      </c>
      <c r="C7" s="522"/>
      <c r="D7" s="522"/>
      <c r="E7" s="522"/>
      <c r="F7" s="522"/>
      <c r="G7" s="522"/>
      <c r="H7" s="522"/>
      <c r="I7" s="522"/>
      <c r="J7" s="522"/>
      <c r="K7" s="522"/>
      <c r="L7" s="522"/>
      <c r="M7" s="522"/>
      <c r="N7" s="522"/>
      <c r="O7" s="536"/>
      <c r="P7" s="540"/>
      <c r="Q7" s="536"/>
      <c r="R7" s="540"/>
      <c r="S7" s="522"/>
      <c r="T7" s="522"/>
      <c r="U7" s="522"/>
      <c r="V7" s="522"/>
      <c r="W7" s="522"/>
      <c r="X7" s="522"/>
      <c r="Y7" s="522"/>
      <c r="Z7" s="522"/>
      <c r="AA7" s="522"/>
      <c r="AB7" s="522"/>
      <c r="AC7" s="522"/>
      <c r="AD7" s="522"/>
      <c r="AE7" s="545"/>
      <c r="AF7" s="538"/>
      <c r="AG7" s="542"/>
      <c r="AH7" s="545"/>
      <c r="AI7" s="521"/>
    </row>
    <row r="8" spans="1:35">
      <c r="A8" s="521">
        <v>2</v>
      </c>
      <c r="B8" s="808" t="s">
        <v>343</v>
      </c>
      <c r="C8" s="522"/>
      <c r="D8" s="522"/>
      <c r="E8" s="522"/>
      <c r="F8" s="522"/>
      <c r="G8" s="522"/>
      <c r="H8" s="522"/>
      <c r="I8" s="522"/>
      <c r="J8" s="522"/>
      <c r="K8" s="522"/>
      <c r="L8" s="522"/>
      <c r="M8" s="522"/>
      <c r="N8" s="522"/>
      <c r="O8" s="536"/>
      <c r="P8" s="540"/>
      <c r="Q8" s="536">
        <v>3.5</v>
      </c>
      <c r="R8" s="809">
        <v>0.38181818181818183</v>
      </c>
      <c r="S8" s="522"/>
      <c r="T8" s="522"/>
      <c r="U8" s="522"/>
      <c r="V8" s="522"/>
      <c r="W8" s="522"/>
      <c r="X8" s="522"/>
      <c r="Y8" s="522"/>
      <c r="Z8" s="522"/>
      <c r="AA8" s="522"/>
      <c r="AB8" s="522"/>
      <c r="AC8" s="522"/>
      <c r="AD8" s="522"/>
      <c r="AE8" s="545"/>
      <c r="AF8" s="538"/>
      <c r="AG8" s="542"/>
      <c r="AH8" s="817" t="s">
        <v>369</v>
      </c>
      <c r="AI8" s="1839" t="s">
        <v>372</v>
      </c>
    </row>
    <row r="9" spans="1:35">
      <c r="A9" s="521">
        <v>3</v>
      </c>
      <c r="B9" s="521" t="s">
        <v>301</v>
      </c>
      <c r="C9" s="522">
        <v>20</v>
      </c>
      <c r="D9" s="522">
        <v>21.605824480110364</v>
      </c>
      <c r="E9" s="522">
        <v>20</v>
      </c>
      <c r="F9" s="522">
        <v>29.984201068538418</v>
      </c>
      <c r="G9" s="522">
        <v>20</v>
      </c>
      <c r="H9" s="522">
        <v>25.693944681015385</v>
      </c>
      <c r="I9" s="522">
        <v>20</v>
      </c>
      <c r="J9" s="522">
        <v>24.490371245166575</v>
      </c>
      <c r="K9" s="522">
        <v>20</v>
      </c>
      <c r="L9" s="522">
        <v>24.723555265650965</v>
      </c>
      <c r="M9" s="522">
        <v>20</v>
      </c>
      <c r="N9" s="522">
        <v>21.6</v>
      </c>
      <c r="O9" s="536">
        <v>20</v>
      </c>
      <c r="P9" s="540">
        <v>21.3193694045335</v>
      </c>
      <c r="Q9" s="536">
        <v>20</v>
      </c>
      <c r="R9" s="809">
        <v>0.21092722913927769</v>
      </c>
      <c r="S9" s="522">
        <v>5</v>
      </c>
      <c r="T9" s="522">
        <v>6</v>
      </c>
      <c r="U9" s="522">
        <v>5</v>
      </c>
      <c r="V9" s="522">
        <v>11.700000000000001</v>
      </c>
      <c r="W9" s="522">
        <v>5</v>
      </c>
      <c r="X9" s="522">
        <v>19.850000000000001</v>
      </c>
      <c r="Y9" s="522">
        <v>5</v>
      </c>
      <c r="Z9" s="522">
        <v>22.378196662264376</v>
      </c>
      <c r="AA9" s="522">
        <v>5</v>
      </c>
      <c r="AB9" s="522">
        <v>12.61</v>
      </c>
      <c r="AC9" s="522">
        <v>5</v>
      </c>
      <c r="AD9" s="522">
        <v>16.399999999999999</v>
      </c>
      <c r="AE9" s="536">
        <v>5</v>
      </c>
      <c r="AF9" s="538"/>
      <c r="AG9" s="542">
        <v>22.435093191461391</v>
      </c>
      <c r="AH9" s="536">
        <v>5</v>
      </c>
      <c r="AI9" s="1838">
        <v>0.12222453490083629</v>
      </c>
    </row>
    <row r="10" spans="1:35">
      <c r="A10" s="521">
        <v>4</v>
      </c>
      <c r="B10" s="807" t="s">
        <v>817</v>
      </c>
      <c r="C10" s="522">
        <v>19</v>
      </c>
      <c r="D10" s="522">
        <v>22.753865440869202</v>
      </c>
      <c r="E10" s="522">
        <v>20</v>
      </c>
      <c r="F10" s="522">
        <v>27.219811005791755</v>
      </c>
      <c r="G10" s="522">
        <v>20</v>
      </c>
      <c r="H10" s="522">
        <v>22.228527114187898</v>
      </c>
      <c r="I10" s="522">
        <v>20</v>
      </c>
      <c r="J10" s="522">
        <v>39.981860378264464</v>
      </c>
      <c r="K10" s="522">
        <v>20</v>
      </c>
      <c r="L10" s="522">
        <v>24.078226857887874</v>
      </c>
      <c r="M10" s="522">
        <v>20</v>
      </c>
      <c r="N10" s="522">
        <v>23.4</v>
      </c>
      <c r="O10" s="536">
        <v>20</v>
      </c>
      <c r="P10" s="540">
        <v>24.933244325767689</v>
      </c>
      <c r="Q10" s="536">
        <v>20</v>
      </c>
      <c r="R10" s="809">
        <v>0.22147442131880957</v>
      </c>
      <c r="S10" s="522">
        <v>4.5</v>
      </c>
      <c r="T10" s="522">
        <v>50</v>
      </c>
      <c r="U10" s="522">
        <v>5</v>
      </c>
      <c r="V10" s="522">
        <v>5.5</v>
      </c>
      <c r="W10" s="522">
        <v>5</v>
      </c>
      <c r="X10" s="522">
        <v>9.6199999999999992</v>
      </c>
      <c r="Y10" s="522">
        <v>5</v>
      </c>
      <c r="Z10" s="522">
        <v>13.450062332672537</v>
      </c>
      <c r="AA10" s="522">
        <v>5</v>
      </c>
      <c r="AB10" s="522">
        <v>7.3800000000000008</v>
      </c>
      <c r="AC10" s="522">
        <v>5</v>
      </c>
      <c r="AD10" s="522">
        <v>10.199999999999999</v>
      </c>
      <c r="AE10" s="536">
        <v>5</v>
      </c>
      <c r="AF10" s="538"/>
      <c r="AG10" s="542">
        <v>13.163536479153173</v>
      </c>
      <c r="AH10" s="536">
        <v>5</v>
      </c>
      <c r="AI10" s="1838">
        <v>0.28425400271623286</v>
      </c>
    </row>
    <row r="11" spans="1:35">
      <c r="A11" s="521">
        <v>5</v>
      </c>
      <c r="B11" s="521" t="s">
        <v>302</v>
      </c>
      <c r="C11" s="522">
        <v>19</v>
      </c>
      <c r="D11" s="522">
        <v>24.029547369986616</v>
      </c>
      <c r="E11" s="522">
        <v>20</v>
      </c>
      <c r="F11" s="522">
        <v>23.997154927887706</v>
      </c>
      <c r="G11" s="522">
        <v>20</v>
      </c>
      <c r="H11" s="522">
        <v>24.773336738602989</v>
      </c>
      <c r="I11" s="522">
        <v>20</v>
      </c>
      <c r="J11" s="522">
        <v>27.565235690235689</v>
      </c>
      <c r="K11" s="522">
        <v>20</v>
      </c>
      <c r="L11" s="522">
        <v>27.554334845951757</v>
      </c>
      <c r="M11" s="522">
        <v>20</v>
      </c>
      <c r="N11" s="522">
        <v>22.4</v>
      </c>
      <c r="O11" s="536">
        <v>20</v>
      </c>
      <c r="P11" s="540">
        <v>23.134852256046972</v>
      </c>
      <c r="Q11" s="536">
        <v>20</v>
      </c>
      <c r="R11" s="809">
        <v>0.24223828592230484</v>
      </c>
      <c r="S11" s="522">
        <v>4.5</v>
      </c>
      <c r="T11" s="522">
        <v>72.899999999999991</v>
      </c>
      <c r="U11" s="522">
        <v>5</v>
      </c>
      <c r="V11" s="522">
        <v>33.5</v>
      </c>
      <c r="W11" s="522">
        <v>5</v>
      </c>
      <c r="X11" s="522">
        <v>59.77</v>
      </c>
      <c r="Y11" s="522">
        <v>5</v>
      </c>
      <c r="Z11" s="522">
        <v>16.986009780243656</v>
      </c>
      <c r="AA11" s="522">
        <v>5</v>
      </c>
      <c r="AB11" s="522">
        <v>5.66</v>
      </c>
      <c r="AC11" s="522">
        <v>5</v>
      </c>
      <c r="AD11" s="522">
        <v>5.8</v>
      </c>
      <c r="AE11" s="536">
        <v>5</v>
      </c>
      <c r="AF11" s="538"/>
      <c r="AG11" s="542">
        <v>5.7835347532883752</v>
      </c>
      <c r="AH11" s="536">
        <v>5</v>
      </c>
      <c r="AI11" s="1838">
        <v>5.1018915756630263E-2</v>
      </c>
    </row>
    <row r="12" spans="1:35">
      <c r="A12" s="521">
        <v>6</v>
      </c>
      <c r="B12" s="521" t="s">
        <v>303</v>
      </c>
      <c r="C12" s="522">
        <v>20</v>
      </c>
      <c r="D12" s="522">
        <v>29.306913804866952</v>
      </c>
      <c r="E12" s="522">
        <v>20</v>
      </c>
      <c r="F12" s="522">
        <v>27.493883834080101</v>
      </c>
      <c r="G12" s="522">
        <v>20</v>
      </c>
      <c r="H12" s="522">
        <v>22.914722896062699</v>
      </c>
      <c r="I12" s="522">
        <v>20</v>
      </c>
      <c r="J12" s="522">
        <v>23.49545388945014</v>
      </c>
      <c r="K12" s="522">
        <v>20</v>
      </c>
      <c r="L12" s="522">
        <v>21.409981279393637</v>
      </c>
      <c r="M12" s="522">
        <v>20</v>
      </c>
      <c r="N12" s="522">
        <v>23.6</v>
      </c>
      <c r="O12" s="536">
        <v>20</v>
      </c>
      <c r="P12" s="540">
        <v>21.201388396968195</v>
      </c>
      <c r="Q12" s="536">
        <v>20</v>
      </c>
      <c r="R12" s="809">
        <v>0.21275248082201423</v>
      </c>
      <c r="S12" s="522">
        <v>5</v>
      </c>
      <c r="T12" s="522">
        <v>17</v>
      </c>
      <c r="U12" s="522">
        <v>5</v>
      </c>
      <c r="V12" s="522">
        <v>13.3</v>
      </c>
      <c r="W12" s="522">
        <v>5</v>
      </c>
      <c r="X12" s="522">
        <v>7.62</v>
      </c>
      <c r="Y12" s="522">
        <v>5</v>
      </c>
      <c r="Z12" s="522">
        <v>6.4282730727304216</v>
      </c>
      <c r="AA12" s="522">
        <v>5</v>
      </c>
      <c r="AB12" s="522">
        <v>13.36</v>
      </c>
      <c r="AC12" s="522">
        <v>5</v>
      </c>
      <c r="AD12" s="522">
        <v>8.1999999999999993</v>
      </c>
      <c r="AE12" s="536">
        <v>5</v>
      </c>
      <c r="AF12" s="538"/>
      <c r="AG12" s="542">
        <v>8.2865024283597197</v>
      </c>
      <c r="AH12" s="536">
        <v>5</v>
      </c>
      <c r="AI12" s="1838">
        <v>0.17166180329203623</v>
      </c>
    </row>
    <row r="13" spans="1:35">
      <c r="A13" s="521">
        <v>7</v>
      </c>
      <c r="B13" s="521" t="s">
        <v>304</v>
      </c>
      <c r="C13" s="522">
        <v>20</v>
      </c>
      <c r="D13" s="522">
        <v>30.170264718138419</v>
      </c>
      <c r="E13" s="522">
        <v>20</v>
      </c>
      <c r="F13" s="522">
        <v>23.644494312064602</v>
      </c>
      <c r="G13" s="522">
        <v>20</v>
      </c>
      <c r="H13" s="522">
        <v>25.975642708252916</v>
      </c>
      <c r="I13" s="522">
        <v>20</v>
      </c>
      <c r="J13" s="522">
        <v>27.396816122912167</v>
      </c>
      <c r="K13" s="522">
        <v>20</v>
      </c>
      <c r="L13" s="522">
        <v>28.943356369861572</v>
      </c>
      <c r="M13" s="522">
        <v>20</v>
      </c>
      <c r="N13" s="522">
        <v>28.6</v>
      </c>
      <c r="O13" s="536">
        <v>20</v>
      </c>
      <c r="P13" s="540">
        <v>26.959173522720786</v>
      </c>
      <c r="Q13" s="536">
        <v>20</v>
      </c>
      <c r="R13" s="809">
        <v>0.31038034706083278</v>
      </c>
      <c r="S13" s="522">
        <v>5</v>
      </c>
      <c r="T13" s="522">
        <v>13</v>
      </c>
      <c r="U13" s="522">
        <v>5</v>
      </c>
      <c r="V13" s="522">
        <v>14.299999999999999</v>
      </c>
      <c r="W13" s="522">
        <v>5</v>
      </c>
      <c r="X13" s="522">
        <v>17.080000000000002</v>
      </c>
      <c r="Y13" s="522">
        <v>5</v>
      </c>
      <c r="Z13" s="522">
        <v>17.98122155079205</v>
      </c>
      <c r="AA13" s="522">
        <v>5</v>
      </c>
      <c r="AB13" s="522">
        <v>11.68</v>
      </c>
      <c r="AC13" s="522">
        <v>5</v>
      </c>
      <c r="AD13" s="522">
        <v>12.3</v>
      </c>
      <c r="AE13" s="536">
        <v>5</v>
      </c>
      <c r="AF13" s="538"/>
      <c r="AG13" s="542">
        <v>13.57494594898721</v>
      </c>
      <c r="AH13" s="536">
        <v>5</v>
      </c>
      <c r="AI13" s="1838">
        <v>0.13956683387831542</v>
      </c>
    </row>
    <row r="14" spans="1:35">
      <c r="A14" s="521">
        <v>8</v>
      </c>
      <c r="B14" s="521" t="s">
        <v>305</v>
      </c>
      <c r="C14" s="522">
        <v>20</v>
      </c>
      <c r="D14" s="522">
        <v>22.31450222669157</v>
      </c>
      <c r="E14" s="522">
        <v>20</v>
      </c>
      <c r="F14" s="522">
        <v>22.574033728717822</v>
      </c>
      <c r="G14" s="522">
        <v>20</v>
      </c>
      <c r="H14" s="522">
        <v>28.352584094121013</v>
      </c>
      <c r="I14" s="522">
        <v>20</v>
      </c>
      <c r="J14" s="522">
        <v>30.64760051630801</v>
      </c>
      <c r="K14" s="522">
        <v>20</v>
      </c>
      <c r="L14" s="522">
        <v>27.509821879466923</v>
      </c>
      <c r="M14" s="522">
        <v>20</v>
      </c>
      <c r="N14" s="522">
        <v>25.3</v>
      </c>
      <c r="O14" s="536">
        <v>20</v>
      </c>
      <c r="P14" s="540">
        <v>30.752706568954537</v>
      </c>
      <c r="Q14" s="536">
        <v>20</v>
      </c>
      <c r="R14" s="809">
        <v>0.26741888402380148</v>
      </c>
      <c r="S14" s="522">
        <v>5</v>
      </c>
      <c r="T14" s="522">
        <v>5.8999999999999995</v>
      </c>
      <c r="U14" s="522">
        <v>5</v>
      </c>
      <c r="V14" s="522">
        <v>7.3</v>
      </c>
      <c r="W14" s="522">
        <v>5</v>
      </c>
      <c r="X14" s="522">
        <v>7.2900000000000009</v>
      </c>
      <c r="Y14" s="522">
        <v>5</v>
      </c>
      <c r="Z14" s="522">
        <v>6.3897421244374604</v>
      </c>
      <c r="AA14" s="522">
        <v>5</v>
      </c>
      <c r="AB14" s="522">
        <v>5.99</v>
      </c>
      <c r="AC14" s="522">
        <v>5</v>
      </c>
      <c r="AD14" s="522">
        <v>11.4</v>
      </c>
      <c r="AE14" s="536">
        <v>5</v>
      </c>
      <c r="AF14" s="538"/>
      <c r="AG14" s="542">
        <v>72.081446203424221</v>
      </c>
      <c r="AH14" s="536">
        <v>5</v>
      </c>
      <c r="AI14" s="1838">
        <v>1.0199765687850246</v>
      </c>
    </row>
    <row r="15" spans="1:35">
      <c r="A15" s="521">
        <v>9</v>
      </c>
      <c r="B15" s="521" t="s">
        <v>306</v>
      </c>
      <c r="C15" s="522">
        <v>19</v>
      </c>
      <c r="D15" s="522">
        <v>22.622954418237097</v>
      </c>
      <c r="E15" s="522">
        <v>20</v>
      </c>
      <c r="F15" s="522">
        <v>26.481553879454196</v>
      </c>
      <c r="G15" s="522">
        <v>20</v>
      </c>
      <c r="H15" s="522">
        <v>28.802107546877419</v>
      </c>
      <c r="I15" s="522">
        <v>20</v>
      </c>
      <c r="J15" s="522">
        <v>29.645173343297127</v>
      </c>
      <c r="K15" s="522">
        <v>20</v>
      </c>
      <c r="L15" s="522">
        <v>32.966079059829063</v>
      </c>
      <c r="M15" s="522">
        <v>20</v>
      </c>
      <c r="N15" s="522">
        <v>33</v>
      </c>
      <c r="O15" s="536">
        <v>20</v>
      </c>
      <c r="P15" s="540">
        <v>32.564991241650105</v>
      </c>
      <c r="Q15" s="536">
        <v>20</v>
      </c>
      <c r="R15" s="809">
        <v>0.39746976603185258</v>
      </c>
      <c r="S15" s="522">
        <v>4.5</v>
      </c>
      <c r="T15" s="522">
        <v>4.7</v>
      </c>
      <c r="U15" s="522">
        <v>5</v>
      </c>
      <c r="V15" s="522">
        <v>11.1</v>
      </c>
      <c r="W15" s="522">
        <v>5</v>
      </c>
      <c r="X15" s="522">
        <v>22.509999999999998</v>
      </c>
      <c r="Y15" s="522">
        <v>5</v>
      </c>
      <c r="Z15" s="522">
        <v>8.6570328810020865</v>
      </c>
      <c r="AA15" s="522">
        <v>5</v>
      </c>
      <c r="AB15" s="522">
        <v>11.67</v>
      </c>
      <c r="AC15" s="522">
        <v>5</v>
      </c>
      <c r="AD15" s="522">
        <v>6.8</v>
      </c>
      <c r="AE15" s="536">
        <v>5</v>
      </c>
      <c r="AF15" s="538"/>
      <c r="AG15" s="542">
        <v>8.4112384506167661</v>
      </c>
      <c r="AH15" s="536">
        <v>5</v>
      </c>
      <c r="AI15" s="1838">
        <v>6.6388546250059785E-2</v>
      </c>
    </row>
    <row r="16" spans="1:35">
      <c r="A16" s="521">
        <v>10</v>
      </c>
      <c r="B16" s="807" t="s">
        <v>345</v>
      </c>
      <c r="C16" s="522"/>
      <c r="D16" s="522"/>
      <c r="E16" s="522"/>
      <c r="F16" s="522"/>
      <c r="G16" s="522"/>
      <c r="H16" s="522"/>
      <c r="I16" s="522"/>
      <c r="J16" s="522"/>
      <c r="K16" s="522"/>
      <c r="L16" s="522"/>
      <c r="M16" s="522"/>
      <c r="N16" s="522"/>
      <c r="O16" s="536"/>
      <c r="P16" s="540"/>
      <c r="Q16" s="536">
        <v>3.5</v>
      </c>
      <c r="R16" s="809">
        <v>0.81679389312977102</v>
      </c>
      <c r="S16" s="522"/>
      <c r="T16" s="522"/>
      <c r="U16" s="522"/>
      <c r="V16" s="522"/>
      <c r="W16" s="522"/>
      <c r="X16" s="522"/>
      <c r="Y16" s="522"/>
      <c r="Z16" s="522"/>
      <c r="AA16" s="522"/>
      <c r="AB16" s="522"/>
      <c r="AC16" s="522"/>
      <c r="AD16" s="522"/>
      <c r="AE16" s="536"/>
      <c r="AF16" s="538"/>
      <c r="AG16" s="542"/>
      <c r="AH16" s="536" t="s">
        <v>369</v>
      </c>
      <c r="AI16" s="1840" t="s">
        <v>373</v>
      </c>
    </row>
    <row r="17" spans="1:35">
      <c r="A17" s="521">
        <v>11</v>
      </c>
      <c r="B17" s="521" t="s">
        <v>307</v>
      </c>
      <c r="C17" s="522">
        <v>16</v>
      </c>
      <c r="D17" s="522">
        <v>20.711607220720328</v>
      </c>
      <c r="E17" s="522">
        <v>18</v>
      </c>
      <c r="F17" s="522">
        <v>19.858035645397731</v>
      </c>
      <c r="G17" s="522">
        <v>18</v>
      </c>
      <c r="H17" s="522">
        <v>22.424751021214103</v>
      </c>
      <c r="I17" s="522">
        <v>19</v>
      </c>
      <c r="J17" s="522">
        <v>21.856590747063901</v>
      </c>
      <c r="K17" s="522">
        <v>20</v>
      </c>
      <c r="L17" s="522">
        <v>23.528971309480724</v>
      </c>
      <c r="M17" s="522">
        <v>20</v>
      </c>
      <c r="N17" s="522">
        <v>22</v>
      </c>
      <c r="O17" s="536">
        <v>20</v>
      </c>
      <c r="P17" s="540">
        <v>24.260951001007193</v>
      </c>
      <c r="Q17" s="536">
        <v>20</v>
      </c>
      <c r="R17" s="809">
        <v>0.24485074882621063</v>
      </c>
      <c r="S17" s="522">
        <v>3</v>
      </c>
      <c r="T17" s="522">
        <v>5</v>
      </c>
      <c r="U17" s="522">
        <v>3.5000000000000004</v>
      </c>
      <c r="V17" s="522">
        <v>4.9000000000000004</v>
      </c>
      <c r="W17" s="522">
        <v>4</v>
      </c>
      <c r="X17" s="522">
        <v>4.5999999999999996</v>
      </c>
      <c r="Y17" s="522">
        <v>4.5</v>
      </c>
      <c r="Z17" s="522">
        <v>5.1709804921586127</v>
      </c>
      <c r="AA17" s="522">
        <v>5</v>
      </c>
      <c r="AB17" s="522">
        <v>18.350000000000001</v>
      </c>
      <c r="AC17" s="522">
        <v>5</v>
      </c>
      <c r="AD17" s="522">
        <v>31.9</v>
      </c>
      <c r="AE17" s="536">
        <v>5</v>
      </c>
      <c r="AF17" s="538"/>
      <c r="AG17" s="542">
        <v>15.231544567733005</v>
      </c>
      <c r="AH17" s="536">
        <v>5</v>
      </c>
      <c r="AI17" s="1838">
        <v>0.21647475963720192</v>
      </c>
    </row>
    <row r="18" spans="1:35">
      <c r="A18" s="521">
        <v>12</v>
      </c>
      <c r="B18" s="521" t="s">
        <v>218</v>
      </c>
      <c r="C18" s="522">
        <v>20</v>
      </c>
      <c r="D18" s="522">
        <v>23.220667498606058</v>
      </c>
      <c r="E18" s="522">
        <v>20</v>
      </c>
      <c r="F18" s="522">
        <v>20.744442440946912</v>
      </c>
      <c r="G18" s="522">
        <v>20</v>
      </c>
      <c r="H18" s="522">
        <v>24.213513405681457</v>
      </c>
      <c r="I18" s="522">
        <v>20</v>
      </c>
      <c r="J18" s="522">
        <v>25.721936364590992</v>
      </c>
      <c r="K18" s="522">
        <v>20</v>
      </c>
      <c r="L18" s="522">
        <v>25.963550251273187</v>
      </c>
      <c r="M18" s="522">
        <v>20</v>
      </c>
      <c r="N18" s="522">
        <v>25.8</v>
      </c>
      <c r="O18" s="536">
        <v>20</v>
      </c>
      <c r="P18" s="540">
        <v>27.979004336061031</v>
      </c>
      <c r="Q18" s="536">
        <v>20</v>
      </c>
      <c r="R18" s="809"/>
      <c r="S18" s="522">
        <v>5</v>
      </c>
      <c r="T18" s="522">
        <v>10</v>
      </c>
      <c r="U18" s="522">
        <v>5</v>
      </c>
      <c r="V18" s="522">
        <v>134.20000000000002</v>
      </c>
      <c r="W18" s="522">
        <v>5</v>
      </c>
      <c r="X18" s="522">
        <v>67.92</v>
      </c>
      <c r="Y18" s="522">
        <v>5</v>
      </c>
      <c r="Z18" s="522">
        <v>111.53362874864253</v>
      </c>
      <c r="AA18" s="522">
        <v>5</v>
      </c>
      <c r="AB18" s="522">
        <v>70.36</v>
      </c>
      <c r="AC18" s="522">
        <v>5</v>
      </c>
      <c r="AD18" s="522">
        <v>64.900000000000006</v>
      </c>
      <c r="AE18" s="536">
        <v>5</v>
      </c>
      <c r="AF18" s="538"/>
      <c r="AG18" s="542">
        <v>0</v>
      </c>
      <c r="AH18" s="536">
        <v>5</v>
      </c>
      <c r="AI18" s="1838"/>
    </row>
    <row r="19" spans="1:35">
      <c r="A19" s="521">
        <v>13</v>
      </c>
      <c r="B19" s="521" t="s">
        <v>308</v>
      </c>
      <c r="C19" s="522">
        <v>19</v>
      </c>
      <c r="D19" s="522">
        <v>20.663076002393776</v>
      </c>
      <c r="E19" s="522">
        <v>20</v>
      </c>
      <c r="F19" s="522">
        <v>24.149092323326098</v>
      </c>
      <c r="G19" s="522">
        <v>20</v>
      </c>
      <c r="H19" s="522">
        <v>24.698424249209324</v>
      </c>
      <c r="I19" s="522">
        <v>20</v>
      </c>
      <c r="J19" s="522">
        <v>22.900880214313048</v>
      </c>
      <c r="K19" s="522">
        <v>20</v>
      </c>
      <c r="L19" s="522">
        <v>23.446449698585887</v>
      </c>
      <c r="M19" s="522">
        <v>20</v>
      </c>
      <c r="N19" s="522">
        <v>21.8</v>
      </c>
      <c r="O19" s="536">
        <v>20</v>
      </c>
      <c r="P19" s="540">
        <v>23.11735451481368</v>
      </c>
      <c r="Q19" s="536">
        <v>20</v>
      </c>
      <c r="R19" s="809">
        <v>0.25</v>
      </c>
      <c r="S19" s="522">
        <v>4.5</v>
      </c>
      <c r="T19" s="522">
        <v>6</v>
      </c>
      <c r="U19" s="522">
        <v>5</v>
      </c>
      <c r="V19" s="522">
        <v>5.6000000000000005</v>
      </c>
      <c r="W19" s="522">
        <v>5</v>
      </c>
      <c r="X19" s="522">
        <v>5.55</v>
      </c>
      <c r="Y19" s="522">
        <v>5</v>
      </c>
      <c r="Z19" s="522">
        <v>5.5144600783201883</v>
      </c>
      <c r="AA19" s="522">
        <v>5</v>
      </c>
      <c r="AB19" s="522">
        <v>5.67</v>
      </c>
      <c r="AC19" s="522">
        <v>5</v>
      </c>
      <c r="AD19" s="522">
        <v>8.6</v>
      </c>
      <c r="AE19" s="536">
        <v>5</v>
      </c>
      <c r="AF19" s="538"/>
      <c r="AG19" s="542">
        <v>13.486762531917753</v>
      </c>
      <c r="AH19" s="536">
        <v>5</v>
      </c>
      <c r="AI19" s="1838">
        <v>7.4015076281183978E-2</v>
      </c>
    </row>
    <row r="20" spans="1:35">
      <c r="A20" s="521">
        <v>14</v>
      </c>
      <c r="B20" s="807" t="s">
        <v>355</v>
      </c>
      <c r="C20" s="522"/>
      <c r="D20" s="522"/>
      <c r="E20" s="522"/>
      <c r="F20" s="522"/>
      <c r="G20" s="522"/>
      <c r="H20" s="522"/>
      <c r="I20" s="522"/>
      <c r="J20" s="522"/>
      <c r="K20" s="522"/>
      <c r="L20" s="522"/>
      <c r="M20" s="522"/>
      <c r="N20" s="522"/>
      <c r="O20" s="536"/>
      <c r="P20" s="540"/>
      <c r="Q20" s="536">
        <v>3.5</v>
      </c>
      <c r="R20" s="809">
        <v>0.25925925925925924</v>
      </c>
      <c r="S20" s="522"/>
      <c r="T20" s="522"/>
      <c r="U20" s="522"/>
      <c r="V20" s="522"/>
      <c r="W20" s="522"/>
      <c r="X20" s="522"/>
      <c r="Y20" s="522"/>
      <c r="Z20" s="522"/>
      <c r="AA20" s="522"/>
      <c r="AB20" s="522"/>
      <c r="AC20" s="522"/>
      <c r="AD20" s="522"/>
      <c r="AE20" s="536"/>
      <c r="AF20" s="538"/>
      <c r="AG20" s="542"/>
      <c r="AH20" s="536" t="s">
        <v>369</v>
      </c>
      <c r="AI20" s="1841" t="s">
        <v>380</v>
      </c>
    </row>
    <row r="21" spans="1:35">
      <c r="A21" s="521">
        <v>15</v>
      </c>
      <c r="B21" s="521" t="s">
        <v>219</v>
      </c>
      <c r="C21" s="522">
        <v>20</v>
      </c>
      <c r="D21" s="522">
        <v>21.182359697033483</v>
      </c>
      <c r="E21" s="522">
        <v>20</v>
      </c>
      <c r="F21" s="522">
        <v>20.708912588078462</v>
      </c>
      <c r="G21" s="522">
        <v>20</v>
      </c>
      <c r="H21" s="522">
        <v>20.114170854271357</v>
      </c>
      <c r="I21" s="522">
        <v>20</v>
      </c>
      <c r="J21" s="522">
        <v>20.019316180475954</v>
      </c>
      <c r="K21" s="522">
        <v>20</v>
      </c>
      <c r="L21" s="522">
        <v>21.700659974928897</v>
      </c>
      <c r="M21" s="522">
        <v>20</v>
      </c>
      <c r="N21" s="522">
        <v>20.7</v>
      </c>
      <c r="O21" s="536">
        <v>20</v>
      </c>
      <c r="P21" s="540">
        <v>22.9591888129358</v>
      </c>
      <c r="Q21" s="536">
        <v>20</v>
      </c>
      <c r="R21" s="809">
        <v>0.23625440605140607</v>
      </c>
      <c r="S21" s="522">
        <v>5</v>
      </c>
      <c r="T21" s="522">
        <v>5.2</v>
      </c>
      <c r="U21" s="522">
        <v>5</v>
      </c>
      <c r="V21" s="522">
        <v>31.3</v>
      </c>
      <c r="W21" s="522">
        <v>5</v>
      </c>
      <c r="X21" s="522">
        <v>40.119999999999997</v>
      </c>
      <c r="Y21" s="522">
        <v>5</v>
      </c>
      <c r="Z21" s="522">
        <v>35.207167482058523</v>
      </c>
      <c r="AA21" s="522">
        <v>5</v>
      </c>
      <c r="AB21" s="522">
        <v>15.35</v>
      </c>
      <c r="AC21" s="522">
        <v>5</v>
      </c>
      <c r="AD21" s="522">
        <v>25.4</v>
      </c>
      <c r="AE21" s="536">
        <v>5</v>
      </c>
      <c r="AF21" s="538"/>
      <c r="AG21" s="542">
        <v>13.073730044089194</v>
      </c>
      <c r="AH21" s="536">
        <v>5</v>
      </c>
      <c r="AI21" s="1838">
        <v>0.10872532360558296</v>
      </c>
    </row>
    <row r="22" spans="1:35">
      <c r="A22" s="521">
        <v>16</v>
      </c>
      <c r="B22" s="521" t="s">
        <v>116</v>
      </c>
      <c r="C22" s="522">
        <v>20</v>
      </c>
      <c r="D22" s="522">
        <v>23.215896768905449</v>
      </c>
      <c r="E22" s="522">
        <v>20</v>
      </c>
      <c r="F22" s="522">
        <v>21.197663445343018</v>
      </c>
      <c r="G22" s="522">
        <v>20</v>
      </c>
      <c r="H22" s="522">
        <v>22.966901219074938</v>
      </c>
      <c r="I22" s="522">
        <v>20</v>
      </c>
      <c r="J22" s="522">
        <v>21.377304296921345</v>
      </c>
      <c r="K22" s="522">
        <v>20</v>
      </c>
      <c r="L22" s="522">
        <v>20.731930383621737</v>
      </c>
      <c r="M22" s="522">
        <v>20</v>
      </c>
      <c r="N22" s="522">
        <v>23.2</v>
      </c>
      <c r="O22" s="536">
        <v>20</v>
      </c>
      <c r="P22" s="540">
        <v>22.705477801433645</v>
      </c>
      <c r="Q22" s="536">
        <v>20</v>
      </c>
      <c r="R22" s="809">
        <v>0.20975532530136051</v>
      </c>
      <c r="S22" s="522">
        <v>5</v>
      </c>
      <c r="T22" s="522">
        <v>17</v>
      </c>
      <c r="U22" s="522">
        <v>5</v>
      </c>
      <c r="V22" s="522">
        <v>14.7</v>
      </c>
      <c r="W22" s="522">
        <v>5</v>
      </c>
      <c r="X22" s="522">
        <v>33.450000000000003</v>
      </c>
      <c r="Y22" s="522">
        <v>5</v>
      </c>
      <c r="Z22" s="522">
        <v>14.201062950654011</v>
      </c>
      <c r="AA22" s="522">
        <v>5</v>
      </c>
      <c r="AB22" s="522">
        <v>7.0499999999999989</v>
      </c>
      <c r="AC22" s="522">
        <v>5</v>
      </c>
      <c r="AD22" s="522">
        <v>7.6</v>
      </c>
      <c r="AE22" s="536">
        <v>5</v>
      </c>
      <c r="AF22" s="538"/>
      <c r="AG22" s="542">
        <v>14.054470132356862</v>
      </c>
      <c r="AH22" s="536">
        <v>5</v>
      </c>
      <c r="AI22" s="1838">
        <v>0.1172255065149312</v>
      </c>
    </row>
    <row r="23" spans="1:35">
      <c r="A23" s="521">
        <v>17</v>
      </c>
      <c r="B23" s="521" t="s">
        <v>309</v>
      </c>
      <c r="C23" s="522">
        <v>18</v>
      </c>
      <c r="D23" s="522">
        <v>18.662768991238174</v>
      </c>
      <c r="E23" s="522">
        <v>19</v>
      </c>
      <c r="F23" s="522">
        <v>27.863661965669412</v>
      </c>
      <c r="G23" s="522">
        <v>19</v>
      </c>
      <c r="H23" s="522">
        <v>60.786762059035283</v>
      </c>
      <c r="I23" s="522">
        <v>20</v>
      </c>
      <c r="J23" s="522">
        <v>33.24666071124723</v>
      </c>
      <c r="K23" s="522">
        <v>20</v>
      </c>
      <c r="L23" s="522">
        <v>36.869065214310297</v>
      </c>
      <c r="M23" s="522">
        <v>20</v>
      </c>
      <c r="N23" s="522">
        <v>38.4</v>
      </c>
      <c r="O23" s="536">
        <v>20</v>
      </c>
      <c r="P23" s="540">
        <v>41.428042182719395</v>
      </c>
      <c r="Q23" s="536">
        <v>20</v>
      </c>
      <c r="R23" s="809">
        <v>0.42428348014167577</v>
      </c>
      <c r="S23" s="522">
        <v>3.5000000000000004</v>
      </c>
      <c r="T23" s="522">
        <v>4</v>
      </c>
      <c r="U23" s="522">
        <v>4</v>
      </c>
      <c r="V23" s="522">
        <v>4.3</v>
      </c>
      <c r="W23" s="522">
        <v>4.5</v>
      </c>
      <c r="X23" s="522">
        <v>4.78</v>
      </c>
      <c r="Y23" s="522">
        <v>5</v>
      </c>
      <c r="Z23" s="522">
        <v>5.1125055273264941</v>
      </c>
      <c r="AA23" s="522">
        <v>5</v>
      </c>
      <c r="AB23" s="522">
        <v>5.08</v>
      </c>
      <c r="AC23" s="522">
        <v>5</v>
      </c>
      <c r="AD23" s="522">
        <v>6.8</v>
      </c>
      <c r="AE23" s="536">
        <v>5</v>
      </c>
      <c r="AF23" s="538"/>
      <c r="AG23" s="542">
        <v>12.546375018315361</v>
      </c>
      <c r="AH23" s="536">
        <v>5</v>
      </c>
      <c r="AI23" s="1838">
        <v>5.7771407490542132E-2</v>
      </c>
    </row>
    <row r="24" spans="1:35">
      <c r="A24" s="521">
        <v>18</v>
      </c>
      <c r="B24" s="521" t="s">
        <v>310</v>
      </c>
      <c r="C24" s="522">
        <v>20</v>
      </c>
      <c r="D24" s="522">
        <v>21.539769034644802</v>
      </c>
      <c r="E24" s="522">
        <v>20</v>
      </c>
      <c r="F24" s="522">
        <v>21.766541951753933</v>
      </c>
      <c r="G24" s="522">
        <v>20</v>
      </c>
      <c r="H24" s="522">
        <v>23.683047258039817</v>
      </c>
      <c r="I24" s="522">
        <v>20</v>
      </c>
      <c r="J24" s="522">
        <v>22.721809267752651</v>
      </c>
      <c r="K24" s="522">
        <v>20</v>
      </c>
      <c r="L24" s="522">
        <v>22.769437162955313</v>
      </c>
      <c r="M24" s="522">
        <v>20</v>
      </c>
      <c r="N24" s="522">
        <v>22.9</v>
      </c>
      <c r="O24" s="536">
        <v>20</v>
      </c>
      <c r="P24" s="540">
        <v>23.398918693995025</v>
      </c>
      <c r="Q24" s="536">
        <v>20</v>
      </c>
      <c r="R24" s="809">
        <v>0.22702033120843368</v>
      </c>
      <c r="S24" s="522">
        <v>5</v>
      </c>
      <c r="T24" s="522">
        <v>12</v>
      </c>
      <c r="U24" s="522">
        <v>5</v>
      </c>
      <c r="V24" s="522">
        <v>14.499999999999998</v>
      </c>
      <c r="W24" s="522">
        <v>5</v>
      </c>
      <c r="X24" s="522">
        <v>11.58</v>
      </c>
      <c r="Y24" s="522">
        <v>5</v>
      </c>
      <c r="Z24" s="522">
        <v>21.892957338506001</v>
      </c>
      <c r="AA24" s="522">
        <v>5</v>
      </c>
      <c r="AB24" s="522">
        <v>43.3</v>
      </c>
      <c r="AC24" s="522">
        <v>5</v>
      </c>
      <c r="AD24" s="522">
        <v>59.8</v>
      </c>
      <c r="AE24" s="536">
        <v>5</v>
      </c>
      <c r="AF24" s="538"/>
      <c r="AG24" s="542">
        <v>37.544772568899447</v>
      </c>
      <c r="AH24" s="536">
        <v>5</v>
      </c>
      <c r="AI24" s="1838">
        <v>0.36707727292996883</v>
      </c>
    </row>
    <row r="25" spans="1:35">
      <c r="A25" s="521">
        <v>19</v>
      </c>
      <c r="B25" s="521" t="s">
        <v>113</v>
      </c>
      <c r="C25" s="522">
        <v>20</v>
      </c>
      <c r="D25" s="522">
        <v>21.676432614956799</v>
      </c>
      <c r="E25" s="522">
        <v>20</v>
      </c>
      <c r="F25" s="522">
        <v>23.736252783260746</v>
      </c>
      <c r="G25" s="522">
        <v>20</v>
      </c>
      <c r="H25" s="522">
        <v>24.440195809357231</v>
      </c>
      <c r="I25" s="522">
        <v>20</v>
      </c>
      <c r="J25" s="522">
        <v>27.936291171504074</v>
      </c>
      <c r="K25" s="522">
        <v>20</v>
      </c>
      <c r="L25" s="522">
        <v>23.81671881568721</v>
      </c>
      <c r="M25" s="522">
        <v>20</v>
      </c>
      <c r="N25" s="522">
        <v>22.3</v>
      </c>
      <c r="O25" s="536">
        <v>20</v>
      </c>
      <c r="P25" s="540">
        <v>21.134768163123134</v>
      </c>
      <c r="Q25" s="536">
        <v>20</v>
      </c>
      <c r="R25" s="809">
        <v>0.23917918205653799</v>
      </c>
      <c r="S25" s="522">
        <v>5</v>
      </c>
      <c r="T25" s="522">
        <v>8</v>
      </c>
      <c r="U25" s="522">
        <v>5</v>
      </c>
      <c r="V25" s="522">
        <v>39.900000000000006</v>
      </c>
      <c r="W25" s="522">
        <v>5</v>
      </c>
      <c r="X25" s="522">
        <v>55.98</v>
      </c>
      <c r="Y25" s="522">
        <v>5</v>
      </c>
      <c r="Z25" s="522">
        <v>30.780657756807418</v>
      </c>
      <c r="AA25" s="522">
        <v>5</v>
      </c>
      <c r="AB25" s="522">
        <v>13.270000000000001</v>
      </c>
      <c r="AC25" s="522">
        <v>5</v>
      </c>
      <c r="AD25" s="522">
        <v>22.6</v>
      </c>
      <c r="AE25" s="536">
        <v>5</v>
      </c>
      <c r="AF25" s="538"/>
      <c r="AG25" s="542">
        <v>87.636667057005127</v>
      </c>
      <c r="AH25" s="536">
        <v>5</v>
      </c>
      <c r="AI25" s="1838">
        <v>1.2177920237165569</v>
      </c>
    </row>
    <row r="26" spans="1:35">
      <c r="A26" s="521">
        <v>20</v>
      </c>
      <c r="B26" s="521" t="s">
        <v>311</v>
      </c>
      <c r="C26" s="522">
        <v>20</v>
      </c>
      <c r="D26" s="522">
        <v>27.635353917399286</v>
      </c>
      <c r="E26" s="522">
        <v>20</v>
      </c>
      <c r="F26" s="522">
        <v>29.496144309729079</v>
      </c>
      <c r="G26" s="522">
        <v>20</v>
      </c>
      <c r="H26" s="522">
        <v>30.917673911915756</v>
      </c>
      <c r="I26" s="522">
        <v>20</v>
      </c>
      <c r="J26" s="522">
        <v>31.086088352752274</v>
      </c>
      <c r="K26" s="522">
        <v>20</v>
      </c>
      <c r="L26" s="522">
        <v>30.095213483327544</v>
      </c>
      <c r="M26" s="522">
        <v>20</v>
      </c>
      <c r="N26" s="522">
        <v>33.700000000000003</v>
      </c>
      <c r="O26" s="536">
        <v>20</v>
      </c>
      <c r="P26" s="540">
        <v>31.148389877042625</v>
      </c>
      <c r="Q26" s="536">
        <v>20</v>
      </c>
      <c r="R26" s="809">
        <v>0.30841748712218636</v>
      </c>
      <c r="S26" s="522">
        <v>5</v>
      </c>
      <c r="T26" s="522">
        <v>5.4</v>
      </c>
      <c r="U26" s="522">
        <v>5</v>
      </c>
      <c r="V26" s="522">
        <v>5.2</v>
      </c>
      <c r="W26" s="522">
        <v>5</v>
      </c>
      <c r="X26" s="522">
        <v>16.91</v>
      </c>
      <c r="Y26" s="522">
        <v>5</v>
      </c>
      <c r="Z26" s="522">
        <v>12.856487749486833</v>
      </c>
      <c r="AA26" s="522">
        <v>5</v>
      </c>
      <c r="AB26" s="522">
        <v>25.040000000000003</v>
      </c>
      <c r="AC26" s="522">
        <v>5</v>
      </c>
      <c r="AD26" s="522">
        <v>12.5</v>
      </c>
      <c r="AE26" s="536">
        <v>5</v>
      </c>
      <c r="AF26" s="538"/>
      <c r="AG26" s="542">
        <v>20.817488722535447</v>
      </c>
      <c r="AH26" s="536">
        <v>5</v>
      </c>
      <c r="AI26" s="1838">
        <v>0.15317107357606438</v>
      </c>
    </row>
    <row r="27" spans="1:35">
      <c r="A27" s="521">
        <v>21</v>
      </c>
      <c r="B27" s="521" t="s">
        <v>222</v>
      </c>
      <c r="C27" s="522">
        <v>19</v>
      </c>
      <c r="D27" s="522">
        <v>22.862907507698843</v>
      </c>
      <c r="E27" s="522">
        <v>20</v>
      </c>
      <c r="F27" s="522">
        <v>32.450224791265256</v>
      </c>
      <c r="G27" s="522">
        <v>20</v>
      </c>
      <c r="H27" s="522">
        <v>30.79055918266998</v>
      </c>
      <c r="I27" s="522">
        <v>20</v>
      </c>
      <c r="J27" s="522">
        <v>38.212489781763232</v>
      </c>
      <c r="K27" s="522">
        <v>20</v>
      </c>
      <c r="L27" s="522">
        <v>35.258606624245395</v>
      </c>
      <c r="M27" s="522">
        <v>20</v>
      </c>
      <c r="N27" s="522">
        <v>44.2</v>
      </c>
      <c r="O27" s="536">
        <v>20</v>
      </c>
      <c r="P27" s="540">
        <v>58.283206927614565</v>
      </c>
      <c r="Q27" s="536">
        <v>20</v>
      </c>
      <c r="R27" s="809">
        <v>0.59022031443938772</v>
      </c>
      <c r="S27" s="522">
        <v>4.5</v>
      </c>
      <c r="T27" s="522">
        <v>48.4</v>
      </c>
      <c r="U27" s="522">
        <v>5</v>
      </c>
      <c r="V27" s="522">
        <v>128.69999999999999</v>
      </c>
      <c r="W27" s="522">
        <v>5</v>
      </c>
      <c r="X27" s="522">
        <v>98.99</v>
      </c>
      <c r="Y27" s="522">
        <v>5</v>
      </c>
      <c r="Z27" s="522">
        <v>45.122588314482805</v>
      </c>
      <c r="AA27" s="522">
        <v>5</v>
      </c>
      <c r="AB27" s="522">
        <v>22.900000000000002</v>
      </c>
      <c r="AC27" s="522">
        <v>5</v>
      </c>
      <c r="AD27" s="522">
        <v>23.2</v>
      </c>
      <c r="AE27" s="536">
        <v>5</v>
      </c>
      <c r="AF27" s="538"/>
      <c r="AG27" s="542">
        <v>189.73472490591485</v>
      </c>
      <c r="AH27" s="536">
        <v>5</v>
      </c>
      <c r="AI27" s="1838">
        <v>1.8643237145384388</v>
      </c>
    </row>
    <row r="28" spans="1:35">
      <c r="A28" s="521">
        <v>22</v>
      </c>
      <c r="B28" s="521" t="s">
        <v>312</v>
      </c>
      <c r="C28" s="522">
        <v>20</v>
      </c>
      <c r="D28" s="522">
        <v>25.768652574549648</v>
      </c>
      <c r="E28" s="522">
        <v>20</v>
      </c>
      <c r="F28" s="522">
        <v>23.627873463675538</v>
      </c>
      <c r="G28" s="522">
        <v>20</v>
      </c>
      <c r="H28" s="522">
        <v>22.098011696942059</v>
      </c>
      <c r="I28" s="522">
        <v>20</v>
      </c>
      <c r="J28" s="522">
        <v>21.236109145392167</v>
      </c>
      <c r="K28" s="522">
        <v>20</v>
      </c>
      <c r="L28" s="522">
        <v>32.114649413939418</v>
      </c>
      <c r="M28" s="522">
        <v>20</v>
      </c>
      <c r="N28" s="522">
        <v>37.799999999999997</v>
      </c>
      <c r="O28" s="536">
        <v>20</v>
      </c>
      <c r="P28" s="540">
        <v>41.076302521008401</v>
      </c>
      <c r="Q28" s="536">
        <v>20</v>
      </c>
      <c r="R28" s="809">
        <v>0.41298586328049353</v>
      </c>
      <c r="S28" s="522">
        <v>5</v>
      </c>
      <c r="T28" s="522">
        <v>9.4</v>
      </c>
      <c r="U28" s="522">
        <v>5</v>
      </c>
      <c r="V28" s="522">
        <v>10.199999999999999</v>
      </c>
      <c r="W28" s="522">
        <v>5</v>
      </c>
      <c r="X28" s="522">
        <v>53.22</v>
      </c>
      <c r="Y28" s="522">
        <v>5</v>
      </c>
      <c r="Z28" s="522">
        <v>7.0332220522022553</v>
      </c>
      <c r="AA28" s="522">
        <v>5</v>
      </c>
      <c r="AB28" s="522">
        <v>6.9099999999999993</v>
      </c>
      <c r="AC28" s="522">
        <v>5</v>
      </c>
      <c r="AD28" s="522">
        <v>8.6</v>
      </c>
      <c r="AE28" s="536">
        <v>5</v>
      </c>
      <c r="AF28" s="538"/>
      <c r="AG28" s="542">
        <v>8.5232610139531673</v>
      </c>
      <c r="AH28" s="536">
        <v>5</v>
      </c>
      <c r="AI28" s="1838">
        <v>6.9882404090147107E-2</v>
      </c>
    </row>
    <row r="29" spans="1:35">
      <c r="A29" s="521">
        <v>23</v>
      </c>
      <c r="B29" s="521" t="s">
        <v>313</v>
      </c>
      <c r="C29" s="522">
        <v>20</v>
      </c>
      <c r="D29" s="522">
        <v>62.8308113830251</v>
      </c>
      <c r="E29" s="522">
        <v>20</v>
      </c>
      <c r="F29" s="522">
        <v>65.721331689272503</v>
      </c>
      <c r="G29" s="522"/>
      <c r="H29" s="522"/>
      <c r="I29" s="522"/>
      <c r="J29" s="522"/>
      <c r="K29" s="522"/>
      <c r="L29" s="522"/>
      <c r="M29" s="522"/>
      <c r="N29" s="522"/>
      <c r="O29" s="536"/>
      <c r="P29" s="540">
        <v>0</v>
      </c>
      <c r="Q29" s="536"/>
      <c r="R29" s="809">
        <v>0</v>
      </c>
      <c r="S29" s="522">
        <v>5</v>
      </c>
      <c r="T29" s="522">
        <v>37.534540988639854</v>
      </c>
      <c r="U29" s="522">
        <v>5</v>
      </c>
      <c r="V29" s="522">
        <v>1.3</v>
      </c>
      <c r="W29" s="522"/>
      <c r="X29" s="522"/>
      <c r="Y29" s="522"/>
      <c r="Z29" s="522"/>
      <c r="AA29" s="522"/>
      <c r="AB29" s="522"/>
      <c r="AC29" s="522"/>
      <c r="AD29" s="522"/>
      <c r="AE29" s="536"/>
      <c r="AF29" s="538"/>
      <c r="AG29" s="542">
        <v>0</v>
      </c>
      <c r="AH29" s="536"/>
      <c r="AI29" s="1838">
        <v>0</v>
      </c>
    </row>
    <row r="30" spans="1:35">
      <c r="A30" s="521">
        <v>24</v>
      </c>
      <c r="B30" s="521" t="s">
        <v>109</v>
      </c>
      <c r="C30" s="522">
        <v>20</v>
      </c>
      <c r="D30" s="522">
        <v>24.223668221551485</v>
      </c>
      <c r="E30" s="522">
        <v>20</v>
      </c>
      <c r="F30" s="522">
        <v>23.702448575156584</v>
      </c>
      <c r="G30" s="522">
        <v>20</v>
      </c>
      <c r="H30" s="522">
        <v>23.755587735727225</v>
      </c>
      <c r="I30" s="522">
        <v>20</v>
      </c>
      <c r="J30" s="522">
        <v>24.609533579661079</v>
      </c>
      <c r="K30" s="522">
        <v>20</v>
      </c>
      <c r="L30" s="522">
        <v>26.618758893657663</v>
      </c>
      <c r="M30" s="522">
        <v>20</v>
      </c>
      <c r="N30" s="522">
        <v>28.7</v>
      </c>
      <c r="O30" s="536">
        <v>20</v>
      </c>
      <c r="P30" s="540">
        <v>31.875415599175106</v>
      </c>
      <c r="Q30" s="536">
        <v>20</v>
      </c>
      <c r="R30" s="809">
        <v>0.30784196136601449</v>
      </c>
      <c r="S30" s="522">
        <v>5</v>
      </c>
      <c r="T30" s="522">
        <v>6</v>
      </c>
      <c r="U30" s="522">
        <v>5</v>
      </c>
      <c r="V30" s="522">
        <v>13.100000000000001</v>
      </c>
      <c r="W30" s="522">
        <v>5</v>
      </c>
      <c r="X30" s="522">
        <v>10.45</v>
      </c>
      <c r="Y30" s="522">
        <v>5</v>
      </c>
      <c r="Z30" s="522">
        <v>5.8179926717419832</v>
      </c>
      <c r="AA30" s="522">
        <v>5</v>
      </c>
      <c r="AB30" s="522">
        <v>6.38</v>
      </c>
      <c r="AC30" s="522">
        <v>5</v>
      </c>
      <c r="AD30" s="522">
        <v>6.7</v>
      </c>
      <c r="AE30" s="536">
        <v>5</v>
      </c>
      <c r="AF30" s="538"/>
      <c r="AG30" s="542">
        <v>7.0442921816361723</v>
      </c>
      <c r="AH30" s="536">
        <v>5</v>
      </c>
      <c r="AI30" s="1838">
        <v>0.7291773205333143</v>
      </c>
    </row>
    <row r="31" spans="1:35">
      <c r="A31" s="521">
        <v>25</v>
      </c>
      <c r="B31" s="521" t="s">
        <v>108</v>
      </c>
      <c r="C31" s="522">
        <v>20</v>
      </c>
      <c r="D31" s="522">
        <v>55.116572242900773</v>
      </c>
      <c r="E31" s="522">
        <v>20</v>
      </c>
      <c r="F31" s="522">
        <v>52.747154941885164</v>
      </c>
      <c r="G31" s="522">
        <v>20</v>
      </c>
      <c r="H31" s="522">
        <v>41.633207801532755</v>
      </c>
      <c r="I31" s="522">
        <v>20</v>
      </c>
      <c r="J31" s="522">
        <v>43.661874431301186</v>
      </c>
      <c r="K31" s="522">
        <v>20</v>
      </c>
      <c r="L31" s="522">
        <v>44.699309423638255</v>
      </c>
      <c r="M31" s="522">
        <v>20</v>
      </c>
      <c r="N31" s="522">
        <v>40.700000000000003</v>
      </c>
      <c r="O31" s="536">
        <v>20</v>
      </c>
      <c r="P31" s="540">
        <v>44.677019797239623</v>
      </c>
      <c r="Q31" s="536">
        <v>20</v>
      </c>
      <c r="R31" s="809">
        <v>0.41197591386295973</v>
      </c>
      <c r="S31" s="522">
        <v>5</v>
      </c>
      <c r="T31" s="522">
        <v>57.999999999999993</v>
      </c>
      <c r="U31" s="522">
        <v>5</v>
      </c>
      <c r="V31" s="522">
        <v>12.8</v>
      </c>
      <c r="W31" s="522">
        <v>5</v>
      </c>
      <c r="X31" s="522">
        <v>31.009999999999998</v>
      </c>
      <c r="Y31" s="522">
        <v>5</v>
      </c>
      <c r="Z31" s="522">
        <v>29.162617007011328</v>
      </c>
      <c r="AA31" s="522">
        <v>5</v>
      </c>
      <c r="AB31" s="522">
        <v>81.27</v>
      </c>
      <c r="AC31" s="522">
        <v>5</v>
      </c>
      <c r="AD31" s="522">
        <v>62.4</v>
      </c>
      <c r="AE31" s="536">
        <v>5</v>
      </c>
      <c r="AF31" s="538"/>
      <c r="AG31" s="542">
        <v>34.186230390561171</v>
      </c>
      <c r="AH31" s="536">
        <v>5</v>
      </c>
      <c r="AI31" s="1838">
        <v>1.4673125188966187</v>
      </c>
    </row>
    <row r="32" spans="1:35">
      <c r="A32" s="521">
        <v>26</v>
      </c>
      <c r="B32" s="521" t="s">
        <v>314</v>
      </c>
      <c r="C32" s="522">
        <v>18</v>
      </c>
      <c r="D32" s="522">
        <v>23.201749626451413</v>
      </c>
      <c r="E32" s="522">
        <v>19</v>
      </c>
      <c r="F32" s="522">
        <v>40.451899550397044</v>
      </c>
      <c r="G32" s="522">
        <v>19</v>
      </c>
      <c r="H32" s="522">
        <v>37.391014489734268</v>
      </c>
      <c r="I32" s="522">
        <v>20</v>
      </c>
      <c r="J32" s="522">
        <v>36.631022932233961</v>
      </c>
      <c r="K32" s="522">
        <v>20</v>
      </c>
      <c r="L32" s="522">
        <v>36.014144072649103</v>
      </c>
      <c r="M32" s="522">
        <v>20</v>
      </c>
      <c r="N32" s="522">
        <v>36.6</v>
      </c>
      <c r="O32" s="536">
        <v>20</v>
      </c>
      <c r="P32" s="540">
        <v>41.313515843047114</v>
      </c>
      <c r="Q32" s="536">
        <v>20</v>
      </c>
      <c r="R32" s="809">
        <v>0.38578768752576992</v>
      </c>
      <c r="S32" s="522">
        <v>4</v>
      </c>
      <c r="T32" s="522">
        <v>5</v>
      </c>
      <c r="U32" s="522">
        <v>4.5</v>
      </c>
      <c r="V32" s="522">
        <v>6.9</v>
      </c>
      <c r="W32" s="522">
        <v>5</v>
      </c>
      <c r="X32" s="522">
        <v>6.6000000000000005</v>
      </c>
      <c r="Y32" s="522">
        <v>5</v>
      </c>
      <c r="Z32" s="522">
        <v>7.6064775713828583</v>
      </c>
      <c r="AA32" s="522">
        <v>5</v>
      </c>
      <c r="AB32" s="522">
        <v>13.370000000000001</v>
      </c>
      <c r="AC32" s="522">
        <v>5</v>
      </c>
      <c r="AD32" s="522">
        <v>12.1</v>
      </c>
      <c r="AE32" s="536">
        <v>5</v>
      </c>
      <c r="AF32" s="538"/>
      <c r="AG32" s="542">
        <v>7.409196243362107</v>
      </c>
      <c r="AH32" s="536">
        <v>5</v>
      </c>
      <c r="AI32" s="1838">
        <v>5.1982329015649656E-2</v>
      </c>
    </row>
    <row r="33" spans="1:47">
      <c r="A33" s="521">
        <v>27</v>
      </c>
      <c r="B33" s="521" t="s">
        <v>315</v>
      </c>
      <c r="C33" s="522">
        <v>20</v>
      </c>
      <c r="D33" s="522">
        <v>25.250650846236557</v>
      </c>
      <c r="E33" s="522">
        <v>20</v>
      </c>
      <c r="F33" s="522">
        <v>25.680294258985629</v>
      </c>
      <c r="G33" s="522">
        <v>20</v>
      </c>
      <c r="H33" s="522">
        <v>27.55342787772716</v>
      </c>
      <c r="I33" s="522">
        <v>20</v>
      </c>
      <c r="J33" s="522">
        <v>30.433600595589127</v>
      </c>
      <c r="K33" s="522">
        <v>20</v>
      </c>
      <c r="L33" s="522">
        <v>22.98064179720599</v>
      </c>
      <c r="M33" s="522">
        <v>20</v>
      </c>
      <c r="N33" s="522">
        <v>23</v>
      </c>
      <c r="O33" s="536">
        <v>20</v>
      </c>
      <c r="P33" s="540">
        <v>23.385314661738249</v>
      </c>
      <c r="Q33" s="536">
        <v>20</v>
      </c>
      <c r="R33" s="809">
        <v>0.26063099072529006</v>
      </c>
      <c r="S33" s="522">
        <v>5</v>
      </c>
      <c r="T33" s="522">
        <v>7.1999999999999993</v>
      </c>
      <c r="U33" s="522">
        <v>5</v>
      </c>
      <c r="V33" s="522">
        <v>9.3000000000000007</v>
      </c>
      <c r="W33" s="522">
        <v>5</v>
      </c>
      <c r="X33" s="522">
        <v>15.379999999999999</v>
      </c>
      <c r="Y33" s="522">
        <v>5</v>
      </c>
      <c r="Z33" s="522">
        <v>17.417027817172013</v>
      </c>
      <c r="AA33" s="522">
        <v>5</v>
      </c>
      <c r="AB33" s="522">
        <v>8.14</v>
      </c>
      <c r="AC33" s="522">
        <v>5</v>
      </c>
      <c r="AD33" s="522">
        <v>7.6</v>
      </c>
      <c r="AE33" s="536">
        <v>5</v>
      </c>
      <c r="AF33" s="538"/>
      <c r="AG33" s="542">
        <v>6.2693656489757581</v>
      </c>
      <c r="AH33" s="536">
        <v>5</v>
      </c>
      <c r="AI33" s="1838">
        <v>6.9480722632321246E-2</v>
      </c>
    </row>
    <row r="34" spans="1:47" s="525" customFormat="1" ht="13">
      <c r="A34" s="523"/>
      <c r="B34" s="523" t="s">
        <v>100</v>
      </c>
      <c r="C34" s="524"/>
      <c r="D34" s="524">
        <v>24.41771294868272</v>
      </c>
      <c r="E34" s="524"/>
      <c r="F34" s="524">
        <v>24.849277479613274</v>
      </c>
      <c r="G34" s="524"/>
      <c r="H34" s="524">
        <v>25.765754075186642</v>
      </c>
      <c r="I34" s="524"/>
      <c r="J34" s="524">
        <v>26.032200415343731</v>
      </c>
      <c r="K34" s="524"/>
      <c r="L34" s="524">
        <v>26.348140849052609</v>
      </c>
      <c r="M34" s="524"/>
      <c r="N34" s="524">
        <v>27</v>
      </c>
      <c r="O34" s="536"/>
      <c r="P34" s="539">
        <v>28.640299744513314</v>
      </c>
      <c r="Q34" s="539"/>
      <c r="R34" s="811">
        <v>0.28907819697895104</v>
      </c>
      <c r="S34" s="524"/>
      <c r="T34" s="524">
        <v>16.14</v>
      </c>
      <c r="U34" s="524"/>
      <c r="V34" s="524">
        <v>30.48</v>
      </c>
      <c r="W34" s="524"/>
      <c r="X34" s="524">
        <v>35.78</v>
      </c>
      <c r="Y34" s="524"/>
      <c r="Z34" s="524">
        <v>26.6</v>
      </c>
      <c r="AA34" s="524"/>
      <c r="AB34" s="524">
        <v>17.190000000000001</v>
      </c>
      <c r="AC34" s="524"/>
      <c r="AD34" s="524">
        <v>22.1</v>
      </c>
      <c r="AE34" s="536"/>
      <c r="AF34" s="538"/>
      <c r="AG34" s="543">
        <v>18.723264639962199</v>
      </c>
      <c r="AH34" s="1842"/>
      <c r="AI34" s="1843">
        <v>0.26879630354194117</v>
      </c>
      <c r="AJ34" s="514"/>
      <c r="AK34" s="514"/>
      <c r="AL34" s="514"/>
      <c r="AM34" s="514"/>
      <c r="AN34" s="514"/>
      <c r="AO34" s="514"/>
      <c r="AP34" s="514"/>
      <c r="AQ34" s="514"/>
      <c r="AR34" s="514"/>
      <c r="AS34" s="514"/>
      <c r="AT34" s="514"/>
      <c r="AU34" s="514"/>
    </row>
    <row r="35" spans="1:47" s="525" customFormat="1" ht="14.5">
      <c r="A35" s="526"/>
      <c r="B35" s="526" t="s">
        <v>101</v>
      </c>
      <c r="C35" s="527"/>
      <c r="D35" s="527">
        <v>22.912497114769732</v>
      </c>
      <c r="E35" s="527"/>
      <c r="F35" s="527">
        <v>22.962008533874368</v>
      </c>
      <c r="G35" s="527"/>
      <c r="H35" s="527">
        <v>23.166441198076846</v>
      </c>
      <c r="I35" s="527"/>
      <c r="J35" s="527">
        <v>22.49</v>
      </c>
      <c r="K35" s="527"/>
      <c r="L35" s="527">
        <v>22.701662921156569</v>
      </c>
      <c r="M35" s="527"/>
      <c r="N35" s="527">
        <v>22.3</v>
      </c>
      <c r="O35" s="546"/>
      <c r="P35" s="539">
        <v>24.051708065611322</v>
      </c>
      <c r="Q35" s="539"/>
      <c r="R35" s="811">
        <v>0.42052989120748774</v>
      </c>
      <c r="S35" s="527"/>
      <c r="T35" s="527">
        <v>21.8</v>
      </c>
      <c r="U35" s="527"/>
      <c r="V35" s="527">
        <v>28.4</v>
      </c>
      <c r="W35" s="527"/>
      <c r="X35" s="527">
        <v>30.55</v>
      </c>
      <c r="Y35" s="527"/>
      <c r="Z35" s="527">
        <v>21.6</v>
      </c>
      <c r="AA35" s="527"/>
      <c r="AB35" s="527">
        <v>14.940000000000001</v>
      </c>
      <c r="AC35" s="527"/>
      <c r="AD35" s="527">
        <v>19.399999999999999</v>
      </c>
      <c r="AE35" s="546"/>
      <c r="AF35" s="538"/>
      <c r="AG35" s="544">
        <v>17.742042900149404</v>
      </c>
      <c r="AH35" s="1844"/>
      <c r="AI35" s="1845">
        <v>0.22754361319029151</v>
      </c>
      <c r="AJ35" s="514"/>
      <c r="AK35" s="514"/>
      <c r="AL35" s="514"/>
      <c r="AM35" s="514"/>
      <c r="AN35" s="514"/>
      <c r="AO35" s="514"/>
      <c r="AP35" s="514"/>
      <c r="AQ35" s="514"/>
      <c r="AR35" s="514"/>
      <c r="AS35" s="514"/>
      <c r="AT35" s="514"/>
      <c r="AU35" s="514"/>
    </row>
    <row r="36" spans="1:47" ht="13.5" thickBot="1">
      <c r="F36" s="528"/>
      <c r="H36" s="528"/>
      <c r="AE36" s="525"/>
      <c r="AF36" s="525"/>
      <c r="AG36" s="525"/>
      <c r="AH36" s="540"/>
    </row>
    <row r="37" spans="1:47">
      <c r="A37" s="530" t="s">
        <v>316</v>
      </c>
    </row>
    <row r="38" spans="1:47" ht="13">
      <c r="A38" s="531" t="s">
        <v>262</v>
      </c>
    </row>
    <row r="39" spans="1:47">
      <c r="A39" s="532" t="s">
        <v>317</v>
      </c>
    </row>
    <row r="40" spans="1:47">
      <c r="A40" s="533" t="s">
        <v>318</v>
      </c>
    </row>
    <row r="41" spans="1:47" s="833" customFormat="1" ht="12.75" customHeight="1">
      <c r="A41" s="533">
        <v>3</v>
      </c>
      <c r="B41" s="2309" t="s">
        <v>371</v>
      </c>
      <c r="C41" s="2309"/>
      <c r="D41" s="2309"/>
      <c r="E41" s="2309"/>
      <c r="F41" s="2309"/>
      <c r="G41" s="2309"/>
      <c r="H41" s="2309"/>
      <c r="I41" s="2309"/>
      <c r="J41" s="2309"/>
      <c r="K41" s="2309"/>
      <c r="L41" s="2309"/>
      <c r="M41" s="2309"/>
      <c r="N41" s="2309"/>
      <c r="O41" s="2309"/>
      <c r="P41" s="2309"/>
      <c r="Q41" s="2309"/>
      <c r="R41" s="2309"/>
      <c r="S41" s="2309"/>
      <c r="T41" s="2309"/>
      <c r="Y41" s="834"/>
    </row>
    <row r="42" spans="1:47">
      <c r="B42" s="2309"/>
      <c r="C42" s="2309"/>
      <c r="D42" s="2309"/>
      <c r="E42" s="2309"/>
      <c r="F42" s="2309"/>
      <c r="G42" s="2309"/>
      <c r="H42" s="2309"/>
      <c r="I42" s="2309"/>
      <c r="J42" s="2309"/>
      <c r="K42" s="2309"/>
      <c r="L42" s="2309"/>
      <c r="M42" s="2309"/>
      <c r="N42" s="2309"/>
      <c r="O42" s="2309"/>
      <c r="P42" s="2309"/>
      <c r="Q42" s="2309"/>
      <c r="R42" s="2309"/>
      <c r="S42" s="2309"/>
      <c r="T42" s="2309"/>
    </row>
    <row r="43" spans="1:47">
      <c r="A43" s="533">
        <v>4</v>
      </c>
      <c r="B43" s="1997" t="s">
        <v>833</v>
      </c>
      <c r="C43" s="1997"/>
      <c r="D43" s="1997"/>
      <c r="E43" s="1997"/>
      <c r="F43" s="1997"/>
      <c r="G43" s="1997"/>
      <c r="H43" s="1997"/>
      <c r="I43" s="1997"/>
      <c r="J43" s="1997"/>
      <c r="K43" s="1997"/>
      <c r="L43" s="1997"/>
      <c r="M43" s="1997"/>
      <c r="N43" s="1997"/>
      <c r="O43" s="1997"/>
    </row>
    <row r="44" spans="1:47">
      <c r="A44" s="514">
        <v>5</v>
      </c>
      <c r="B44" s="2234" t="s">
        <v>938</v>
      </c>
      <c r="C44" s="2234"/>
      <c r="D44" s="2234"/>
      <c r="E44" s="2234"/>
      <c r="F44" s="2234"/>
      <c r="G44" s="2234"/>
      <c r="H44" s="2234"/>
    </row>
  </sheetData>
  <mergeCells count="23">
    <mergeCell ref="B44:H44"/>
    <mergeCell ref="Q3:R3"/>
    <mergeCell ref="AE3:AG3"/>
    <mergeCell ref="AC3:AD3"/>
    <mergeCell ref="W3:X3"/>
    <mergeCell ref="Y3:Z3"/>
    <mergeCell ref="AA3:AB3"/>
    <mergeCell ref="B43:O43"/>
    <mergeCell ref="B41:T42"/>
    <mergeCell ref="O3:P3"/>
    <mergeCell ref="I3:J3"/>
    <mergeCell ref="K3:L3"/>
    <mergeCell ref="M3:N3"/>
    <mergeCell ref="S3:T3"/>
    <mergeCell ref="S2:AI2"/>
    <mergeCell ref="U3:V3"/>
    <mergeCell ref="AH3:AI3"/>
    <mergeCell ref="A2:A4"/>
    <mergeCell ref="B2:B4"/>
    <mergeCell ref="C3:D3"/>
    <mergeCell ref="E3:F3"/>
    <mergeCell ref="G3:H3"/>
    <mergeCell ref="C2:R2"/>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7"/>
  <sheetViews>
    <sheetView workbookViewId="0">
      <pane xSplit="2" ySplit="3" topLeftCell="C7" activePane="bottomRight" state="frozen"/>
      <selection activeCell="A35" sqref="A35:XFD35"/>
      <selection pane="topRight" activeCell="A35" sqref="A35:XFD35"/>
      <selection pane="bottomLeft" activeCell="A35" sqref="A35:XFD35"/>
      <selection pane="bottomRight" activeCell="B7" sqref="B7"/>
    </sheetView>
  </sheetViews>
  <sheetFormatPr defaultColWidth="9.26953125" defaultRowHeight="12.5"/>
  <cols>
    <col min="1" max="1" width="6.1796875" style="843" customWidth="1"/>
    <col min="2" max="2" width="36.26953125" style="843" customWidth="1"/>
    <col min="3" max="30" width="8.7265625" style="843" customWidth="1"/>
    <col min="31" max="31" width="10.1796875" style="843" customWidth="1"/>
    <col min="32" max="33" width="8.7265625" style="843" customWidth="1"/>
    <col min="34" max="35" width="9.26953125" style="843"/>
    <col min="36" max="36" width="10.1796875" style="843" customWidth="1"/>
    <col min="37" max="16384" width="9.26953125" style="843"/>
  </cols>
  <sheetData>
    <row r="1" spans="1:43" ht="18.75" customHeight="1">
      <c r="A1" s="840" t="s">
        <v>906</v>
      </c>
      <c r="B1" s="841"/>
      <c r="C1" s="840"/>
      <c r="D1" s="840"/>
      <c r="E1" s="840"/>
      <c r="F1" s="840"/>
      <c r="G1" s="840"/>
      <c r="H1" s="840"/>
      <c r="I1" s="840"/>
      <c r="J1" s="840"/>
      <c r="K1" s="840"/>
      <c r="L1" s="840"/>
      <c r="M1" s="840"/>
      <c r="N1" s="840"/>
      <c r="O1" s="840"/>
      <c r="P1" s="840"/>
      <c r="Q1" s="840"/>
      <c r="R1" s="842"/>
      <c r="S1" s="842"/>
      <c r="T1" s="842"/>
      <c r="U1" s="841"/>
      <c r="V1" s="841"/>
      <c r="W1" s="841"/>
      <c r="X1" s="841"/>
      <c r="Y1" s="841"/>
      <c r="Z1" s="841"/>
      <c r="AA1" s="841"/>
      <c r="AB1" s="841"/>
      <c r="AC1" s="841"/>
      <c r="AD1" s="841"/>
      <c r="AE1" s="841"/>
      <c r="AF1" s="841"/>
      <c r="AG1" s="841"/>
      <c r="AH1" s="841"/>
      <c r="AI1" s="841"/>
      <c r="AJ1" s="841"/>
      <c r="AK1" s="841"/>
      <c r="AL1" s="841"/>
    </row>
    <row r="2" spans="1:43" ht="21.75" customHeight="1">
      <c r="A2" s="2321" t="s">
        <v>1</v>
      </c>
      <c r="B2" s="2321" t="s">
        <v>2</v>
      </c>
      <c r="C2" s="2322" t="s">
        <v>87</v>
      </c>
      <c r="D2" s="2323"/>
      <c r="E2" s="2323"/>
      <c r="F2" s="2314" t="s">
        <v>88</v>
      </c>
      <c r="G2" s="2314"/>
      <c r="H2" s="2314"/>
      <c r="I2" s="2314" t="s">
        <v>89</v>
      </c>
      <c r="J2" s="2314"/>
      <c r="K2" s="2314"/>
      <c r="L2" s="2314" t="s">
        <v>90</v>
      </c>
      <c r="M2" s="2314"/>
      <c r="N2" s="2314"/>
      <c r="O2" s="2314" t="s">
        <v>91</v>
      </c>
      <c r="P2" s="2314"/>
      <c r="Q2" s="2314"/>
      <c r="R2" s="2314" t="s">
        <v>92</v>
      </c>
      <c r="S2" s="2314"/>
      <c r="T2" s="2314"/>
      <c r="U2" s="2314" t="s">
        <v>93</v>
      </c>
      <c r="V2" s="2314"/>
      <c r="W2" s="2314"/>
      <c r="X2" s="2315" t="s">
        <v>94</v>
      </c>
      <c r="Y2" s="2316"/>
      <c r="Z2" s="2316"/>
      <c r="AA2" s="2316"/>
      <c r="AB2" s="2317"/>
      <c r="AC2" s="2315" t="s">
        <v>95</v>
      </c>
      <c r="AD2" s="2316"/>
      <c r="AE2" s="2316"/>
      <c r="AF2" s="2316"/>
      <c r="AG2" s="2317"/>
      <c r="AH2" s="2318" t="s">
        <v>102</v>
      </c>
      <c r="AI2" s="2319"/>
      <c r="AJ2" s="2319"/>
      <c r="AK2" s="2319"/>
      <c r="AL2" s="2320"/>
      <c r="AM2" s="2311" t="s">
        <v>320</v>
      </c>
      <c r="AN2" s="2312"/>
      <c r="AO2" s="2312"/>
      <c r="AP2" s="2312"/>
      <c r="AQ2" s="2313"/>
    </row>
    <row r="3" spans="1:43" s="848" customFormat="1" ht="46">
      <c r="A3" s="2321"/>
      <c r="B3" s="2321"/>
      <c r="C3" s="844" t="s">
        <v>381</v>
      </c>
      <c r="D3" s="845" t="s">
        <v>382</v>
      </c>
      <c r="E3" s="845" t="s">
        <v>383</v>
      </c>
      <c r="F3" s="844" t="s">
        <v>381</v>
      </c>
      <c r="G3" s="845" t="s">
        <v>382</v>
      </c>
      <c r="H3" s="845" t="s">
        <v>383</v>
      </c>
      <c r="I3" s="844" t="s">
        <v>381</v>
      </c>
      <c r="J3" s="845" t="s">
        <v>382</v>
      </c>
      <c r="K3" s="845" t="s">
        <v>383</v>
      </c>
      <c r="L3" s="844" t="s">
        <v>381</v>
      </c>
      <c r="M3" s="845" t="s">
        <v>382</v>
      </c>
      <c r="N3" s="845" t="s">
        <v>383</v>
      </c>
      <c r="O3" s="844" t="s">
        <v>381</v>
      </c>
      <c r="P3" s="845" t="s">
        <v>382</v>
      </c>
      <c r="Q3" s="845" t="s">
        <v>383</v>
      </c>
      <c r="R3" s="844" t="s">
        <v>381</v>
      </c>
      <c r="S3" s="845" t="s">
        <v>382</v>
      </c>
      <c r="T3" s="845" t="s">
        <v>383</v>
      </c>
      <c r="U3" s="844" t="s">
        <v>381</v>
      </c>
      <c r="V3" s="845" t="s">
        <v>382</v>
      </c>
      <c r="W3" s="845" t="s">
        <v>383</v>
      </c>
      <c r="X3" s="845" t="s">
        <v>381</v>
      </c>
      <c r="Y3" s="845" t="s">
        <v>382</v>
      </c>
      <c r="Z3" s="845" t="s">
        <v>384</v>
      </c>
      <c r="AA3" s="845" t="s">
        <v>385</v>
      </c>
      <c r="AB3" s="845" t="s">
        <v>383</v>
      </c>
      <c r="AC3" s="845" t="s">
        <v>381</v>
      </c>
      <c r="AD3" s="845" t="s">
        <v>382</v>
      </c>
      <c r="AE3" s="845" t="s">
        <v>384</v>
      </c>
      <c r="AF3" s="845" t="s">
        <v>385</v>
      </c>
      <c r="AG3" s="845" t="s">
        <v>383</v>
      </c>
      <c r="AH3" s="846" t="s">
        <v>381</v>
      </c>
      <c r="AI3" s="846" t="s">
        <v>382</v>
      </c>
      <c r="AJ3" s="846" t="s">
        <v>384</v>
      </c>
      <c r="AK3" s="846" t="s">
        <v>385</v>
      </c>
      <c r="AL3" s="846" t="s">
        <v>383</v>
      </c>
      <c r="AM3" s="847" t="s">
        <v>381</v>
      </c>
      <c r="AN3" s="847" t="s">
        <v>382</v>
      </c>
      <c r="AO3" s="847" t="s">
        <v>384</v>
      </c>
      <c r="AP3" s="847" t="s">
        <v>385</v>
      </c>
      <c r="AQ3" s="847" t="s">
        <v>383</v>
      </c>
    </row>
    <row r="4" spans="1:43" s="855" customFormat="1" ht="13">
      <c r="A4" s="849"/>
      <c r="B4" s="850" t="s">
        <v>7</v>
      </c>
      <c r="C4" s="851"/>
      <c r="D4" s="852"/>
      <c r="E4" s="852"/>
      <c r="F4" s="851"/>
      <c r="G4" s="852"/>
      <c r="H4" s="852"/>
      <c r="I4" s="851"/>
      <c r="J4" s="852"/>
      <c r="K4" s="852"/>
      <c r="L4" s="851"/>
      <c r="M4" s="852"/>
      <c r="N4" s="852"/>
      <c r="O4" s="851"/>
      <c r="P4" s="852"/>
      <c r="Q4" s="852"/>
      <c r="R4" s="851"/>
      <c r="S4" s="852"/>
      <c r="T4" s="852"/>
      <c r="U4" s="851"/>
      <c r="V4" s="852"/>
      <c r="W4" s="852"/>
      <c r="X4" s="852"/>
      <c r="Y4" s="852"/>
      <c r="Z4" s="852"/>
      <c r="AA4" s="852"/>
      <c r="AB4" s="852"/>
      <c r="AC4" s="852"/>
      <c r="AD4" s="852"/>
      <c r="AE4" s="852"/>
      <c r="AF4" s="852"/>
      <c r="AG4" s="852"/>
      <c r="AH4" s="853"/>
      <c r="AI4" s="853"/>
      <c r="AJ4" s="853"/>
      <c r="AK4" s="853"/>
      <c r="AL4" s="853"/>
      <c r="AM4" s="854"/>
      <c r="AN4" s="854"/>
      <c r="AO4" s="854"/>
      <c r="AP4" s="854"/>
      <c r="AQ4" s="854"/>
    </row>
    <row r="5" spans="1:43">
      <c r="A5" s="856">
        <v>1</v>
      </c>
      <c r="B5" s="841" t="s">
        <v>8</v>
      </c>
      <c r="C5" s="857">
        <v>544</v>
      </c>
      <c r="D5" s="857">
        <v>85284</v>
      </c>
      <c r="E5" s="857">
        <v>85828</v>
      </c>
      <c r="F5" s="857">
        <v>0</v>
      </c>
      <c r="G5" s="857">
        <v>80944</v>
      </c>
      <c r="H5" s="857">
        <v>80944</v>
      </c>
      <c r="I5" s="858">
        <v>0</v>
      </c>
      <c r="J5" s="858">
        <v>64750</v>
      </c>
      <c r="K5" s="858">
        <v>64750</v>
      </c>
      <c r="L5" s="857">
        <v>0</v>
      </c>
      <c r="M5" s="858">
        <v>30784</v>
      </c>
      <c r="N5" s="858">
        <v>30784</v>
      </c>
      <c r="O5" s="857">
        <v>0</v>
      </c>
      <c r="P5" s="857">
        <v>77184</v>
      </c>
      <c r="Q5" s="857">
        <v>77184</v>
      </c>
      <c r="R5" s="858">
        <v>0</v>
      </c>
      <c r="S5" s="858">
        <v>102127</v>
      </c>
      <c r="T5" s="858">
        <v>102127</v>
      </c>
      <c r="U5" s="858">
        <v>0</v>
      </c>
      <c r="V5" s="858">
        <v>112005</v>
      </c>
      <c r="W5" s="858">
        <v>109153</v>
      </c>
      <c r="X5" s="858">
        <v>2852</v>
      </c>
      <c r="Y5" s="858">
        <v>109766</v>
      </c>
      <c r="Z5" s="858">
        <v>135</v>
      </c>
      <c r="AA5" s="858">
        <v>109631</v>
      </c>
      <c r="AB5" s="858">
        <v>112454</v>
      </c>
      <c r="AC5" s="858">
        <v>29</v>
      </c>
      <c r="AD5" s="858">
        <v>114440</v>
      </c>
      <c r="AE5" s="858">
        <v>238</v>
      </c>
      <c r="AF5" s="858">
        <v>114202</v>
      </c>
      <c r="AG5" s="858">
        <v>114231</v>
      </c>
      <c r="AH5" s="858">
        <v>0</v>
      </c>
      <c r="AI5" s="858">
        <v>81494</v>
      </c>
      <c r="AJ5" s="858">
        <v>306</v>
      </c>
      <c r="AK5" s="858">
        <v>81188</v>
      </c>
      <c r="AL5" s="858">
        <v>81188</v>
      </c>
      <c r="AM5" s="859">
        <f>AK5-AL5</f>
        <v>0</v>
      </c>
      <c r="AN5" s="859">
        <f>81149</f>
        <v>81149</v>
      </c>
      <c r="AO5" s="859">
        <f>142-14</f>
        <v>128</v>
      </c>
      <c r="AP5" s="859">
        <f>AN5-AO5</f>
        <v>81021</v>
      </c>
      <c r="AQ5" s="859">
        <v>81021</v>
      </c>
    </row>
    <row r="6" spans="1:43" ht="13">
      <c r="A6" s="856"/>
      <c r="B6" s="860" t="s">
        <v>12</v>
      </c>
      <c r="C6" s="857"/>
      <c r="D6" s="857"/>
      <c r="E6" s="857"/>
      <c r="F6" s="857"/>
      <c r="G6" s="857"/>
      <c r="H6" s="857"/>
      <c r="I6" s="858"/>
      <c r="J6" s="858"/>
      <c r="K6" s="858"/>
      <c r="L6" s="857"/>
      <c r="M6" s="858"/>
      <c r="N6" s="858"/>
      <c r="O6" s="857"/>
      <c r="P6" s="857"/>
      <c r="Q6" s="857"/>
      <c r="R6" s="858"/>
      <c r="S6" s="858"/>
      <c r="T6" s="858"/>
      <c r="U6" s="858"/>
      <c r="V6" s="858"/>
      <c r="W6" s="858"/>
      <c r="X6" s="858"/>
      <c r="Y6" s="858"/>
      <c r="Z6" s="858"/>
      <c r="AA6" s="858"/>
      <c r="AB6" s="858"/>
      <c r="AC6" s="858"/>
      <c r="AD6" s="858"/>
      <c r="AE6" s="858"/>
      <c r="AF6" s="858"/>
      <c r="AG6" s="858"/>
      <c r="AH6" s="858"/>
      <c r="AI6" s="858"/>
      <c r="AJ6" s="858"/>
      <c r="AK6" s="858"/>
      <c r="AL6" s="858"/>
      <c r="AM6" s="859"/>
      <c r="AN6" s="859"/>
      <c r="AO6" s="859"/>
      <c r="AP6" s="859"/>
      <c r="AQ6" s="859"/>
    </row>
    <row r="7" spans="1:43">
      <c r="A7" s="861">
        <v>2</v>
      </c>
      <c r="B7" s="862" t="s">
        <v>851</v>
      </c>
      <c r="C7" s="857"/>
      <c r="D7" s="857"/>
      <c r="E7" s="857"/>
      <c r="F7" s="857"/>
      <c r="G7" s="857"/>
      <c r="H7" s="857"/>
      <c r="I7" s="858"/>
      <c r="J7" s="858"/>
      <c r="K7" s="858"/>
      <c r="L7" s="857"/>
      <c r="M7" s="858"/>
      <c r="N7" s="858"/>
      <c r="O7" s="857"/>
      <c r="P7" s="857"/>
      <c r="Q7" s="857"/>
      <c r="R7" s="858"/>
      <c r="S7" s="858"/>
      <c r="T7" s="858"/>
      <c r="U7" s="858"/>
      <c r="V7" s="858"/>
      <c r="W7" s="858"/>
      <c r="X7" s="858"/>
      <c r="Y7" s="858"/>
      <c r="Z7" s="858"/>
      <c r="AA7" s="858"/>
      <c r="AB7" s="858"/>
      <c r="AC7" s="858"/>
      <c r="AD7" s="858"/>
      <c r="AE7" s="858"/>
      <c r="AF7" s="858"/>
      <c r="AG7" s="858"/>
      <c r="AH7" s="858"/>
      <c r="AI7" s="858"/>
      <c r="AJ7" s="858"/>
      <c r="AK7" s="858"/>
      <c r="AL7" s="858"/>
      <c r="AM7" s="859"/>
      <c r="AN7" s="859"/>
      <c r="AO7" s="859"/>
      <c r="AP7" s="859"/>
      <c r="AQ7" s="859"/>
    </row>
    <row r="8" spans="1:43">
      <c r="A8" s="841">
        <v>3</v>
      </c>
      <c r="B8" s="863" t="s">
        <v>13</v>
      </c>
      <c r="C8" s="857">
        <v>132</v>
      </c>
      <c r="D8" s="857">
        <v>30825</v>
      </c>
      <c r="E8" s="857">
        <v>30917</v>
      </c>
      <c r="F8" s="857">
        <v>40</v>
      </c>
      <c r="G8" s="857">
        <v>23629</v>
      </c>
      <c r="H8" s="857">
        <v>23658</v>
      </c>
      <c r="I8" s="858">
        <v>11</v>
      </c>
      <c r="J8" s="858">
        <v>12402</v>
      </c>
      <c r="K8" s="858">
        <v>12412</v>
      </c>
      <c r="L8" s="857">
        <v>1</v>
      </c>
      <c r="M8" s="858">
        <v>6356</v>
      </c>
      <c r="N8" s="858">
        <v>6347</v>
      </c>
      <c r="O8" s="857">
        <v>10</v>
      </c>
      <c r="P8" s="857">
        <v>6793</v>
      </c>
      <c r="Q8" s="857">
        <v>6786</v>
      </c>
      <c r="R8" s="858">
        <v>17</v>
      </c>
      <c r="S8" s="858">
        <v>2963</v>
      </c>
      <c r="T8" s="858">
        <v>2978</v>
      </c>
      <c r="U8" s="858">
        <v>2</v>
      </c>
      <c r="V8" s="858">
        <v>3030</v>
      </c>
      <c r="W8" s="858">
        <v>3030</v>
      </c>
      <c r="X8" s="858">
        <v>2</v>
      </c>
      <c r="Y8" s="858">
        <v>2620</v>
      </c>
      <c r="Z8" s="858">
        <v>0</v>
      </c>
      <c r="AA8" s="858">
        <v>2620</v>
      </c>
      <c r="AB8" s="858">
        <v>2606</v>
      </c>
      <c r="AC8" s="858">
        <v>16</v>
      </c>
      <c r="AD8" s="858">
        <v>1655</v>
      </c>
      <c r="AE8" s="858">
        <v>0</v>
      </c>
      <c r="AF8" s="858">
        <v>1655</v>
      </c>
      <c r="AG8" s="858">
        <v>1664</v>
      </c>
      <c r="AH8" s="858">
        <v>7</v>
      </c>
      <c r="AI8" s="858">
        <v>1889</v>
      </c>
      <c r="AJ8" s="858">
        <v>1</v>
      </c>
      <c r="AK8" s="858">
        <v>1888</v>
      </c>
      <c r="AL8" s="858">
        <v>1888</v>
      </c>
      <c r="AM8" s="859">
        <f t="shared" ref="AM8:AM32" si="0">AK8-AL8</f>
        <v>0</v>
      </c>
      <c r="AN8" s="859">
        <v>1404</v>
      </c>
      <c r="AO8" s="859">
        <v>3</v>
      </c>
      <c r="AP8" s="859">
        <f>AN8-AO8</f>
        <v>1401</v>
      </c>
      <c r="AQ8" s="859">
        <f>SUM(96+167+1136+2)</f>
        <v>1401</v>
      </c>
    </row>
    <row r="9" spans="1:43">
      <c r="A9" s="841">
        <v>4</v>
      </c>
      <c r="B9" s="863" t="s">
        <v>421</v>
      </c>
      <c r="C9" s="857">
        <v>25</v>
      </c>
      <c r="D9" s="857">
        <v>6826</v>
      </c>
      <c r="E9" s="857">
        <v>6775</v>
      </c>
      <c r="F9" s="857">
        <v>76</v>
      </c>
      <c r="G9" s="857">
        <v>6897</v>
      </c>
      <c r="H9" s="857">
        <v>6602</v>
      </c>
      <c r="I9" s="858">
        <v>371</v>
      </c>
      <c r="J9" s="858">
        <v>8595</v>
      </c>
      <c r="K9" s="858">
        <v>8822</v>
      </c>
      <c r="L9" s="857">
        <v>144</v>
      </c>
      <c r="M9" s="858">
        <v>4261</v>
      </c>
      <c r="N9" s="858">
        <v>4405</v>
      </c>
      <c r="O9" s="857">
        <v>0</v>
      </c>
      <c r="P9" s="857">
        <v>1764</v>
      </c>
      <c r="Q9" s="857">
        <v>1764</v>
      </c>
      <c r="R9" s="858">
        <v>0</v>
      </c>
      <c r="S9" s="858">
        <v>1049</v>
      </c>
      <c r="T9" s="858">
        <v>1049</v>
      </c>
      <c r="U9" s="858">
        <v>0</v>
      </c>
      <c r="V9" s="858">
        <v>807</v>
      </c>
      <c r="W9" s="858">
        <v>807</v>
      </c>
      <c r="X9" s="858">
        <v>0</v>
      </c>
      <c r="Y9" s="858">
        <v>509</v>
      </c>
      <c r="Z9" s="858">
        <v>30</v>
      </c>
      <c r="AA9" s="858">
        <v>479</v>
      </c>
      <c r="AB9" s="858">
        <v>476</v>
      </c>
      <c r="AC9" s="858">
        <v>3</v>
      </c>
      <c r="AD9" s="858">
        <v>489</v>
      </c>
      <c r="AE9" s="858">
        <v>16</v>
      </c>
      <c r="AF9" s="858">
        <v>473</v>
      </c>
      <c r="AG9" s="858">
        <v>471</v>
      </c>
      <c r="AH9" s="858">
        <v>5</v>
      </c>
      <c r="AI9" s="858">
        <v>372</v>
      </c>
      <c r="AJ9" s="858">
        <v>39</v>
      </c>
      <c r="AK9" s="858">
        <v>333</v>
      </c>
      <c r="AL9" s="858">
        <v>333</v>
      </c>
      <c r="AM9" s="859">
        <f t="shared" si="0"/>
        <v>0</v>
      </c>
      <c r="AN9" s="859">
        <v>244</v>
      </c>
      <c r="AO9" s="859">
        <v>7</v>
      </c>
      <c r="AP9" s="859">
        <f t="shared" ref="AP9:AP34" si="1">AN9-AO9</f>
        <v>237</v>
      </c>
      <c r="AQ9" s="859">
        <f>SUM(77+159+1)</f>
        <v>237</v>
      </c>
    </row>
    <row r="10" spans="1:43">
      <c r="A10" s="861">
        <v>5</v>
      </c>
      <c r="B10" s="863" t="s">
        <v>20</v>
      </c>
      <c r="C10" s="857">
        <v>3</v>
      </c>
      <c r="D10" s="857">
        <v>864</v>
      </c>
      <c r="E10" s="857">
        <v>865</v>
      </c>
      <c r="F10" s="857">
        <v>2</v>
      </c>
      <c r="G10" s="857">
        <v>771</v>
      </c>
      <c r="H10" s="857">
        <v>773</v>
      </c>
      <c r="I10" s="858">
        <v>0</v>
      </c>
      <c r="J10" s="858">
        <v>853</v>
      </c>
      <c r="K10" s="858">
        <v>853</v>
      </c>
      <c r="L10" s="857">
        <v>0</v>
      </c>
      <c r="M10" s="858">
        <v>667</v>
      </c>
      <c r="N10" s="858">
        <v>667</v>
      </c>
      <c r="O10" s="857">
        <v>0</v>
      </c>
      <c r="P10" s="857">
        <v>742</v>
      </c>
      <c r="Q10" s="857">
        <v>742</v>
      </c>
      <c r="R10" s="858">
        <v>0</v>
      </c>
      <c r="S10" s="858">
        <v>788</v>
      </c>
      <c r="T10" s="858">
        <v>788</v>
      </c>
      <c r="U10" s="858">
        <v>0</v>
      </c>
      <c r="V10" s="858">
        <v>689</v>
      </c>
      <c r="W10" s="858">
        <v>689</v>
      </c>
      <c r="X10" s="858">
        <v>0</v>
      </c>
      <c r="Y10" s="858">
        <v>583</v>
      </c>
      <c r="Z10" s="858">
        <v>22</v>
      </c>
      <c r="AA10" s="858">
        <v>561</v>
      </c>
      <c r="AB10" s="858">
        <v>561</v>
      </c>
      <c r="AC10" s="858">
        <v>0</v>
      </c>
      <c r="AD10" s="858">
        <v>534</v>
      </c>
      <c r="AE10" s="858">
        <v>16</v>
      </c>
      <c r="AF10" s="858">
        <v>518</v>
      </c>
      <c r="AG10" s="858">
        <v>518</v>
      </c>
      <c r="AH10" s="858">
        <v>0</v>
      </c>
      <c r="AI10" s="858">
        <v>501</v>
      </c>
      <c r="AJ10" s="858">
        <v>21</v>
      </c>
      <c r="AK10" s="858">
        <v>480</v>
      </c>
      <c r="AL10" s="858">
        <v>480</v>
      </c>
      <c r="AM10" s="859">
        <f t="shared" si="0"/>
        <v>0</v>
      </c>
      <c r="AN10" s="859">
        <v>518</v>
      </c>
      <c r="AO10" s="859">
        <v>23</v>
      </c>
      <c r="AP10" s="859">
        <f t="shared" si="1"/>
        <v>495</v>
      </c>
      <c r="AQ10" s="859">
        <f>SUM(72+27+396+0)</f>
        <v>495</v>
      </c>
    </row>
    <row r="11" spans="1:43">
      <c r="A11" s="841">
        <v>6</v>
      </c>
      <c r="B11" s="863" t="s">
        <v>24</v>
      </c>
      <c r="C11" s="857">
        <v>0</v>
      </c>
      <c r="D11" s="857">
        <v>6606</v>
      </c>
      <c r="E11" s="857">
        <v>6606</v>
      </c>
      <c r="F11" s="857">
        <v>0</v>
      </c>
      <c r="G11" s="857">
        <v>4185</v>
      </c>
      <c r="H11" s="857">
        <v>4185</v>
      </c>
      <c r="I11" s="858">
        <v>0</v>
      </c>
      <c r="J11" s="858">
        <v>3259</v>
      </c>
      <c r="K11" s="858">
        <v>3259</v>
      </c>
      <c r="L11" s="857">
        <v>0</v>
      </c>
      <c r="M11" s="858">
        <v>2492</v>
      </c>
      <c r="N11" s="858">
        <v>2492</v>
      </c>
      <c r="O11" s="857">
        <v>0</v>
      </c>
      <c r="P11" s="857">
        <v>2282</v>
      </c>
      <c r="Q11" s="857">
        <v>2282</v>
      </c>
      <c r="R11" s="858">
        <v>0</v>
      </c>
      <c r="S11" s="858">
        <v>2076</v>
      </c>
      <c r="T11" s="858">
        <v>2076</v>
      </c>
      <c r="U11" s="858">
        <v>0</v>
      </c>
      <c r="V11" s="858">
        <v>1779</v>
      </c>
      <c r="W11" s="858">
        <v>1779</v>
      </c>
      <c r="X11" s="858">
        <v>0</v>
      </c>
      <c r="Y11" s="858">
        <v>1745</v>
      </c>
      <c r="Z11" s="858">
        <v>60</v>
      </c>
      <c r="AA11" s="858">
        <v>1685</v>
      </c>
      <c r="AB11" s="858">
        <v>1682</v>
      </c>
      <c r="AC11" s="858">
        <v>3</v>
      </c>
      <c r="AD11" s="858">
        <v>1498</v>
      </c>
      <c r="AE11" s="858">
        <v>80</v>
      </c>
      <c r="AF11" s="858">
        <v>1418</v>
      </c>
      <c r="AG11" s="858">
        <v>1420</v>
      </c>
      <c r="AH11" s="858">
        <v>1</v>
      </c>
      <c r="AI11" s="858">
        <v>1053</v>
      </c>
      <c r="AJ11" s="858">
        <v>63</v>
      </c>
      <c r="AK11" s="858">
        <v>990</v>
      </c>
      <c r="AL11" s="858">
        <v>990</v>
      </c>
      <c r="AM11" s="859">
        <f t="shared" si="0"/>
        <v>0</v>
      </c>
      <c r="AN11" s="859">
        <v>920</v>
      </c>
      <c r="AO11" s="859">
        <v>64</v>
      </c>
      <c r="AP11" s="859">
        <f t="shared" si="1"/>
        <v>856</v>
      </c>
      <c r="AQ11" s="859">
        <f>178+103+575</f>
        <v>856</v>
      </c>
    </row>
    <row r="12" spans="1:43">
      <c r="A12" s="841">
        <v>7</v>
      </c>
      <c r="B12" s="863" t="s">
        <v>28</v>
      </c>
      <c r="C12" s="857">
        <v>4</v>
      </c>
      <c r="D12" s="857">
        <v>52314</v>
      </c>
      <c r="E12" s="857">
        <v>52308</v>
      </c>
      <c r="F12" s="857">
        <v>10</v>
      </c>
      <c r="G12" s="857">
        <v>19795</v>
      </c>
      <c r="H12" s="857">
        <v>19530</v>
      </c>
      <c r="I12" s="858">
        <v>275</v>
      </c>
      <c r="J12" s="858">
        <v>14295</v>
      </c>
      <c r="K12" s="858">
        <v>14556</v>
      </c>
      <c r="L12" s="857">
        <v>14</v>
      </c>
      <c r="M12" s="858">
        <v>3993</v>
      </c>
      <c r="N12" s="858">
        <v>4007</v>
      </c>
      <c r="O12" s="857">
        <v>0</v>
      </c>
      <c r="P12" s="857">
        <v>3439</v>
      </c>
      <c r="Q12" s="857">
        <v>3421</v>
      </c>
      <c r="R12" s="858">
        <v>18</v>
      </c>
      <c r="S12" s="858">
        <v>2269</v>
      </c>
      <c r="T12" s="858">
        <v>2285</v>
      </c>
      <c r="U12" s="858">
        <v>2</v>
      </c>
      <c r="V12" s="858">
        <v>1572</v>
      </c>
      <c r="W12" s="858">
        <v>1574</v>
      </c>
      <c r="X12" s="858">
        <v>0</v>
      </c>
      <c r="Y12" s="858">
        <v>1952</v>
      </c>
      <c r="Z12" s="858">
        <v>66</v>
      </c>
      <c r="AA12" s="858">
        <v>1886</v>
      </c>
      <c r="AB12" s="858">
        <v>1882</v>
      </c>
      <c r="AC12" s="858">
        <v>4</v>
      </c>
      <c r="AD12" s="858">
        <v>2008</v>
      </c>
      <c r="AE12" s="858">
        <v>93</v>
      </c>
      <c r="AF12" s="858">
        <v>1915</v>
      </c>
      <c r="AG12" s="858">
        <v>1919</v>
      </c>
      <c r="AH12" s="858">
        <v>0</v>
      </c>
      <c r="AI12" s="858">
        <v>2827</v>
      </c>
      <c r="AJ12" s="858">
        <v>206</v>
      </c>
      <c r="AK12" s="858">
        <v>2621</v>
      </c>
      <c r="AL12" s="858">
        <v>2621</v>
      </c>
      <c r="AM12" s="859">
        <f t="shared" si="0"/>
        <v>0</v>
      </c>
      <c r="AN12" s="859">
        <v>3225</v>
      </c>
      <c r="AO12" s="859">
        <v>171</v>
      </c>
      <c r="AP12" s="859">
        <f t="shared" si="1"/>
        <v>3054</v>
      </c>
      <c r="AQ12" s="859">
        <f>1528+1523+3</f>
        <v>3054</v>
      </c>
    </row>
    <row r="13" spans="1:43">
      <c r="A13" s="861">
        <v>8</v>
      </c>
      <c r="B13" s="863" t="s">
        <v>32</v>
      </c>
      <c r="C13" s="857">
        <v>53</v>
      </c>
      <c r="D13" s="857">
        <v>7365</v>
      </c>
      <c r="E13" s="857">
        <v>7402</v>
      </c>
      <c r="F13" s="857">
        <v>16</v>
      </c>
      <c r="G13" s="857">
        <v>5642</v>
      </c>
      <c r="H13" s="857">
        <v>5307</v>
      </c>
      <c r="I13" s="858">
        <v>351</v>
      </c>
      <c r="J13" s="858">
        <v>4728</v>
      </c>
      <c r="K13" s="858">
        <v>5079</v>
      </c>
      <c r="L13" s="857">
        <v>0</v>
      </c>
      <c r="M13" s="858">
        <v>4556</v>
      </c>
      <c r="N13" s="858">
        <v>4548</v>
      </c>
      <c r="O13" s="857">
        <v>8</v>
      </c>
      <c r="P13" s="857">
        <v>4148</v>
      </c>
      <c r="Q13" s="857">
        <v>4156</v>
      </c>
      <c r="R13" s="858">
        <v>0</v>
      </c>
      <c r="S13" s="858">
        <v>6360</v>
      </c>
      <c r="T13" s="858">
        <v>6360</v>
      </c>
      <c r="U13" s="858">
        <v>0</v>
      </c>
      <c r="V13" s="858">
        <v>9859</v>
      </c>
      <c r="W13" s="858">
        <v>9858</v>
      </c>
      <c r="X13" s="858">
        <v>1</v>
      </c>
      <c r="Y13" s="858">
        <v>5515</v>
      </c>
      <c r="Z13" s="858">
        <v>66</v>
      </c>
      <c r="AA13" s="858">
        <v>5449</v>
      </c>
      <c r="AB13" s="858">
        <v>5449</v>
      </c>
      <c r="AC13" s="858">
        <v>1</v>
      </c>
      <c r="AD13" s="858">
        <v>3032</v>
      </c>
      <c r="AE13" s="858">
        <v>30</v>
      </c>
      <c r="AF13" s="858">
        <v>3002</v>
      </c>
      <c r="AG13" s="858">
        <v>2952</v>
      </c>
      <c r="AH13" s="858">
        <v>51</v>
      </c>
      <c r="AI13" s="858">
        <v>3474</v>
      </c>
      <c r="AJ13" s="858">
        <v>72</v>
      </c>
      <c r="AK13" s="858">
        <v>3402</v>
      </c>
      <c r="AL13" s="858">
        <v>3362</v>
      </c>
      <c r="AM13" s="859">
        <v>41</v>
      </c>
      <c r="AN13" s="859">
        <v>2810</v>
      </c>
      <c r="AO13" s="859">
        <v>19</v>
      </c>
      <c r="AP13" s="859">
        <f t="shared" si="1"/>
        <v>2791</v>
      </c>
      <c r="AQ13" s="859">
        <f>SUM(411+341+1957+4)+32</f>
        <v>2745</v>
      </c>
    </row>
    <row r="14" spans="1:43">
      <c r="A14" s="841">
        <v>9</v>
      </c>
      <c r="B14" s="863" t="s">
        <v>36</v>
      </c>
      <c r="C14" s="857">
        <v>2</v>
      </c>
      <c r="D14" s="857">
        <v>4351</v>
      </c>
      <c r="E14" s="857">
        <v>4353</v>
      </c>
      <c r="F14" s="857">
        <v>0</v>
      </c>
      <c r="G14" s="857">
        <v>4559</v>
      </c>
      <c r="H14" s="857">
        <v>4500</v>
      </c>
      <c r="I14" s="858">
        <v>59</v>
      </c>
      <c r="J14" s="858">
        <v>3179</v>
      </c>
      <c r="K14" s="858">
        <v>3225</v>
      </c>
      <c r="L14" s="857">
        <v>13</v>
      </c>
      <c r="M14" s="858">
        <v>974</v>
      </c>
      <c r="N14" s="858">
        <v>987</v>
      </c>
      <c r="O14" s="857">
        <v>0</v>
      </c>
      <c r="P14" s="857">
        <v>665</v>
      </c>
      <c r="Q14" s="857">
        <v>663</v>
      </c>
      <c r="R14" s="858">
        <v>2</v>
      </c>
      <c r="S14" s="858">
        <v>717</v>
      </c>
      <c r="T14" s="858">
        <v>716</v>
      </c>
      <c r="U14" s="858">
        <v>3</v>
      </c>
      <c r="V14" s="858">
        <v>899</v>
      </c>
      <c r="W14" s="858">
        <v>902</v>
      </c>
      <c r="X14" s="858">
        <v>0</v>
      </c>
      <c r="Y14" s="858">
        <v>542</v>
      </c>
      <c r="Z14" s="858">
        <v>2</v>
      </c>
      <c r="AA14" s="858">
        <v>540</v>
      </c>
      <c r="AB14" s="858">
        <v>538</v>
      </c>
      <c r="AC14" s="858">
        <v>2</v>
      </c>
      <c r="AD14" s="858">
        <v>1089</v>
      </c>
      <c r="AE14" s="858">
        <v>15</v>
      </c>
      <c r="AF14" s="858">
        <v>1074</v>
      </c>
      <c r="AG14" s="858">
        <v>1075</v>
      </c>
      <c r="AH14" s="858">
        <v>1</v>
      </c>
      <c r="AI14" s="858">
        <v>1325</v>
      </c>
      <c r="AJ14" s="858">
        <v>108</v>
      </c>
      <c r="AK14" s="858">
        <v>1217</v>
      </c>
      <c r="AL14" s="858">
        <v>1217</v>
      </c>
      <c r="AM14" s="859">
        <f t="shared" si="0"/>
        <v>0</v>
      </c>
      <c r="AN14" s="859">
        <v>1090</v>
      </c>
      <c r="AO14" s="859">
        <v>56</v>
      </c>
      <c r="AP14" s="859">
        <f t="shared" si="1"/>
        <v>1034</v>
      </c>
      <c r="AQ14" s="859">
        <f>SUM(637+160+236+1)</f>
        <v>1034</v>
      </c>
    </row>
    <row r="15" spans="1:43">
      <c r="A15" s="841">
        <v>10</v>
      </c>
      <c r="B15" s="864" t="s">
        <v>386</v>
      </c>
      <c r="C15" s="857"/>
      <c r="D15" s="857"/>
      <c r="E15" s="857"/>
      <c r="F15" s="857"/>
      <c r="G15" s="857"/>
      <c r="H15" s="857"/>
      <c r="I15" s="858"/>
      <c r="J15" s="858"/>
      <c r="K15" s="858"/>
      <c r="L15" s="857"/>
      <c r="M15" s="858"/>
      <c r="N15" s="858"/>
      <c r="O15" s="857"/>
      <c r="P15" s="857"/>
      <c r="Q15" s="857"/>
      <c r="R15" s="858"/>
      <c r="S15" s="858"/>
      <c r="T15" s="858"/>
      <c r="U15" s="858"/>
      <c r="V15" s="858"/>
      <c r="W15" s="858"/>
      <c r="X15" s="858"/>
      <c r="Y15" s="858"/>
      <c r="Z15" s="858"/>
      <c r="AA15" s="858"/>
      <c r="AB15" s="858"/>
      <c r="AC15" s="858"/>
      <c r="AD15" s="858"/>
      <c r="AE15" s="858"/>
      <c r="AF15" s="858"/>
      <c r="AG15" s="858"/>
      <c r="AH15" s="858"/>
      <c r="AI15" s="858"/>
      <c r="AJ15" s="858"/>
      <c r="AK15" s="858"/>
      <c r="AL15" s="858"/>
      <c r="AM15" s="859"/>
      <c r="AN15" s="859"/>
      <c r="AO15" s="859"/>
      <c r="AP15" s="859">
        <f t="shared" si="1"/>
        <v>0</v>
      </c>
      <c r="AQ15" s="859"/>
    </row>
    <row r="16" spans="1:43">
      <c r="A16" s="861">
        <v>11</v>
      </c>
      <c r="B16" s="863" t="s">
        <v>39</v>
      </c>
      <c r="C16" s="857">
        <v>1</v>
      </c>
      <c r="D16" s="857">
        <v>232</v>
      </c>
      <c r="E16" s="857">
        <v>233</v>
      </c>
      <c r="F16" s="857">
        <v>0</v>
      </c>
      <c r="G16" s="857">
        <v>514</v>
      </c>
      <c r="H16" s="857">
        <v>481</v>
      </c>
      <c r="I16" s="858">
        <v>33</v>
      </c>
      <c r="J16" s="858">
        <v>627</v>
      </c>
      <c r="K16" s="858">
        <v>654</v>
      </c>
      <c r="L16" s="857">
        <v>6</v>
      </c>
      <c r="M16" s="858">
        <v>1013</v>
      </c>
      <c r="N16" s="858">
        <v>1019</v>
      </c>
      <c r="O16" s="857">
        <v>0</v>
      </c>
      <c r="P16" s="857">
        <v>329</v>
      </c>
      <c r="Q16" s="857">
        <v>329</v>
      </c>
      <c r="R16" s="858">
        <v>0</v>
      </c>
      <c r="S16" s="858">
        <v>441</v>
      </c>
      <c r="T16" s="858">
        <v>441</v>
      </c>
      <c r="U16" s="858">
        <v>0</v>
      </c>
      <c r="V16" s="858">
        <v>592</v>
      </c>
      <c r="W16" s="858">
        <v>592</v>
      </c>
      <c r="X16" s="858">
        <v>0</v>
      </c>
      <c r="Y16" s="858">
        <v>489</v>
      </c>
      <c r="Z16" s="858">
        <v>0</v>
      </c>
      <c r="AA16" s="858">
        <v>489</v>
      </c>
      <c r="AB16" s="858">
        <v>486</v>
      </c>
      <c r="AC16" s="858">
        <v>3</v>
      </c>
      <c r="AD16" s="858">
        <v>654</v>
      </c>
      <c r="AE16" s="858">
        <v>1</v>
      </c>
      <c r="AF16" s="858">
        <v>653</v>
      </c>
      <c r="AG16" s="858">
        <v>656</v>
      </c>
      <c r="AH16" s="858">
        <v>0</v>
      </c>
      <c r="AI16" s="858">
        <v>946</v>
      </c>
      <c r="AJ16" s="858">
        <v>1</v>
      </c>
      <c r="AK16" s="858">
        <v>945</v>
      </c>
      <c r="AL16" s="858">
        <v>945</v>
      </c>
      <c r="AM16" s="859">
        <f t="shared" si="0"/>
        <v>0</v>
      </c>
      <c r="AN16" s="859">
        <v>997</v>
      </c>
      <c r="AO16" s="859">
        <v>31</v>
      </c>
      <c r="AP16" s="859">
        <f t="shared" si="1"/>
        <v>966</v>
      </c>
      <c r="AQ16" s="859">
        <f>SUM(350+2+607+7)</f>
        <v>966</v>
      </c>
    </row>
    <row r="17" spans="1:43">
      <c r="A17" s="841">
        <v>12</v>
      </c>
      <c r="B17" s="863" t="s">
        <v>180</v>
      </c>
      <c r="C17" s="857">
        <v>13</v>
      </c>
      <c r="D17" s="857">
        <v>6459</v>
      </c>
      <c r="E17" s="857">
        <v>6459</v>
      </c>
      <c r="F17" s="857">
        <v>13</v>
      </c>
      <c r="G17" s="857">
        <v>9488</v>
      </c>
      <c r="H17" s="857">
        <v>8867</v>
      </c>
      <c r="I17" s="858">
        <v>634</v>
      </c>
      <c r="J17" s="858">
        <v>9375</v>
      </c>
      <c r="K17" s="858">
        <v>9968</v>
      </c>
      <c r="L17" s="857">
        <v>41</v>
      </c>
      <c r="M17" s="858">
        <v>6406</v>
      </c>
      <c r="N17" s="858">
        <v>6447</v>
      </c>
      <c r="O17" s="857">
        <v>0</v>
      </c>
      <c r="P17" s="857">
        <v>4201</v>
      </c>
      <c r="Q17" s="857">
        <v>4201</v>
      </c>
      <c r="R17" s="858">
        <v>0</v>
      </c>
      <c r="S17" s="858">
        <v>3470</v>
      </c>
      <c r="T17" s="858">
        <v>3470</v>
      </c>
      <c r="U17" s="858">
        <v>0</v>
      </c>
      <c r="V17" s="858">
        <v>2596</v>
      </c>
      <c r="W17" s="858">
        <v>2596</v>
      </c>
      <c r="X17" s="858">
        <v>0</v>
      </c>
      <c r="Y17" s="858">
        <v>2151</v>
      </c>
      <c r="Z17" s="858">
        <v>85</v>
      </c>
      <c r="AA17" s="858">
        <v>2066</v>
      </c>
      <c r="AB17" s="858">
        <v>2061</v>
      </c>
      <c r="AC17" s="858">
        <v>5</v>
      </c>
      <c r="AD17" s="858">
        <v>2031</v>
      </c>
      <c r="AE17" s="858">
        <v>72</v>
      </c>
      <c r="AF17" s="858">
        <v>1959</v>
      </c>
      <c r="AG17" s="858">
        <v>1964</v>
      </c>
      <c r="AH17" s="858">
        <v>0</v>
      </c>
      <c r="AI17" s="858">
        <v>1024</v>
      </c>
      <c r="AJ17" s="858">
        <v>62</v>
      </c>
      <c r="AK17" s="858">
        <v>962</v>
      </c>
      <c r="AL17" s="858">
        <v>962</v>
      </c>
      <c r="AM17" s="859"/>
      <c r="AN17" s="859"/>
      <c r="AO17" s="859"/>
      <c r="AP17" s="859">
        <f t="shared" si="1"/>
        <v>0</v>
      </c>
      <c r="AQ17" s="859"/>
    </row>
    <row r="18" spans="1:43">
      <c r="A18" s="841">
        <v>13</v>
      </c>
      <c r="B18" s="863" t="s">
        <v>43</v>
      </c>
      <c r="C18" s="857">
        <v>57</v>
      </c>
      <c r="D18" s="857">
        <v>11676</v>
      </c>
      <c r="E18" s="857">
        <v>11632</v>
      </c>
      <c r="F18" s="857">
        <v>101</v>
      </c>
      <c r="G18" s="857">
        <v>5390</v>
      </c>
      <c r="H18" s="857">
        <v>5110</v>
      </c>
      <c r="I18" s="858">
        <v>381</v>
      </c>
      <c r="J18" s="858">
        <v>7162</v>
      </c>
      <c r="K18" s="858">
        <v>7491</v>
      </c>
      <c r="L18" s="857">
        <v>52</v>
      </c>
      <c r="M18" s="858">
        <v>4998</v>
      </c>
      <c r="N18" s="858">
        <v>5035</v>
      </c>
      <c r="O18" s="857">
        <v>15</v>
      </c>
      <c r="P18" s="857">
        <v>4447</v>
      </c>
      <c r="Q18" s="857">
        <v>4462</v>
      </c>
      <c r="R18" s="858">
        <v>0</v>
      </c>
      <c r="S18" s="858">
        <v>4132</v>
      </c>
      <c r="T18" s="858">
        <v>4132</v>
      </c>
      <c r="U18" s="858">
        <v>0</v>
      </c>
      <c r="V18" s="858">
        <v>2924</v>
      </c>
      <c r="W18" s="858">
        <v>2924</v>
      </c>
      <c r="X18" s="858">
        <v>0</v>
      </c>
      <c r="Y18" s="858">
        <v>1528</v>
      </c>
      <c r="Z18" s="858">
        <v>0</v>
      </c>
      <c r="AA18" s="858">
        <v>1528</v>
      </c>
      <c r="AB18" s="858">
        <v>1525</v>
      </c>
      <c r="AC18" s="858">
        <v>3</v>
      </c>
      <c r="AD18" s="858">
        <v>1444</v>
      </c>
      <c r="AE18" s="858">
        <v>0</v>
      </c>
      <c r="AF18" s="858">
        <v>1444</v>
      </c>
      <c r="AG18" s="858">
        <v>1447</v>
      </c>
      <c r="AH18" s="858">
        <v>0</v>
      </c>
      <c r="AI18" s="858">
        <v>1030</v>
      </c>
      <c r="AJ18" s="858">
        <v>19</v>
      </c>
      <c r="AK18" s="858">
        <v>1011</v>
      </c>
      <c r="AL18" s="858">
        <v>1011</v>
      </c>
      <c r="AM18" s="859">
        <f t="shared" si="0"/>
        <v>0</v>
      </c>
      <c r="AN18" s="859">
        <v>766</v>
      </c>
      <c r="AO18" s="859">
        <v>5</v>
      </c>
      <c r="AP18" s="859">
        <f t="shared" si="1"/>
        <v>761</v>
      </c>
      <c r="AQ18" s="859">
        <f>SUM(87+674+0+0)</f>
        <v>761</v>
      </c>
    </row>
    <row r="19" spans="1:43">
      <c r="A19" s="861">
        <v>14</v>
      </c>
      <c r="B19" s="864" t="s">
        <v>480</v>
      </c>
      <c r="C19" s="857"/>
      <c r="D19" s="857"/>
      <c r="E19" s="857"/>
      <c r="F19" s="857"/>
      <c r="G19" s="857"/>
      <c r="H19" s="857"/>
      <c r="I19" s="858"/>
      <c r="J19" s="858"/>
      <c r="K19" s="858"/>
      <c r="L19" s="857"/>
      <c r="M19" s="858"/>
      <c r="N19" s="858"/>
      <c r="O19" s="857"/>
      <c r="P19" s="857"/>
      <c r="Q19" s="857"/>
      <c r="R19" s="858"/>
      <c r="S19" s="858"/>
      <c r="T19" s="858"/>
      <c r="U19" s="858"/>
      <c r="V19" s="858"/>
      <c r="W19" s="858"/>
      <c r="X19" s="858"/>
      <c r="Y19" s="858"/>
      <c r="Z19" s="858"/>
      <c r="AA19" s="858"/>
      <c r="AB19" s="858"/>
      <c r="AC19" s="858"/>
      <c r="AD19" s="858"/>
      <c r="AE19" s="858"/>
      <c r="AF19" s="858"/>
      <c r="AG19" s="858"/>
      <c r="AH19" s="858"/>
      <c r="AI19" s="858"/>
      <c r="AJ19" s="858"/>
      <c r="AK19" s="858"/>
      <c r="AL19" s="858"/>
      <c r="AM19" s="859">
        <f t="shared" si="0"/>
        <v>0</v>
      </c>
      <c r="AN19" s="859">
        <v>55</v>
      </c>
      <c r="AO19" s="859">
        <v>1</v>
      </c>
      <c r="AP19" s="859">
        <f t="shared" si="1"/>
        <v>54</v>
      </c>
      <c r="AQ19" s="859">
        <f>SUM(1+53)</f>
        <v>54</v>
      </c>
    </row>
    <row r="20" spans="1:43">
      <c r="A20" s="841">
        <v>15</v>
      </c>
      <c r="B20" s="865" t="s">
        <v>387</v>
      </c>
      <c r="C20" s="857">
        <v>146</v>
      </c>
      <c r="D20" s="857">
        <v>52402</v>
      </c>
      <c r="E20" s="857">
        <v>51882</v>
      </c>
      <c r="F20" s="857">
        <v>666</v>
      </c>
      <c r="G20" s="857">
        <v>32214</v>
      </c>
      <c r="H20" s="857">
        <v>30582</v>
      </c>
      <c r="I20" s="858">
        <v>2298</v>
      </c>
      <c r="J20" s="858">
        <v>11513</v>
      </c>
      <c r="K20" s="858">
        <v>13726</v>
      </c>
      <c r="L20" s="857">
        <v>85</v>
      </c>
      <c r="M20" s="858">
        <v>8647</v>
      </c>
      <c r="N20" s="858">
        <v>8722</v>
      </c>
      <c r="O20" s="857">
        <v>10</v>
      </c>
      <c r="P20" s="857">
        <v>7257</v>
      </c>
      <c r="Q20" s="857">
        <v>7256</v>
      </c>
      <c r="R20" s="858">
        <v>11</v>
      </c>
      <c r="S20" s="858">
        <v>6026</v>
      </c>
      <c r="T20" s="858">
        <v>6035</v>
      </c>
      <c r="U20" s="858">
        <v>2</v>
      </c>
      <c r="V20" s="858">
        <v>4232</v>
      </c>
      <c r="W20" s="858">
        <v>4234</v>
      </c>
      <c r="X20" s="858">
        <v>0</v>
      </c>
      <c r="Y20" s="858">
        <v>3619</v>
      </c>
      <c r="Z20" s="858">
        <v>211</v>
      </c>
      <c r="AA20" s="858">
        <v>3408</v>
      </c>
      <c r="AB20" s="858">
        <v>3400</v>
      </c>
      <c r="AC20" s="858">
        <v>8</v>
      </c>
      <c r="AD20" s="858">
        <v>3417</v>
      </c>
      <c r="AE20" s="858">
        <v>330</v>
      </c>
      <c r="AF20" s="858">
        <v>3087</v>
      </c>
      <c r="AG20" s="858">
        <v>3095</v>
      </c>
      <c r="AH20" s="858">
        <v>0</v>
      </c>
      <c r="AI20" s="858">
        <v>4164</v>
      </c>
      <c r="AJ20" s="858">
        <v>583</v>
      </c>
      <c r="AK20" s="858">
        <v>3581</v>
      </c>
      <c r="AL20" s="858">
        <v>3578</v>
      </c>
      <c r="AM20" s="859">
        <f t="shared" si="0"/>
        <v>3</v>
      </c>
      <c r="AN20" s="859">
        <v>4369</v>
      </c>
      <c r="AO20" s="859">
        <v>338</v>
      </c>
      <c r="AP20" s="859">
        <f t="shared" si="1"/>
        <v>4031</v>
      </c>
      <c r="AQ20" s="859">
        <f>SUM(1879+386+1738+26)</f>
        <v>4029</v>
      </c>
    </row>
    <row r="21" spans="1:43">
      <c r="A21" s="841">
        <v>16</v>
      </c>
      <c r="B21" s="863" t="s">
        <v>49</v>
      </c>
      <c r="C21" s="857">
        <v>13</v>
      </c>
      <c r="D21" s="857">
        <v>19697</v>
      </c>
      <c r="E21" s="857">
        <v>19677</v>
      </c>
      <c r="F21" s="857">
        <v>33</v>
      </c>
      <c r="G21" s="857">
        <v>11801</v>
      </c>
      <c r="H21" s="857">
        <v>11775</v>
      </c>
      <c r="I21" s="858">
        <v>59</v>
      </c>
      <c r="J21" s="858">
        <v>8865</v>
      </c>
      <c r="K21" s="858">
        <v>8912</v>
      </c>
      <c r="L21" s="857">
        <v>12</v>
      </c>
      <c r="M21" s="858">
        <v>6680</v>
      </c>
      <c r="N21" s="858">
        <v>6689</v>
      </c>
      <c r="O21" s="857">
        <v>3</v>
      </c>
      <c r="P21" s="857">
        <v>7700</v>
      </c>
      <c r="Q21" s="857">
        <v>7701</v>
      </c>
      <c r="R21" s="858">
        <v>2</v>
      </c>
      <c r="S21" s="858">
        <v>6393</v>
      </c>
      <c r="T21" s="858">
        <v>6393</v>
      </c>
      <c r="U21" s="858">
        <v>2</v>
      </c>
      <c r="V21" s="858">
        <v>3684</v>
      </c>
      <c r="W21" s="858">
        <v>3686</v>
      </c>
      <c r="X21" s="858">
        <v>0</v>
      </c>
      <c r="Y21" s="858">
        <v>3215</v>
      </c>
      <c r="Z21" s="858">
        <v>140</v>
      </c>
      <c r="AA21" s="858">
        <v>3075</v>
      </c>
      <c r="AB21" s="858">
        <v>3073</v>
      </c>
      <c r="AC21" s="858">
        <v>2</v>
      </c>
      <c r="AD21" s="858">
        <v>4157</v>
      </c>
      <c r="AE21" s="858">
        <v>342</v>
      </c>
      <c r="AF21" s="858">
        <v>3815</v>
      </c>
      <c r="AG21" s="858">
        <v>3816</v>
      </c>
      <c r="AH21" s="858">
        <v>1</v>
      </c>
      <c r="AI21" s="858">
        <v>3705</v>
      </c>
      <c r="AJ21" s="858">
        <v>175</v>
      </c>
      <c r="AK21" s="858">
        <v>3530</v>
      </c>
      <c r="AL21" s="858">
        <v>3529</v>
      </c>
      <c r="AM21" s="859">
        <f t="shared" si="0"/>
        <v>1</v>
      </c>
      <c r="AN21" s="859">
        <v>3830</v>
      </c>
      <c r="AO21" s="859">
        <v>201</v>
      </c>
      <c r="AP21" s="859">
        <f t="shared" si="1"/>
        <v>3629</v>
      </c>
      <c r="AQ21" s="859">
        <f>SUM(1085+309+2234)</f>
        <v>3628</v>
      </c>
    </row>
    <row r="22" spans="1:43">
      <c r="A22" s="861">
        <v>17</v>
      </c>
      <c r="B22" s="863" t="s">
        <v>52</v>
      </c>
      <c r="C22" s="857">
        <v>8</v>
      </c>
      <c r="D22" s="857">
        <v>1500</v>
      </c>
      <c r="E22" s="857">
        <v>1461</v>
      </c>
      <c r="F22" s="857">
        <v>47</v>
      </c>
      <c r="G22" s="857">
        <v>1287</v>
      </c>
      <c r="H22" s="857">
        <v>1216</v>
      </c>
      <c r="I22" s="858">
        <v>118</v>
      </c>
      <c r="J22" s="858">
        <v>1912</v>
      </c>
      <c r="K22" s="858">
        <v>2006</v>
      </c>
      <c r="L22" s="857">
        <v>24</v>
      </c>
      <c r="M22" s="858">
        <v>1990</v>
      </c>
      <c r="N22" s="858">
        <v>1995</v>
      </c>
      <c r="O22" s="857">
        <v>19</v>
      </c>
      <c r="P22" s="857">
        <v>3219</v>
      </c>
      <c r="Q22" s="857">
        <v>3201</v>
      </c>
      <c r="R22" s="858">
        <v>37</v>
      </c>
      <c r="S22" s="858">
        <v>3080</v>
      </c>
      <c r="T22" s="858">
        <v>3097</v>
      </c>
      <c r="U22" s="858">
        <v>20</v>
      </c>
      <c r="V22" s="858">
        <v>2488</v>
      </c>
      <c r="W22" s="858">
        <v>2507</v>
      </c>
      <c r="X22" s="858">
        <v>1</v>
      </c>
      <c r="Y22" s="858">
        <v>2653</v>
      </c>
      <c r="Z22" s="858">
        <v>162</v>
      </c>
      <c r="AA22" s="858">
        <v>2491</v>
      </c>
      <c r="AB22" s="858">
        <v>2484</v>
      </c>
      <c r="AC22" s="858">
        <v>8</v>
      </c>
      <c r="AD22" s="858">
        <v>2676</v>
      </c>
      <c r="AE22" s="858">
        <v>105</v>
      </c>
      <c r="AF22" s="858">
        <v>2571</v>
      </c>
      <c r="AG22" s="858">
        <v>2578</v>
      </c>
      <c r="AH22" s="858">
        <v>1</v>
      </c>
      <c r="AI22" s="858">
        <v>3591</v>
      </c>
      <c r="AJ22" s="858">
        <v>216</v>
      </c>
      <c r="AK22" s="858">
        <v>3375</v>
      </c>
      <c r="AL22" s="858">
        <v>3337</v>
      </c>
      <c r="AM22" s="859">
        <f t="shared" si="0"/>
        <v>38</v>
      </c>
      <c r="AN22" s="859">
        <v>2490</v>
      </c>
      <c r="AO22" s="859">
        <v>128</v>
      </c>
      <c r="AP22" s="859">
        <f t="shared" si="1"/>
        <v>2362</v>
      </c>
      <c r="AQ22" s="859">
        <f>SUM(566+1769+0)</f>
        <v>2335</v>
      </c>
    </row>
    <row r="23" spans="1:43">
      <c r="A23" s="841">
        <v>18</v>
      </c>
      <c r="B23" s="863" t="s">
        <v>56</v>
      </c>
      <c r="C23" s="857">
        <v>12</v>
      </c>
      <c r="D23" s="857">
        <v>6165</v>
      </c>
      <c r="E23" s="857">
        <v>6169</v>
      </c>
      <c r="F23" s="857">
        <v>8</v>
      </c>
      <c r="G23" s="857">
        <v>4616</v>
      </c>
      <c r="H23" s="857">
        <v>4496</v>
      </c>
      <c r="I23" s="858">
        <v>128</v>
      </c>
      <c r="J23" s="858">
        <v>3444</v>
      </c>
      <c r="K23" s="858">
        <v>3326</v>
      </c>
      <c r="L23" s="857">
        <v>246</v>
      </c>
      <c r="M23" s="858">
        <v>3741</v>
      </c>
      <c r="N23" s="858">
        <v>3882</v>
      </c>
      <c r="O23" s="857">
        <v>105</v>
      </c>
      <c r="P23" s="857">
        <v>3400</v>
      </c>
      <c r="Q23" s="857">
        <v>3480</v>
      </c>
      <c r="R23" s="858">
        <v>25</v>
      </c>
      <c r="S23" s="858">
        <v>926</v>
      </c>
      <c r="T23" s="858">
        <v>940</v>
      </c>
      <c r="U23" s="858">
        <v>11</v>
      </c>
      <c r="V23" s="858">
        <v>1134</v>
      </c>
      <c r="W23" s="858">
        <v>1145</v>
      </c>
      <c r="X23" s="858">
        <v>0</v>
      </c>
      <c r="Y23" s="858">
        <v>1333</v>
      </c>
      <c r="Z23" s="858">
        <v>30</v>
      </c>
      <c r="AA23" s="858">
        <v>1303</v>
      </c>
      <c r="AB23" s="858">
        <v>1301</v>
      </c>
      <c r="AC23" s="858">
        <v>2</v>
      </c>
      <c r="AD23" s="858">
        <v>1255</v>
      </c>
      <c r="AE23" s="858">
        <v>20</v>
      </c>
      <c r="AF23" s="858">
        <v>1235</v>
      </c>
      <c r="AG23" s="858">
        <v>1233</v>
      </c>
      <c r="AH23" s="858">
        <v>4</v>
      </c>
      <c r="AI23" s="858">
        <v>1903</v>
      </c>
      <c r="AJ23" s="858">
        <v>74</v>
      </c>
      <c r="AK23" s="858">
        <v>1829</v>
      </c>
      <c r="AL23" s="858">
        <v>1784</v>
      </c>
      <c r="AM23" s="859">
        <f t="shared" si="0"/>
        <v>45</v>
      </c>
      <c r="AN23" s="859">
        <v>1596</v>
      </c>
      <c r="AO23" s="859">
        <v>38</v>
      </c>
      <c r="AP23" s="859">
        <f t="shared" si="1"/>
        <v>1558</v>
      </c>
      <c r="AQ23" s="859">
        <f>SUM(508+2+1007)+35</f>
        <v>1552</v>
      </c>
    </row>
    <row r="24" spans="1:43">
      <c r="A24" s="841">
        <v>19</v>
      </c>
      <c r="B24" s="863" t="s">
        <v>97</v>
      </c>
      <c r="C24" s="857">
        <v>6</v>
      </c>
      <c r="D24" s="857">
        <v>19389</v>
      </c>
      <c r="E24" s="857">
        <v>19395</v>
      </c>
      <c r="F24" s="857">
        <v>0</v>
      </c>
      <c r="G24" s="857">
        <v>16553</v>
      </c>
      <c r="H24" s="857">
        <v>16549</v>
      </c>
      <c r="I24" s="858">
        <v>4</v>
      </c>
      <c r="J24" s="858">
        <v>14157</v>
      </c>
      <c r="K24" s="858">
        <v>14161</v>
      </c>
      <c r="L24" s="857">
        <v>0</v>
      </c>
      <c r="M24" s="858">
        <v>8791</v>
      </c>
      <c r="N24" s="858">
        <v>8791</v>
      </c>
      <c r="O24" s="857">
        <v>0</v>
      </c>
      <c r="P24" s="857">
        <v>5544</v>
      </c>
      <c r="Q24" s="857">
        <v>5544</v>
      </c>
      <c r="R24" s="858">
        <v>0</v>
      </c>
      <c r="S24" s="858">
        <v>4038</v>
      </c>
      <c r="T24" s="858">
        <v>4038</v>
      </c>
      <c r="U24" s="858">
        <v>0</v>
      </c>
      <c r="V24" s="858">
        <v>3052</v>
      </c>
      <c r="W24" s="858">
        <v>3052</v>
      </c>
      <c r="X24" s="858">
        <v>0</v>
      </c>
      <c r="Y24" s="858">
        <v>2429</v>
      </c>
      <c r="Z24" s="858">
        <v>181</v>
      </c>
      <c r="AA24" s="858">
        <v>2248</v>
      </c>
      <c r="AB24" s="858">
        <v>2227</v>
      </c>
      <c r="AC24" s="858">
        <v>21</v>
      </c>
      <c r="AD24" s="858">
        <v>3216</v>
      </c>
      <c r="AE24" s="858">
        <v>269</v>
      </c>
      <c r="AF24" s="858">
        <v>2947</v>
      </c>
      <c r="AG24" s="858">
        <v>2968</v>
      </c>
      <c r="AH24" s="858">
        <v>0</v>
      </c>
      <c r="AI24" s="858">
        <v>4858</v>
      </c>
      <c r="AJ24" s="858">
        <v>661</v>
      </c>
      <c r="AK24" s="858">
        <v>4197</v>
      </c>
      <c r="AL24" s="858">
        <v>4124</v>
      </c>
      <c r="AM24" s="859">
        <f t="shared" si="0"/>
        <v>73</v>
      </c>
      <c r="AN24" s="859">
        <v>4804</v>
      </c>
      <c r="AO24" s="859">
        <v>522</v>
      </c>
      <c r="AP24" s="859">
        <f t="shared" si="1"/>
        <v>4282</v>
      </c>
      <c r="AQ24" s="859">
        <f>SUM(2073+691+1485+33)</f>
        <v>4282</v>
      </c>
    </row>
    <row r="25" spans="1:43">
      <c r="A25" s="861">
        <v>20</v>
      </c>
      <c r="B25" s="863" t="s">
        <v>61</v>
      </c>
      <c r="C25" s="857">
        <v>7</v>
      </c>
      <c r="D25" s="857">
        <v>4362</v>
      </c>
      <c r="E25" s="857">
        <v>4365</v>
      </c>
      <c r="F25" s="857">
        <v>4</v>
      </c>
      <c r="G25" s="857">
        <v>4820</v>
      </c>
      <c r="H25" s="857">
        <v>4817</v>
      </c>
      <c r="I25" s="858">
        <v>7</v>
      </c>
      <c r="J25" s="858">
        <v>4411</v>
      </c>
      <c r="K25" s="858">
        <v>4398</v>
      </c>
      <c r="L25" s="857">
        <v>20</v>
      </c>
      <c r="M25" s="858">
        <v>4383</v>
      </c>
      <c r="N25" s="858">
        <v>4333</v>
      </c>
      <c r="O25" s="857">
        <v>70</v>
      </c>
      <c r="P25" s="857">
        <v>4228</v>
      </c>
      <c r="Q25" s="857">
        <v>4226</v>
      </c>
      <c r="R25" s="858">
        <v>72</v>
      </c>
      <c r="S25" s="858">
        <v>3558</v>
      </c>
      <c r="T25" s="858">
        <v>3591</v>
      </c>
      <c r="U25" s="858">
        <v>39</v>
      </c>
      <c r="V25" s="858">
        <v>2134</v>
      </c>
      <c r="W25" s="858">
        <v>2172</v>
      </c>
      <c r="X25" s="858">
        <v>1</v>
      </c>
      <c r="Y25" s="858">
        <v>1705</v>
      </c>
      <c r="Z25" s="858">
        <v>96</v>
      </c>
      <c r="AA25" s="858">
        <v>1609</v>
      </c>
      <c r="AB25" s="858">
        <v>1570</v>
      </c>
      <c r="AC25" s="858">
        <v>40</v>
      </c>
      <c r="AD25" s="858">
        <v>2601</v>
      </c>
      <c r="AE25" s="858">
        <v>76</v>
      </c>
      <c r="AF25" s="858">
        <v>2525</v>
      </c>
      <c r="AG25" s="858">
        <v>2535</v>
      </c>
      <c r="AH25" s="858">
        <v>30</v>
      </c>
      <c r="AI25" s="858">
        <v>2835</v>
      </c>
      <c r="AJ25" s="858">
        <v>194</v>
      </c>
      <c r="AK25" s="858">
        <v>2641</v>
      </c>
      <c r="AL25" s="858">
        <v>2575</v>
      </c>
      <c r="AM25" s="859">
        <f t="shared" si="0"/>
        <v>66</v>
      </c>
      <c r="AN25" s="859">
        <v>2461</v>
      </c>
      <c r="AO25" s="859">
        <v>112</v>
      </c>
      <c r="AP25" s="859">
        <f t="shared" si="1"/>
        <v>2349</v>
      </c>
      <c r="AQ25" s="859">
        <f>SUM(437+1+1899+10)</f>
        <v>2347</v>
      </c>
    </row>
    <row r="26" spans="1:43">
      <c r="A26" s="841">
        <v>21</v>
      </c>
      <c r="B26" s="865" t="s">
        <v>64</v>
      </c>
      <c r="C26" s="857">
        <v>33</v>
      </c>
      <c r="D26" s="857">
        <v>1392</v>
      </c>
      <c r="E26" s="857">
        <v>1383</v>
      </c>
      <c r="F26" s="857">
        <v>42</v>
      </c>
      <c r="G26" s="857">
        <v>1593</v>
      </c>
      <c r="H26" s="857">
        <v>982</v>
      </c>
      <c r="I26" s="858">
        <v>653</v>
      </c>
      <c r="J26" s="858">
        <v>1372</v>
      </c>
      <c r="K26" s="858">
        <v>2018</v>
      </c>
      <c r="L26" s="857">
        <v>7</v>
      </c>
      <c r="M26" s="858">
        <v>1475</v>
      </c>
      <c r="N26" s="858">
        <v>1481</v>
      </c>
      <c r="O26" s="857">
        <v>1</v>
      </c>
      <c r="P26" s="857">
        <v>1592</v>
      </c>
      <c r="Q26" s="857">
        <v>1589</v>
      </c>
      <c r="R26" s="858">
        <v>4</v>
      </c>
      <c r="S26" s="858">
        <v>972</v>
      </c>
      <c r="T26" s="858">
        <v>976</v>
      </c>
      <c r="U26" s="858">
        <v>0</v>
      </c>
      <c r="V26" s="858">
        <v>502</v>
      </c>
      <c r="W26" s="858">
        <v>502</v>
      </c>
      <c r="X26" s="858">
        <v>0</v>
      </c>
      <c r="Y26" s="858">
        <v>446</v>
      </c>
      <c r="Z26" s="858">
        <v>111</v>
      </c>
      <c r="AA26" s="858">
        <v>335</v>
      </c>
      <c r="AB26" s="858">
        <v>335</v>
      </c>
      <c r="AC26" s="858">
        <v>0</v>
      </c>
      <c r="AD26" s="858">
        <v>472</v>
      </c>
      <c r="AE26" s="858">
        <v>149</v>
      </c>
      <c r="AF26" s="858">
        <v>323</v>
      </c>
      <c r="AG26" s="858">
        <v>323</v>
      </c>
      <c r="AH26" s="858">
        <v>0</v>
      </c>
      <c r="AI26" s="858">
        <v>369</v>
      </c>
      <c r="AJ26" s="858">
        <v>76</v>
      </c>
      <c r="AK26" s="858">
        <v>293</v>
      </c>
      <c r="AL26" s="858">
        <v>292</v>
      </c>
      <c r="AM26" s="859">
        <f t="shared" si="0"/>
        <v>1</v>
      </c>
      <c r="AN26" s="859">
        <v>323</v>
      </c>
      <c r="AO26" s="859">
        <v>18</v>
      </c>
      <c r="AP26" s="859">
        <f t="shared" si="1"/>
        <v>305</v>
      </c>
      <c r="AQ26" s="859">
        <f>SUM(82+20+202+1)</f>
        <v>305</v>
      </c>
    </row>
    <row r="27" spans="1:43">
      <c r="A27" s="841">
        <v>22</v>
      </c>
      <c r="B27" s="863" t="s">
        <v>98</v>
      </c>
      <c r="C27" s="857">
        <v>134</v>
      </c>
      <c r="D27" s="857">
        <v>30659</v>
      </c>
      <c r="E27" s="857">
        <v>30748</v>
      </c>
      <c r="F27" s="857">
        <v>45</v>
      </c>
      <c r="G27" s="857">
        <v>24763</v>
      </c>
      <c r="H27" s="857">
        <v>24318</v>
      </c>
      <c r="I27" s="858">
        <v>490</v>
      </c>
      <c r="J27" s="858">
        <v>14024</v>
      </c>
      <c r="K27" s="858">
        <v>14345</v>
      </c>
      <c r="L27" s="857">
        <v>169</v>
      </c>
      <c r="M27" s="858">
        <v>4958</v>
      </c>
      <c r="N27" s="858">
        <v>5127</v>
      </c>
      <c r="O27" s="857">
        <v>0</v>
      </c>
      <c r="P27" s="857">
        <v>1615</v>
      </c>
      <c r="Q27" s="857">
        <v>1614</v>
      </c>
      <c r="R27" s="858">
        <v>1</v>
      </c>
      <c r="S27" s="858">
        <v>2052</v>
      </c>
      <c r="T27" s="858">
        <v>2053</v>
      </c>
      <c r="U27" s="858">
        <v>0</v>
      </c>
      <c r="V27" s="858">
        <v>2171</v>
      </c>
      <c r="W27" s="858">
        <v>2171</v>
      </c>
      <c r="X27" s="858">
        <v>0</v>
      </c>
      <c r="Y27" s="858">
        <v>2329</v>
      </c>
      <c r="Z27" s="858">
        <v>352</v>
      </c>
      <c r="AA27" s="858">
        <v>1977</v>
      </c>
      <c r="AB27" s="858">
        <v>1973</v>
      </c>
      <c r="AC27" s="858">
        <v>4</v>
      </c>
      <c r="AD27" s="858">
        <v>1981</v>
      </c>
      <c r="AE27" s="858">
        <v>247</v>
      </c>
      <c r="AF27" s="858">
        <v>1734</v>
      </c>
      <c r="AG27" s="858">
        <v>1738</v>
      </c>
      <c r="AH27" s="858">
        <v>0</v>
      </c>
      <c r="AI27" s="858">
        <v>1266</v>
      </c>
      <c r="AJ27" s="858">
        <v>196</v>
      </c>
      <c r="AK27" s="858">
        <v>1070</v>
      </c>
      <c r="AL27" s="858">
        <v>1069</v>
      </c>
      <c r="AM27" s="859">
        <f t="shared" si="0"/>
        <v>1</v>
      </c>
      <c r="AN27" s="859">
        <v>1201</v>
      </c>
      <c r="AO27" s="859">
        <v>114</v>
      </c>
      <c r="AP27" s="859">
        <f t="shared" si="1"/>
        <v>1087</v>
      </c>
      <c r="AQ27" s="859">
        <f>SUM(240+4+838+1)</f>
        <v>1083</v>
      </c>
    </row>
    <row r="28" spans="1:43">
      <c r="A28" s="861">
        <v>23</v>
      </c>
      <c r="B28" s="863" t="s">
        <v>99</v>
      </c>
      <c r="C28" s="857">
        <v>1</v>
      </c>
      <c r="D28" s="857">
        <v>24</v>
      </c>
      <c r="E28" s="857">
        <v>25</v>
      </c>
      <c r="F28" s="857">
        <v>0</v>
      </c>
      <c r="G28" s="857">
        <v>27</v>
      </c>
      <c r="H28" s="857">
        <v>27</v>
      </c>
      <c r="I28" s="858">
        <v>0</v>
      </c>
      <c r="J28" s="858">
        <v>35</v>
      </c>
      <c r="K28" s="858">
        <v>34</v>
      </c>
      <c r="L28" s="857">
        <v>1</v>
      </c>
      <c r="M28" s="858">
        <v>32</v>
      </c>
      <c r="N28" s="858">
        <v>30</v>
      </c>
      <c r="O28" s="857">
        <v>3</v>
      </c>
      <c r="P28" s="857">
        <v>82</v>
      </c>
      <c r="Q28" s="857">
        <v>74</v>
      </c>
      <c r="R28" s="858">
        <v>11</v>
      </c>
      <c r="S28" s="858">
        <v>110</v>
      </c>
      <c r="T28" s="858">
        <v>120</v>
      </c>
      <c r="U28" s="858">
        <v>1</v>
      </c>
      <c r="V28" s="858">
        <v>84</v>
      </c>
      <c r="W28" s="858">
        <v>67</v>
      </c>
      <c r="X28" s="858">
        <v>18</v>
      </c>
      <c r="Y28" s="858">
        <v>41</v>
      </c>
      <c r="Z28" s="858">
        <v>0</v>
      </c>
      <c r="AA28" s="858">
        <v>41</v>
      </c>
      <c r="AB28" s="858">
        <v>52</v>
      </c>
      <c r="AC28" s="858">
        <v>7</v>
      </c>
      <c r="AD28" s="858">
        <v>59</v>
      </c>
      <c r="AE28" s="858">
        <v>0</v>
      </c>
      <c r="AF28" s="858">
        <v>59</v>
      </c>
      <c r="AG28" s="858">
        <v>61</v>
      </c>
      <c r="AH28" s="858">
        <v>5</v>
      </c>
      <c r="AI28" s="858">
        <v>53</v>
      </c>
      <c r="AJ28" s="858">
        <v>3</v>
      </c>
      <c r="AK28" s="858">
        <v>50</v>
      </c>
      <c r="AL28" s="858">
        <v>41</v>
      </c>
      <c r="AM28" s="859">
        <f t="shared" si="0"/>
        <v>9</v>
      </c>
      <c r="AN28" s="859">
        <f>216+40</f>
        <v>256</v>
      </c>
      <c r="AO28" s="859">
        <v>0</v>
      </c>
      <c r="AP28" s="859">
        <f t="shared" si="1"/>
        <v>256</v>
      </c>
      <c r="AQ28" s="859">
        <f>SUM(3+2+0)+245</f>
        <v>250</v>
      </c>
    </row>
    <row r="29" spans="1:43">
      <c r="A29" s="841">
        <v>24</v>
      </c>
      <c r="B29" s="863" t="s">
        <v>72</v>
      </c>
      <c r="C29" s="857">
        <v>11</v>
      </c>
      <c r="D29" s="857">
        <v>16061</v>
      </c>
      <c r="E29" s="857">
        <v>16067</v>
      </c>
      <c r="F29" s="857">
        <v>5</v>
      </c>
      <c r="G29" s="857">
        <v>12273</v>
      </c>
      <c r="H29" s="857">
        <v>12263</v>
      </c>
      <c r="I29" s="858">
        <v>15</v>
      </c>
      <c r="J29" s="858">
        <v>9391</v>
      </c>
      <c r="K29" s="858">
        <v>9403</v>
      </c>
      <c r="L29" s="857">
        <v>3</v>
      </c>
      <c r="M29" s="858">
        <v>8165</v>
      </c>
      <c r="N29" s="858">
        <v>8166</v>
      </c>
      <c r="O29" s="857">
        <v>2</v>
      </c>
      <c r="P29" s="857">
        <v>7640</v>
      </c>
      <c r="Q29" s="857">
        <v>7642</v>
      </c>
      <c r="R29" s="858">
        <v>0</v>
      </c>
      <c r="S29" s="858">
        <v>4649</v>
      </c>
      <c r="T29" s="858">
        <v>4649</v>
      </c>
      <c r="U29" s="858">
        <v>0</v>
      </c>
      <c r="V29" s="858">
        <v>4312</v>
      </c>
      <c r="W29" s="858">
        <v>4311</v>
      </c>
      <c r="X29" s="858">
        <v>1</v>
      </c>
      <c r="Y29" s="858">
        <v>3384</v>
      </c>
      <c r="Z29" s="858">
        <v>147</v>
      </c>
      <c r="AA29" s="858">
        <v>3237</v>
      </c>
      <c r="AB29" s="858">
        <v>3229</v>
      </c>
      <c r="AC29" s="858">
        <v>9</v>
      </c>
      <c r="AD29" s="858">
        <v>3720</v>
      </c>
      <c r="AE29" s="858">
        <v>112</v>
      </c>
      <c r="AF29" s="858">
        <v>3608</v>
      </c>
      <c r="AG29" s="858">
        <v>3617</v>
      </c>
      <c r="AH29" s="858">
        <v>0</v>
      </c>
      <c r="AI29" s="858">
        <v>4741</v>
      </c>
      <c r="AJ29" s="858">
        <v>281</v>
      </c>
      <c r="AK29" s="858">
        <v>4460</v>
      </c>
      <c r="AL29" s="858">
        <v>4460</v>
      </c>
      <c r="AM29" s="859">
        <f t="shared" si="0"/>
        <v>0</v>
      </c>
      <c r="AN29" s="859">
        <v>3109</v>
      </c>
      <c r="AO29" s="859">
        <v>160</v>
      </c>
      <c r="AP29" s="859">
        <f t="shared" si="1"/>
        <v>2949</v>
      </c>
      <c r="AQ29" s="859">
        <f>SUM(579+184+2112+74)</f>
        <v>2949</v>
      </c>
    </row>
    <row r="30" spans="1:43">
      <c r="A30" s="841">
        <v>25</v>
      </c>
      <c r="B30" s="863" t="s">
        <v>75</v>
      </c>
      <c r="C30" s="857">
        <v>0</v>
      </c>
      <c r="D30" s="857">
        <v>287</v>
      </c>
      <c r="E30" s="857">
        <v>279</v>
      </c>
      <c r="F30" s="857">
        <v>8</v>
      </c>
      <c r="G30" s="857">
        <v>240</v>
      </c>
      <c r="H30" s="857">
        <v>234</v>
      </c>
      <c r="I30" s="858">
        <v>14</v>
      </c>
      <c r="J30" s="858">
        <v>259</v>
      </c>
      <c r="K30" s="858">
        <v>264</v>
      </c>
      <c r="L30" s="857">
        <v>9</v>
      </c>
      <c r="M30" s="858">
        <v>379</v>
      </c>
      <c r="N30" s="858">
        <v>387</v>
      </c>
      <c r="O30" s="857">
        <v>1</v>
      </c>
      <c r="P30" s="857">
        <v>406</v>
      </c>
      <c r="Q30" s="857">
        <v>406</v>
      </c>
      <c r="R30" s="858">
        <v>1</v>
      </c>
      <c r="S30" s="858">
        <v>577</v>
      </c>
      <c r="T30" s="858">
        <v>576</v>
      </c>
      <c r="U30" s="858">
        <v>2</v>
      </c>
      <c r="V30" s="858">
        <v>523</v>
      </c>
      <c r="W30" s="858">
        <v>525</v>
      </c>
      <c r="X30" s="858">
        <v>0</v>
      </c>
      <c r="Y30" s="858">
        <v>605</v>
      </c>
      <c r="Z30" s="858">
        <v>3</v>
      </c>
      <c r="AA30" s="858">
        <v>602</v>
      </c>
      <c r="AB30" s="858">
        <v>598</v>
      </c>
      <c r="AC30" s="858">
        <v>4</v>
      </c>
      <c r="AD30" s="858">
        <v>918</v>
      </c>
      <c r="AE30" s="858">
        <v>1</v>
      </c>
      <c r="AF30" s="858">
        <v>917</v>
      </c>
      <c r="AG30" s="858">
        <v>916</v>
      </c>
      <c r="AH30" s="858">
        <v>5</v>
      </c>
      <c r="AI30" s="858">
        <v>1010</v>
      </c>
      <c r="AJ30" s="858">
        <v>30</v>
      </c>
      <c r="AK30" s="858">
        <v>980</v>
      </c>
      <c r="AL30" s="858">
        <v>969</v>
      </c>
      <c r="AM30" s="859">
        <f t="shared" si="0"/>
        <v>11</v>
      </c>
      <c r="AN30" s="859">
        <v>1325</v>
      </c>
      <c r="AO30" s="859">
        <v>37</v>
      </c>
      <c r="AP30" s="859">
        <f t="shared" si="1"/>
        <v>1288</v>
      </c>
      <c r="AQ30" s="859">
        <f>SUM(640+1+594)</f>
        <v>1235</v>
      </c>
    </row>
    <row r="31" spans="1:43">
      <c r="A31" s="861">
        <v>26</v>
      </c>
      <c r="B31" s="863" t="s">
        <v>79</v>
      </c>
      <c r="C31" s="857">
        <v>4</v>
      </c>
      <c r="D31" s="857">
        <v>1319</v>
      </c>
      <c r="E31" s="857">
        <v>1314</v>
      </c>
      <c r="F31" s="857">
        <v>9</v>
      </c>
      <c r="G31" s="857">
        <v>2301</v>
      </c>
      <c r="H31" s="857">
        <v>2215</v>
      </c>
      <c r="I31" s="858">
        <v>95</v>
      </c>
      <c r="J31" s="858">
        <v>1825</v>
      </c>
      <c r="K31" s="858">
        <v>1832</v>
      </c>
      <c r="L31" s="857">
        <v>88</v>
      </c>
      <c r="M31" s="858">
        <v>1798</v>
      </c>
      <c r="N31" s="858">
        <v>1886</v>
      </c>
      <c r="O31" s="857">
        <v>0</v>
      </c>
      <c r="P31" s="857">
        <v>2556</v>
      </c>
      <c r="Q31" s="857">
        <v>2556</v>
      </c>
      <c r="R31" s="858">
        <v>0</v>
      </c>
      <c r="S31" s="858">
        <v>2045</v>
      </c>
      <c r="T31" s="858">
        <v>2045</v>
      </c>
      <c r="U31" s="858">
        <v>0</v>
      </c>
      <c r="V31" s="858">
        <v>1766</v>
      </c>
      <c r="W31" s="858">
        <v>1766</v>
      </c>
      <c r="X31" s="858">
        <v>0</v>
      </c>
      <c r="Y31" s="858">
        <v>2037</v>
      </c>
      <c r="Z31" s="858">
        <v>25</v>
      </c>
      <c r="AA31" s="858">
        <v>2012</v>
      </c>
      <c r="AB31" s="858">
        <v>2008</v>
      </c>
      <c r="AC31" s="858">
        <v>4</v>
      </c>
      <c r="AD31" s="858">
        <v>1311</v>
      </c>
      <c r="AE31" s="858">
        <v>11</v>
      </c>
      <c r="AF31" s="858">
        <v>1300</v>
      </c>
      <c r="AG31" s="858">
        <v>1303</v>
      </c>
      <c r="AH31" s="858">
        <v>1</v>
      </c>
      <c r="AI31" s="858">
        <v>1321</v>
      </c>
      <c r="AJ31" s="858">
        <v>39</v>
      </c>
      <c r="AK31" s="858">
        <v>1282</v>
      </c>
      <c r="AL31" s="858">
        <v>1282</v>
      </c>
      <c r="AM31" s="859">
        <f t="shared" si="0"/>
        <v>0</v>
      </c>
      <c r="AN31" s="859">
        <v>1415</v>
      </c>
      <c r="AO31" s="859">
        <v>101</v>
      </c>
      <c r="AP31" s="859">
        <f t="shared" si="1"/>
        <v>1314</v>
      </c>
      <c r="AQ31" s="859">
        <f>SUM(678+0+636)</f>
        <v>1314</v>
      </c>
    </row>
    <row r="32" spans="1:43">
      <c r="A32" s="841">
        <v>27</v>
      </c>
      <c r="B32" s="863" t="s">
        <v>82</v>
      </c>
      <c r="C32" s="857">
        <v>15</v>
      </c>
      <c r="D32" s="857">
        <v>8561</v>
      </c>
      <c r="E32" s="857">
        <v>8521</v>
      </c>
      <c r="F32" s="857">
        <v>55</v>
      </c>
      <c r="G32" s="857">
        <v>4690</v>
      </c>
      <c r="H32" s="857">
        <v>4632</v>
      </c>
      <c r="I32" s="858">
        <v>113</v>
      </c>
      <c r="J32" s="858">
        <v>4268</v>
      </c>
      <c r="K32" s="858">
        <v>4381</v>
      </c>
      <c r="L32" s="857">
        <v>0</v>
      </c>
      <c r="M32" s="858">
        <v>3308</v>
      </c>
      <c r="N32" s="858">
        <v>3308</v>
      </c>
      <c r="O32" s="857">
        <v>0</v>
      </c>
      <c r="P32" s="857">
        <v>3134</v>
      </c>
      <c r="Q32" s="857">
        <v>3134</v>
      </c>
      <c r="R32" s="858">
        <v>0</v>
      </c>
      <c r="S32" s="858">
        <v>2446</v>
      </c>
      <c r="T32" s="858">
        <v>2446</v>
      </c>
      <c r="U32" s="858">
        <v>0</v>
      </c>
      <c r="V32" s="858">
        <v>2383</v>
      </c>
      <c r="W32" s="858">
        <v>2383</v>
      </c>
      <c r="X32" s="858">
        <v>0</v>
      </c>
      <c r="Y32" s="858">
        <v>1813</v>
      </c>
      <c r="Z32" s="858">
        <v>39</v>
      </c>
      <c r="AA32" s="858">
        <v>1774</v>
      </c>
      <c r="AB32" s="858">
        <v>1770</v>
      </c>
      <c r="AC32" s="858">
        <v>4</v>
      </c>
      <c r="AD32" s="858">
        <v>2412</v>
      </c>
      <c r="AE32" s="858">
        <v>20</v>
      </c>
      <c r="AF32" s="858">
        <v>2392</v>
      </c>
      <c r="AG32" s="858">
        <v>2396</v>
      </c>
      <c r="AH32" s="858">
        <v>0</v>
      </c>
      <c r="AI32" s="858">
        <v>1627</v>
      </c>
      <c r="AJ32" s="858">
        <v>58</v>
      </c>
      <c r="AK32" s="858">
        <v>1569</v>
      </c>
      <c r="AL32" s="858">
        <v>1569</v>
      </c>
      <c r="AM32" s="859">
        <f t="shared" si="0"/>
        <v>0</v>
      </c>
      <c r="AN32" s="859">
        <v>2719</v>
      </c>
      <c r="AO32" s="859">
        <v>73</v>
      </c>
      <c r="AP32" s="859">
        <f t="shared" si="1"/>
        <v>2646</v>
      </c>
      <c r="AQ32" s="859">
        <f>SUM(463+3+2147+33)</f>
        <v>2646</v>
      </c>
    </row>
    <row r="33" spans="1:43" s="869" customFormat="1" ht="13">
      <c r="A33" s="841"/>
      <c r="B33" s="866" t="s">
        <v>100</v>
      </c>
      <c r="C33" s="867">
        <f t="shared" ref="C33:Q33" si="2">SUM(C8:C32)</f>
        <v>680</v>
      </c>
      <c r="D33" s="867">
        <f t="shared" si="2"/>
        <v>289336</v>
      </c>
      <c r="E33" s="867">
        <f t="shared" si="2"/>
        <v>288836</v>
      </c>
      <c r="F33" s="867">
        <f t="shared" si="2"/>
        <v>1180</v>
      </c>
      <c r="G33" s="867">
        <f t="shared" si="2"/>
        <v>198048</v>
      </c>
      <c r="H33" s="867">
        <f t="shared" si="2"/>
        <v>193119</v>
      </c>
      <c r="I33" s="867">
        <f t="shared" si="2"/>
        <v>6109</v>
      </c>
      <c r="J33" s="867">
        <f t="shared" si="2"/>
        <v>139951</v>
      </c>
      <c r="K33" s="867">
        <f t="shared" si="2"/>
        <v>145125</v>
      </c>
      <c r="L33" s="867">
        <f t="shared" si="2"/>
        <v>935</v>
      </c>
      <c r="M33" s="867">
        <f t="shared" si="2"/>
        <v>90063</v>
      </c>
      <c r="N33" s="867">
        <f t="shared" si="2"/>
        <v>90751</v>
      </c>
      <c r="O33" s="867">
        <f t="shared" si="2"/>
        <v>247</v>
      </c>
      <c r="P33" s="867">
        <f t="shared" si="2"/>
        <v>77183</v>
      </c>
      <c r="Q33" s="867">
        <f t="shared" si="2"/>
        <v>77229</v>
      </c>
      <c r="R33" s="867">
        <v>201</v>
      </c>
      <c r="S33" s="867">
        <v>61137</v>
      </c>
      <c r="T33" s="867">
        <v>61254</v>
      </c>
      <c r="U33" s="867">
        <f>SUM(U8:U32)</f>
        <v>84</v>
      </c>
      <c r="V33" s="867">
        <f>SUM(V8:V32)</f>
        <v>53212</v>
      </c>
      <c r="W33" s="867">
        <f>SUM(W8:W32)</f>
        <v>53272</v>
      </c>
      <c r="X33" s="867">
        <v>24</v>
      </c>
      <c r="Y33" s="867">
        <v>43243</v>
      </c>
      <c r="Z33" s="867">
        <v>1828</v>
      </c>
      <c r="AA33" s="867">
        <v>41415</v>
      </c>
      <c r="AB33" s="867">
        <v>41286</v>
      </c>
      <c r="AC33" s="867">
        <v>153</v>
      </c>
      <c r="AD33" s="867">
        <v>42629</v>
      </c>
      <c r="AE33" s="867">
        <v>2005</v>
      </c>
      <c r="AF33" s="867">
        <v>40624</v>
      </c>
      <c r="AG33" s="867">
        <f>SUM(AG8:AG32)</f>
        <v>40665</v>
      </c>
      <c r="AH33" s="867">
        <v>112</v>
      </c>
      <c r="AI33" s="867">
        <v>45884</v>
      </c>
      <c r="AJ33" s="867">
        <v>3178</v>
      </c>
      <c r="AK33" s="867">
        <v>42706</v>
      </c>
      <c r="AL33" s="867">
        <v>42418</v>
      </c>
      <c r="AM33" s="859">
        <v>289</v>
      </c>
      <c r="AN33" s="868">
        <f>SUM(AN7:AN32)</f>
        <v>41927</v>
      </c>
      <c r="AO33" s="868">
        <f>SUM(AO7:AO32)</f>
        <v>2222</v>
      </c>
      <c r="AP33" s="859">
        <f t="shared" si="1"/>
        <v>39705</v>
      </c>
      <c r="AQ33" s="868">
        <f>SUM(AQ7:AQ32)</f>
        <v>39558</v>
      </c>
    </row>
    <row r="34" spans="1:43" ht="13">
      <c r="A34" s="870"/>
      <c r="B34" s="871" t="s">
        <v>101</v>
      </c>
      <c r="C34" s="871">
        <f t="shared" ref="C34:H34" si="3">C33+C5</f>
        <v>1224</v>
      </c>
      <c r="D34" s="871">
        <f t="shared" si="3"/>
        <v>374620</v>
      </c>
      <c r="E34" s="871">
        <f t="shared" si="3"/>
        <v>374664</v>
      </c>
      <c r="F34" s="871">
        <f t="shared" si="3"/>
        <v>1180</v>
      </c>
      <c r="G34" s="871">
        <f t="shared" si="3"/>
        <v>278992</v>
      </c>
      <c r="H34" s="871">
        <f t="shared" si="3"/>
        <v>274063</v>
      </c>
      <c r="I34" s="871">
        <v>6109</v>
      </c>
      <c r="J34" s="871">
        <v>204701</v>
      </c>
      <c r="K34" s="871">
        <v>209875</v>
      </c>
      <c r="L34" s="871">
        <v>935</v>
      </c>
      <c r="M34" s="871">
        <v>120847</v>
      </c>
      <c r="N34" s="871">
        <v>121535</v>
      </c>
      <c r="O34" s="872">
        <v>247</v>
      </c>
      <c r="P34" s="872">
        <v>154367</v>
      </c>
      <c r="Q34" s="872">
        <v>154413</v>
      </c>
      <c r="R34" s="871">
        <v>201</v>
      </c>
      <c r="S34" s="871">
        <v>163264</v>
      </c>
      <c r="T34" s="871">
        <v>163381</v>
      </c>
      <c r="U34" s="871">
        <v>84</v>
      </c>
      <c r="V34" s="871">
        <v>165217</v>
      </c>
      <c r="W34" s="871">
        <v>162425</v>
      </c>
      <c r="X34" s="871">
        <v>2876</v>
      </c>
      <c r="Y34" s="871">
        <v>153009</v>
      </c>
      <c r="Z34" s="871">
        <v>1963</v>
      </c>
      <c r="AA34" s="871">
        <v>151046</v>
      </c>
      <c r="AB34" s="871">
        <v>153740</v>
      </c>
      <c r="AC34" s="871">
        <v>182</v>
      </c>
      <c r="AD34" s="871">
        <v>157069</v>
      </c>
      <c r="AE34" s="871">
        <v>2243</v>
      </c>
      <c r="AF34" s="871">
        <v>154826</v>
      </c>
      <c r="AG34" s="871">
        <v>154890</v>
      </c>
      <c r="AH34" s="871">
        <v>112</v>
      </c>
      <c r="AI34" s="871">
        <v>127378</v>
      </c>
      <c r="AJ34" s="871">
        <v>3484</v>
      </c>
      <c r="AK34" s="871">
        <v>123894</v>
      </c>
      <c r="AL34" s="871">
        <v>123606</v>
      </c>
      <c r="AM34" s="859">
        <v>289</v>
      </c>
      <c r="AN34" s="859">
        <f>SUM(AN33+AN5)</f>
        <v>123076</v>
      </c>
      <c r="AO34" s="859">
        <f>SUM(AO33+AO5)</f>
        <v>2350</v>
      </c>
      <c r="AP34" s="859">
        <f t="shared" si="1"/>
        <v>120726</v>
      </c>
      <c r="AQ34" s="859">
        <f>SUM(AQ33+AQ5)</f>
        <v>120579</v>
      </c>
    </row>
    <row r="37" spans="1:43">
      <c r="A37" s="1997" t="s">
        <v>376</v>
      </c>
      <c r="B37" s="1997"/>
      <c r="C37" s="1997"/>
      <c r="D37" s="1997"/>
      <c r="E37" s="1997"/>
      <c r="F37" s="1997"/>
      <c r="G37" s="1997"/>
      <c r="H37" s="1997"/>
      <c r="I37" s="1997"/>
      <c r="J37" s="1997"/>
      <c r="K37" s="1997"/>
      <c r="L37" s="1997"/>
      <c r="M37" s="1997"/>
      <c r="N37" s="1997"/>
    </row>
  </sheetData>
  <mergeCells count="14">
    <mergeCell ref="A37:N37"/>
    <mergeCell ref="AM2:AQ2"/>
    <mergeCell ref="O2:Q2"/>
    <mergeCell ref="R2:T2"/>
    <mergeCell ref="U2:W2"/>
    <mergeCell ref="X2:AB2"/>
    <mergeCell ref="AC2:AG2"/>
    <mergeCell ref="AH2:AL2"/>
    <mergeCell ref="L2:N2"/>
    <mergeCell ref="A2:A3"/>
    <mergeCell ref="B2:B3"/>
    <mergeCell ref="C2:E2"/>
    <mergeCell ref="F2:H2"/>
    <mergeCell ref="I2:K2"/>
  </mergeCells>
  <printOptions horizontalCentered="1" verticalCentered="1"/>
  <pageMargins left="0.17" right="0.22" top="0.41" bottom="0.41" header="0.28000000000000003" footer="0.3"/>
  <pageSetup paperSize="9" scale="90" orientation="landscape" horizontalDpi="4294967295" verticalDpi="4294967295"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I35"/>
  <sheetViews>
    <sheetView topLeftCell="A22" workbookViewId="0">
      <selection activeCell="Q27" sqref="Q27"/>
    </sheetView>
  </sheetViews>
  <sheetFormatPr defaultRowHeight="14.5"/>
  <cols>
    <col min="2" max="2" width="13.1796875" customWidth="1"/>
  </cols>
  <sheetData>
    <row r="1" spans="1:87">
      <c r="A1" s="873" t="s">
        <v>907</v>
      </c>
      <c r="B1" s="874"/>
      <c r="C1" s="875"/>
      <c r="D1" s="875"/>
      <c r="E1" s="875"/>
      <c r="F1" s="875"/>
      <c r="G1" s="875"/>
      <c r="H1" s="875"/>
      <c r="I1" s="875"/>
      <c r="J1" s="875"/>
      <c r="K1" s="875"/>
      <c r="L1" s="875"/>
      <c r="M1" s="875"/>
      <c r="N1" s="875"/>
      <c r="O1" s="875"/>
      <c r="P1" s="875"/>
      <c r="Q1" s="875"/>
      <c r="R1" s="875"/>
      <c r="S1" s="876"/>
      <c r="T1" s="873"/>
      <c r="U1" s="873"/>
      <c r="V1" s="873"/>
      <c r="W1" s="873"/>
      <c r="X1" s="873"/>
      <c r="Y1" s="873"/>
      <c r="Z1" s="873"/>
      <c r="AA1" s="873"/>
      <c r="AB1" s="873"/>
      <c r="AC1" s="873"/>
      <c r="AD1" s="873"/>
      <c r="AE1" s="873"/>
      <c r="AF1" s="873"/>
      <c r="AG1" s="873"/>
      <c r="AH1" s="873"/>
      <c r="AI1" s="873"/>
      <c r="AJ1" s="873"/>
      <c r="AK1" s="873"/>
      <c r="AL1" s="873"/>
      <c r="AM1" s="873"/>
      <c r="AN1" s="873"/>
      <c r="AO1" s="873"/>
      <c r="AP1" s="873"/>
      <c r="AQ1" s="873"/>
      <c r="AR1" s="873"/>
      <c r="AS1" s="873"/>
      <c r="AT1" s="873"/>
      <c r="AU1" s="873"/>
      <c r="AV1" s="873"/>
      <c r="AW1" s="873"/>
      <c r="AX1" s="873"/>
      <c r="AY1" s="873"/>
      <c r="AZ1" s="873"/>
      <c r="BA1" s="873"/>
      <c r="BB1" s="877"/>
      <c r="BC1" s="874"/>
      <c r="BD1" s="874"/>
      <c r="BE1" s="874"/>
      <c r="BF1" s="874"/>
      <c r="BG1" s="874"/>
      <c r="BH1" s="874"/>
      <c r="BI1" s="874"/>
      <c r="BJ1" s="874"/>
      <c r="BK1" s="874"/>
      <c r="BL1" s="874"/>
      <c r="BM1" s="874"/>
      <c r="BN1" s="874"/>
      <c r="BO1" s="874"/>
      <c r="BP1" s="874"/>
      <c r="BQ1" s="874"/>
      <c r="BR1" s="874"/>
      <c r="BS1" s="874"/>
      <c r="BT1" s="874"/>
      <c r="BU1" s="874"/>
      <c r="BV1" s="874"/>
      <c r="BW1" s="874"/>
      <c r="BX1" s="874"/>
      <c r="BY1" s="874"/>
      <c r="BZ1" s="874"/>
      <c r="CA1" s="874"/>
      <c r="CB1" s="874"/>
      <c r="CC1" s="874"/>
      <c r="CD1" s="874"/>
      <c r="CE1" s="874"/>
      <c r="CF1" s="874"/>
      <c r="CG1" s="874"/>
      <c r="CH1" s="874"/>
      <c r="CI1" s="874"/>
    </row>
    <row r="2" spans="1:87">
      <c r="A2" s="2324" t="s">
        <v>1</v>
      </c>
      <c r="B2" s="2327" t="s">
        <v>388</v>
      </c>
      <c r="C2" s="2328" t="s">
        <v>93</v>
      </c>
      <c r="D2" s="2328"/>
      <c r="E2" s="2328"/>
      <c r="F2" s="2328"/>
      <c r="G2" s="2328"/>
      <c r="H2" s="2328"/>
      <c r="I2" s="2328"/>
      <c r="J2" s="2328"/>
      <c r="K2" s="2328"/>
      <c r="L2" s="2328"/>
      <c r="M2" s="2328"/>
      <c r="N2" s="2328"/>
      <c r="O2" s="2328"/>
      <c r="P2" s="2328"/>
      <c r="Q2" s="2328"/>
      <c r="R2" s="2328"/>
      <c r="S2" s="2328"/>
      <c r="T2" s="2329" t="s">
        <v>94</v>
      </c>
      <c r="U2" s="2330"/>
      <c r="V2" s="2330"/>
      <c r="W2" s="2330"/>
      <c r="X2" s="2330"/>
      <c r="Y2" s="2330"/>
      <c r="Z2" s="2330"/>
      <c r="AA2" s="2330"/>
      <c r="AB2" s="2330"/>
      <c r="AC2" s="2330"/>
      <c r="AD2" s="2330"/>
      <c r="AE2" s="2330"/>
      <c r="AF2" s="2330"/>
      <c r="AG2" s="2330"/>
      <c r="AH2" s="2330"/>
      <c r="AI2" s="2330"/>
      <c r="AJ2" s="2331"/>
      <c r="AK2" s="2332" t="s">
        <v>95</v>
      </c>
      <c r="AL2" s="2332"/>
      <c r="AM2" s="2332"/>
      <c r="AN2" s="2332"/>
      <c r="AO2" s="2332"/>
      <c r="AP2" s="2332"/>
      <c r="AQ2" s="2332"/>
      <c r="AR2" s="2332"/>
      <c r="AS2" s="2332"/>
      <c r="AT2" s="2332"/>
      <c r="AU2" s="2332"/>
      <c r="AV2" s="2332"/>
      <c r="AW2" s="2332"/>
      <c r="AX2" s="2332"/>
      <c r="AY2" s="2332"/>
      <c r="AZ2" s="2332"/>
      <c r="BA2" s="2332"/>
      <c r="BB2" s="2333" t="s">
        <v>102</v>
      </c>
      <c r="BC2" s="2333"/>
      <c r="BD2" s="2333"/>
      <c r="BE2" s="2333"/>
      <c r="BF2" s="2333"/>
      <c r="BG2" s="2333"/>
      <c r="BH2" s="2333"/>
      <c r="BI2" s="2333"/>
      <c r="BJ2" s="2333"/>
      <c r="BK2" s="2333"/>
      <c r="BL2" s="2333"/>
      <c r="BM2" s="2333"/>
      <c r="BN2" s="2333"/>
      <c r="BO2" s="2333"/>
      <c r="BP2" s="2333"/>
      <c r="BQ2" s="2333"/>
      <c r="BR2" s="2333"/>
      <c r="BS2" s="2340" t="s">
        <v>934</v>
      </c>
      <c r="BT2" s="2340"/>
      <c r="BU2" s="2340"/>
      <c r="BV2" s="2340"/>
      <c r="BW2" s="2340"/>
      <c r="BX2" s="2340"/>
      <c r="BY2" s="2340"/>
      <c r="BZ2" s="2340"/>
      <c r="CA2" s="2340"/>
      <c r="CB2" s="2340"/>
      <c r="CC2" s="2340"/>
      <c r="CD2" s="2340"/>
      <c r="CE2" s="2340"/>
      <c r="CF2" s="2340"/>
      <c r="CG2" s="2340"/>
      <c r="CH2" s="2340"/>
      <c r="CI2" s="2340"/>
    </row>
    <row r="3" spans="1:87">
      <c r="A3" s="2325"/>
      <c r="B3" s="2327"/>
      <c r="C3" s="2341" t="s">
        <v>389</v>
      </c>
      <c r="D3" s="2341"/>
      <c r="E3" s="2341"/>
      <c r="F3" s="2342" t="s">
        <v>390</v>
      </c>
      <c r="G3" s="2343"/>
      <c r="H3" s="2343"/>
      <c r="I3" s="2343"/>
      <c r="J3" s="2343"/>
      <c r="K3" s="2344"/>
      <c r="L3" s="2342" t="s">
        <v>391</v>
      </c>
      <c r="M3" s="2343"/>
      <c r="N3" s="2343"/>
      <c r="O3" s="2343"/>
      <c r="P3" s="2342" t="s">
        <v>392</v>
      </c>
      <c r="Q3" s="2343"/>
      <c r="R3" s="2343"/>
      <c r="S3" s="2344"/>
      <c r="T3" s="2345" t="s">
        <v>389</v>
      </c>
      <c r="U3" s="2345"/>
      <c r="V3" s="2345"/>
      <c r="W3" s="2334" t="s">
        <v>390</v>
      </c>
      <c r="X3" s="2335"/>
      <c r="Y3" s="2335"/>
      <c r="Z3" s="2335"/>
      <c r="AA3" s="2335"/>
      <c r="AB3" s="2336"/>
      <c r="AC3" s="2334" t="s">
        <v>391</v>
      </c>
      <c r="AD3" s="2335"/>
      <c r="AE3" s="2335"/>
      <c r="AF3" s="2335"/>
      <c r="AG3" s="2334" t="s">
        <v>392</v>
      </c>
      <c r="AH3" s="2335"/>
      <c r="AI3" s="2335"/>
      <c r="AJ3" s="2336"/>
      <c r="AK3" s="2336" t="s">
        <v>389</v>
      </c>
      <c r="AL3" s="2345"/>
      <c r="AM3" s="2345"/>
      <c r="AN3" s="2334" t="s">
        <v>390</v>
      </c>
      <c r="AO3" s="2335"/>
      <c r="AP3" s="2335"/>
      <c r="AQ3" s="2335"/>
      <c r="AR3" s="2335"/>
      <c r="AS3" s="2336"/>
      <c r="AT3" s="2334" t="s">
        <v>391</v>
      </c>
      <c r="AU3" s="2335"/>
      <c r="AV3" s="2335"/>
      <c r="AW3" s="2335"/>
      <c r="AX3" s="2334" t="s">
        <v>392</v>
      </c>
      <c r="AY3" s="2335"/>
      <c r="AZ3" s="2335"/>
      <c r="BA3" s="2336"/>
      <c r="BB3" s="2337" t="s">
        <v>389</v>
      </c>
      <c r="BC3" s="2338"/>
      <c r="BD3" s="2338"/>
      <c r="BE3" s="2349" t="s">
        <v>390</v>
      </c>
      <c r="BF3" s="2350"/>
      <c r="BG3" s="2350"/>
      <c r="BH3" s="2350"/>
      <c r="BI3" s="2350"/>
      <c r="BJ3" s="2337"/>
      <c r="BK3" s="2349" t="s">
        <v>391</v>
      </c>
      <c r="BL3" s="2350"/>
      <c r="BM3" s="2350"/>
      <c r="BN3" s="2350"/>
      <c r="BO3" s="2349" t="s">
        <v>392</v>
      </c>
      <c r="BP3" s="2350"/>
      <c r="BQ3" s="2350"/>
      <c r="BR3" s="2337"/>
      <c r="BS3" s="2351" t="s">
        <v>389</v>
      </c>
      <c r="BT3" s="2351"/>
      <c r="BU3" s="2351"/>
      <c r="BV3" s="2346" t="s">
        <v>390</v>
      </c>
      <c r="BW3" s="2347"/>
      <c r="BX3" s="2347"/>
      <c r="BY3" s="2347"/>
      <c r="BZ3" s="2347"/>
      <c r="CA3" s="2348"/>
      <c r="CB3" s="2346" t="s">
        <v>391</v>
      </c>
      <c r="CC3" s="2347"/>
      <c r="CD3" s="2347"/>
      <c r="CE3" s="2347"/>
      <c r="CF3" s="2346" t="s">
        <v>392</v>
      </c>
      <c r="CG3" s="2347"/>
      <c r="CH3" s="2347"/>
      <c r="CI3" s="2348"/>
    </row>
    <row r="4" spans="1:87">
      <c r="A4" s="2325"/>
      <c r="B4" s="2327"/>
      <c r="C4" s="2339" t="s">
        <v>393</v>
      </c>
      <c r="D4" s="2339" t="s">
        <v>394</v>
      </c>
      <c r="E4" s="2339" t="s">
        <v>126</v>
      </c>
      <c r="F4" s="2339" t="s">
        <v>395</v>
      </c>
      <c r="G4" s="2339" t="s">
        <v>396</v>
      </c>
      <c r="H4" s="2339" t="s">
        <v>397</v>
      </c>
      <c r="I4" s="2339" t="s">
        <v>398</v>
      </c>
      <c r="J4" s="2339" t="s">
        <v>399</v>
      </c>
      <c r="K4" s="2339" t="s">
        <v>400</v>
      </c>
      <c r="L4" s="2339" t="s">
        <v>286</v>
      </c>
      <c r="M4" s="2339" t="s">
        <v>401</v>
      </c>
      <c r="N4" s="2339" t="s">
        <v>402</v>
      </c>
      <c r="O4" s="2339" t="s">
        <v>400</v>
      </c>
      <c r="P4" s="2339" t="s">
        <v>286</v>
      </c>
      <c r="Q4" s="2339" t="s">
        <v>401</v>
      </c>
      <c r="R4" s="2339" t="s">
        <v>402</v>
      </c>
      <c r="S4" s="2339" t="s">
        <v>403</v>
      </c>
      <c r="T4" s="2352" t="s">
        <v>393</v>
      </c>
      <c r="U4" s="2324" t="s">
        <v>394</v>
      </c>
      <c r="V4" s="2324" t="s">
        <v>126</v>
      </c>
      <c r="W4" s="2324" t="s">
        <v>395</v>
      </c>
      <c r="X4" s="2324" t="s">
        <v>396</v>
      </c>
      <c r="Y4" s="2324" t="s">
        <v>397</v>
      </c>
      <c r="Z4" s="2324" t="s">
        <v>398</v>
      </c>
      <c r="AA4" s="2324" t="s">
        <v>399</v>
      </c>
      <c r="AB4" s="2324" t="s">
        <v>400</v>
      </c>
      <c r="AC4" s="2324" t="s">
        <v>286</v>
      </c>
      <c r="AD4" s="2324" t="s">
        <v>401</v>
      </c>
      <c r="AE4" s="2324" t="s">
        <v>402</v>
      </c>
      <c r="AF4" s="2324" t="s">
        <v>400</v>
      </c>
      <c r="AG4" s="2324" t="s">
        <v>286</v>
      </c>
      <c r="AH4" s="2324" t="s">
        <v>401</v>
      </c>
      <c r="AI4" s="2324" t="s">
        <v>402</v>
      </c>
      <c r="AJ4" s="2327" t="s">
        <v>403</v>
      </c>
      <c r="AK4" s="2352" t="s">
        <v>393</v>
      </c>
      <c r="AL4" s="2324" t="s">
        <v>394</v>
      </c>
      <c r="AM4" s="2324" t="s">
        <v>126</v>
      </c>
      <c r="AN4" s="2324" t="s">
        <v>395</v>
      </c>
      <c r="AO4" s="2324" t="s">
        <v>396</v>
      </c>
      <c r="AP4" s="2324" t="s">
        <v>397</v>
      </c>
      <c r="AQ4" s="2324" t="s">
        <v>398</v>
      </c>
      <c r="AR4" s="2324" t="s">
        <v>399</v>
      </c>
      <c r="AS4" s="2324" t="s">
        <v>400</v>
      </c>
      <c r="AT4" s="2324" t="s">
        <v>286</v>
      </c>
      <c r="AU4" s="2324" t="s">
        <v>401</v>
      </c>
      <c r="AV4" s="2324" t="s">
        <v>402</v>
      </c>
      <c r="AW4" s="2324" t="s">
        <v>400</v>
      </c>
      <c r="AX4" s="2324" t="s">
        <v>286</v>
      </c>
      <c r="AY4" s="2324" t="s">
        <v>401</v>
      </c>
      <c r="AZ4" s="2324" t="s">
        <v>402</v>
      </c>
      <c r="BA4" s="2327" t="s">
        <v>403</v>
      </c>
      <c r="BB4" s="2356" t="s">
        <v>393</v>
      </c>
      <c r="BC4" s="2354" t="s">
        <v>394</v>
      </c>
      <c r="BD4" s="2354" t="s">
        <v>126</v>
      </c>
      <c r="BE4" s="2354" t="s">
        <v>395</v>
      </c>
      <c r="BF4" s="2354" t="s">
        <v>396</v>
      </c>
      <c r="BG4" s="2354" t="s">
        <v>397</v>
      </c>
      <c r="BH4" s="2354" t="s">
        <v>398</v>
      </c>
      <c r="BI4" s="2354" t="s">
        <v>399</v>
      </c>
      <c r="BJ4" s="2354" t="s">
        <v>400</v>
      </c>
      <c r="BK4" s="2354" t="s">
        <v>286</v>
      </c>
      <c r="BL4" s="2354" t="s">
        <v>401</v>
      </c>
      <c r="BM4" s="2354" t="s">
        <v>402</v>
      </c>
      <c r="BN4" s="2354" t="s">
        <v>400</v>
      </c>
      <c r="BO4" s="2354" t="s">
        <v>286</v>
      </c>
      <c r="BP4" s="2354" t="s">
        <v>401</v>
      </c>
      <c r="BQ4" s="2354" t="s">
        <v>402</v>
      </c>
      <c r="BR4" s="2364" t="s">
        <v>403</v>
      </c>
      <c r="BS4" s="2358" t="s">
        <v>393</v>
      </c>
      <c r="BT4" s="2362" t="s">
        <v>394</v>
      </c>
      <c r="BU4" s="2358" t="s">
        <v>126</v>
      </c>
      <c r="BV4" s="2358" t="s">
        <v>395</v>
      </c>
      <c r="BW4" s="2358" t="s">
        <v>396</v>
      </c>
      <c r="BX4" s="2358" t="s">
        <v>397</v>
      </c>
      <c r="BY4" s="2358" t="s">
        <v>398</v>
      </c>
      <c r="BZ4" s="2358" t="s">
        <v>399</v>
      </c>
      <c r="CA4" s="2358" t="s">
        <v>400</v>
      </c>
      <c r="CB4" s="2358" t="s">
        <v>286</v>
      </c>
      <c r="CC4" s="2358" t="s">
        <v>401</v>
      </c>
      <c r="CD4" s="2358" t="s">
        <v>402</v>
      </c>
      <c r="CE4" s="2358" t="s">
        <v>400</v>
      </c>
      <c r="CF4" s="2358" t="s">
        <v>286</v>
      </c>
      <c r="CG4" s="2358" t="s">
        <v>401</v>
      </c>
      <c r="CH4" s="2358" t="s">
        <v>402</v>
      </c>
      <c r="CI4" s="2360" t="s">
        <v>403</v>
      </c>
    </row>
    <row r="5" spans="1:87">
      <c r="A5" s="2325"/>
      <c r="B5" s="2327"/>
      <c r="C5" s="2339"/>
      <c r="D5" s="2339"/>
      <c r="E5" s="2339"/>
      <c r="F5" s="2339"/>
      <c r="G5" s="2339"/>
      <c r="H5" s="2339"/>
      <c r="I5" s="2339"/>
      <c r="J5" s="2339"/>
      <c r="K5" s="2339"/>
      <c r="L5" s="2339"/>
      <c r="M5" s="2339"/>
      <c r="N5" s="2339"/>
      <c r="O5" s="2339"/>
      <c r="P5" s="2339"/>
      <c r="Q5" s="2339"/>
      <c r="R5" s="2339"/>
      <c r="S5" s="2339"/>
      <c r="T5" s="2353"/>
      <c r="U5" s="2325"/>
      <c r="V5" s="2325"/>
      <c r="W5" s="2325"/>
      <c r="X5" s="2325"/>
      <c r="Y5" s="2325"/>
      <c r="Z5" s="2325"/>
      <c r="AA5" s="2325"/>
      <c r="AB5" s="2325"/>
      <c r="AC5" s="2325"/>
      <c r="AD5" s="2325"/>
      <c r="AE5" s="2325"/>
      <c r="AF5" s="2325"/>
      <c r="AG5" s="2325"/>
      <c r="AH5" s="2325"/>
      <c r="AI5" s="2325"/>
      <c r="AJ5" s="2327"/>
      <c r="AK5" s="2353"/>
      <c r="AL5" s="2325"/>
      <c r="AM5" s="2325"/>
      <c r="AN5" s="2325"/>
      <c r="AO5" s="2325"/>
      <c r="AP5" s="2325"/>
      <c r="AQ5" s="2325"/>
      <c r="AR5" s="2325"/>
      <c r="AS5" s="2325"/>
      <c r="AT5" s="2325"/>
      <c r="AU5" s="2325"/>
      <c r="AV5" s="2325"/>
      <c r="AW5" s="2325"/>
      <c r="AX5" s="2325"/>
      <c r="AY5" s="2325"/>
      <c r="AZ5" s="2325"/>
      <c r="BA5" s="2327"/>
      <c r="BB5" s="2357"/>
      <c r="BC5" s="2355"/>
      <c r="BD5" s="2355"/>
      <c r="BE5" s="2355"/>
      <c r="BF5" s="2355"/>
      <c r="BG5" s="2355"/>
      <c r="BH5" s="2355"/>
      <c r="BI5" s="2355"/>
      <c r="BJ5" s="2355"/>
      <c r="BK5" s="2355"/>
      <c r="BL5" s="2355"/>
      <c r="BM5" s="2355"/>
      <c r="BN5" s="2355"/>
      <c r="BO5" s="2355"/>
      <c r="BP5" s="2355"/>
      <c r="BQ5" s="2355"/>
      <c r="BR5" s="2364"/>
      <c r="BS5" s="2359"/>
      <c r="BT5" s="2363"/>
      <c r="BU5" s="2359"/>
      <c r="BV5" s="2359"/>
      <c r="BW5" s="2359"/>
      <c r="BX5" s="2359"/>
      <c r="BY5" s="2359"/>
      <c r="BZ5" s="2359"/>
      <c r="CA5" s="2359"/>
      <c r="CB5" s="2359"/>
      <c r="CC5" s="2359"/>
      <c r="CD5" s="2359"/>
      <c r="CE5" s="2359"/>
      <c r="CF5" s="2359"/>
      <c r="CG5" s="2359"/>
      <c r="CH5" s="2359"/>
      <c r="CI5" s="2360"/>
    </row>
    <row r="6" spans="1:87">
      <c r="A6" s="2326"/>
      <c r="B6" s="2327"/>
      <c r="C6" s="2339"/>
      <c r="D6" s="2339"/>
      <c r="E6" s="2339"/>
      <c r="F6" s="2339"/>
      <c r="G6" s="2339"/>
      <c r="H6" s="2339"/>
      <c r="I6" s="2339"/>
      <c r="J6" s="2339"/>
      <c r="K6" s="2339"/>
      <c r="L6" s="2339"/>
      <c r="M6" s="2339"/>
      <c r="N6" s="2339"/>
      <c r="O6" s="2339"/>
      <c r="P6" s="2339"/>
      <c r="Q6" s="2339"/>
      <c r="R6" s="2339"/>
      <c r="S6" s="2339"/>
      <c r="T6" s="2353"/>
      <c r="U6" s="2325"/>
      <c r="V6" s="2325"/>
      <c r="W6" s="2325"/>
      <c r="X6" s="2325"/>
      <c r="Y6" s="2325"/>
      <c r="Z6" s="2325"/>
      <c r="AA6" s="2325"/>
      <c r="AB6" s="2325"/>
      <c r="AC6" s="2325"/>
      <c r="AD6" s="2325"/>
      <c r="AE6" s="2325"/>
      <c r="AF6" s="2325"/>
      <c r="AG6" s="2325"/>
      <c r="AH6" s="2325"/>
      <c r="AI6" s="2325"/>
      <c r="AJ6" s="2327"/>
      <c r="AK6" s="2353"/>
      <c r="AL6" s="2325"/>
      <c r="AM6" s="2325"/>
      <c r="AN6" s="2325"/>
      <c r="AO6" s="2325"/>
      <c r="AP6" s="2325"/>
      <c r="AQ6" s="2325"/>
      <c r="AR6" s="2325"/>
      <c r="AS6" s="2325"/>
      <c r="AT6" s="2325"/>
      <c r="AU6" s="2325"/>
      <c r="AV6" s="2325"/>
      <c r="AW6" s="2325"/>
      <c r="AX6" s="2325"/>
      <c r="AY6" s="2325"/>
      <c r="AZ6" s="2325"/>
      <c r="BA6" s="2327"/>
      <c r="BB6" s="2357"/>
      <c r="BC6" s="2355"/>
      <c r="BD6" s="2355"/>
      <c r="BE6" s="2355"/>
      <c r="BF6" s="2355"/>
      <c r="BG6" s="2355"/>
      <c r="BH6" s="2355"/>
      <c r="BI6" s="2355"/>
      <c r="BJ6" s="2355"/>
      <c r="BK6" s="2355"/>
      <c r="BL6" s="2355"/>
      <c r="BM6" s="2355"/>
      <c r="BN6" s="2355"/>
      <c r="BO6" s="2355"/>
      <c r="BP6" s="2355"/>
      <c r="BQ6" s="2355"/>
      <c r="BR6" s="2364"/>
      <c r="BS6" s="2359"/>
      <c r="BT6" s="2363"/>
      <c r="BU6" s="2359"/>
      <c r="BV6" s="2359"/>
      <c r="BW6" s="2359"/>
      <c r="BX6" s="2359"/>
      <c r="BY6" s="2359"/>
      <c r="BZ6" s="2359"/>
      <c r="CA6" s="2359"/>
      <c r="CB6" s="2359"/>
      <c r="CC6" s="2359"/>
      <c r="CD6" s="2359"/>
      <c r="CE6" s="2359"/>
      <c r="CF6" s="2359"/>
      <c r="CG6" s="2359"/>
      <c r="CH6" s="2359"/>
      <c r="CI6" s="2360"/>
    </row>
    <row r="7" spans="1:87">
      <c r="A7" s="878">
        <v>1</v>
      </c>
      <c r="B7" s="1964" t="s">
        <v>404</v>
      </c>
      <c r="C7" s="1972">
        <v>718</v>
      </c>
      <c r="D7" s="1965">
        <v>602</v>
      </c>
      <c r="E7" s="1965">
        <v>1320</v>
      </c>
      <c r="F7" s="1965">
        <v>0</v>
      </c>
      <c r="G7" s="1965">
        <v>49</v>
      </c>
      <c r="H7" s="1965">
        <v>54</v>
      </c>
      <c r="I7" s="1965">
        <v>169</v>
      </c>
      <c r="J7" s="1965">
        <v>364</v>
      </c>
      <c r="K7" s="1965">
        <f>SUM(F7:J7)</f>
        <v>636</v>
      </c>
      <c r="L7" s="1965">
        <v>365</v>
      </c>
      <c r="M7" s="1965">
        <v>19</v>
      </c>
      <c r="N7" s="1965">
        <v>252</v>
      </c>
      <c r="O7" s="1965">
        <v>636</v>
      </c>
      <c r="P7" s="1965">
        <v>71</v>
      </c>
      <c r="Q7" s="1965">
        <v>160</v>
      </c>
      <c r="R7" s="1965">
        <v>453</v>
      </c>
      <c r="S7" s="1965">
        <f>E7-K7</f>
        <v>684</v>
      </c>
      <c r="T7" s="1972">
        <v>683</v>
      </c>
      <c r="U7" s="1965">
        <v>414</v>
      </c>
      <c r="V7" s="1965">
        <v>1097</v>
      </c>
      <c r="W7" s="1965">
        <v>0</v>
      </c>
      <c r="X7" s="1965">
        <v>146</v>
      </c>
      <c r="Y7" s="1965">
        <v>252</v>
      </c>
      <c r="Z7" s="1965">
        <v>149</v>
      </c>
      <c r="AA7" s="1965">
        <v>297</v>
      </c>
      <c r="AB7" s="1965">
        <v>844</v>
      </c>
      <c r="AC7" s="1965">
        <v>302</v>
      </c>
      <c r="AD7" s="1965">
        <v>15</v>
      </c>
      <c r="AE7" s="1965">
        <v>527</v>
      </c>
      <c r="AF7" s="1965">
        <v>844</v>
      </c>
      <c r="AG7" s="1965">
        <v>31</v>
      </c>
      <c r="AH7" s="1965">
        <v>78</v>
      </c>
      <c r="AI7" s="1965">
        <v>144</v>
      </c>
      <c r="AJ7" s="1965">
        <v>253</v>
      </c>
      <c r="AK7" s="1972">
        <v>253</v>
      </c>
      <c r="AL7" s="1965">
        <v>1364</v>
      </c>
      <c r="AM7" s="1965">
        <v>1617</v>
      </c>
      <c r="AN7" s="1965">
        <v>5</v>
      </c>
      <c r="AO7" s="1965">
        <v>115</v>
      </c>
      <c r="AP7" s="1965">
        <v>152</v>
      </c>
      <c r="AQ7" s="1965">
        <v>85</v>
      </c>
      <c r="AR7" s="1965">
        <v>1251</v>
      </c>
      <c r="AS7" s="1965">
        <v>1608</v>
      </c>
      <c r="AT7" s="1965">
        <v>1314</v>
      </c>
      <c r="AU7" s="1965">
        <v>116</v>
      </c>
      <c r="AV7" s="1965">
        <v>178</v>
      </c>
      <c r="AW7" s="1965">
        <v>1608</v>
      </c>
      <c r="AX7" s="1965">
        <v>9</v>
      </c>
      <c r="AY7" s="1965">
        <v>0</v>
      </c>
      <c r="AZ7" s="1965">
        <v>0</v>
      </c>
      <c r="BA7" s="1965">
        <v>9</v>
      </c>
      <c r="BB7" s="1978">
        <v>9</v>
      </c>
      <c r="BC7" s="1966">
        <v>1531</v>
      </c>
      <c r="BD7" s="1966">
        <v>1540</v>
      </c>
      <c r="BE7" s="1967">
        <v>106</v>
      </c>
      <c r="BF7" s="1967">
        <v>63</v>
      </c>
      <c r="BG7" s="1967">
        <v>87</v>
      </c>
      <c r="BH7" s="1967">
        <v>30</v>
      </c>
      <c r="BI7" s="1967">
        <v>1251</v>
      </c>
      <c r="BJ7" s="1967">
        <v>1537</v>
      </c>
      <c r="BK7" s="1967">
        <v>1524</v>
      </c>
      <c r="BL7" s="1967">
        <v>13</v>
      </c>
      <c r="BM7" s="1967">
        <v>0</v>
      </c>
      <c r="BN7" s="1967">
        <v>1537</v>
      </c>
      <c r="BO7" s="1967">
        <v>3</v>
      </c>
      <c r="BP7" s="1967">
        <v>0</v>
      </c>
      <c r="BQ7" s="1967">
        <v>0</v>
      </c>
      <c r="BR7" s="1967">
        <v>3</v>
      </c>
      <c r="BS7" s="1979">
        <v>3</v>
      </c>
      <c r="BT7" s="1968">
        <v>642</v>
      </c>
      <c r="BU7" s="1968">
        <v>645</v>
      </c>
      <c r="BV7" s="1968">
        <v>133</v>
      </c>
      <c r="BW7" s="1968">
        <v>49</v>
      </c>
      <c r="BX7" s="1968">
        <v>166</v>
      </c>
      <c r="BY7" s="1968">
        <v>34</v>
      </c>
      <c r="BZ7" s="1968">
        <v>263</v>
      </c>
      <c r="CA7" s="1968">
        <v>645</v>
      </c>
      <c r="CB7" s="1968">
        <v>645</v>
      </c>
      <c r="CC7" s="1968">
        <v>0</v>
      </c>
      <c r="CD7" s="1968">
        <v>0</v>
      </c>
      <c r="CE7" s="1968">
        <v>645</v>
      </c>
      <c r="CF7" s="1968">
        <v>0</v>
      </c>
      <c r="CG7" s="1968">
        <v>0</v>
      </c>
      <c r="CH7" s="1968">
        <v>0</v>
      </c>
      <c r="CI7" s="1968">
        <v>0</v>
      </c>
    </row>
    <row r="8" spans="1:87">
      <c r="A8" s="879">
        <v>2</v>
      </c>
      <c r="B8" s="1969" t="s">
        <v>405</v>
      </c>
      <c r="C8" s="1972">
        <v>126</v>
      </c>
      <c r="D8" s="1965">
        <v>688</v>
      </c>
      <c r="E8" s="1965">
        <v>814</v>
      </c>
      <c r="F8" s="1965">
        <v>6</v>
      </c>
      <c r="G8" s="1965">
        <v>275</v>
      </c>
      <c r="H8" s="1965">
        <v>185</v>
      </c>
      <c r="I8" s="1965">
        <v>25</v>
      </c>
      <c r="J8" s="1965">
        <v>294</v>
      </c>
      <c r="K8" s="1965">
        <f t="shared" ref="K8:K23" si="0">SUM(F8:J8)</f>
        <v>785</v>
      </c>
      <c r="L8" s="1965">
        <v>603</v>
      </c>
      <c r="M8" s="1965">
        <v>182</v>
      </c>
      <c r="N8" s="1965">
        <v>0</v>
      </c>
      <c r="O8" s="1965">
        <v>785</v>
      </c>
      <c r="P8" s="1965">
        <v>29</v>
      </c>
      <c r="Q8" s="1965">
        <v>0</v>
      </c>
      <c r="R8" s="1965">
        <v>0</v>
      </c>
      <c r="S8" s="1965">
        <f t="shared" ref="S8:S23" si="1">E8-K8</f>
        <v>29</v>
      </c>
      <c r="T8" s="1972">
        <v>29</v>
      </c>
      <c r="U8" s="1965">
        <v>604</v>
      </c>
      <c r="V8" s="1965">
        <v>633</v>
      </c>
      <c r="W8" s="1965">
        <v>0</v>
      </c>
      <c r="X8" s="1965">
        <v>116</v>
      </c>
      <c r="Y8" s="1965">
        <v>127</v>
      </c>
      <c r="Z8" s="1965">
        <v>22</v>
      </c>
      <c r="AA8" s="1965">
        <v>310</v>
      </c>
      <c r="AB8" s="1965">
        <v>575</v>
      </c>
      <c r="AC8" s="1965">
        <v>538</v>
      </c>
      <c r="AD8" s="1965">
        <v>37</v>
      </c>
      <c r="AE8" s="1965">
        <v>0</v>
      </c>
      <c r="AF8" s="1965">
        <v>575</v>
      </c>
      <c r="AG8" s="1965">
        <v>58</v>
      </c>
      <c r="AH8" s="1965">
        <v>0</v>
      </c>
      <c r="AI8" s="1965">
        <v>0</v>
      </c>
      <c r="AJ8" s="1965">
        <v>58</v>
      </c>
      <c r="AK8" s="1972">
        <v>58</v>
      </c>
      <c r="AL8" s="1965">
        <v>429</v>
      </c>
      <c r="AM8" s="1965">
        <v>487</v>
      </c>
      <c r="AN8" s="1965">
        <v>0</v>
      </c>
      <c r="AO8" s="1965">
        <v>104</v>
      </c>
      <c r="AP8" s="1965">
        <v>110</v>
      </c>
      <c r="AQ8" s="1965">
        <v>51</v>
      </c>
      <c r="AR8" s="1965">
        <v>222</v>
      </c>
      <c r="AS8" s="1965">
        <v>487</v>
      </c>
      <c r="AT8" s="1965">
        <v>349</v>
      </c>
      <c r="AU8" s="1965">
        <v>138</v>
      </c>
      <c r="AV8" s="1965">
        <v>0</v>
      </c>
      <c r="AW8" s="1965">
        <v>487</v>
      </c>
      <c r="AX8" s="1965">
        <v>0</v>
      </c>
      <c r="AY8" s="1965">
        <v>0</v>
      </c>
      <c r="AZ8" s="1965">
        <v>0</v>
      </c>
      <c r="BA8" s="1965">
        <v>0</v>
      </c>
      <c r="BB8" s="1978">
        <v>0</v>
      </c>
      <c r="BC8" s="1966">
        <v>470</v>
      </c>
      <c r="BD8" s="1966">
        <v>470</v>
      </c>
      <c r="BE8" s="1967">
        <v>105</v>
      </c>
      <c r="BF8" s="1967">
        <v>148</v>
      </c>
      <c r="BG8" s="1967">
        <v>87</v>
      </c>
      <c r="BH8" s="1967">
        <v>14</v>
      </c>
      <c r="BI8" s="1967">
        <v>116</v>
      </c>
      <c r="BJ8" s="1967">
        <v>470</v>
      </c>
      <c r="BK8" s="1967">
        <v>470</v>
      </c>
      <c r="BL8" s="1967">
        <v>0</v>
      </c>
      <c r="BM8" s="1967">
        <v>0</v>
      </c>
      <c r="BN8" s="1967">
        <v>470</v>
      </c>
      <c r="BO8" s="1967">
        <v>0</v>
      </c>
      <c r="BP8" s="1967">
        <v>0</v>
      </c>
      <c r="BQ8" s="1967">
        <v>0</v>
      </c>
      <c r="BR8" s="1967">
        <v>0</v>
      </c>
      <c r="BS8" s="1979">
        <v>0</v>
      </c>
      <c r="BT8" s="1968">
        <v>596</v>
      </c>
      <c r="BU8" s="1968">
        <v>596</v>
      </c>
      <c r="BV8" s="1968">
        <v>346</v>
      </c>
      <c r="BW8" s="1968">
        <v>84</v>
      </c>
      <c r="BX8" s="1968">
        <v>60</v>
      </c>
      <c r="BY8" s="1968">
        <v>45</v>
      </c>
      <c r="BZ8" s="1968">
        <v>61</v>
      </c>
      <c r="CA8" s="1968">
        <v>596</v>
      </c>
      <c r="CB8" s="1968">
        <v>596</v>
      </c>
      <c r="CC8" s="1968">
        <v>0</v>
      </c>
      <c r="CD8" s="1968">
        <v>0</v>
      </c>
      <c r="CE8" s="1968">
        <v>596</v>
      </c>
      <c r="CF8" s="1968">
        <v>0</v>
      </c>
      <c r="CG8" s="1968">
        <v>0</v>
      </c>
      <c r="CH8" s="1968">
        <v>0</v>
      </c>
      <c r="CI8" s="1968">
        <v>0</v>
      </c>
    </row>
    <row r="9" spans="1:87">
      <c r="A9" s="879">
        <v>3</v>
      </c>
      <c r="B9" s="1969" t="s">
        <v>406</v>
      </c>
      <c r="C9" s="1972">
        <v>106</v>
      </c>
      <c r="D9" s="1965">
        <v>627</v>
      </c>
      <c r="E9" s="1965">
        <v>733</v>
      </c>
      <c r="F9" s="1965">
        <v>90</v>
      </c>
      <c r="G9" s="1965">
        <v>20</v>
      </c>
      <c r="H9" s="1965">
        <v>193</v>
      </c>
      <c r="I9" s="1965">
        <v>36</v>
      </c>
      <c r="J9" s="1965">
        <v>364</v>
      </c>
      <c r="K9" s="1965">
        <f t="shared" si="0"/>
        <v>703</v>
      </c>
      <c r="L9" s="1965">
        <v>560</v>
      </c>
      <c r="M9" s="1965">
        <v>143</v>
      </c>
      <c r="N9" s="1965">
        <v>0</v>
      </c>
      <c r="O9" s="1965">
        <v>703</v>
      </c>
      <c r="P9" s="1965">
        <v>30</v>
      </c>
      <c r="Q9" s="1965">
        <v>0</v>
      </c>
      <c r="R9" s="1965">
        <v>0</v>
      </c>
      <c r="S9" s="1965">
        <f t="shared" si="1"/>
        <v>30</v>
      </c>
      <c r="T9" s="1972">
        <v>30</v>
      </c>
      <c r="U9" s="1965">
        <v>608</v>
      </c>
      <c r="V9" s="1965">
        <v>638</v>
      </c>
      <c r="W9" s="1965">
        <v>15</v>
      </c>
      <c r="X9" s="1965">
        <v>39</v>
      </c>
      <c r="Y9" s="1965">
        <v>95</v>
      </c>
      <c r="Z9" s="1965">
        <v>9</v>
      </c>
      <c r="AA9" s="1965">
        <v>469</v>
      </c>
      <c r="AB9" s="1965">
        <v>627</v>
      </c>
      <c r="AC9" s="1965">
        <v>597</v>
      </c>
      <c r="AD9" s="1965">
        <v>30</v>
      </c>
      <c r="AE9" s="1965">
        <v>0</v>
      </c>
      <c r="AF9" s="1965">
        <v>627</v>
      </c>
      <c r="AG9" s="1965">
        <v>11</v>
      </c>
      <c r="AH9" s="1965">
        <v>0</v>
      </c>
      <c r="AI9" s="1965">
        <v>0</v>
      </c>
      <c r="AJ9" s="1965">
        <v>11</v>
      </c>
      <c r="AK9" s="1972">
        <v>11</v>
      </c>
      <c r="AL9" s="1965">
        <v>913</v>
      </c>
      <c r="AM9" s="1965">
        <v>924</v>
      </c>
      <c r="AN9" s="1965">
        <v>98</v>
      </c>
      <c r="AO9" s="1965">
        <v>101</v>
      </c>
      <c r="AP9" s="1965">
        <v>81</v>
      </c>
      <c r="AQ9" s="1965">
        <v>42</v>
      </c>
      <c r="AR9" s="1965">
        <v>569</v>
      </c>
      <c r="AS9" s="1965">
        <v>891</v>
      </c>
      <c r="AT9" s="1965">
        <v>786</v>
      </c>
      <c r="AU9" s="1965">
        <v>105</v>
      </c>
      <c r="AV9" s="1965">
        <v>0</v>
      </c>
      <c r="AW9" s="1965">
        <v>891</v>
      </c>
      <c r="AX9" s="1965">
        <v>33</v>
      </c>
      <c r="AY9" s="1965">
        <v>0</v>
      </c>
      <c r="AZ9" s="1965">
        <v>0</v>
      </c>
      <c r="BA9" s="1965">
        <v>33</v>
      </c>
      <c r="BB9" s="1978">
        <v>33</v>
      </c>
      <c r="BC9" s="1966">
        <v>1432</v>
      </c>
      <c r="BD9" s="1966">
        <v>1465</v>
      </c>
      <c r="BE9" s="1967">
        <v>166</v>
      </c>
      <c r="BF9" s="1967">
        <v>76</v>
      </c>
      <c r="BG9" s="1967">
        <v>236</v>
      </c>
      <c r="BH9" s="1967">
        <v>40</v>
      </c>
      <c r="BI9" s="1967">
        <v>929</v>
      </c>
      <c r="BJ9" s="1967">
        <v>1447</v>
      </c>
      <c r="BK9" s="1967">
        <v>1437</v>
      </c>
      <c r="BL9" s="1967">
        <v>10</v>
      </c>
      <c r="BM9" s="1967">
        <v>0</v>
      </c>
      <c r="BN9" s="1967">
        <v>1447</v>
      </c>
      <c r="BO9" s="1967">
        <v>18</v>
      </c>
      <c r="BP9" s="1967">
        <v>0</v>
      </c>
      <c r="BQ9" s="1967">
        <v>0</v>
      </c>
      <c r="BR9" s="1967">
        <v>18</v>
      </c>
      <c r="BS9" s="1979">
        <v>18</v>
      </c>
      <c r="BT9" s="1968">
        <v>830</v>
      </c>
      <c r="BU9" s="1968">
        <v>848</v>
      </c>
      <c r="BV9" s="1968">
        <v>113</v>
      </c>
      <c r="BW9" s="1968">
        <v>68</v>
      </c>
      <c r="BX9" s="1968">
        <v>347</v>
      </c>
      <c r="BY9" s="1968">
        <v>136</v>
      </c>
      <c r="BZ9" s="1968">
        <v>109</v>
      </c>
      <c r="CA9" s="1968">
        <v>773</v>
      </c>
      <c r="CB9" s="1968">
        <v>758</v>
      </c>
      <c r="CC9" s="1968">
        <v>15</v>
      </c>
      <c r="CD9" s="1968">
        <v>0</v>
      </c>
      <c r="CE9" s="1968">
        <v>773</v>
      </c>
      <c r="CF9" s="1968">
        <v>75</v>
      </c>
      <c r="CG9" s="1968">
        <v>0</v>
      </c>
      <c r="CH9" s="1968">
        <v>0</v>
      </c>
      <c r="CI9" s="1968">
        <v>75</v>
      </c>
    </row>
    <row r="10" spans="1:87">
      <c r="A10" s="879">
        <v>4</v>
      </c>
      <c r="B10" s="1969" t="s">
        <v>407</v>
      </c>
      <c r="C10" s="1972">
        <v>175</v>
      </c>
      <c r="D10" s="1965">
        <v>575</v>
      </c>
      <c r="E10" s="1965">
        <v>750</v>
      </c>
      <c r="F10" s="1965">
        <v>9</v>
      </c>
      <c r="G10" s="1965">
        <v>168</v>
      </c>
      <c r="H10" s="1965">
        <v>101</v>
      </c>
      <c r="I10" s="1965">
        <v>20</v>
      </c>
      <c r="J10" s="1965">
        <v>380</v>
      </c>
      <c r="K10" s="1965">
        <f t="shared" si="0"/>
        <v>678</v>
      </c>
      <c r="L10" s="1965">
        <v>388</v>
      </c>
      <c r="M10" s="1965">
        <v>214</v>
      </c>
      <c r="N10" s="1965">
        <v>76</v>
      </c>
      <c r="O10" s="1965">
        <v>678</v>
      </c>
      <c r="P10" s="1965">
        <v>72</v>
      </c>
      <c r="Q10" s="1965">
        <v>0</v>
      </c>
      <c r="R10" s="1965">
        <v>0</v>
      </c>
      <c r="S10" s="1965">
        <f t="shared" si="1"/>
        <v>72</v>
      </c>
      <c r="T10" s="1972">
        <v>72</v>
      </c>
      <c r="U10" s="1965">
        <v>440</v>
      </c>
      <c r="V10" s="1965">
        <v>512</v>
      </c>
      <c r="W10" s="1965">
        <v>0</v>
      </c>
      <c r="X10" s="1965">
        <v>97</v>
      </c>
      <c r="Y10" s="1965">
        <v>85</v>
      </c>
      <c r="Z10" s="1965">
        <v>10</v>
      </c>
      <c r="AA10" s="1965">
        <v>296</v>
      </c>
      <c r="AB10" s="1965">
        <v>488</v>
      </c>
      <c r="AC10" s="1965">
        <v>397</v>
      </c>
      <c r="AD10" s="1965">
        <v>91</v>
      </c>
      <c r="AE10" s="1965">
        <v>0</v>
      </c>
      <c r="AF10" s="1965">
        <v>488</v>
      </c>
      <c r="AG10" s="1965">
        <v>24</v>
      </c>
      <c r="AH10" s="1965">
        <v>0</v>
      </c>
      <c r="AI10" s="1965">
        <v>0</v>
      </c>
      <c r="AJ10" s="1965">
        <v>24</v>
      </c>
      <c r="AK10" s="1972">
        <v>24</v>
      </c>
      <c r="AL10" s="1965">
        <v>531</v>
      </c>
      <c r="AM10" s="1965">
        <v>555</v>
      </c>
      <c r="AN10" s="1965">
        <v>4</v>
      </c>
      <c r="AO10" s="1965">
        <v>108</v>
      </c>
      <c r="AP10" s="1965">
        <v>70</v>
      </c>
      <c r="AQ10" s="1965">
        <v>36</v>
      </c>
      <c r="AR10" s="1965">
        <v>337</v>
      </c>
      <c r="AS10" s="1965">
        <v>555</v>
      </c>
      <c r="AT10" s="1965">
        <v>529</v>
      </c>
      <c r="AU10" s="1965">
        <v>26</v>
      </c>
      <c r="AV10" s="1965">
        <v>0</v>
      </c>
      <c r="AW10" s="1965">
        <v>555</v>
      </c>
      <c r="AX10" s="1965">
        <v>0</v>
      </c>
      <c r="AY10" s="1965">
        <v>0</v>
      </c>
      <c r="AZ10" s="1965">
        <v>0</v>
      </c>
      <c r="BA10" s="1965">
        <v>0</v>
      </c>
      <c r="BB10" s="1978">
        <v>0</v>
      </c>
      <c r="BC10" s="1966">
        <v>643</v>
      </c>
      <c r="BD10" s="1966">
        <v>643</v>
      </c>
      <c r="BE10" s="1967">
        <v>22</v>
      </c>
      <c r="BF10" s="1967">
        <v>76</v>
      </c>
      <c r="BG10" s="1967">
        <v>74</v>
      </c>
      <c r="BH10" s="1967">
        <v>19</v>
      </c>
      <c r="BI10" s="1967">
        <v>452</v>
      </c>
      <c r="BJ10" s="1967">
        <v>643</v>
      </c>
      <c r="BK10" s="1967">
        <v>643</v>
      </c>
      <c r="BL10" s="1967">
        <v>0</v>
      </c>
      <c r="BM10" s="1967">
        <v>0</v>
      </c>
      <c r="BN10" s="1967">
        <v>643</v>
      </c>
      <c r="BO10" s="1967">
        <v>0</v>
      </c>
      <c r="BP10" s="1967">
        <v>0</v>
      </c>
      <c r="BQ10" s="1967">
        <v>0</v>
      </c>
      <c r="BR10" s="1967">
        <v>0</v>
      </c>
      <c r="BS10" s="1979">
        <v>0</v>
      </c>
      <c r="BT10" s="1968">
        <v>549</v>
      </c>
      <c r="BU10" s="1968">
        <v>549</v>
      </c>
      <c r="BV10" s="1968">
        <v>174</v>
      </c>
      <c r="BW10" s="1968">
        <v>73</v>
      </c>
      <c r="BX10" s="1968">
        <v>174</v>
      </c>
      <c r="BY10" s="1968">
        <v>6</v>
      </c>
      <c r="BZ10" s="1968">
        <v>122</v>
      </c>
      <c r="CA10" s="1968">
        <v>549</v>
      </c>
      <c r="CB10" s="1968">
        <v>549</v>
      </c>
      <c r="CC10" s="1968">
        <v>0</v>
      </c>
      <c r="CD10" s="1968">
        <v>0</v>
      </c>
      <c r="CE10" s="1968">
        <v>549</v>
      </c>
      <c r="CF10" s="1968">
        <v>0</v>
      </c>
      <c r="CG10" s="1968">
        <v>0</v>
      </c>
      <c r="CH10" s="1968">
        <v>0</v>
      </c>
      <c r="CI10" s="1968">
        <v>0</v>
      </c>
    </row>
    <row r="11" spans="1:87">
      <c r="A11" s="879">
        <v>5</v>
      </c>
      <c r="B11" s="1969" t="s">
        <v>160</v>
      </c>
      <c r="C11" s="1972">
        <v>932</v>
      </c>
      <c r="D11" s="1965">
        <v>1912</v>
      </c>
      <c r="E11" s="1965">
        <v>2844</v>
      </c>
      <c r="F11" s="1965">
        <v>0</v>
      </c>
      <c r="G11" s="1965">
        <v>1011</v>
      </c>
      <c r="H11" s="1965">
        <v>621</v>
      </c>
      <c r="I11" s="1965">
        <v>0</v>
      </c>
      <c r="J11" s="1965">
        <v>916</v>
      </c>
      <c r="K11" s="1965">
        <f t="shared" si="0"/>
        <v>2548</v>
      </c>
      <c r="L11" s="1965">
        <v>1068</v>
      </c>
      <c r="M11" s="1965">
        <v>1054</v>
      </c>
      <c r="N11" s="1965">
        <v>426</v>
      </c>
      <c r="O11" s="1965">
        <v>2548</v>
      </c>
      <c r="P11" s="1965">
        <v>221</v>
      </c>
      <c r="Q11" s="1965">
        <v>75</v>
      </c>
      <c r="R11" s="1965">
        <v>0</v>
      </c>
      <c r="S11" s="1965">
        <f t="shared" si="1"/>
        <v>296</v>
      </c>
      <c r="T11" s="1972">
        <v>296</v>
      </c>
      <c r="U11" s="1965">
        <v>1953</v>
      </c>
      <c r="V11" s="1965">
        <v>2249</v>
      </c>
      <c r="W11" s="1965">
        <v>0</v>
      </c>
      <c r="X11" s="1965">
        <v>716</v>
      </c>
      <c r="Y11" s="1965">
        <v>262</v>
      </c>
      <c r="Z11" s="1965">
        <v>4</v>
      </c>
      <c r="AA11" s="1965">
        <v>1047</v>
      </c>
      <c r="AB11" s="1965">
        <v>2029</v>
      </c>
      <c r="AC11" s="1965">
        <v>1633</v>
      </c>
      <c r="AD11" s="1965">
        <v>395</v>
      </c>
      <c r="AE11" s="1965">
        <v>1</v>
      </c>
      <c r="AF11" s="1965">
        <v>2029</v>
      </c>
      <c r="AG11" s="1965">
        <v>220</v>
      </c>
      <c r="AH11" s="1965">
        <v>0</v>
      </c>
      <c r="AI11" s="1965">
        <v>0</v>
      </c>
      <c r="AJ11" s="1965">
        <v>220</v>
      </c>
      <c r="AK11" s="1972">
        <v>220</v>
      </c>
      <c r="AL11" s="1965">
        <v>2014</v>
      </c>
      <c r="AM11" s="1965">
        <v>2234</v>
      </c>
      <c r="AN11" s="1965">
        <v>423</v>
      </c>
      <c r="AO11" s="1965">
        <v>215</v>
      </c>
      <c r="AP11" s="1965">
        <v>269</v>
      </c>
      <c r="AQ11" s="1965">
        <v>5</v>
      </c>
      <c r="AR11" s="1965">
        <v>1137</v>
      </c>
      <c r="AS11" s="1965">
        <v>2049</v>
      </c>
      <c r="AT11" s="1965">
        <v>1265</v>
      </c>
      <c r="AU11" s="1965">
        <v>784</v>
      </c>
      <c r="AV11" s="1965">
        <v>0</v>
      </c>
      <c r="AW11" s="1965">
        <v>2049</v>
      </c>
      <c r="AX11" s="1965">
        <v>185</v>
      </c>
      <c r="AY11" s="1965">
        <v>0</v>
      </c>
      <c r="AZ11" s="1965">
        <v>0</v>
      </c>
      <c r="BA11" s="1965">
        <v>185</v>
      </c>
      <c r="BB11" s="1978">
        <v>185</v>
      </c>
      <c r="BC11" s="1966">
        <v>2167</v>
      </c>
      <c r="BD11" s="1966">
        <v>2352</v>
      </c>
      <c r="BE11" s="1967">
        <v>404</v>
      </c>
      <c r="BF11" s="1967">
        <v>283</v>
      </c>
      <c r="BG11" s="1967">
        <v>304</v>
      </c>
      <c r="BH11" s="1967">
        <v>10</v>
      </c>
      <c r="BI11" s="1967">
        <v>1309</v>
      </c>
      <c r="BJ11" s="1967">
        <v>2310</v>
      </c>
      <c r="BK11" s="1967">
        <v>2301</v>
      </c>
      <c r="BL11" s="1967">
        <v>9</v>
      </c>
      <c r="BM11" s="1967">
        <v>0</v>
      </c>
      <c r="BN11" s="1967">
        <v>2310</v>
      </c>
      <c r="BO11" s="1967">
        <v>42</v>
      </c>
      <c r="BP11" s="1967">
        <v>0</v>
      </c>
      <c r="BQ11" s="1967">
        <v>0</v>
      </c>
      <c r="BR11" s="1967">
        <v>42</v>
      </c>
      <c r="BS11" s="1979">
        <v>42</v>
      </c>
      <c r="BT11" s="1968">
        <v>1271</v>
      </c>
      <c r="BU11" s="1968">
        <v>1313</v>
      </c>
      <c r="BV11" s="1968">
        <v>347</v>
      </c>
      <c r="BW11" s="1968">
        <v>284</v>
      </c>
      <c r="BX11" s="1968">
        <v>346</v>
      </c>
      <c r="BY11" s="1968">
        <v>7</v>
      </c>
      <c r="BZ11" s="1968">
        <v>274</v>
      </c>
      <c r="CA11" s="1968">
        <v>1258</v>
      </c>
      <c r="CB11" s="1968">
        <v>1256</v>
      </c>
      <c r="CC11" s="1968">
        <v>2</v>
      </c>
      <c r="CD11" s="1968">
        <v>0</v>
      </c>
      <c r="CE11" s="1968">
        <v>1258</v>
      </c>
      <c r="CF11" s="1968">
        <v>54</v>
      </c>
      <c r="CG11" s="1968">
        <v>1</v>
      </c>
      <c r="CH11" s="1968">
        <v>0</v>
      </c>
      <c r="CI11" s="1968">
        <v>55</v>
      </c>
    </row>
    <row r="12" spans="1:87">
      <c r="A12" s="879">
        <v>6</v>
      </c>
      <c r="B12" s="1969" t="s">
        <v>408</v>
      </c>
      <c r="C12" s="1972">
        <v>42</v>
      </c>
      <c r="D12" s="1965">
        <v>697</v>
      </c>
      <c r="E12" s="1965">
        <v>739</v>
      </c>
      <c r="F12" s="1965">
        <v>5</v>
      </c>
      <c r="G12" s="1965">
        <v>100</v>
      </c>
      <c r="H12" s="1965">
        <v>93</v>
      </c>
      <c r="I12" s="1965">
        <v>34</v>
      </c>
      <c r="J12" s="1965">
        <v>485</v>
      </c>
      <c r="K12" s="1965">
        <f t="shared" si="0"/>
        <v>717</v>
      </c>
      <c r="L12" s="1965">
        <v>570</v>
      </c>
      <c r="M12" s="1965">
        <v>147</v>
      </c>
      <c r="N12" s="1965">
        <v>0</v>
      </c>
      <c r="O12" s="1965">
        <v>717</v>
      </c>
      <c r="P12" s="1965">
        <v>22</v>
      </c>
      <c r="Q12" s="1965">
        <v>0</v>
      </c>
      <c r="R12" s="1965">
        <v>0</v>
      </c>
      <c r="S12" s="1965">
        <f t="shared" si="1"/>
        <v>22</v>
      </c>
      <c r="T12" s="1972">
        <v>22</v>
      </c>
      <c r="U12" s="1965">
        <v>641</v>
      </c>
      <c r="V12" s="1965">
        <v>663</v>
      </c>
      <c r="W12" s="1965">
        <v>8</v>
      </c>
      <c r="X12" s="1965">
        <v>71</v>
      </c>
      <c r="Y12" s="1965">
        <v>69</v>
      </c>
      <c r="Z12" s="1965">
        <v>37</v>
      </c>
      <c r="AA12" s="1965">
        <v>425</v>
      </c>
      <c r="AB12" s="1965">
        <v>610</v>
      </c>
      <c r="AC12" s="1965">
        <v>517</v>
      </c>
      <c r="AD12" s="1965">
        <v>93</v>
      </c>
      <c r="AE12" s="1965">
        <v>0</v>
      </c>
      <c r="AF12" s="1965">
        <v>610</v>
      </c>
      <c r="AG12" s="1965">
        <v>53</v>
      </c>
      <c r="AH12" s="1965">
        <v>0</v>
      </c>
      <c r="AI12" s="1965">
        <v>0</v>
      </c>
      <c r="AJ12" s="1965">
        <v>53</v>
      </c>
      <c r="AK12" s="1972">
        <v>53</v>
      </c>
      <c r="AL12" s="1965">
        <v>802</v>
      </c>
      <c r="AM12" s="1965">
        <v>855</v>
      </c>
      <c r="AN12" s="1965">
        <v>5</v>
      </c>
      <c r="AO12" s="1965">
        <v>79</v>
      </c>
      <c r="AP12" s="1965">
        <v>111</v>
      </c>
      <c r="AQ12" s="1965">
        <v>27</v>
      </c>
      <c r="AR12" s="1965">
        <v>593</v>
      </c>
      <c r="AS12" s="1965">
        <v>815</v>
      </c>
      <c r="AT12" s="1965">
        <v>684</v>
      </c>
      <c r="AU12" s="1965">
        <v>131</v>
      </c>
      <c r="AV12" s="1965">
        <v>0</v>
      </c>
      <c r="AW12" s="1965">
        <v>815</v>
      </c>
      <c r="AX12" s="1965">
        <v>40</v>
      </c>
      <c r="AY12" s="1965">
        <v>0</v>
      </c>
      <c r="AZ12" s="1965">
        <v>0</v>
      </c>
      <c r="BA12" s="1965">
        <v>40</v>
      </c>
      <c r="BB12" s="1978">
        <v>40</v>
      </c>
      <c r="BC12" s="1966">
        <v>1016</v>
      </c>
      <c r="BD12" s="1966">
        <v>1056</v>
      </c>
      <c r="BE12" s="1967">
        <v>50</v>
      </c>
      <c r="BF12" s="1967">
        <v>121</v>
      </c>
      <c r="BG12" s="1967">
        <v>207</v>
      </c>
      <c r="BH12" s="1967">
        <v>38</v>
      </c>
      <c r="BI12" s="1967">
        <v>640</v>
      </c>
      <c r="BJ12" s="1967">
        <v>1056</v>
      </c>
      <c r="BK12" s="1967">
        <v>898</v>
      </c>
      <c r="BL12" s="1967">
        <v>158</v>
      </c>
      <c r="BM12" s="1967">
        <v>0</v>
      </c>
      <c r="BN12" s="1967">
        <v>1056</v>
      </c>
      <c r="BO12" s="1967">
        <v>0</v>
      </c>
      <c r="BP12" s="1967">
        <v>0</v>
      </c>
      <c r="BQ12" s="1967">
        <v>0</v>
      </c>
      <c r="BR12" s="1967">
        <v>0</v>
      </c>
      <c r="BS12" s="1979">
        <v>0</v>
      </c>
      <c r="BT12" s="1968">
        <v>524</v>
      </c>
      <c r="BU12" s="1968">
        <v>524</v>
      </c>
      <c r="BV12" s="1968">
        <v>143</v>
      </c>
      <c r="BW12" s="1968">
        <v>98</v>
      </c>
      <c r="BX12" s="1968">
        <v>99</v>
      </c>
      <c r="BY12" s="1968">
        <v>41</v>
      </c>
      <c r="BZ12" s="1968">
        <v>51</v>
      </c>
      <c r="CA12" s="1968">
        <v>432</v>
      </c>
      <c r="CB12" s="1968">
        <v>432</v>
      </c>
      <c r="CC12" s="1968">
        <v>0</v>
      </c>
      <c r="CD12" s="1968">
        <v>0</v>
      </c>
      <c r="CE12" s="1968">
        <v>432</v>
      </c>
      <c r="CF12" s="1968">
        <v>90</v>
      </c>
      <c r="CG12" s="1968">
        <v>2</v>
      </c>
      <c r="CH12" s="1968">
        <v>0</v>
      </c>
      <c r="CI12" s="1968">
        <v>92</v>
      </c>
    </row>
    <row r="13" spans="1:87">
      <c r="A13" s="879">
        <v>7</v>
      </c>
      <c r="B13" s="1969" t="s">
        <v>272</v>
      </c>
      <c r="C13" s="1972">
        <v>235</v>
      </c>
      <c r="D13" s="1965">
        <v>991</v>
      </c>
      <c r="E13" s="1965">
        <v>1226</v>
      </c>
      <c r="F13" s="1965">
        <v>0</v>
      </c>
      <c r="G13" s="1965">
        <v>469</v>
      </c>
      <c r="H13" s="1965">
        <v>275</v>
      </c>
      <c r="I13" s="1965">
        <v>84</v>
      </c>
      <c r="J13" s="1965">
        <v>344</v>
      </c>
      <c r="K13" s="1965">
        <f t="shared" si="0"/>
        <v>1172</v>
      </c>
      <c r="L13" s="1965">
        <v>617</v>
      </c>
      <c r="M13" s="1965">
        <v>552</v>
      </c>
      <c r="N13" s="1965">
        <v>3</v>
      </c>
      <c r="O13" s="1965">
        <v>1172</v>
      </c>
      <c r="P13" s="1965">
        <v>54</v>
      </c>
      <c r="Q13" s="1965">
        <v>0</v>
      </c>
      <c r="R13" s="1965">
        <v>0</v>
      </c>
      <c r="S13" s="1965">
        <f t="shared" si="1"/>
        <v>54</v>
      </c>
      <c r="T13" s="1972">
        <v>54</v>
      </c>
      <c r="U13" s="1965">
        <v>1125</v>
      </c>
      <c r="V13" s="1965">
        <v>1179</v>
      </c>
      <c r="W13" s="1965">
        <v>426</v>
      </c>
      <c r="X13" s="1965">
        <v>64</v>
      </c>
      <c r="Y13" s="1965">
        <v>185</v>
      </c>
      <c r="Z13" s="1965">
        <v>36</v>
      </c>
      <c r="AA13" s="1965">
        <v>468</v>
      </c>
      <c r="AB13" s="1965">
        <v>1179</v>
      </c>
      <c r="AC13" s="1965">
        <v>1177</v>
      </c>
      <c r="AD13" s="1965">
        <v>2</v>
      </c>
      <c r="AE13" s="1965">
        <v>0</v>
      </c>
      <c r="AF13" s="1965">
        <v>1179</v>
      </c>
      <c r="AG13" s="1965">
        <v>0</v>
      </c>
      <c r="AH13" s="1965">
        <v>0</v>
      </c>
      <c r="AI13" s="1965">
        <v>0</v>
      </c>
      <c r="AJ13" s="1965">
        <v>0</v>
      </c>
      <c r="AK13" s="1972">
        <v>0</v>
      </c>
      <c r="AL13" s="1965">
        <v>2304</v>
      </c>
      <c r="AM13" s="1965">
        <v>2304</v>
      </c>
      <c r="AN13" s="1965">
        <v>593</v>
      </c>
      <c r="AO13" s="1965">
        <v>9</v>
      </c>
      <c r="AP13" s="1965">
        <v>283</v>
      </c>
      <c r="AQ13" s="1965">
        <v>124</v>
      </c>
      <c r="AR13" s="1965">
        <v>1295</v>
      </c>
      <c r="AS13" s="1965">
        <v>2304</v>
      </c>
      <c r="AT13" s="1965">
        <v>2304</v>
      </c>
      <c r="AU13" s="1965">
        <v>0</v>
      </c>
      <c r="AV13" s="1965">
        <v>0</v>
      </c>
      <c r="AW13" s="1965">
        <v>2304</v>
      </c>
      <c r="AX13" s="1965">
        <v>0</v>
      </c>
      <c r="AY13" s="1965">
        <v>0</v>
      </c>
      <c r="AZ13" s="1965">
        <v>0</v>
      </c>
      <c r="BA13" s="1965">
        <v>0</v>
      </c>
      <c r="BB13" s="1978">
        <v>0</v>
      </c>
      <c r="BC13" s="1966">
        <v>2635</v>
      </c>
      <c r="BD13" s="1966">
        <v>2635</v>
      </c>
      <c r="BE13" s="1967">
        <v>896</v>
      </c>
      <c r="BF13" s="1967">
        <v>38</v>
      </c>
      <c r="BG13" s="1967">
        <v>294</v>
      </c>
      <c r="BH13" s="1967">
        <v>161</v>
      </c>
      <c r="BI13" s="1967">
        <v>1246</v>
      </c>
      <c r="BJ13" s="1967">
        <v>2635</v>
      </c>
      <c r="BK13" s="1967">
        <v>2635</v>
      </c>
      <c r="BL13" s="1967">
        <v>0</v>
      </c>
      <c r="BM13" s="1967">
        <v>0</v>
      </c>
      <c r="BN13" s="1967">
        <v>2635</v>
      </c>
      <c r="BO13" s="1967">
        <v>0</v>
      </c>
      <c r="BP13" s="1967">
        <v>0</v>
      </c>
      <c r="BQ13" s="1967">
        <v>0</v>
      </c>
      <c r="BR13" s="1967">
        <v>0</v>
      </c>
      <c r="BS13" s="1979">
        <v>0</v>
      </c>
      <c r="BT13" s="1968">
        <v>1773</v>
      </c>
      <c r="BU13" s="1968">
        <v>1773</v>
      </c>
      <c r="BV13" s="1968">
        <v>1035</v>
      </c>
      <c r="BW13" s="1968">
        <v>25</v>
      </c>
      <c r="BX13" s="1968">
        <v>422</v>
      </c>
      <c r="BY13" s="1968">
        <v>104</v>
      </c>
      <c r="BZ13" s="1968">
        <v>187</v>
      </c>
      <c r="CA13" s="1968">
        <v>1773</v>
      </c>
      <c r="CB13" s="1968">
        <v>1770</v>
      </c>
      <c r="CC13" s="1968">
        <v>3</v>
      </c>
      <c r="CD13" s="1968">
        <v>0</v>
      </c>
      <c r="CE13" s="1968">
        <v>1773</v>
      </c>
      <c r="CF13" s="1968">
        <v>0</v>
      </c>
      <c r="CG13" s="1968">
        <v>0</v>
      </c>
      <c r="CH13" s="1968">
        <v>0</v>
      </c>
      <c r="CI13" s="1968">
        <v>0</v>
      </c>
    </row>
    <row r="14" spans="1:87">
      <c r="A14" s="879">
        <v>8</v>
      </c>
      <c r="B14" s="1969" t="s">
        <v>409</v>
      </c>
      <c r="C14" s="1972">
        <v>0</v>
      </c>
      <c r="D14" s="1965">
        <v>365</v>
      </c>
      <c r="E14" s="1965">
        <v>365</v>
      </c>
      <c r="F14" s="1965">
        <v>0</v>
      </c>
      <c r="G14" s="1965">
        <v>53</v>
      </c>
      <c r="H14" s="1965">
        <v>57</v>
      </c>
      <c r="I14" s="1965">
        <v>14</v>
      </c>
      <c r="J14" s="1965">
        <v>225</v>
      </c>
      <c r="K14" s="1965">
        <f t="shared" si="0"/>
        <v>349</v>
      </c>
      <c r="L14" s="1965">
        <v>349</v>
      </c>
      <c r="M14" s="1965">
        <v>0</v>
      </c>
      <c r="N14" s="1965">
        <v>0</v>
      </c>
      <c r="O14" s="1965">
        <v>349</v>
      </c>
      <c r="P14" s="1965">
        <v>16</v>
      </c>
      <c r="Q14" s="1965">
        <v>0</v>
      </c>
      <c r="R14" s="1965">
        <v>0</v>
      </c>
      <c r="S14" s="1965">
        <f t="shared" si="1"/>
        <v>16</v>
      </c>
      <c r="T14" s="1972">
        <v>16</v>
      </c>
      <c r="U14" s="1965">
        <v>295</v>
      </c>
      <c r="V14" s="1965">
        <v>311</v>
      </c>
      <c r="W14" s="1965">
        <v>0</v>
      </c>
      <c r="X14" s="1965">
        <v>34</v>
      </c>
      <c r="Y14" s="1965">
        <v>19</v>
      </c>
      <c r="Z14" s="1965">
        <v>26</v>
      </c>
      <c r="AA14" s="1965">
        <v>232</v>
      </c>
      <c r="AB14" s="1965">
        <v>311</v>
      </c>
      <c r="AC14" s="1965">
        <v>310</v>
      </c>
      <c r="AD14" s="1965">
        <v>1</v>
      </c>
      <c r="AE14" s="1965">
        <v>0</v>
      </c>
      <c r="AF14" s="1965">
        <v>311</v>
      </c>
      <c r="AG14" s="1965">
        <v>0</v>
      </c>
      <c r="AH14" s="1965">
        <v>0</v>
      </c>
      <c r="AI14" s="1965">
        <v>0</v>
      </c>
      <c r="AJ14" s="1965">
        <v>0</v>
      </c>
      <c r="AK14" s="1972">
        <v>0</v>
      </c>
      <c r="AL14" s="1965">
        <v>259</v>
      </c>
      <c r="AM14" s="1965">
        <v>259</v>
      </c>
      <c r="AN14" s="1965">
        <v>1</v>
      </c>
      <c r="AO14" s="1965">
        <v>38</v>
      </c>
      <c r="AP14" s="1965">
        <v>35</v>
      </c>
      <c r="AQ14" s="1965">
        <v>16</v>
      </c>
      <c r="AR14" s="1965">
        <v>169</v>
      </c>
      <c r="AS14" s="1965">
        <v>259</v>
      </c>
      <c r="AT14" s="1965">
        <v>259</v>
      </c>
      <c r="AU14" s="1965">
        <v>0</v>
      </c>
      <c r="AV14" s="1965">
        <v>0</v>
      </c>
      <c r="AW14" s="1965">
        <v>259</v>
      </c>
      <c r="AX14" s="1965">
        <v>0</v>
      </c>
      <c r="AY14" s="1965">
        <v>0</v>
      </c>
      <c r="AZ14" s="1965">
        <v>0</v>
      </c>
      <c r="BA14" s="1965">
        <v>0</v>
      </c>
      <c r="BB14" s="1978">
        <v>0</v>
      </c>
      <c r="BC14" s="1966">
        <v>395</v>
      </c>
      <c r="BD14" s="1966">
        <v>395</v>
      </c>
      <c r="BE14" s="1967">
        <v>94</v>
      </c>
      <c r="BF14" s="1967">
        <v>80</v>
      </c>
      <c r="BG14" s="1967">
        <v>95</v>
      </c>
      <c r="BH14" s="1967">
        <v>43</v>
      </c>
      <c r="BI14" s="1967">
        <v>83</v>
      </c>
      <c r="BJ14" s="1967">
        <v>395</v>
      </c>
      <c r="BK14" s="1967">
        <v>395</v>
      </c>
      <c r="BL14" s="1967">
        <v>0</v>
      </c>
      <c r="BM14" s="1967">
        <v>0</v>
      </c>
      <c r="BN14" s="1967">
        <v>395</v>
      </c>
      <c r="BO14" s="1967">
        <v>0</v>
      </c>
      <c r="BP14" s="1967">
        <v>0</v>
      </c>
      <c r="BQ14" s="1967">
        <v>0</v>
      </c>
      <c r="BR14" s="1967">
        <v>0</v>
      </c>
      <c r="BS14" s="1979">
        <v>0</v>
      </c>
      <c r="BT14" s="1968">
        <v>430</v>
      </c>
      <c r="BU14" s="1968">
        <v>430</v>
      </c>
      <c r="BV14" s="1968">
        <v>211</v>
      </c>
      <c r="BW14" s="1968">
        <v>46</v>
      </c>
      <c r="BX14" s="1968">
        <v>94</v>
      </c>
      <c r="BY14" s="1968">
        <v>19</v>
      </c>
      <c r="BZ14" s="1968">
        <v>60</v>
      </c>
      <c r="CA14" s="1968">
        <v>430</v>
      </c>
      <c r="CB14" s="1968">
        <v>430</v>
      </c>
      <c r="CC14" s="1968">
        <v>0</v>
      </c>
      <c r="CD14" s="1968">
        <v>0</v>
      </c>
      <c r="CE14" s="1968">
        <v>430</v>
      </c>
      <c r="CF14" s="1968">
        <v>0</v>
      </c>
      <c r="CG14" s="1968">
        <v>0</v>
      </c>
      <c r="CH14" s="1968">
        <v>0</v>
      </c>
      <c r="CI14" s="1968">
        <v>0</v>
      </c>
    </row>
    <row r="15" spans="1:87">
      <c r="A15" s="879">
        <v>9</v>
      </c>
      <c r="B15" s="1969" t="s">
        <v>410</v>
      </c>
      <c r="C15" s="1972">
        <v>71</v>
      </c>
      <c r="D15" s="1965">
        <v>983</v>
      </c>
      <c r="E15" s="1965">
        <v>1054</v>
      </c>
      <c r="F15" s="1965">
        <v>0</v>
      </c>
      <c r="G15" s="1965">
        <v>246</v>
      </c>
      <c r="H15" s="1965">
        <v>89</v>
      </c>
      <c r="I15" s="1965">
        <v>55</v>
      </c>
      <c r="J15" s="1965">
        <v>591</v>
      </c>
      <c r="K15" s="1965">
        <f t="shared" si="0"/>
        <v>981</v>
      </c>
      <c r="L15" s="1965">
        <v>777</v>
      </c>
      <c r="M15" s="1965">
        <v>202</v>
      </c>
      <c r="N15" s="1965">
        <v>2</v>
      </c>
      <c r="O15" s="1965">
        <v>981</v>
      </c>
      <c r="P15" s="1965">
        <v>72</v>
      </c>
      <c r="Q15" s="1965">
        <v>0</v>
      </c>
      <c r="R15" s="1965">
        <v>1</v>
      </c>
      <c r="S15" s="1965">
        <f t="shared" si="1"/>
        <v>73</v>
      </c>
      <c r="T15" s="1972">
        <v>73</v>
      </c>
      <c r="U15" s="1965">
        <v>1406</v>
      </c>
      <c r="V15" s="1965">
        <v>1479</v>
      </c>
      <c r="W15" s="1965">
        <v>0</v>
      </c>
      <c r="X15" s="1965">
        <v>221</v>
      </c>
      <c r="Y15" s="1965">
        <v>115</v>
      </c>
      <c r="Z15" s="1965">
        <v>54</v>
      </c>
      <c r="AA15" s="1965">
        <v>1052</v>
      </c>
      <c r="AB15" s="1965">
        <v>1442</v>
      </c>
      <c r="AC15" s="1965">
        <v>1340</v>
      </c>
      <c r="AD15" s="1965">
        <v>101</v>
      </c>
      <c r="AE15" s="1965">
        <v>1</v>
      </c>
      <c r="AF15" s="1965">
        <v>1442</v>
      </c>
      <c r="AG15" s="1965">
        <v>37</v>
      </c>
      <c r="AH15" s="1965">
        <v>0</v>
      </c>
      <c r="AI15" s="1965">
        <v>0</v>
      </c>
      <c r="AJ15" s="1965">
        <v>37</v>
      </c>
      <c r="AK15" s="1972">
        <v>37</v>
      </c>
      <c r="AL15" s="1965">
        <v>1391</v>
      </c>
      <c r="AM15" s="1965">
        <v>1428</v>
      </c>
      <c r="AN15" s="1965">
        <v>0</v>
      </c>
      <c r="AO15" s="1965">
        <v>241</v>
      </c>
      <c r="AP15" s="1965">
        <v>81</v>
      </c>
      <c r="AQ15" s="1965">
        <v>18</v>
      </c>
      <c r="AR15" s="1965">
        <v>1088</v>
      </c>
      <c r="AS15" s="1965">
        <v>1428</v>
      </c>
      <c r="AT15" s="1965">
        <v>1426</v>
      </c>
      <c r="AU15" s="1965">
        <v>2</v>
      </c>
      <c r="AV15" s="1965">
        <v>0</v>
      </c>
      <c r="AW15" s="1965">
        <v>1428</v>
      </c>
      <c r="AX15" s="1965">
        <v>0</v>
      </c>
      <c r="AY15" s="1965">
        <v>0</v>
      </c>
      <c r="AZ15" s="1965">
        <v>0</v>
      </c>
      <c r="BA15" s="1965">
        <v>0</v>
      </c>
      <c r="BB15" s="1978">
        <v>0</v>
      </c>
      <c r="BC15" s="1966">
        <v>641</v>
      </c>
      <c r="BD15" s="1966">
        <v>641</v>
      </c>
      <c r="BE15" s="1967">
        <v>85</v>
      </c>
      <c r="BF15" s="1967">
        <v>109</v>
      </c>
      <c r="BG15" s="1967">
        <v>119</v>
      </c>
      <c r="BH15" s="1967">
        <v>76</v>
      </c>
      <c r="BI15" s="1967">
        <v>251</v>
      </c>
      <c r="BJ15" s="1967">
        <v>640</v>
      </c>
      <c r="BK15" s="1967">
        <v>640</v>
      </c>
      <c r="BL15" s="1967">
        <v>0</v>
      </c>
      <c r="BM15" s="1967">
        <v>0</v>
      </c>
      <c r="BN15" s="1967">
        <v>640</v>
      </c>
      <c r="BO15" s="1967">
        <v>0</v>
      </c>
      <c r="BP15" s="1967">
        <v>1</v>
      </c>
      <c r="BQ15" s="1967">
        <v>0</v>
      </c>
      <c r="BR15" s="1967">
        <v>1</v>
      </c>
      <c r="BS15" s="1979">
        <v>1</v>
      </c>
      <c r="BT15" s="1968">
        <v>765</v>
      </c>
      <c r="BU15" s="1968">
        <v>766</v>
      </c>
      <c r="BV15" s="1968">
        <v>266</v>
      </c>
      <c r="BW15" s="1968">
        <v>127</v>
      </c>
      <c r="BX15" s="1968">
        <v>163</v>
      </c>
      <c r="BY15" s="1968">
        <v>124</v>
      </c>
      <c r="BZ15" s="1968">
        <v>86</v>
      </c>
      <c r="CA15" s="1968">
        <v>766</v>
      </c>
      <c r="CB15" s="1968">
        <v>765</v>
      </c>
      <c r="CC15" s="1968">
        <v>1</v>
      </c>
      <c r="CD15" s="1968">
        <v>0</v>
      </c>
      <c r="CE15" s="1968">
        <v>766</v>
      </c>
      <c r="CF15" s="1968">
        <v>0</v>
      </c>
      <c r="CG15" s="1968">
        <v>0</v>
      </c>
      <c r="CH15" s="1968">
        <v>0</v>
      </c>
      <c r="CI15" s="1968">
        <v>0</v>
      </c>
    </row>
    <row r="16" spans="1:87">
      <c r="A16" s="879">
        <v>10</v>
      </c>
      <c r="B16" s="1969" t="s">
        <v>411</v>
      </c>
      <c r="C16" s="1972">
        <v>0</v>
      </c>
      <c r="D16" s="1965">
        <v>376</v>
      </c>
      <c r="E16" s="1965">
        <v>376</v>
      </c>
      <c r="F16" s="1965">
        <v>17</v>
      </c>
      <c r="G16" s="1965">
        <v>45</v>
      </c>
      <c r="H16" s="1965">
        <v>45</v>
      </c>
      <c r="I16" s="1965">
        <v>43</v>
      </c>
      <c r="J16" s="1965">
        <v>210</v>
      </c>
      <c r="K16" s="1965">
        <f t="shared" si="0"/>
        <v>360</v>
      </c>
      <c r="L16" s="1965">
        <v>355</v>
      </c>
      <c r="M16" s="1965">
        <v>5</v>
      </c>
      <c r="N16" s="1965">
        <v>0</v>
      </c>
      <c r="O16" s="1965">
        <v>360</v>
      </c>
      <c r="P16" s="1965">
        <v>16</v>
      </c>
      <c r="Q16" s="1965">
        <v>0</v>
      </c>
      <c r="R16" s="1965">
        <v>0</v>
      </c>
      <c r="S16" s="1965">
        <f t="shared" si="1"/>
        <v>16</v>
      </c>
      <c r="T16" s="1972">
        <v>16</v>
      </c>
      <c r="U16" s="1965">
        <v>465</v>
      </c>
      <c r="V16" s="1965">
        <v>481</v>
      </c>
      <c r="W16" s="1965">
        <v>0</v>
      </c>
      <c r="X16" s="1965">
        <v>85</v>
      </c>
      <c r="Y16" s="1965">
        <v>54</v>
      </c>
      <c r="Z16" s="1965">
        <v>95</v>
      </c>
      <c r="AA16" s="1965">
        <v>247</v>
      </c>
      <c r="AB16" s="1965">
        <v>481</v>
      </c>
      <c r="AC16" s="1965">
        <v>475</v>
      </c>
      <c r="AD16" s="1965">
        <v>6</v>
      </c>
      <c r="AE16" s="1965">
        <v>0</v>
      </c>
      <c r="AF16" s="1965">
        <v>481</v>
      </c>
      <c r="AG16" s="1965">
        <v>0</v>
      </c>
      <c r="AH16" s="1965">
        <v>0</v>
      </c>
      <c r="AI16" s="1965">
        <v>0</v>
      </c>
      <c r="AJ16" s="1965">
        <v>0</v>
      </c>
      <c r="AK16" s="1972">
        <v>0</v>
      </c>
      <c r="AL16" s="1965">
        <v>516</v>
      </c>
      <c r="AM16" s="1965">
        <v>516</v>
      </c>
      <c r="AN16" s="1965">
        <v>4</v>
      </c>
      <c r="AO16" s="1965">
        <v>156</v>
      </c>
      <c r="AP16" s="1965">
        <v>62</v>
      </c>
      <c r="AQ16" s="1965">
        <v>59</v>
      </c>
      <c r="AR16" s="1965">
        <v>235</v>
      </c>
      <c r="AS16" s="1965">
        <v>516</v>
      </c>
      <c r="AT16" s="1965">
        <v>482</v>
      </c>
      <c r="AU16" s="1965">
        <v>34</v>
      </c>
      <c r="AV16" s="1965">
        <v>0</v>
      </c>
      <c r="AW16" s="1965">
        <v>516</v>
      </c>
      <c r="AX16" s="1965">
        <v>0</v>
      </c>
      <c r="AY16" s="1965">
        <v>0</v>
      </c>
      <c r="AZ16" s="1965">
        <v>0</v>
      </c>
      <c r="BA16" s="1965">
        <v>0</v>
      </c>
      <c r="BB16" s="1978">
        <v>0</v>
      </c>
      <c r="BC16" s="1966">
        <v>679</v>
      </c>
      <c r="BD16" s="1966">
        <v>679</v>
      </c>
      <c r="BE16" s="1967">
        <v>48</v>
      </c>
      <c r="BF16" s="1967">
        <v>140</v>
      </c>
      <c r="BG16" s="1967">
        <v>65</v>
      </c>
      <c r="BH16" s="1967">
        <v>59</v>
      </c>
      <c r="BI16" s="1967">
        <v>367</v>
      </c>
      <c r="BJ16" s="1967">
        <v>679</v>
      </c>
      <c r="BK16" s="1967">
        <v>678</v>
      </c>
      <c r="BL16" s="1967">
        <v>1</v>
      </c>
      <c r="BM16" s="1967">
        <v>0</v>
      </c>
      <c r="BN16" s="1967">
        <v>679</v>
      </c>
      <c r="BO16" s="1967">
        <v>0</v>
      </c>
      <c r="BP16" s="1967">
        <v>0</v>
      </c>
      <c r="BQ16" s="1967">
        <v>0</v>
      </c>
      <c r="BR16" s="1967">
        <v>0</v>
      </c>
      <c r="BS16" s="1979">
        <v>0</v>
      </c>
      <c r="BT16" s="1968">
        <v>591</v>
      </c>
      <c r="BU16" s="1968">
        <v>591</v>
      </c>
      <c r="BV16" s="1968">
        <v>108</v>
      </c>
      <c r="BW16" s="1968">
        <v>66</v>
      </c>
      <c r="BX16" s="1968">
        <v>62</v>
      </c>
      <c r="BY16" s="1968">
        <v>40</v>
      </c>
      <c r="BZ16" s="1968">
        <v>315</v>
      </c>
      <c r="CA16" s="1968">
        <v>591</v>
      </c>
      <c r="CB16" s="1968">
        <v>591</v>
      </c>
      <c r="CC16" s="1968">
        <v>0</v>
      </c>
      <c r="CD16" s="1968">
        <v>0</v>
      </c>
      <c r="CE16" s="1968">
        <v>591</v>
      </c>
      <c r="CF16" s="1968">
        <v>0</v>
      </c>
      <c r="CG16" s="1968">
        <v>0</v>
      </c>
      <c r="CH16" s="1968">
        <v>0</v>
      </c>
      <c r="CI16" s="1968">
        <v>0</v>
      </c>
    </row>
    <row r="17" spans="1:87">
      <c r="A17" s="879">
        <v>11</v>
      </c>
      <c r="B17" s="1969" t="s">
        <v>412</v>
      </c>
      <c r="C17" s="1972">
        <v>208</v>
      </c>
      <c r="D17" s="1965">
        <v>484</v>
      </c>
      <c r="E17" s="1965">
        <v>692</v>
      </c>
      <c r="F17" s="1965">
        <v>0</v>
      </c>
      <c r="G17" s="1965">
        <v>157</v>
      </c>
      <c r="H17" s="1965">
        <v>280</v>
      </c>
      <c r="I17" s="1965">
        <v>40</v>
      </c>
      <c r="J17" s="1965">
        <v>185</v>
      </c>
      <c r="K17" s="1965">
        <f t="shared" si="0"/>
        <v>662</v>
      </c>
      <c r="L17" s="1965">
        <v>259</v>
      </c>
      <c r="M17" s="1965">
        <v>336</v>
      </c>
      <c r="N17" s="1965">
        <v>67</v>
      </c>
      <c r="O17" s="1965">
        <v>662</v>
      </c>
      <c r="P17" s="1965">
        <v>29</v>
      </c>
      <c r="Q17" s="1965">
        <v>0</v>
      </c>
      <c r="R17" s="1965">
        <v>1</v>
      </c>
      <c r="S17" s="1965">
        <f t="shared" si="1"/>
        <v>30</v>
      </c>
      <c r="T17" s="1972">
        <v>30</v>
      </c>
      <c r="U17" s="1965">
        <v>444</v>
      </c>
      <c r="V17" s="1965">
        <v>474</v>
      </c>
      <c r="W17" s="1965">
        <v>0</v>
      </c>
      <c r="X17" s="1965">
        <v>97</v>
      </c>
      <c r="Y17" s="1965">
        <v>170</v>
      </c>
      <c r="Z17" s="1965">
        <v>22</v>
      </c>
      <c r="AA17" s="1965">
        <v>171</v>
      </c>
      <c r="AB17" s="1965">
        <v>460</v>
      </c>
      <c r="AC17" s="1965">
        <v>399</v>
      </c>
      <c r="AD17" s="1965">
        <v>60</v>
      </c>
      <c r="AE17" s="1965">
        <v>1</v>
      </c>
      <c r="AF17" s="1965">
        <v>460</v>
      </c>
      <c r="AG17" s="1965">
        <v>14</v>
      </c>
      <c r="AH17" s="1965">
        <v>0</v>
      </c>
      <c r="AI17" s="1965">
        <v>0</v>
      </c>
      <c r="AJ17" s="1965">
        <v>14</v>
      </c>
      <c r="AK17" s="1972">
        <v>14</v>
      </c>
      <c r="AL17" s="1965">
        <v>538</v>
      </c>
      <c r="AM17" s="1965">
        <v>552</v>
      </c>
      <c r="AN17" s="1965">
        <v>2</v>
      </c>
      <c r="AO17" s="1965">
        <v>72</v>
      </c>
      <c r="AP17" s="1965">
        <v>103</v>
      </c>
      <c r="AQ17" s="1965">
        <v>31</v>
      </c>
      <c r="AR17" s="1965">
        <v>240</v>
      </c>
      <c r="AS17" s="1965">
        <v>448</v>
      </c>
      <c r="AT17" s="1965">
        <v>409</v>
      </c>
      <c r="AU17" s="1965">
        <v>39</v>
      </c>
      <c r="AV17" s="1965">
        <v>0</v>
      </c>
      <c r="AW17" s="1965">
        <v>448</v>
      </c>
      <c r="AX17" s="1965">
        <v>60</v>
      </c>
      <c r="AY17" s="1965">
        <v>44</v>
      </c>
      <c r="AZ17" s="1965">
        <v>0</v>
      </c>
      <c r="BA17" s="1965">
        <v>104</v>
      </c>
      <c r="BB17" s="1978">
        <v>104</v>
      </c>
      <c r="BC17" s="1966">
        <v>549</v>
      </c>
      <c r="BD17" s="1966">
        <v>653</v>
      </c>
      <c r="BE17" s="1967">
        <v>30</v>
      </c>
      <c r="BF17" s="1967">
        <v>91</v>
      </c>
      <c r="BG17" s="1967">
        <v>148</v>
      </c>
      <c r="BH17" s="1967">
        <v>55</v>
      </c>
      <c r="BI17" s="1967">
        <v>310</v>
      </c>
      <c r="BJ17" s="1967">
        <v>634</v>
      </c>
      <c r="BK17" s="1967">
        <v>372</v>
      </c>
      <c r="BL17" s="1967">
        <v>261</v>
      </c>
      <c r="BM17" s="1967">
        <v>1</v>
      </c>
      <c r="BN17" s="1967">
        <v>634</v>
      </c>
      <c r="BO17" s="1967">
        <v>9</v>
      </c>
      <c r="BP17" s="1967">
        <v>10</v>
      </c>
      <c r="BQ17" s="1967">
        <v>0</v>
      </c>
      <c r="BR17" s="1967">
        <v>19</v>
      </c>
      <c r="BS17" s="1979">
        <v>19</v>
      </c>
      <c r="BT17" s="1968">
        <v>385</v>
      </c>
      <c r="BU17" s="1968">
        <v>404</v>
      </c>
      <c r="BV17" s="1968">
        <v>39</v>
      </c>
      <c r="BW17" s="1968">
        <v>78</v>
      </c>
      <c r="BX17" s="1968">
        <v>140</v>
      </c>
      <c r="BY17" s="1968">
        <v>23</v>
      </c>
      <c r="BZ17" s="1968">
        <v>109</v>
      </c>
      <c r="CA17" s="1968">
        <v>389</v>
      </c>
      <c r="CB17" s="1968">
        <v>200</v>
      </c>
      <c r="CC17" s="1968">
        <v>189</v>
      </c>
      <c r="CD17" s="1968">
        <v>0</v>
      </c>
      <c r="CE17" s="1968">
        <v>389</v>
      </c>
      <c r="CF17" s="1968">
        <v>1</v>
      </c>
      <c r="CG17" s="1968">
        <v>14</v>
      </c>
      <c r="CH17" s="1968">
        <v>0</v>
      </c>
      <c r="CI17" s="1968">
        <v>15</v>
      </c>
    </row>
    <row r="18" spans="1:87">
      <c r="A18" s="879">
        <v>12</v>
      </c>
      <c r="B18" s="1969" t="s">
        <v>413</v>
      </c>
      <c r="C18" s="1972">
        <v>911</v>
      </c>
      <c r="D18" s="1965">
        <v>1413</v>
      </c>
      <c r="E18" s="1965">
        <v>2324</v>
      </c>
      <c r="F18" s="1965">
        <v>3</v>
      </c>
      <c r="G18" s="1965">
        <v>501</v>
      </c>
      <c r="H18" s="1965">
        <v>207</v>
      </c>
      <c r="I18" s="1965">
        <v>177</v>
      </c>
      <c r="J18" s="1965">
        <v>556</v>
      </c>
      <c r="K18" s="1965">
        <f t="shared" si="0"/>
        <v>1444</v>
      </c>
      <c r="L18" s="1965">
        <v>579</v>
      </c>
      <c r="M18" s="1965">
        <v>137</v>
      </c>
      <c r="N18" s="1965">
        <v>728</v>
      </c>
      <c r="O18" s="1965">
        <v>1444</v>
      </c>
      <c r="P18" s="1965">
        <v>275</v>
      </c>
      <c r="Q18" s="1965">
        <v>521</v>
      </c>
      <c r="R18" s="1965">
        <v>84</v>
      </c>
      <c r="S18" s="1965">
        <f t="shared" si="1"/>
        <v>880</v>
      </c>
      <c r="T18" s="1972">
        <v>880</v>
      </c>
      <c r="U18" s="1965">
        <v>1270</v>
      </c>
      <c r="V18" s="1965">
        <v>2150</v>
      </c>
      <c r="W18" s="1965">
        <v>37</v>
      </c>
      <c r="X18" s="1965">
        <v>542</v>
      </c>
      <c r="Y18" s="1965">
        <v>523</v>
      </c>
      <c r="Z18" s="1965">
        <v>195</v>
      </c>
      <c r="AA18" s="1965">
        <v>581</v>
      </c>
      <c r="AB18" s="1965">
        <v>1878</v>
      </c>
      <c r="AC18" s="1965">
        <v>628</v>
      </c>
      <c r="AD18" s="1965">
        <v>783</v>
      </c>
      <c r="AE18" s="1965">
        <v>467</v>
      </c>
      <c r="AF18" s="1965">
        <v>1878</v>
      </c>
      <c r="AG18" s="1965">
        <v>272</v>
      </c>
      <c r="AH18" s="1965">
        <v>0</v>
      </c>
      <c r="AI18" s="1965">
        <v>0</v>
      </c>
      <c r="AJ18" s="1965">
        <v>272</v>
      </c>
      <c r="AK18" s="1972">
        <v>272</v>
      </c>
      <c r="AL18" s="1965">
        <v>1623</v>
      </c>
      <c r="AM18" s="1965">
        <v>1895</v>
      </c>
      <c r="AN18" s="1965">
        <v>90</v>
      </c>
      <c r="AO18" s="1965">
        <v>362</v>
      </c>
      <c r="AP18" s="1965">
        <v>535</v>
      </c>
      <c r="AQ18" s="1965">
        <v>148</v>
      </c>
      <c r="AR18" s="1965">
        <v>618</v>
      </c>
      <c r="AS18" s="1965">
        <v>1753</v>
      </c>
      <c r="AT18" s="1965">
        <v>1494</v>
      </c>
      <c r="AU18" s="1965">
        <v>259</v>
      </c>
      <c r="AV18" s="1965">
        <v>0</v>
      </c>
      <c r="AW18" s="1965">
        <v>1753</v>
      </c>
      <c r="AX18" s="1965">
        <v>142</v>
      </c>
      <c r="AY18" s="1965">
        <v>0</v>
      </c>
      <c r="AZ18" s="1965">
        <v>0</v>
      </c>
      <c r="BA18" s="1965">
        <v>142</v>
      </c>
      <c r="BB18" s="1978">
        <v>142</v>
      </c>
      <c r="BC18" s="1966">
        <v>1449</v>
      </c>
      <c r="BD18" s="1966">
        <v>1591</v>
      </c>
      <c r="BE18" s="1967">
        <v>328</v>
      </c>
      <c r="BF18" s="1967">
        <v>316</v>
      </c>
      <c r="BG18" s="1967">
        <v>521</v>
      </c>
      <c r="BH18" s="1967">
        <v>208</v>
      </c>
      <c r="BI18" s="1967">
        <v>218</v>
      </c>
      <c r="BJ18" s="1967">
        <v>1591</v>
      </c>
      <c r="BK18" s="1967">
        <v>1502</v>
      </c>
      <c r="BL18" s="1967">
        <v>89</v>
      </c>
      <c r="BM18" s="1967">
        <v>0</v>
      </c>
      <c r="BN18" s="1967">
        <v>1591</v>
      </c>
      <c r="BO18" s="1967">
        <v>0</v>
      </c>
      <c r="BP18" s="1967">
        <v>0</v>
      </c>
      <c r="BQ18" s="1967">
        <v>0</v>
      </c>
      <c r="BR18" s="1967">
        <v>0</v>
      </c>
      <c r="BS18" s="1979">
        <v>0</v>
      </c>
      <c r="BT18" s="1968">
        <v>1844</v>
      </c>
      <c r="BU18" s="1968">
        <v>1844</v>
      </c>
      <c r="BV18" s="1968">
        <v>669</v>
      </c>
      <c r="BW18" s="1968">
        <v>241</v>
      </c>
      <c r="BX18" s="1968">
        <v>575</v>
      </c>
      <c r="BY18" s="1968">
        <v>180</v>
      </c>
      <c r="BZ18" s="1968">
        <v>173</v>
      </c>
      <c r="CA18" s="1968">
        <v>1838</v>
      </c>
      <c r="CB18" s="1968">
        <v>1836</v>
      </c>
      <c r="CC18" s="1968">
        <v>2</v>
      </c>
      <c r="CD18" s="1968">
        <v>0</v>
      </c>
      <c r="CE18" s="1968">
        <v>1838</v>
      </c>
      <c r="CF18" s="1968">
        <v>6</v>
      </c>
      <c r="CG18" s="1968">
        <v>0</v>
      </c>
      <c r="CH18" s="1968">
        <v>0</v>
      </c>
      <c r="CI18" s="1968">
        <v>6</v>
      </c>
    </row>
    <row r="19" spans="1:87">
      <c r="A19" s="879">
        <v>13</v>
      </c>
      <c r="B19" s="1969" t="s">
        <v>414</v>
      </c>
      <c r="C19" s="1972">
        <v>508</v>
      </c>
      <c r="D19" s="1965">
        <v>659</v>
      </c>
      <c r="E19" s="1965">
        <v>1167</v>
      </c>
      <c r="F19" s="1965">
        <v>196</v>
      </c>
      <c r="G19" s="1965">
        <v>100</v>
      </c>
      <c r="H19" s="1965">
        <v>232</v>
      </c>
      <c r="I19" s="1965">
        <v>96</v>
      </c>
      <c r="J19" s="1965">
        <v>383</v>
      </c>
      <c r="K19" s="1965">
        <f t="shared" si="0"/>
        <v>1007</v>
      </c>
      <c r="L19" s="1965">
        <v>394</v>
      </c>
      <c r="M19" s="1965">
        <v>158</v>
      </c>
      <c r="N19" s="1965">
        <v>455</v>
      </c>
      <c r="O19" s="1965">
        <v>1007</v>
      </c>
      <c r="P19" s="1965">
        <v>73</v>
      </c>
      <c r="Q19" s="1965">
        <v>76</v>
      </c>
      <c r="R19" s="1965">
        <v>11</v>
      </c>
      <c r="S19" s="1965">
        <f t="shared" si="1"/>
        <v>160</v>
      </c>
      <c r="T19" s="1972">
        <v>160</v>
      </c>
      <c r="U19" s="1965">
        <v>747</v>
      </c>
      <c r="V19" s="1965">
        <v>907</v>
      </c>
      <c r="W19" s="1965">
        <v>9</v>
      </c>
      <c r="X19" s="1965">
        <v>262</v>
      </c>
      <c r="Y19" s="1965">
        <v>189</v>
      </c>
      <c r="Z19" s="1965">
        <v>34</v>
      </c>
      <c r="AA19" s="1965">
        <v>413</v>
      </c>
      <c r="AB19" s="1965">
        <v>907</v>
      </c>
      <c r="AC19" s="1965">
        <v>672</v>
      </c>
      <c r="AD19" s="1965">
        <v>201</v>
      </c>
      <c r="AE19" s="1965">
        <v>34</v>
      </c>
      <c r="AF19" s="1965">
        <v>907</v>
      </c>
      <c r="AG19" s="1965">
        <v>0</v>
      </c>
      <c r="AH19" s="1965">
        <v>0</v>
      </c>
      <c r="AI19" s="1965">
        <v>0</v>
      </c>
      <c r="AJ19" s="1965">
        <v>0</v>
      </c>
      <c r="AK19" s="1972">
        <v>0</v>
      </c>
      <c r="AL19" s="1965">
        <v>872</v>
      </c>
      <c r="AM19" s="1965">
        <v>872</v>
      </c>
      <c r="AN19" s="1965">
        <v>5</v>
      </c>
      <c r="AO19" s="1965">
        <v>209</v>
      </c>
      <c r="AP19" s="1965">
        <v>95</v>
      </c>
      <c r="AQ19" s="1965">
        <v>17</v>
      </c>
      <c r="AR19" s="1965">
        <v>446</v>
      </c>
      <c r="AS19" s="1965">
        <v>772</v>
      </c>
      <c r="AT19" s="1965">
        <v>770</v>
      </c>
      <c r="AU19" s="1965">
        <v>2</v>
      </c>
      <c r="AV19" s="1965">
        <v>0</v>
      </c>
      <c r="AW19" s="1965">
        <v>772</v>
      </c>
      <c r="AX19" s="1965">
        <v>100</v>
      </c>
      <c r="AY19" s="1965">
        <v>0</v>
      </c>
      <c r="AZ19" s="1965">
        <v>0</v>
      </c>
      <c r="BA19" s="1965">
        <v>100</v>
      </c>
      <c r="BB19" s="1978">
        <v>100</v>
      </c>
      <c r="BC19" s="1966">
        <v>1332</v>
      </c>
      <c r="BD19" s="1966">
        <v>1432</v>
      </c>
      <c r="BE19" s="1967">
        <v>70</v>
      </c>
      <c r="BF19" s="1967">
        <v>248</v>
      </c>
      <c r="BG19" s="1967">
        <v>135</v>
      </c>
      <c r="BH19" s="1967">
        <v>56</v>
      </c>
      <c r="BI19" s="1967">
        <v>923</v>
      </c>
      <c r="BJ19" s="1967">
        <v>1432</v>
      </c>
      <c r="BK19" s="1967">
        <v>1158</v>
      </c>
      <c r="BL19" s="1967">
        <v>274</v>
      </c>
      <c r="BM19" s="1967">
        <v>0</v>
      </c>
      <c r="BN19" s="1967">
        <v>1432</v>
      </c>
      <c r="BO19" s="1967">
        <v>0</v>
      </c>
      <c r="BP19" s="1967">
        <v>0</v>
      </c>
      <c r="BQ19" s="1967">
        <v>0</v>
      </c>
      <c r="BR19" s="1967">
        <v>0</v>
      </c>
      <c r="BS19" s="1979">
        <v>0</v>
      </c>
      <c r="BT19" s="1968">
        <v>1347</v>
      </c>
      <c r="BU19" s="1968">
        <v>1347</v>
      </c>
      <c r="BV19" s="1968">
        <v>351</v>
      </c>
      <c r="BW19" s="1968">
        <v>91</v>
      </c>
      <c r="BX19" s="1968">
        <v>182</v>
      </c>
      <c r="BY19" s="1968">
        <v>28</v>
      </c>
      <c r="BZ19" s="1968">
        <v>695</v>
      </c>
      <c r="CA19" s="1968">
        <v>1347</v>
      </c>
      <c r="CB19" s="1968">
        <v>1347</v>
      </c>
      <c r="CC19" s="1968">
        <v>0</v>
      </c>
      <c r="CD19" s="1968">
        <v>0</v>
      </c>
      <c r="CE19" s="1968">
        <v>1347</v>
      </c>
      <c r="CF19" s="1968">
        <v>0</v>
      </c>
      <c r="CG19" s="1968">
        <v>0</v>
      </c>
      <c r="CH19" s="1968">
        <v>0</v>
      </c>
      <c r="CI19" s="1968">
        <v>0</v>
      </c>
    </row>
    <row r="20" spans="1:87">
      <c r="A20" s="879">
        <v>14</v>
      </c>
      <c r="B20" s="1969" t="s">
        <v>415</v>
      </c>
      <c r="C20" s="1972">
        <v>142</v>
      </c>
      <c r="D20" s="1965">
        <v>974</v>
      </c>
      <c r="E20" s="1965">
        <v>1116</v>
      </c>
      <c r="F20" s="1965">
        <v>9</v>
      </c>
      <c r="G20" s="1965">
        <v>130</v>
      </c>
      <c r="H20" s="1965">
        <v>72</v>
      </c>
      <c r="I20" s="1965">
        <v>77</v>
      </c>
      <c r="J20" s="1965">
        <v>710</v>
      </c>
      <c r="K20" s="1965">
        <f t="shared" si="0"/>
        <v>998</v>
      </c>
      <c r="L20" s="1965">
        <v>779</v>
      </c>
      <c r="M20" s="1965">
        <v>202</v>
      </c>
      <c r="N20" s="1965">
        <v>17</v>
      </c>
      <c r="O20" s="1965">
        <v>998</v>
      </c>
      <c r="P20" s="1965">
        <v>84</v>
      </c>
      <c r="Q20" s="1965">
        <v>34</v>
      </c>
      <c r="R20" s="1965">
        <v>0</v>
      </c>
      <c r="S20" s="1965">
        <f t="shared" si="1"/>
        <v>118</v>
      </c>
      <c r="T20" s="1972">
        <v>118</v>
      </c>
      <c r="U20" s="1965">
        <v>949</v>
      </c>
      <c r="V20" s="1965">
        <v>1067</v>
      </c>
      <c r="W20" s="1965">
        <v>0</v>
      </c>
      <c r="X20" s="1965">
        <v>276</v>
      </c>
      <c r="Y20" s="1965">
        <v>53</v>
      </c>
      <c r="Z20" s="1965">
        <v>56</v>
      </c>
      <c r="AA20" s="1965">
        <v>629</v>
      </c>
      <c r="AB20" s="1965">
        <v>1014</v>
      </c>
      <c r="AC20" s="1965">
        <v>837</v>
      </c>
      <c r="AD20" s="1965">
        <v>177</v>
      </c>
      <c r="AE20" s="1965">
        <v>0</v>
      </c>
      <c r="AF20" s="1965">
        <v>1014</v>
      </c>
      <c r="AG20" s="1965">
        <v>53</v>
      </c>
      <c r="AH20" s="1965">
        <v>0</v>
      </c>
      <c r="AI20" s="1965">
        <v>0</v>
      </c>
      <c r="AJ20" s="1965">
        <v>53</v>
      </c>
      <c r="AK20" s="1972">
        <v>53</v>
      </c>
      <c r="AL20" s="1965">
        <v>1299</v>
      </c>
      <c r="AM20" s="1965">
        <v>1352</v>
      </c>
      <c r="AN20" s="1965">
        <v>0</v>
      </c>
      <c r="AO20" s="1965">
        <v>171</v>
      </c>
      <c r="AP20" s="1965">
        <v>30</v>
      </c>
      <c r="AQ20" s="1965">
        <v>35</v>
      </c>
      <c r="AR20" s="1965">
        <v>919</v>
      </c>
      <c r="AS20" s="1965">
        <v>1155</v>
      </c>
      <c r="AT20" s="1965">
        <v>996</v>
      </c>
      <c r="AU20" s="1965">
        <v>159</v>
      </c>
      <c r="AV20" s="1965">
        <v>0</v>
      </c>
      <c r="AW20" s="1965">
        <v>1155</v>
      </c>
      <c r="AX20" s="1965">
        <v>105</v>
      </c>
      <c r="AY20" s="1965">
        <v>92</v>
      </c>
      <c r="AZ20" s="1965">
        <v>0</v>
      </c>
      <c r="BA20" s="1965">
        <v>197</v>
      </c>
      <c r="BB20" s="1978">
        <v>197</v>
      </c>
      <c r="BC20" s="1966">
        <v>1284</v>
      </c>
      <c r="BD20" s="1966">
        <v>1481</v>
      </c>
      <c r="BE20" s="1967">
        <v>4</v>
      </c>
      <c r="BF20" s="1967">
        <v>417</v>
      </c>
      <c r="BG20" s="1967">
        <v>50</v>
      </c>
      <c r="BH20" s="1967">
        <v>66</v>
      </c>
      <c r="BI20" s="1967">
        <v>647</v>
      </c>
      <c r="BJ20" s="1967">
        <v>1184</v>
      </c>
      <c r="BK20" s="1967">
        <v>762</v>
      </c>
      <c r="BL20" s="1967">
        <v>409</v>
      </c>
      <c r="BM20" s="1967">
        <v>13</v>
      </c>
      <c r="BN20" s="1967">
        <v>1184</v>
      </c>
      <c r="BO20" s="1967">
        <v>139</v>
      </c>
      <c r="BP20" s="1967">
        <v>158</v>
      </c>
      <c r="BQ20" s="1967">
        <v>0</v>
      </c>
      <c r="BR20" s="1967">
        <v>297</v>
      </c>
      <c r="BS20" s="1979">
        <v>297</v>
      </c>
      <c r="BT20" s="1968">
        <v>1033</v>
      </c>
      <c r="BU20" s="1968">
        <v>1330</v>
      </c>
      <c r="BV20" s="1968">
        <v>231</v>
      </c>
      <c r="BW20" s="1968">
        <v>181</v>
      </c>
      <c r="BX20" s="1968">
        <v>152</v>
      </c>
      <c r="BY20" s="1968">
        <v>54</v>
      </c>
      <c r="BZ20" s="1968">
        <v>374</v>
      </c>
      <c r="CA20" s="1968">
        <v>992</v>
      </c>
      <c r="CB20" s="1968">
        <v>429</v>
      </c>
      <c r="CC20" s="1968">
        <v>544</v>
      </c>
      <c r="CD20" s="1968">
        <v>19</v>
      </c>
      <c r="CE20" s="1968">
        <v>992</v>
      </c>
      <c r="CF20" s="1968">
        <v>137</v>
      </c>
      <c r="CG20" s="1968">
        <v>201</v>
      </c>
      <c r="CH20" s="1968">
        <v>0</v>
      </c>
      <c r="CI20" s="1968">
        <v>338</v>
      </c>
    </row>
    <row r="21" spans="1:87">
      <c r="A21" s="879">
        <v>15</v>
      </c>
      <c r="B21" s="1969" t="s">
        <v>416</v>
      </c>
      <c r="C21" s="1972">
        <v>164</v>
      </c>
      <c r="D21" s="1965">
        <v>787</v>
      </c>
      <c r="E21" s="1965">
        <v>951</v>
      </c>
      <c r="F21" s="1965">
        <v>131</v>
      </c>
      <c r="G21" s="1965">
        <v>202</v>
      </c>
      <c r="H21" s="1965">
        <v>72</v>
      </c>
      <c r="I21" s="1965">
        <v>110</v>
      </c>
      <c r="J21" s="1965">
        <v>289</v>
      </c>
      <c r="K21" s="1965">
        <f t="shared" si="0"/>
        <v>804</v>
      </c>
      <c r="L21" s="1965">
        <v>384</v>
      </c>
      <c r="M21" s="1965">
        <v>420</v>
      </c>
      <c r="N21" s="1965">
        <v>0</v>
      </c>
      <c r="O21" s="1965">
        <v>804</v>
      </c>
      <c r="P21" s="1965">
        <v>124</v>
      </c>
      <c r="Q21" s="1965">
        <v>23</v>
      </c>
      <c r="R21" s="1965">
        <v>0</v>
      </c>
      <c r="S21" s="1965">
        <f t="shared" si="1"/>
        <v>147</v>
      </c>
      <c r="T21" s="1972">
        <v>147</v>
      </c>
      <c r="U21" s="1965">
        <v>956</v>
      </c>
      <c r="V21" s="1965">
        <v>1103</v>
      </c>
      <c r="W21" s="1965">
        <v>81</v>
      </c>
      <c r="X21" s="1965">
        <v>318</v>
      </c>
      <c r="Y21" s="1965">
        <v>117</v>
      </c>
      <c r="Z21" s="1965">
        <v>108</v>
      </c>
      <c r="AA21" s="1965">
        <v>375</v>
      </c>
      <c r="AB21" s="1965">
        <v>999</v>
      </c>
      <c r="AC21" s="1965">
        <v>824</v>
      </c>
      <c r="AD21" s="1965">
        <v>174</v>
      </c>
      <c r="AE21" s="1965">
        <v>1</v>
      </c>
      <c r="AF21" s="1965">
        <v>999</v>
      </c>
      <c r="AG21" s="1965">
        <v>104</v>
      </c>
      <c r="AH21" s="1965">
        <v>0</v>
      </c>
      <c r="AI21" s="1965">
        <v>0</v>
      </c>
      <c r="AJ21" s="1965">
        <v>104</v>
      </c>
      <c r="AK21" s="1972">
        <v>104</v>
      </c>
      <c r="AL21" s="1965">
        <v>1156</v>
      </c>
      <c r="AM21" s="1965">
        <v>1260</v>
      </c>
      <c r="AN21" s="1965">
        <v>124</v>
      </c>
      <c r="AO21" s="1965">
        <v>382</v>
      </c>
      <c r="AP21" s="1965">
        <v>129</v>
      </c>
      <c r="AQ21" s="1965">
        <v>164</v>
      </c>
      <c r="AR21" s="1965">
        <v>337</v>
      </c>
      <c r="AS21" s="1965">
        <v>1136</v>
      </c>
      <c r="AT21" s="1965">
        <v>811</v>
      </c>
      <c r="AU21" s="1965">
        <v>325</v>
      </c>
      <c r="AV21" s="1965">
        <v>0</v>
      </c>
      <c r="AW21" s="1965">
        <v>1136</v>
      </c>
      <c r="AX21" s="1965">
        <v>124</v>
      </c>
      <c r="AY21" s="1965">
        <v>0</v>
      </c>
      <c r="AZ21" s="1965">
        <v>0</v>
      </c>
      <c r="BA21" s="1965">
        <v>124</v>
      </c>
      <c r="BB21" s="1978">
        <v>124</v>
      </c>
      <c r="BC21" s="1966">
        <v>1332</v>
      </c>
      <c r="BD21" s="1966">
        <v>1456</v>
      </c>
      <c r="BE21" s="1967">
        <v>226</v>
      </c>
      <c r="BF21" s="1967">
        <v>273</v>
      </c>
      <c r="BG21" s="1967">
        <v>97</v>
      </c>
      <c r="BH21" s="1967">
        <v>84</v>
      </c>
      <c r="BI21" s="1967">
        <v>752</v>
      </c>
      <c r="BJ21" s="1967">
        <v>1432</v>
      </c>
      <c r="BK21" s="1967">
        <v>1409</v>
      </c>
      <c r="BL21" s="1967">
        <v>23</v>
      </c>
      <c r="BM21" s="1967">
        <v>0</v>
      </c>
      <c r="BN21" s="1967">
        <v>1432</v>
      </c>
      <c r="BO21" s="1967">
        <v>24</v>
      </c>
      <c r="BP21" s="1967">
        <v>0</v>
      </c>
      <c r="BQ21" s="1967">
        <v>0</v>
      </c>
      <c r="BR21" s="1967">
        <v>24</v>
      </c>
      <c r="BS21" s="1979">
        <v>25</v>
      </c>
      <c r="BT21" s="1968">
        <v>1107</v>
      </c>
      <c r="BU21" s="1968">
        <v>1132</v>
      </c>
      <c r="BV21" s="1968">
        <v>251</v>
      </c>
      <c r="BW21" s="1968">
        <v>205</v>
      </c>
      <c r="BX21" s="1968">
        <v>192</v>
      </c>
      <c r="BY21" s="1968">
        <v>37</v>
      </c>
      <c r="BZ21" s="1968">
        <v>447</v>
      </c>
      <c r="CA21" s="1968">
        <v>1132</v>
      </c>
      <c r="CB21" s="1968">
        <v>1132</v>
      </c>
      <c r="CC21" s="1968">
        <v>0</v>
      </c>
      <c r="CD21" s="1968">
        <v>0</v>
      </c>
      <c r="CE21" s="1968">
        <v>1132</v>
      </c>
      <c r="CF21" s="1968">
        <v>0</v>
      </c>
      <c r="CG21" s="1968">
        <v>0</v>
      </c>
      <c r="CH21" s="1968">
        <v>0</v>
      </c>
      <c r="CI21" s="1968">
        <v>0</v>
      </c>
    </row>
    <row r="22" spans="1:87">
      <c r="A22" s="879">
        <v>16</v>
      </c>
      <c r="B22" s="1969" t="s">
        <v>417</v>
      </c>
      <c r="C22" s="1972">
        <v>67</v>
      </c>
      <c r="D22" s="1965">
        <v>337</v>
      </c>
      <c r="E22" s="1965">
        <v>404</v>
      </c>
      <c r="F22" s="1965">
        <v>12</v>
      </c>
      <c r="G22" s="1965">
        <v>59</v>
      </c>
      <c r="H22" s="1965">
        <v>57</v>
      </c>
      <c r="I22" s="1965">
        <v>75</v>
      </c>
      <c r="J22" s="1965">
        <v>185</v>
      </c>
      <c r="K22" s="1965">
        <f t="shared" si="0"/>
        <v>388</v>
      </c>
      <c r="L22" s="1965">
        <v>262</v>
      </c>
      <c r="M22" s="1965">
        <v>123</v>
      </c>
      <c r="N22" s="1965">
        <v>3</v>
      </c>
      <c r="O22" s="1965">
        <v>388</v>
      </c>
      <c r="P22" s="1965">
        <v>15</v>
      </c>
      <c r="Q22" s="1965">
        <v>1</v>
      </c>
      <c r="R22" s="1965">
        <v>0</v>
      </c>
      <c r="S22" s="1965">
        <f t="shared" si="1"/>
        <v>16</v>
      </c>
      <c r="T22" s="1972">
        <v>16</v>
      </c>
      <c r="U22" s="1965">
        <v>488</v>
      </c>
      <c r="V22" s="1965">
        <v>504</v>
      </c>
      <c r="W22" s="1965">
        <v>6</v>
      </c>
      <c r="X22" s="1965">
        <v>39</v>
      </c>
      <c r="Y22" s="1965">
        <v>54</v>
      </c>
      <c r="Z22" s="1965">
        <v>57</v>
      </c>
      <c r="AA22" s="1965">
        <v>346</v>
      </c>
      <c r="AB22" s="1965">
        <v>502</v>
      </c>
      <c r="AC22" s="1965">
        <v>477</v>
      </c>
      <c r="AD22" s="1965">
        <v>25</v>
      </c>
      <c r="AE22" s="1965">
        <v>0</v>
      </c>
      <c r="AF22" s="1965">
        <v>502</v>
      </c>
      <c r="AG22" s="1965">
        <v>2</v>
      </c>
      <c r="AH22" s="1965">
        <v>0</v>
      </c>
      <c r="AI22" s="1965">
        <v>0</v>
      </c>
      <c r="AJ22" s="1965">
        <v>2</v>
      </c>
      <c r="AK22" s="1972">
        <v>2</v>
      </c>
      <c r="AL22" s="1965">
        <v>515</v>
      </c>
      <c r="AM22" s="1965">
        <v>517</v>
      </c>
      <c r="AN22" s="1965">
        <v>8</v>
      </c>
      <c r="AO22" s="1965">
        <v>40</v>
      </c>
      <c r="AP22" s="1965">
        <v>37</v>
      </c>
      <c r="AQ22" s="1965">
        <v>29</v>
      </c>
      <c r="AR22" s="1965">
        <v>403</v>
      </c>
      <c r="AS22" s="1965">
        <v>517</v>
      </c>
      <c r="AT22" s="1965">
        <v>496</v>
      </c>
      <c r="AU22" s="1965">
        <v>21</v>
      </c>
      <c r="AV22" s="1965">
        <v>0</v>
      </c>
      <c r="AW22" s="1965">
        <v>517</v>
      </c>
      <c r="AX22" s="1965">
        <v>0</v>
      </c>
      <c r="AY22" s="1965">
        <v>0</v>
      </c>
      <c r="AZ22" s="1965">
        <v>0</v>
      </c>
      <c r="BA22" s="1965">
        <v>0</v>
      </c>
      <c r="BB22" s="1978">
        <v>0</v>
      </c>
      <c r="BC22" s="1966">
        <v>778</v>
      </c>
      <c r="BD22" s="1966">
        <v>778</v>
      </c>
      <c r="BE22" s="1967">
        <v>7</v>
      </c>
      <c r="BF22" s="1967">
        <v>128</v>
      </c>
      <c r="BG22" s="1967">
        <v>103</v>
      </c>
      <c r="BH22" s="1967">
        <v>98</v>
      </c>
      <c r="BI22" s="1967">
        <v>442</v>
      </c>
      <c r="BJ22" s="1967">
        <v>778</v>
      </c>
      <c r="BK22" s="1967">
        <v>778</v>
      </c>
      <c r="BL22" s="1967">
        <v>0</v>
      </c>
      <c r="BM22" s="1967">
        <v>0</v>
      </c>
      <c r="BN22" s="1967">
        <v>778</v>
      </c>
      <c r="BO22" s="1967">
        <v>0</v>
      </c>
      <c r="BP22" s="1967">
        <v>0</v>
      </c>
      <c r="BQ22" s="1967">
        <v>0</v>
      </c>
      <c r="BR22" s="1967">
        <v>0</v>
      </c>
      <c r="BS22" s="1979">
        <v>0</v>
      </c>
      <c r="BT22" s="1968">
        <v>818</v>
      </c>
      <c r="BU22" s="1968">
        <v>818</v>
      </c>
      <c r="BV22" s="1968">
        <v>227</v>
      </c>
      <c r="BW22" s="1968">
        <v>50</v>
      </c>
      <c r="BX22" s="1968">
        <v>174</v>
      </c>
      <c r="BY22" s="1968">
        <v>58</v>
      </c>
      <c r="BZ22" s="1968">
        <v>309</v>
      </c>
      <c r="CA22" s="1968">
        <v>818</v>
      </c>
      <c r="CB22" s="1968">
        <v>818</v>
      </c>
      <c r="CC22" s="1968">
        <v>0</v>
      </c>
      <c r="CD22" s="1968">
        <v>0</v>
      </c>
      <c r="CE22" s="1968">
        <v>818</v>
      </c>
      <c r="CF22" s="1968">
        <v>0</v>
      </c>
      <c r="CG22" s="1968">
        <v>0</v>
      </c>
      <c r="CH22" s="1968">
        <v>0</v>
      </c>
      <c r="CI22" s="1968">
        <v>0</v>
      </c>
    </row>
    <row r="23" spans="1:87">
      <c r="A23" s="879">
        <v>17</v>
      </c>
      <c r="B23" s="1969" t="s">
        <v>418</v>
      </c>
      <c r="C23" s="1972">
        <v>671</v>
      </c>
      <c r="D23" s="1965">
        <v>815</v>
      </c>
      <c r="E23" s="1965">
        <v>1486</v>
      </c>
      <c r="F23" s="1965">
        <v>4</v>
      </c>
      <c r="G23" s="1965">
        <v>147</v>
      </c>
      <c r="H23" s="1965">
        <v>32</v>
      </c>
      <c r="I23" s="1965">
        <v>77</v>
      </c>
      <c r="J23" s="1965">
        <v>275</v>
      </c>
      <c r="K23" s="1965">
        <f t="shared" si="0"/>
        <v>535</v>
      </c>
      <c r="L23" s="1965">
        <v>289</v>
      </c>
      <c r="M23" s="1965">
        <v>23</v>
      </c>
      <c r="N23" s="1965">
        <v>223</v>
      </c>
      <c r="O23" s="1965">
        <v>535</v>
      </c>
      <c r="P23" s="1965">
        <v>113</v>
      </c>
      <c r="Q23" s="1965">
        <v>407</v>
      </c>
      <c r="R23" s="1965">
        <v>431</v>
      </c>
      <c r="S23" s="1965">
        <f t="shared" si="1"/>
        <v>951</v>
      </c>
      <c r="T23" s="1972">
        <v>951</v>
      </c>
      <c r="U23" s="1965">
        <v>610</v>
      </c>
      <c r="V23" s="1965">
        <v>1561</v>
      </c>
      <c r="W23" s="1965">
        <v>168</v>
      </c>
      <c r="X23" s="1965">
        <v>353</v>
      </c>
      <c r="Y23" s="1965">
        <v>296</v>
      </c>
      <c r="Z23" s="1965">
        <v>210</v>
      </c>
      <c r="AA23" s="1965">
        <v>120</v>
      </c>
      <c r="AB23" s="1965">
        <v>1147</v>
      </c>
      <c r="AC23" s="1965">
        <v>165</v>
      </c>
      <c r="AD23" s="1965">
        <v>142</v>
      </c>
      <c r="AE23" s="1965">
        <v>840</v>
      </c>
      <c r="AF23" s="1965">
        <v>1147</v>
      </c>
      <c r="AG23" s="1965">
        <v>160</v>
      </c>
      <c r="AH23" s="1965">
        <v>223</v>
      </c>
      <c r="AI23" s="1965">
        <v>31</v>
      </c>
      <c r="AJ23" s="1965">
        <v>414</v>
      </c>
      <c r="AK23" s="1972">
        <v>414</v>
      </c>
      <c r="AL23" s="1965">
        <v>1058</v>
      </c>
      <c r="AM23" s="1965">
        <v>1472</v>
      </c>
      <c r="AN23" s="1965">
        <v>72</v>
      </c>
      <c r="AO23" s="1965">
        <v>208</v>
      </c>
      <c r="AP23" s="1965">
        <v>573</v>
      </c>
      <c r="AQ23" s="1965">
        <v>88</v>
      </c>
      <c r="AR23" s="1965">
        <v>268</v>
      </c>
      <c r="AS23" s="1965">
        <v>1209</v>
      </c>
      <c r="AT23" s="1965">
        <v>337</v>
      </c>
      <c r="AU23" s="1965">
        <v>823</v>
      </c>
      <c r="AV23" s="1965">
        <v>49</v>
      </c>
      <c r="AW23" s="1965">
        <v>1209</v>
      </c>
      <c r="AX23" s="1965">
        <v>239</v>
      </c>
      <c r="AY23" s="1965">
        <v>24</v>
      </c>
      <c r="AZ23" s="1965">
        <v>0</v>
      </c>
      <c r="BA23" s="1965">
        <v>263</v>
      </c>
      <c r="BB23" s="1978">
        <v>263</v>
      </c>
      <c r="BC23" s="1966">
        <v>1453</v>
      </c>
      <c r="BD23" s="1966">
        <v>1716</v>
      </c>
      <c r="BE23" s="1967">
        <v>98</v>
      </c>
      <c r="BF23" s="1967">
        <v>332</v>
      </c>
      <c r="BG23" s="1967">
        <v>240</v>
      </c>
      <c r="BH23" s="1967">
        <v>54</v>
      </c>
      <c r="BI23" s="1967">
        <v>190</v>
      </c>
      <c r="BJ23" s="1967">
        <v>914</v>
      </c>
      <c r="BK23" s="1967">
        <v>239</v>
      </c>
      <c r="BL23" s="1967">
        <v>674</v>
      </c>
      <c r="BM23" s="1967">
        <v>1</v>
      </c>
      <c r="BN23" s="1967">
        <v>914</v>
      </c>
      <c r="BO23" s="1967">
        <v>238</v>
      </c>
      <c r="BP23" s="1967">
        <v>564</v>
      </c>
      <c r="BQ23" s="1967">
        <v>0</v>
      </c>
      <c r="BR23" s="1967">
        <v>802</v>
      </c>
      <c r="BS23" s="1979">
        <v>806</v>
      </c>
      <c r="BT23" s="1968">
        <v>1747</v>
      </c>
      <c r="BU23" s="1968">
        <v>2553</v>
      </c>
      <c r="BV23" s="1968">
        <v>94</v>
      </c>
      <c r="BW23" s="1968">
        <v>344</v>
      </c>
      <c r="BX23" s="1968">
        <v>377</v>
      </c>
      <c r="BY23" s="1968">
        <v>72</v>
      </c>
      <c r="BZ23" s="1968">
        <v>348</v>
      </c>
      <c r="CA23" s="1968">
        <v>1235</v>
      </c>
      <c r="CB23" s="1968">
        <v>361</v>
      </c>
      <c r="CC23" s="1968">
        <v>815</v>
      </c>
      <c r="CD23" s="1968">
        <v>59</v>
      </c>
      <c r="CE23" s="1968">
        <v>1235</v>
      </c>
      <c r="CF23" s="1968">
        <v>476</v>
      </c>
      <c r="CG23" s="1968">
        <v>842</v>
      </c>
      <c r="CH23" s="1968">
        <v>0</v>
      </c>
      <c r="CI23" s="1968">
        <v>1318</v>
      </c>
    </row>
    <row r="24" spans="1:87">
      <c r="A24" s="880"/>
      <c r="B24" s="1970" t="s">
        <v>419</v>
      </c>
      <c r="C24" s="1973">
        <f>SUM(C7:C23)</f>
        <v>5076</v>
      </c>
      <c r="D24" s="1973">
        <f t="shared" ref="D24:BO24" si="2">SUM(D7:D23)</f>
        <v>13285</v>
      </c>
      <c r="E24" s="1973">
        <f t="shared" si="2"/>
        <v>18361</v>
      </c>
      <c r="F24" s="1973">
        <f t="shared" si="2"/>
        <v>482</v>
      </c>
      <c r="G24" s="1973">
        <f t="shared" si="2"/>
        <v>3732</v>
      </c>
      <c r="H24" s="1973">
        <f t="shared" si="2"/>
        <v>2665</v>
      </c>
      <c r="I24" s="1973">
        <f t="shared" si="2"/>
        <v>1132</v>
      </c>
      <c r="J24" s="1973">
        <f t="shared" si="2"/>
        <v>6756</v>
      </c>
      <c r="K24" s="1973">
        <f>SUM(F24:J24)</f>
        <v>14767</v>
      </c>
      <c r="L24" s="1973">
        <f t="shared" si="2"/>
        <v>8598</v>
      </c>
      <c r="M24" s="1973">
        <f t="shared" si="2"/>
        <v>3917</v>
      </c>
      <c r="N24" s="1973">
        <f t="shared" si="2"/>
        <v>2252</v>
      </c>
      <c r="O24" s="1973">
        <f t="shared" si="2"/>
        <v>14767</v>
      </c>
      <c r="P24" s="1973">
        <f t="shared" si="2"/>
        <v>1316</v>
      </c>
      <c r="Q24" s="1973">
        <f t="shared" si="2"/>
        <v>1297</v>
      </c>
      <c r="R24" s="1973">
        <f t="shared" si="2"/>
        <v>981</v>
      </c>
      <c r="S24" s="1973">
        <f t="shared" si="2"/>
        <v>3594</v>
      </c>
      <c r="T24" s="1977" t="s">
        <v>933</v>
      </c>
      <c r="U24" s="1973">
        <f t="shared" si="2"/>
        <v>13415</v>
      </c>
      <c r="V24" s="1973">
        <f t="shared" si="2"/>
        <v>17008</v>
      </c>
      <c r="W24" s="1973">
        <f t="shared" si="2"/>
        <v>750</v>
      </c>
      <c r="X24" s="1973">
        <f t="shared" si="2"/>
        <v>3476</v>
      </c>
      <c r="Y24" s="1973">
        <f t="shared" si="2"/>
        <v>2665</v>
      </c>
      <c r="Z24" s="1973">
        <f t="shared" si="2"/>
        <v>1124</v>
      </c>
      <c r="AA24" s="1973">
        <f t="shared" si="2"/>
        <v>7478</v>
      </c>
      <c r="AB24" s="1973">
        <f t="shared" si="2"/>
        <v>15493</v>
      </c>
      <c r="AC24" s="1973">
        <f t="shared" si="2"/>
        <v>11288</v>
      </c>
      <c r="AD24" s="1973">
        <f t="shared" si="2"/>
        <v>2333</v>
      </c>
      <c r="AE24" s="1973">
        <f t="shared" si="2"/>
        <v>1872</v>
      </c>
      <c r="AF24" s="1973">
        <f t="shared" si="2"/>
        <v>15493</v>
      </c>
      <c r="AG24" s="1973">
        <f t="shared" si="2"/>
        <v>1039</v>
      </c>
      <c r="AH24" s="1973">
        <f t="shared" si="2"/>
        <v>301</v>
      </c>
      <c r="AI24" s="1973">
        <f t="shared" si="2"/>
        <v>175</v>
      </c>
      <c r="AJ24" s="1973">
        <f t="shared" si="2"/>
        <v>1515</v>
      </c>
      <c r="AK24" s="1973">
        <f t="shared" si="2"/>
        <v>1515</v>
      </c>
      <c r="AL24" s="1973">
        <f t="shared" si="2"/>
        <v>17584</v>
      </c>
      <c r="AM24" s="1973">
        <f t="shared" si="2"/>
        <v>19099</v>
      </c>
      <c r="AN24" s="1973">
        <f t="shared" si="2"/>
        <v>1434</v>
      </c>
      <c r="AO24" s="1973">
        <f t="shared" si="2"/>
        <v>2610</v>
      </c>
      <c r="AP24" s="1973">
        <f t="shared" si="2"/>
        <v>2756</v>
      </c>
      <c r="AQ24" s="1973">
        <f t="shared" si="2"/>
        <v>975</v>
      </c>
      <c r="AR24" s="1973">
        <f t="shared" si="2"/>
        <v>10127</v>
      </c>
      <c r="AS24" s="1973">
        <f t="shared" si="2"/>
        <v>17902</v>
      </c>
      <c r="AT24" s="1973">
        <f t="shared" si="2"/>
        <v>14711</v>
      </c>
      <c r="AU24" s="1973">
        <f t="shared" si="2"/>
        <v>2964</v>
      </c>
      <c r="AV24" s="1973">
        <f t="shared" si="2"/>
        <v>227</v>
      </c>
      <c r="AW24" s="1973">
        <f t="shared" si="2"/>
        <v>17902</v>
      </c>
      <c r="AX24" s="1973">
        <f t="shared" si="2"/>
        <v>1037</v>
      </c>
      <c r="AY24" s="1973">
        <f t="shared" si="2"/>
        <v>160</v>
      </c>
      <c r="AZ24" s="1973">
        <f t="shared" si="2"/>
        <v>0</v>
      </c>
      <c r="BA24" s="1973">
        <f t="shared" si="2"/>
        <v>1197</v>
      </c>
      <c r="BB24" s="1973">
        <f t="shared" si="2"/>
        <v>1197</v>
      </c>
      <c r="BC24" s="1973">
        <f t="shared" si="2"/>
        <v>19786</v>
      </c>
      <c r="BD24" s="1973">
        <f t="shared" si="2"/>
        <v>20983</v>
      </c>
      <c r="BE24" s="1973">
        <f t="shared" si="2"/>
        <v>2739</v>
      </c>
      <c r="BF24" s="1973">
        <f t="shared" si="2"/>
        <v>2939</v>
      </c>
      <c r="BG24" s="1973">
        <f t="shared" si="2"/>
        <v>2862</v>
      </c>
      <c r="BH24" s="1973">
        <f t="shared" si="2"/>
        <v>1111</v>
      </c>
      <c r="BI24" s="1973">
        <f t="shared" si="2"/>
        <v>10126</v>
      </c>
      <c r="BJ24" s="1973">
        <f t="shared" si="2"/>
        <v>19777</v>
      </c>
      <c r="BK24" s="1973">
        <f t="shared" si="2"/>
        <v>17841</v>
      </c>
      <c r="BL24" s="1973">
        <f t="shared" si="2"/>
        <v>1921</v>
      </c>
      <c r="BM24" s="1973">
        <f t="shared" si="2"/>
        <v>15</v>
      </c>
      <c r="BN24" s="1973">
        <f t="shared" si="2"/>
        <v>19777</v>
      </c>
      <c r="BO24" s="1973">
        <f t="shared" si="2"/>
        <v>473</v>
      </c>
      <c r="BP24" s="1973">
        <f t="shared" ref="BP24:CI24" si="3">SUM(BP7:BP23)</f>
        <v>733</v>
      </c>
      <c r="BQ24" s="1973">
        <f t="shared" si="3"/>
        <v>0</v>
      </c>
      <c r="BR24" s="1973">
        <f t="shared" si="3"/>
        <v>1206</v>
      </c>
      <c r="BS24" s="1977" t="s">
        <v>935</v>
      </c>
      <c r="BT24" s="1973">
        <f t="shared" si="3"/>
        <v>16252</v>
      </c>
      <c r="BU24" s="1973">
        <f t="shared" si="3"/>
        <v>17463</v>
      </c>
      <c r="BV24" s="1973">
        <f t="shared" si="3"/>
        <v>4738</v>
      </c>
      <c r="BW24" s="1973">
        <f t="shared" si="3"/>
        <v>2110</v>
      </c>
      <c r="BX24" s="1973">
        <f t="shared" si="3"/>
        <v>3725</v>
      </c>
      <c r="BY24" s="1973">
        <f t="shared" si="3"/>
        <v>1008</v>
      </c>
      <c r="BZ24" s="1973">
        <f t="shared" si="3"/>
        <v>3983</v>
      </c>
      <c r="CA24" s="1973">
        <f t="shared" si="3"/>
        <v>15564</v>
      </c>
      <c r="CB24" s="1973">
        <f t="shared" si="3"/>
        <v>13915</v>
      </c>
      <c r="CC24" s="1973">
        <f t="shared" si="3"/>
        <v>1571</v>
      </c>
      <c r="CD24" s="1973">
        <f t="shared" si="3"/>
        <v>78</v>
      </c>
      <c r="CE24" s="1973">
        <f t="shared" si="3"/>
        <v>15564</v>
      </c>
      <c r="CF24" s="1973">
        <f t="shared" si="3"/>
        <v>839</v>
      </c>
      <c r="CG24" s="1973">
        <f t="shared" si="3"/>
        <v>1060</v>
      </c>
      <c r="CH24" s="1973">
        <f t="shared" si="3"/>
        <v>0</v>
      </c>
      <c r="CI24" s="1973">
        <f t="shared" si="3"/>
        <v>1899</v>
      </c>
    </row>
    <row r="25" spans="1:87" ht="25">
      <c r="A25" s="874"/>
      <c r="B25" s="874"/>
      <c r="C25" s="1974"/>
      <c r="D25" s="881"/>
      <c r="E25" s="881"/>
      <c r="F25" s="881"/>
      <c r="G25" s="881"/>
      <c r="H25" s="881"/>
      <c r="I25" s="881"/>
      <c r="J25" s="881"/>
      <c r="K25" s="882"/>
      <c r="L25" s="882"/>
      <c r="M25" s="882"/>
      <c r="N25" s="881"/>
      <c r="O25" s="881"/>
      <c r="P25" s="881"/>
      <c r="Q25" s="881"/>
      <c r="R25" s="881"/>
      <c r="S25" s="881"/>
      <c r="T25" s="874"/>
      <c r="U25" s="874"/>
      <c r="V25" s="874"/>
      <c r="W25" s="874"/>
      <c r="X25" s="874"/>
      <c r="Y25" s="874"/>
      <c r="Z25" s="874"/>
      <c r="AA25" s="874"/>
      <c r="AB25" s="874"/>
      <c r="AC25" s="874"/>
      <c r="AD25" s="874"/>
      <c r="AE25" s="874"/>
      <c r="AF25" s="874"/>
      <c r="AG25" s="874"/>
      <c r="AH25" s="874"/>
      <c r="AI25" s="874"/>
      <c r="AJ25" s="874"/>
      <c r="AK25" s="874"/>
      <c r="AL25" s="874"/>
      <c r="AM25" s="874"/>
      <c r="AN25" s="874"/>
      <c r="AO25" s="874"/>
      <c r="AP25" s="874"/>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row>
    <row r="26" spans="1:87" ht="15" customHeight="1">
      <c r="A26" t="s">
        <v>931</v>
      </c>
      <c r="B26" s="1976" t="s">
        <v>932</v>
      </c>
      <c r="C26" s="1975"/>
      <c r="T26" s="2361"/>
      <c r="U26" s="2361"/>
      <c r="V26" s="2361"/>
      <c r="W26" s="2361"/>
      <c r="X26" s="2361"/>
      <c r="Y26" s="2361"/>
      <c r="Z26" s="2361"/>
      <c r="AA26" s="1971"/>
      <c r="AB26" s="1971"/>
      <c r="AC26" s="1971"/>
      <c r="BS26" s="2361"/>
      <c r="BT26" s="2361"/>
      <c r="BU26" s="2361"/>
      <c r="BV26" s="2361"/>
      <c r="BW26" s="2361"/>
      <c r="BX26" s="2361"/>
      <c r="BY26" s="2361"/>
      <c r="BZ26" s="2361"/>
    </row>
    <row r="27" spans="1:87">
      <c r="B27" s="1976" t="s">
        <v>936</v>
      </c>
      <c r="C27" s="1975"/>
      <c r="T27" s="2361"/>
      <c r="U27" s="2361"/>
      <c r="V27" s="2361"/>
      <c r="W27" s="2361"/>
      <c r="X27" s="2361"/>
      <c r="Y27" s="2361"/>
      <c r="Z27" s="2361"/>
      <c r="AA27" s="1971"/>
      <c r="AB27" s="1971"/>
      <c r="AC27" s="1971"/>
      <c r="BS27" s="2361"/>
      <c r="BT27" s="2361"/>
      <c r="BU27" s="2361"/>
      <c r="BV27" s="2361"/>
      <c r="BW27" s="2361"/>
      <c r="BX27" s="2361"/>
      <c r="BY27" s="2361"/>
      <c r="BZ27" s="2361"/>
    </row>
    <row r="28" spans="1:87">
      <c r="C28" s="1975"/>
      <c r="T28" s="1973"/>
      <c r="U28" s="1971"/>
      <c r="V28" s="1971"/>
      <c r="W28" s="1971"/>
      <c r="X28" s="1971"/>
      <c r="Y28" s="1971"/>
      <c r="Z28" s="1971"/>
      <c r="AA28" s="1971"/>
      <c r="AB28" s="1971"/>
      <c r="AC28" s="1971"/>
      <c r="BR28" s="1973"/>
    </row>
    <row r="29" spans="1:87">
      <c r="C29" s="1975"/>
    </row>
    <row r="30" spans="1:87">
      <c r="C30" s="1975"/>
    </row>
    <row r="31" spans="1:87">
      <c r="C31" s="1975"/>
    </row>
    <row r="32" spans="1:87">
      <c r="C32" s="1975"/>
    </row>
    <row r="33" spans="3:3">
      <c r="C33" s="1975"/>
    </row>
    <row r="34" spans="3:3">
      <c r="C34" s="1975"/>
    </row>
    <row r="35" spans="3:3">
      <c r="C35" s="1975"/>
    </row>
  </sheetData>
  <mergeCells count="114">
    <mergeCell ref="CF4:CF6"/>
    <mergeCell ref="CG4:CG6"/>
    <mergeCell ref="CH4:CH6"/>
    <mergeCell ref="CI4:CI6"/>
    <mergeCell ref="T26:Z27"/>
    <mergeCell ref="BS26:BZ27"/>
    <mergeCell ref="BZ4:BZ6"/>
    <mergeCell ref="CA4:CA6"/>
    <mergeCell ref="CB4:CB6"/>
    <mergeCell ref="CC4:CC6"/>
    <mergeCell ref="CD4:CD6"/>
    <mergeCell ref="CE4:CE6"/>
    <mergeCell ref="BT4:BT6"/>
    <mergeCell ref="BU4:BU6"/>
    <mergeCell ref="BV4:BV6"/>
    <mergeCell ref="BW4:BW6"/>
    <mergeCell ref="BX4:BX6"/>
    <mergeCell ref="BY4:BY6"/>
    <mergeCell ref="BN4:BN6"/>
    <mergeCell ref="BO4:BO6"/>
    <mergeCell ref="BP4:BP6"/>
    <mergeCell ref="BQ4:BQ6"/>
    <mergeCell ref="BR4:BR6"/>
    <mergeCell ref="BS4:BS6"/>
    <mergeCell ref="BH4:BH6"/>
    <mergeCell ref="BI4:BI6"/>
    <mergeCell ref="BJ4:BJ6"/>
    <mergeCell ref="BK4:BK6"/>
    <mergeCell ref="BL4:BL6"/>
    <mergeCell ref="BM4:BM6"/>
    <mergeCell ref="BB4:BB6"/>
    <mergeCell ref="BC4:BC6"/>
    <mergeCell ref="BD4:BD6"/>
    <mergeCell ref="BE4:BE6"/>
    <mergeCell ref="BF4:BF6"/>
    <mergeCell ref="BG4:BG6"/>
    <mergeCell ref="AX4:AX6"/>
    <mergeCell ref="AY4:AY6"/>
    <mergeCell ref="AZ4:AZ6"/>
    <mergeCell ref="BA4:BA6"/>
    <mergeCell ref="AP4:AP6"/>
    <mergeCell ref="AQ4:AQ6"/>
    <mergeCell ref="AR4:AR6"/>
    <mergeCell ref="AS4:AS6"/>
    <mergeCell ref="AT4:AT6"/>
    <mergeCell ref="AU4:AU6"/>
    <mergeCell ref="AO4:AO6"/>
    <mergeCell ref="AD4:AD6"/>
    <mergeCell ref="AE4:AE6"/>
    <mergeCell ref="AF4:AF6"/>
    <mergeCell ref="AG4:AG6"/>
    <mergeCell ref="AH4:AH6"/>
    <mergeCell ref="AI4:AI6"/>
    <mergeCell ref="AV4:AV6"/>
    <mergeCell ref="AW4:AW6"/>
    <mergeCell ref="K4:K6"/>
    <mergeCell ref="BE3:BJ3"/>
    <mergeCell ref="BK3:BN3"/>
    <mergeCell ref="BO3:BR3"/>
    <mergeCell ref="BS3:BU3"/>
    <mergeCell ref="BV3:CA3"/>
    <mergeCell ref="CB3:CE3"/>
    <mergeCell ref="X4:X6"/>
    <mergeCell ref="Y4:Y6"/>
    <mergeCell ref="Z4:Z6"/>
    <mergeCell ref="AA4:AA6"/>
    <mergeCell ref="AB4:AB6"/>
    <mergeCell ref="AC4:AC6"/>
    <mergeCell ref="R4:R6"/>
    <mergeCell ref="S4:S6"/>
    <mergeCell ref="T4:T6"/>
    <mergeCell ref="U4:U6"/>
    <mergeCell ref="V4:V6"/>
    <mergeCell ref="W4:W6"/>
    <mergeCell ref="AJ4:AJ6"/>
    <mergeCell ref="AK4:AK6"/>
    <mergeCell ref="AL4:AL6"/>
    <mergeCell ref="AM4:AM6"/>
    <mergeCell ref="AN4:AN6"/>
    <mergeCell ref="BS2:CI2"/>
    <mergeCell ref="C3:E3"/>
    <mergeCell ref="F3:K3"/>
    <mergeCell ref="L3:O3"/>
    <mergeCell ref="P3:S3"/>
    <mergeCell ref="T3:V3"/>
    <mergeCell ref="W3:AB3"/>
    <mergeCell ref="AC3:AF3"/>
    <mergeCell ref="AG3:AJ3"/>
    <mergeCell ref="AK3:AM3"/>
    <mergeCell ref="CF3:CI3"/>
    <mergeCell ref="A2:A6"/>
    <mergeCell ref="B2:B6"/>
    <mergeCell ref="C2:S2"/>
    <mergeCell ref="T2:AJ2"/>
    <mergeCell ref="AK2:BA2"/>
    <mergeCell ref="BB2:BR2"/>
    <mergeCell ref="AN3:AS3"/>
    <mergeCell ref="AT3:AW3"/>
    <mergeCell ref="AX3:BA3"/>
    <mergeCell ref="BB3:BD3"/>
    <mergeCell ref="L4:L6"/>
    <mergeCell ref="M4:M6"/>
    <mergeCell ref="N4:N6"/>
    <mergeCell ref="O4:O6"/>
    <mergeCell ref="P4:P6"/>
    <mergeCell ref="Q4:Q6"/>
    <mergeCell ref="C4:C6"/>
    <mergeCell ref="D4:D6"/>
    <mergeCell ref="E4:E6"/>
    <mergeCell ref="F4:F6"/>
    <mergeCell ref="G4:G6"/>
    <mergeCell ref="H4:H6"/>
    <mergeCell ref="I4:I6"/>
    <mergeCell ref="J4:J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O42"/>
  <sheetViews>
    <sheetView showGridLines="0" topLeftCell="A22" workbookViewId="0">
      <selection activeCell="N11" sqref="N11"/>
    </sheetView>
  </sheetViews>
  <sheetFormatPr defaultColWidth="9.1796875" defaultRowHeight="12.5"/>
  <cols>
    <col min="1" max="1" width="6.453125" style="955" customWidth="1"/>
    <col min="2" max="2" width="43.54296875" style="955" customWidth="1"/>
    <col min="3" max="10" width="11.81640625" style="937" customWidth="1"/>
    <col min="11" max="11" width="11.54296875" style="937" bestFit="1" customWidth="1"/>
    <col min="12" max="12" width="11.54296875" style="956" customWidth="1"/>
    <col min="13" max="16384" width="9.1796875" style="937"/>
  </cols>
  <sheetData>
    <row r="1" spans="1:12" ht="18.75" customHeight="1">
      <c r="A1" s="1999" t="s">
        <v>425</v>
      </c>
      <c r="B1" s="1999"/>
      <c r="C1" s="1999"/>
      <c r="D1" s="1999"/>
      <c r="E1" s="1999"/>
      <c r="F1" s="1999"/>
      <c r="G1" s="1999"/>
      <c r="H1" s="1999"/>
      <c r="I1" s="1999"/>
      <c r="J1" s="1999"/>
      <c r="K1" s="885"/>
      <c r="L1" s="884"/>
    </row>
    <row r="2" spans="1:12" ht="13">
      <c r="A2" s="887"/>
      <c r="B2" s="887"/>
      <c r="C2" s="883"/>
      <c r="D2" s="938"/>
      <c r="E2" s="938"/>
      <c r="F2" s="938"/>
      <c r="G2" s="938"/>
      <c r="H2" s="938"/>
      <c r="I2" s="883"/>
      <c r="J2" s="939" t="s">
        <v>420</v>
      </c>
      <c r="K2" s="883"/>
      <c r="L2" s="884"/>
    </row>
    <row r="3" spans="1:12" s="942" customFormat="1" ht="15" customHeight="1">
      <c r="A3" s="940" t="s">
        <v>1</v>
      </c>
      <c r="B3" s="891" t="s">
        <v>2</v>
      </c>
      <c r="C3" s="891" t="s">
        <v>88</v>
      </c>
      <c r="D3" s="891" t="s">
        <v>89</v>
      </c>
      <c r="E3" s="891" t="s">
        <v>90</v>
      </c>
      <c r="F3" s="891" t="s">
        <v>91</v>
      </c>
      <c r="G3" s="891" t="s">
        <v>92</v>
      </c>
      <c r="H3" s="891" t="s">
        <v>93</v>
      </c>
      <c r="I3" s="891" t="s">
        <v>94</v>
      </c>
      <c r="J3" s="891" t="s">
        <v>95</v>
      </c>
      <c r="K3" s="892" t="s">
        <v>102</v>
      </c>
      <c r="L3" s="941" t="s">
        <v>320</v>
      </c>
    </row>
    <row r="4" spans="1:12" s="942" customFormat="1" ht="15" customHeight="1">
      <c r="A4" s="1954"/>
      <c r="B4" s="895" t="s">
        <v>7</v>
      </c>
      <c r="C4" s="897"/>
      <c r="D4" s="943"/>
      <c r="E4" s="943"/>
      <c r="F4" s="897"/>
      <c r="G4" s="897"/>
      <c r="H4" s="897"/>
      <c r="I4" s="897"/>
      <c r="J4" s="897"/>
      <c r="K4" s="925"/>
      <c r="L4" s="899"/>
    </row>
    <row r="5" spans="1:12" ht="15" customHeight="1">
      <c r="A5" s="1955">
        <v>1</v>
      </c>
      <c r="B5" s="900" t="s">
        <v>8</v>
      </c>
      <c r="C5" s="903">
        <v>78507.72</v>
      </c>
      <c r="D5" s="908">
        <v>97891.509600000005</v>
      </c>
      <c r="E5" s="908">
        <v>124583.3126</v>
      </c>
      <c r="F5" s="902">
        <v>134671.696</v>
      </c>
      <c r="G5" s="902">
        <v>142335.95799999998</v>
      </c>
      <c r="H5" s="902">
        <v>178276.23869999999</v>
      </c>
      <c r="I5" s="902">
        <v>184429.5502382</v>
      </c>
      <c r="J5" s="902">
        <v>198932.1753</v>
      </c>
      <c r="K5" s="904">
        <v>232050.599009</v>
      </c>
      <c r="L5" s="905">
        <v>222671.3970698</v>
      </c>
    </row>
    <row r="6" spans="1:12" ht="15" customHeight="1">
      <c r="A6" s="1956"/>
      <c r="B6" s="906"/>
      <c r="C6" s="902" t="s">
        <v>426</v>
      </c>
      <c r="D6" s="907" t="s">
        <v>976</v>
      </c>
      <c r="E6" s="907" t="s">
        <v>977</v>
      </c>
      <c r="F6" s="907" t="s">
        <v>978</v>
      </c>
      <c r="G6" s="907" t="s">
        <v>979</v>
      </c>
      <c r="H6" s="907" t="s">
        <v>980</v>
      </c>
      <c r="I6" s="907" t="s">
        <v>981</v>
      </c>
      <c r="J6" s="907" t="s">
        <v>982</v>
      </c>
      <c r="K6" s="907" t="s">
        <v>983</v>
      </c>
      <c r="L6" s="995" t="s">
        <v>826</v>
      </c>
    </row>
    <row r="7" spans="1:12" ht="15" customHeight="1">
      <c r="A7" s="1957"/>
      <c r="B7" s="912" t="s">
        <v>12</v>
      </c>
      <c r="C7" s="903"/>
      <c r="D7" s="945"/>
      <c r="E7" s="945"/>
      <c r="F7" s="944"/>
      <c r="G7" s="946"/>
      <c r="H7" s="944"/>
      <c r="I7" s="944"/>
      <c r="J7" s="944"/>
      <c r="K7" s="904"/>
      <c r="L7" s="905"/>
    </row>
    <row r="8" spans="1:12" ht="15" customHeight="1">
      <c r="A8" s="1958">
        <v>2</v>
      </c>
      <c r="B8" s="947" t="s">
        <v>427</v>
      </c>
      <c r="C8" s="903"/>
      <c r="D8" s="945"/>
      <c r="E8" s="945"/>
      <c r="F8" s="944"/>
      <c r="G8" s="946"/>
      <c r="H8" s="944"/>
      <c r="I8" s="944"/>
      <c r="J8" s="944"/>
      <c r="K8" s="904"/>
      <c r="L8" s="905">
        <v>36.519222276000001</v>
      </c>
    </row>
    <row r="9" spans="1:12" ht="15" customHeight="1">
      <c r="A9" s="1959">
        <v>3</v>
      </c>
      <c r="B9" s="915" t="s">
        <v>428</v>
      </c>
      <c r="C9" s="903">
        <v>1937.94</v>
      </c>
      <c r="D9" s="908">
        <v>2220.3071</v>
      </c>
      <c r="E9" s="908">
        <v>2534.2550000000001</v>
      </c>
      <c r="F9" s="902">
        <v>2662.8029999999999</v>
      </c>
      <c r="G9" s="902">
        <v>3917.0697999999998</v>
      </c>
      <c r="H9" s="902">
        <v>3657.2157999999999</v>
      </c>
      <c r="I9" s="902">
        <v>4563.6839</v>
      </c>
      <c r="J9" s="902">
        <v>5664.9470999999994</v>
      </c>
      <c r="K9" s="904">
        <v>7672.7415999999994</v>
      </c>
      <c r="L9" s="905">
        <v>8099.6750000000011</v>
      </c>
    </row>
    <row r="10" spans="1:12" ht="15" customHeight="1">
      <c r="A10" s="1958">
        <v>4</v>
      </c>
      <c r="B10" s="915" t="s">
        <v>421</v>
      </c>
      <c r="C10" s="903">
        <v>207.5</v>
      </c>
      <c r="D10" s="908">
        <v>136.3279</v>
      </c>
      <c r="E10" s="908">
        <v>99.570235600000004</v>
      </c>
      <c r="F10" s="902">
        <v>147.04810000000001</v>
      </c>
      <c r="G10" s="902">
        <v>117.6336</v>
      </c>
      <c r="H10" s="902">
        <v>91.732300000000009</v>
      </c>
      <c r="I10" s="902">
        <v>61.775599999999997</v>
      </c>
      <c r="J10" s="902">
        <v>16.671323600000001</v>
      </c>
      <c r="K10" s="904">
        <v>11.451073299999999</v>
      </c>
      <c r="L10" s="905">
        <v>117.6302599</v>
      </c>
    </row>
    <row r="11" spans="1:12" ht="15" customHeight="1">
      <c r="A11" s="1959">
        <v>5</v>
      </c>
      <c r="B11" s="900" t="s">
        <v>20</v>
      </c>
      <c r="C11" s="903">
        <v>484.5</v>
      </c>
      <c r="D11" s="908">
        <v>588.39689999999996</v>
      </c>
      <c r="E11" s="908">
        <v>793.55087630000003</v>
      </c>
      <c r="F11" s="902">
        <v>833.02589999999998</v>
      </c>
      <c r="G11" s="902">
        <v>806.62040000000002</v>
      </c>
      <c r="H11" s="902">
        <v>560.50239999999997</v>
      </c>
      <c r="I11" s="902">
        <v>631.73770000000002</v>
      </c>
      <c r="J11" s="902">
        <v>816.42828499999996</v>
      </c>
      <c r="K11" s="904">
        <v>911.39953000000014</v>
      </c>
      <c r="L11" s="905">
        <v>1200.5720133</v>
      </c>
    </row>
    <row r="12" spans="1:12" ht="15" customHeight="1">
      <c r="A12" s="1958">
        <v>6</v>
      </c>
      <c r="B12" s="900" t="s">
        <v>24</v>
      </c>
      <c r="C12" s="903">
        <v>556.89</v>
      </c>
      <c r="D12" s="908">
        <v>320.80470000000003</v>
      </c>
      <c r="E12" s="908">
        <v>243.91332580000002</v>
      </c>
      <c r="F12" s="902">
        <v>325.57060000000001</v>
      </c>
      <c r="G12" s="902">
        <v>283.81580000000002</v>
      </c>
      <c r="H12" s="902">
        <v>217.5883</v>
      </c>
      <c r="I12" s="902">
        <v>220.1127803</v>
      </c>
      <c r="J12" s="902">
        <v>292.67494469999997</v>
      </c>
      <c r="K12" s="904">
        <v>339.06163369999996</v>
      </c>
      <c r="L12" s="905">
        <v>357.85227549999996</v>
      </c>
    </row>
    <row r="13" spans="1:12" ht="15" customHeight="1">
      <c r="A13" s="1959">
        <v>7</v>
      </c>
      <c r="B13" s="915" t="s">
        <v>28</v>
      </c>
      <c r="C13" s="903">
        <v>2702.1</v>
      </c>
      <c r="D13" s="908">
        <v>2884.5194000000001</v>
      </c>
      <c r="E13" s="908">
        <v>3290.2617560999997</v>
      </c>
      <c r="F13" s="902">
        <v>4291.1386999999995</v>
      </c>
      <c r="G13" s="902">
        <v>4922.8310999999994</v>
      </c>
      <c r="H13" s="902">
        <v>5179.0074999999997</v>
      </c>
      <c r="I13" s="902">
        <v>6313.2339000000002</v>
      </c>
      <c r="J13" s="902">
        <v>9136.4406350999998</v>
      </c>
      <c r="K13" s="904">
        <v>10737.787947000001</v>
      </c>
      <c r="L13" s="905">
        <v>11493.8458802</v>
      </c>
    </row>
    <row r="14" spans="1:12" ht="15" customHeight="1">
      <c r="A14" s="1958">
        <v>8</v>
      </c>
      <c r="B14" s="915" t="s">
        <v>32</v>
      </c>
      <c r="C14" s="903">
        <v>474.2</v>
      </c>
      <c r="D14" s="908">
        <v>539.4923</v>
      </c>
      <c r="E14" s="908">
        <v>608.60924250000005</v>
      </c>
      <c r="F14" s="902">
        <v>730.86310000000003</v>
      </c>
      <c r="G14" s="902">
        <v>911.01589999999999</v>
      </c>
      <c r="H14" s="902">
        <v>828.56169999999997</v>
      </c>
      <c r="I14" s="902">
        <v>782.84499289999997</v>
      </c>
      <c r="J14" s="902">
        <v>935.23417700000005</v>
      </c>
      <c r="K14" s="904">
        <v>1016.2888016000001</v>
      </c>
      <c r="L14" s="905">
        <v>780.73150009999995</v>
      </c>
    </row>
    <row r="15" spans="1:12" ht="15" customHeight="1">
      <c r="A15" s="1959">
        <v>9</v>
      </c>
      <c r="B15" s="915" t="s">
        <v>96</v>
      </c>
      <c r="C15" s="903">
        <v>476.98</v>
      </c>
      <c r="D15" s="908">
        <v>859.18270000000007</v>
      </c>
      <c r="E15" s="908">
        <v>982.96939950000001</v>
      </c>
      <c r="F15" s="902">
        <v>1227.7447999999999</v>
      </c>
      <c r="G15" s="902">
        <v>1460.4875999999999</v>
      </c>
      <c r="H15" s="902">
        <v>1527.7370999999998</v>
      </c>
      <c r="I15" s="902">
        <v>2301.2512000000002</v>
      </c>
      <c r="J15" s="902">
        <v>2795.7339767000003</v>
      </c>
      <c r="K15" s="904">
        <v>3716.6372895999998</v>
      </c>
      <c r="L15" s="905">
        <v>2901.0818089000004</v>
      </c>
    </row>
    <row r="16" spans="1:12" ht="15" customHeight="1">
      <c r="A16" s="1958">
        <v>10</v>
      </c>
      <c r="B16" s="947" t="s">
        <v>429</v>
      </c>
      <c r="C16" s="903"/>
      <c r="D16" s="908"/>
      <c r="E16" s="908"/>
      <c r="F16" s="902"/>
      <c r="G16" s="902"/>
      <c r="H16" s="902"/>
      <c r="I16" s="902"/>
      <c r="J16" s="902"/>
      <c r="K16" s="904"/>
      <c r="L16" s="905">
        <v>96.997799999999998</v>
      </c>
    </row>
    <row r="17" spans="1:12" ht="15" customHeight="1">
      <c r="A17" s="1959">
        <v>11</v>
      </c>
      <c r="B17" s="915" t="s">
        <v>39</v>
      </c>
      <c r="C17" s="903">
        <v>122.42</v>
      </c>
      <c r="D17" s="908">
        <v>183.59119999999999</v>
      </c>
      <c r="E17" s="908">
        <v>227.992041247</v>
      </c>
      <c r="F17" s="902">
        <v>342.46199999999999</v>
      </c>
      <c r="G17" s="902">
        <v>455.87519999999995</v>
      </c>
      <c r="H17" s="902">
        <v>383.12750000000005</v>
      </c>
      <c r="I17" s="902">
        <v>455.42574831000002</v>
      </c>
      <c r="J17" s="902">
        <v>480.45139107899996</v>
      </c>
      <c r="K17" s="904">
        <v>543.58801406800001</v>
      </c>
      <c r="L17" s="905">
        <v>578.37987189</v>
      </c>
    </row>
    <row r="18" spans="1:12" ht="15" customHeight="1">
      <c r="A18" s="1958">
        <v>12</v>
      </c>
      <c r="B18" s="915" t="s">
        <v>422</v>
      </c>
      <c r="C18" s="903">
        <v>644.75</v>
      </c>
      <c r="D18" s="908">
        <v>632.85220000000004</v>
      </c>
      <c r="E18" s="908">
        <v>862.76412770000002</v>
      </c>
      <c r="F18" s="902">
        <v>759.9008</v>
      </c>
      <c r="G18" s="902">
        <v>802.19830000000002</v>
      </c>
      <c r="H18" s="902">
        <v>888.88319999999999</v>
      </c>
      <c r="I18" s="902">
        <v>781.04830000000004</v>
      </c>
      <c r="J18" s="902">
        <v>1002.092968</v>
      </c>
      <c r="K18" s="903">
        <v>0</v>
      </c>
      <c r="L18" s="1949"/>
    </row>
    <row r="19" spans="1:12" ht="15" customHeight="1">
      <c r="A19" s="1959">
        <v>13</v>
      </c>
      <c r="B19" s="915" t="s">
        <v>43</v>
      </c>
      <c r="C19" s="903">
        <v>252.41</v>
      </c>
      <c r="D19" s="908">
        <v>255.58739999999997</v>
      </c>
      <c r="E19" s="908">
        <v>399.87364565000001</v>
      </c>
      <c r="F19" s="902">
        <v>582.3492</v>
      </c>
      <c r="G19" s="902">
        <v>714.93880000000001</v>
      </c>
      <c r="H19" s="902">
        <v>767.49829999999997</v>
      </c>
      <c r="I19" s="902">
        <v>522.87729999999999</v>
      </c>
      <c r="J19" s="902">
        <v>456.96760800000004</v>
      </c>
      <c r="K19" s="904">
        <v>699.06760450000002</v>
      </c>
      <c r="L19" s="905">
        <v>609.18295130000001</v>
      </c>
    </row>
    <row r="20" spans="1:12" ht="15" customHeight="1">
      <c r="A20" s="1958">
        <v>14</v>
      </c>
      <c r="B20" s="947" t="s">
        <v>423</v>
      </c>
      <c r="C20" s="903"/>
      <c r="D20" s="908"/>
      <c r="E20" s="908"/>
      <c r="F20" s="902"/>
      <c r="G20" s="902"/>
      <c r="H20" s="902"/>
      <c r="I20" s="902"/>
      <c r="J20" s="902"/>
      <c r="K20" s="904"/>
      <c r="L20" s="905">
        <v>426.35865330000001</v>
      </c>
    </row>
    <row r="21" spans="1:12" ht="15" customHeight="1">
      <c r="A21" s="1959">
        <v>15</v>
      </c>
      <c r="B21" s="900" t="s">
        <v>46</v>
      </c>
      <c r="C21" s="903">
        <v>5492.1</v>
      </c>
      <c r="D21" s="908">
        <v>6487.2215999999999</v>
      </c>
      <c r="E21" s="908">
        <v>8696.3553176000005</v>
      </c>
      <c r="F21" s="902">
        <v>11349.6093</v>
      </c>
      <c r="G21" s="902">
        <v>14971.451800000001</v>
      </c>
      <c r="H21" s="902">
        <v>17238.4506</v>
      </c>
      <c r="I21" s="902">
        <v>20106.625899999999</v>
      </c>
      <c r="J21" s="902">
        <v>24154.818320699997</v>
      </c>
      <c r="K21" s="904">
        <v>29085.141500000002</v>
      </c>
      <c r="L21" s="905">
        <v>29631.359899999999</v>
      </c>
    </row>
    <row r="22" spans="1:12" ht="15" customHeight="1">
      <c r="A22" s="1958">
        <v>16</v>
      </c>
      <c r="B22" s="900" t="s">
        <v>49</v>
      </c>
      <c r="C22" s="903">
        <v>5332.13</v>
      </c>
      <c r="D22" s="908">
        <v>6765.7507999999998</v>
      </c>
      <c r="E22" s="908">
        <v>7863.3017141</v>
      </c>
      <c r="F22" s="902">
        <v>9211.7510999999995</v>
      </c>
      <c r="G22" s="902">
        <v>10364.3554</v>
      </c>
      <c r="H22" s="902">
        <v>12487.520399999999</v>
      </c>
      <c r="I22" s="902">
        <v>13226.0633</v>
      </c>
      <c r="J22" s="902">
        <v>15502.244659700002</v>
      </c>
      <c r="K22" s="904">
        <v>17412.5201858</v>
      </c>
      <c r="L22" s="905">
        <v>18678.8242857</v>
      </c>
    </row>
    <row r="23" spans="1:12" ht="15" customHeight="1">
      <c r="A23" s="1959">
        <v>17</v>
      </c>
      <c r="B23" s="915" t="s">
        <v>52</v>
      </c>
      <c r="C23" s="903">
        <v>1538.67</v>
      </c>
      <c r="D23" s="908">
        <v>1478.098027</v>
      </c>
      <c r="E23" s="908">
        <v>1670.8538023609999</v>
      </c>
      <c r="F23" s="902">
        <v>1496.9733620000002</v>
      </c>
      <c r="G23" s="902">
        <v>2072.6423359999999</v>
      </c>
      <c r="H23" s="902">
        <v>1866.7882159999999</v>
      </c>
      <c r="I23" s="902">
        <v>2050.5697</v>
      </c>
      <c r="J23" s="902">
        <v>2766.2129068040003</v>
      </c>
      <c r="K23" s="904">
        <v>2958.6779315169997</v>
      </c>
      <c r="L23" s="905">
        <v>2975.0118698300003</v>
      </c>
    </row>
    <row r="24" spans="1:12" ht="15" customHeight="1">
      <c r="A24" s="1958">
        <v>18</v>
      </c>
      <c r="B24" s="915" t="s">
        <v>56</v>
      </c>
      <c r="C24" s="903">
        <v>1540.18</v>
      </c>
      <c r="D24" s="908">
        <v>2209.6632</v>
      </c>
      <c r="E24" s="908">
        <v>2849.7434056000002</v>
      </c>
      <c r="F24" s="902">
        <v>3404.2136999999998</v>
      </c>
      <c r="G24" s="902">
        <v>3977.1144999999997</v>
      </c>
      <c r="H24" s="902">
        <v>5105.7703000000001</v>
      </c>
      <c r="I24" s="902">
        <v>5256.5143581000002</v>
      </c>
      <c r="J24" s="902">
        <v>6142.7654983000002</v>
      </c>
      <c r="K24" s="904">
        <v>7668.6710462000001</v>
      </c>
      <c r="L24" s="905">
        <v>8656.8519364109998</v>
      </c>
    </row>
    <row r="25" spans="1:12" ht="15" customHeight="1">
      <c r="A25" s="1959">
        <v>19</v>
      </c>
      <c r="B25" s="915" t="s">
        <v>97</v>
      </c>
      <c r="C25" s="903">
        <v>2572.6</v>
      </c>
      <c r="D25" s="908">
        <v>2881.7116000000001</v>
      </c>
      <c r="E25" s="908">
        <v>3666.3549079999998</v>
      </c>
      <c r="F25" s="902">
        <v>4348.5905999999995</v>
      </c>
      <c r="G25" s="902">
        <v>5160.4070000000002</v>
      </c>
      <c r="H25" s="902">
        <v>5583.4795999999997</v>
      </c>
      <c r="I25" s="902">
        <v>6826.2245000000003</v>
      </c>
      <c r="J25" s="902">
        <v>7904.9203288999997</v>
      </c>
      <c r="K25" s="904">
        <v>8959.5984246000007</v>
      </c>
      <c r="L25" s="905">
        <v>11023.104890299999</v>
      </c>
    </row>
    <row r="26" spans="1:12" ht="15" customHeight="1">
      <c r="A26" s="1958">
        <v>20</v>
      </c>
      <c r="B26" s="915" t="s">
        <v>61</v>
      </c>
      <c r="C26" s="903">
        <v>829.06</v>
      </c>
      <c r="D26" s="908">
        <v>1003.1667</v>
      </c>
      <c r="E26" s="908">
        <v>1148.7844371000001</v>
      </c>
      <c r="F26" s="902">
        <v>1427.0806</v>
      </c>
      <c r="G26" s="902">
        <v>1681.8989000000001</v>
      </c>
      <c r="H26" s="902">
        <v>1778.6443999999999</v>
      </c>
      <c r="I26" s="902">
        <v>1996.3198</v>
      </c>
      <c r="J26" s="902">
        <v>2468.0964071000003</v>
      </c>
      <c r="K26" s="904">
        <v>3219.4159098</v>
      </c>
      <c r="L26" s="905">
        <v>3410.0023649000004</v>
      </c>
    </row>
    <row r="27" spans="1:12" ht="15" customHeight="1">
      <c r="A27" s="1959">
        <v>21</v>
      </c>
      <c r="B27" s="924" t="s">
        <v>64</v>
      </c>
      <c r="C27" s="901">
        <v>579.59</v>
      </c>
      <c r="D27" s="948">
        <v>727.01659999999993</v>
      </c>
      <c r="E27" s="948">
        <v>873.93319770000005</v>
      </c>
      <c r="F27" s="901">
        <v>1455.6808999999998</v>
      </c>
      <c r="G27" s="901">
        <v>1221.0603000000001</v>
      </c>
      <c r="H27" s="901">
        <v>511.76660000000004</v>
      </c>
      <c r="I27" s="901">
        <v>227.0047132</v>
      </c>
      <c r="J27" s="901">
        <v>304.86922019999997</v>
      </c>
      <c r="K27" s="904">
        <v>698.40548120000005</v>
      </c>
      <c r="L27" s="905">
        <v>1105.8142152</v>
      </c>
    </row>
    <row r="28" spans="1:12" ht="15" customHeight="1">
      <c r="A28" s="1958">
        <v>22</v>
      </c>
      <c r="B28" s="915" t="s">
        <v>66</v>
      </c>
      <c r="C28" s="903">
        <v>2069.69</v>
      </c>
      <c r="D28" s="908">
        <v>1558.329</v>
      </c>
      <c r="E28" s="908">
        <v>1051.5798907999999</v>
      </c>
      <c r="F28" s="902">
        <v>915.61959999999999</v>
      </c>
      <c r="G28" s="902">
        <v>1067.0028</v>
      </c>
      <c r="H28" s="902">
        <v>1006.1148999999999</v>
      </c>
      <c r="I28" s="902">
        <v>1135.0017360000002</v>
      </c>
      <c r="J28" s="902">
        <v>1282.3171485</v>
      </c>
      <c r="K28" s="904">
        <v>1125.5035957</v>
      </c>
      <c r="L28" s="905">
        <v>1230.3844720000002</v>
      </c>
    </row>
    <row r="29" spans="1:12" ht="15" customHeight="1">
      <c r="A29" s="1959">
        <v>23</v>
      </c>
      <c r="B29" s="915" t="s">
        <v>69</v>
      </c>
      <c r="C29" s="903">
        <v>38.44</v>
      </c>
      <c r="D29" s="908">
        <v>43.432499999999997</v>
      </c>
      <c r="E29" s="908">
        <v>44.644300000000001</v>
      </c>
      <c r="F29" s="902">
        <v>4.1703000000000001</v>
      </c>
      <c r="G29" s="902">
        <v>6.8400000000000002E-2</v>
      </c>
      <c r="H29" s="902">
        <v>1.17E-2</v>
      </c>
      <c r="I29" s="902">
        <v>2.5999999999999999E-3</v>
      </c>
      <c r="J29" s="902">
        <v>1.197E-4</v>
      </c>
      <c r="K29" s="904">
        <v>2.0489999999999999E-4</v>
      </c>
      <c r="L29" s="905"/>
    </row>
    <row r="30" spans="1:12" ht="15" customHeight="1">
      <c r="A30" s="1958">
        <v>24</v>
      </c>
      <c r="B30" s="915" t="s">
        <v>72</v>
      </c>
      <c r="C30" s="903">
        <v>5529.16</v>
      </c>
      <c r="D30" s="908">
        <v>7106.5756000000001</v>
      </c>
      <c r="E30" s="908">
        <v>10143.8624399</v>
      </c>
      <c r="F30" s="902">
        <v>10966.137999999999</v>
      </c>
      <c r="G30" s="902">
        <v>13791.9827</v>
      </c>
      <c r="H30" s="902">
        <v>16592.4948</v>
      </c>
      <c r="I30" s="902">
        <v>20624.245900000002</v>
      </c>
      <c r="J30" s="902">
        <v>25457.3499386</v>
      </c>
      <c r="K30" s="904">
        <v>29588.599489599997</v>
      </c>
      <c r="L30" s="905">
        <v>38238.313387800001</v>
      </c>
    </row>
    <row r="31" spans="1:12" ht="15" customHeight="1">
      <c r="A31" s="1959">
        <v>25</v>
      </c>
      <c r="B31" s="915" t="s">
        <v>75</v>
      </c>
      <c r="C31" s="903">
        <v>498.52</v>
      </c>
      <c r="D31" s="908">
        <v>693.78890000000001</v>
      </c>
      <c r="E31" s="908">
        <v>733.89242560000002</v>
      </c>
      <c r="F31" s="902">
        <v>810.3329</v>
      </c>
      <c r="G31" s="902">
        <v>813.57910000000004</v>
      </c>
      <c r="H31" s="902">
        <v>700.2056</v>
      </c>
      <c r="I31" s="902">
        <v>880.17882000000009</v>
      </c>
      <c r="J31" s="902">
        <v>1069.5927306999999</v>
      </c>
      <c r="K31" s="904">
        <v>1152.6847926</v>
      </c>
      <c r="L31" s="905">
        <v>1870.5694093</v>
      </c>
    </row>
    <row r="32" spans="1:12" ht="15" customHeight="1">
      <c r="A32" s="1958">
        <v>26</v>
      </c>
      <c r="B32" s="915" t="s">
        <v>79</v>
      </c>
      <c r="C32" s="903">
        <v>629.92999999999995</v>
      </c>
      <c r="D32" s="908">
        <v>557.87790000000007</v>
      </c>
      <c r="E32" s="908">
        <v>700.10593610000001</v>
      </c>
      <c r="F32" s="902">
        <v>700.72479999999996</v>
      </c>
      <c r="G32" s="902">
        <v>676.50939999999991</v>
      </c>
      <c r="H32" s="902">
        <v>771.02359999999999</v>
      </c>
      <c r="I32" s="902">
        <v>1163.9094</v>
      </c>
      <c r="J32" s="902">
        <v>1926.3087524999999</v>
      </c>
      <c r="K32" s="904">
        <v>3118.0117623000001</v>
      </c>
      <c r="L32" s="905">
        <v>3316.6171039000001</v>
      </c>
    </row>
    <row r="33" spans="1:15" ht="15" customHeight="1">
      <c r="A33" s="1959">
        <v>27</v>
      </c>
      <c r="B33" s="915" t="s">
        <v>82</v>
      </c>
      <c r="C33" s="903">
        <v>312.05</v>
      </c>
      <c r="D33" s="908">
        <v>740.79049999999995</v>
      </c>
      <c r="E33" s="908">
        <v>1132.1943503</v>
      </c>
      <c r="F33" s="902">
        <v>1488.4171999999999</v>
      </c>
      <c r="G33" s="902">
        <v>2476.5203000000001</v>
      </c>
      <c r="H33" s="902">
        <v>3242.0144999999998</v>
      </c>
      <c r="I33" s="902">
        <v>4143.7212</v>
      </c>
      <c r="J33" s="902">
        <v>5358.5049938619995</v>
      </c>
      <c r="K33" s="904">
        <v>8539.9656007869999</v>
      </c>
      <c r="L33" s="905">
        <v>8898.3730494989995</v>
      </c>
    </row>
    <row r="34" spans="1:15" ht="15" customHeight="1">
      <c r="A34" s="1960"/>
      <c r="B34" s="925" t="s">
        <v>100</v>
      </c>
      <c r="C34" s="913">
        <v>34821.81</v>
      </c>
      <c r="D34" s="949">
        <v>40874.484726999995</v>
      </c>
      <c r="E34" s="949">
        <v>50619.365775558006</v>
      </c>
      <c r="F34" s="926">
        <v>59482.208562</v>
      </c>
      <c r="G34" s="926">
        <v>72667.079436000015</v>
      </c>
      <c r="H34" s="926">
        <v>80986.139316000015</v>
      </c>
      <c r="I34" s="926">
        <v>94270.373348810012</v>
      </c>
      <c r="J34" s="926">
        <v>115935.643434745</v>
      </c>
      <c r="K34" s="925">
        <v>139175.219418772</v>
      </c>
      <c r="L34" s="927">
        <f>SUM(L8:L33)</f>
        <v>155734.05412150602</v>
      </c>
    </row>
    <row r="35" spans="1:15" ht="15" customHeight="1">
      <c r="A35" s="1961"/>
      <c r="B35" s="906"/>
      <c r="C35" s="928" t="s">
        <v>984</v>
      </c>
      <c r="D35" s="928" t="s">
        <v>985</v>
      </c>
      <c r="E35" s="928" t="s">
        <v>986</v>
      </c>
      <c r="F35" s="928" t="s">
        <v>987</v>
      </c>
      <c r="G35" s="928" t="s">
        <v>988</v>
      </c>
      <c r="H35" s="928" t="s">
        <v>989</v>
      </c>
      <c r="I35" s="928" t="s">
        <v>990</v>
      </c>
      <c r="J35" s="928" t="s">
        <v>991</v>
      </c>
      <c r="K35" s="928" t="s">
        <v>992</v>
      </c>
      <c r="L35" s="2385" t="s">
        <v>993</v>
      </c>
    </row>
    <row r="36" spans="1:15" ht="15" customHeight="1">
      <c r="A36" s="1962"/>
      <c r="B36" s="929" t="s">
        <v>101</v>
      </c>
      <c r="C36" s="913">
        <v>113329.52</v>
      </c>
      <c r="D36" s="949">
        <v>138765.99432699999</v>
      </c>
      <c r="E36" s="949">
        <v>175202.678375558</v>
      </c>
      <c r="F36" s="926">
        <v>194153.90456200001</v>
      </c>
      <c r="G36" s="926">
        <v>215003.03743600001</v>
      </c>
      <c r="H36" s="926">
        <v>259262.378016</v>
      </c>
      <c r="I36" s="926">
        <v>278699.92358701001</v>
      </c>
      <c r="J36" s="926">
        <v>314867.81873474503</v>
      </c>
      <c r="K36" s="926">
        <v>371225.81842777203</v>
      </c>
      <c r="L36" s="1950">
        <f>L34+L5</f>
        <v>378405.451191306</v>
      </c>
    </row>
    <row r="37" spans="1:15" ht="15" customHeight="1">
      <c r="A37" s="1963"/>
      <c r="B37" s="930"/>
      <c r="C37" s="950" t="s">
        <v>430</v>
      </c>
      <c r="D37" s="931" t="s">
        <v>1002</v>
      </c>
      <c r="E37" s="931" t="s">
        <v>1001</v>
      </c>
      <c r="F37" s="931" t="s">
        <v>1000</v>
      </c>
      <c r="G37" s="931" t="s">
        <v>999</v>
      </c>
      <c r="H37" s="931" t="s">
        <v>998</v>
      </c>
      <c r="I37" s="931" t="s">
        <v>997</v>
      </c>
      <c r="J37" s="931" t="s">
        <v>996</v>
      </c>
      <c r="K37" s="931" t="s">
        <v>995</v>
      </c>
      <c r="L37" s="2385" t="s">
        <v>994</v>
      </c>
    </row>
    <row r="38" spans="1:15" s="953" customFormat="1" ht="12" customHeight="1">
      <c r="A38" s="951" t="s">
        <v>431</v>
      </c>
      <c r="B38" s="909"/>
      <c r="C38" s="909"/>
      <c r="D38" s="909"/>
      <c r="E38" s="909"/>
      <c r="F38" s="909"/>
      <c r="G38" s="909"/>
      <c r="H38" s="909"/>
      <c r="I38" s="909"/>
      <c r="J38" s="909"/>
      <c r="K38" s="909"/>
      <c r="L38" s="952"/>
    </row>
    <row r="39" spans="1:15" ht="13">
      <c r="A39" s="954" t="s">
        <v>424</v>
      </c>
      <c r="B39" s="883"/>
      <c r="C39" s="909"/>
      <c r="D39" s="909"/>
      <c r="E39" s="909"/>
      <c r="F39" s="909"/>
      <c r="G39" s="909"/>
      <c r="H39" s="909"/>
      <c r="I39" s="909"/>
      <c r="J39" s="909"/>
      <c r="K39" s="883"/>
      <c r="L39" s="884"/>
    </row>
    <row r="40" spans="1:15" ht="12.65" customHeight="1">
      <c r="A40" s="1997" t="s">
        <v>833</v>
      </c>
      <c r="B40" s="1997"/>
      <c r="C40" s="1997"/>
      <c r="D40" s="1997"/>
      <c r="E40" s="1997"/>
      <c r="F40" s="1997"/>
      <c r="G40" s="1997"/>
      <c r="H40" s="1997"/>
      <c r="I40" s="1997"/>
      <c r="J40" s="1997"/>
      <c r="K40" s="1997"/>
      <c r="L40" s="1997"/>
      <c r="M40" s="1997"/>
      <c r="N40" s="1997"/>
    </row>
    <row r="41" spans="1:15">
      <c r="B41" s="1997" t="s">
        <v>909</v>
      </c>
      <c r="C41" s="1997"/>
      <c r="D41" s="1997"/>
      <c r="E41" s="1997"/>
      <c r="F41" s="1997"/>
      <c r="G41" s="1997"/>
      <c r="H41" s="1997"/>
      <c r="I41" s="1997"/>
      <c r="J41" s="1997"/>
      <c r="K41" s="1997"/>
      <c r="L41" s="1997"/>
      <c r="M41" s="1997"/>
      <c r="N41" s="1997"/>
      <c r="O41" s="1997"/>
    </row>
    <row r="42" spans="1:15">
      <c r="B42" s="1997"/>
      <c r="C42" s="1997"/>
      <c r="D42" s="1997"/>
      <c r="E42" s="1997"/>
      <c r="F42" s="1997"/>
      <c r="G42" s="1997"/>
      <c r="H42" s="1997"/>
      <c r="I42" s="1997"/>
      <c r="J42" s="1997"/>
      <c r="K42" s="1997"/>
      <c r="L42" s="1997"/>
      <c r="M42" s="1997"/>
      <c r="N42" s="1997"/>
      <c r="O42" s="1997"/>
    </row>
  </sheetData>
  <sheetProtection selectLockedCells="1"/>
  <mergeCells count="4">
    <mergeCell ref="A1:J1"/>
    <mergeCell ref="A40:N40"/>
    <mergeCell ref="B42:O42"/>
    <mergeCell ref="B41:O41"/>
  </mergeCells>
  <printOptions horizontalCentered="1" verticalCentered="1"/>
  <pageMargins left="0.25" right="0.25" top="0.17" bottom="0.17" header="0.19" footer="0.17"/>
  <pageSetup paperSize="9"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S28"/>
  <sheetViews>
    <sheetView zoomScale="90" zoomScaleNormal="90" workbookViewId="0">
      <pane xSplit="1" ySplit="5" topLeftCell="B21" activePane="bottomRight" state="frozen"/>
      <selection activeCell="A39" sqref="A39:XFD39"/>
      <selection pane="topRight" activeCell="A39" sqref="A39:XFD39"/>
      <selection pane="bottomLeft" activeCell="A39" sqref="A39:XFD39"/>
      <selection pane="bottomRight" activeCell="AQ18" sqref="AQ18"/>
    </sheetView>
  </sheetViews>
  <sheetFormatPr defaultColWidth="9.1796875" defaultRowHeight="12.5"/>
  <cols>
    <col min="1" max="1" width="16.1796875" style="962" customWidth="1"/>
    <col min="2" max="2" width="10.54296875" style="962" bestFit="1" customWidth="1"/>
    <col min="3" max="3" width="12.54296875" style="962" bestFit="1" customWidth="1"/>
    <col min="4" max="5" width="12.1796875" style="962" bestFit="1" customWidth="1"/>
    <col min="6" max="6" width="10.54296875" style="962" bestFit="1" customWidth="1"/>
    <col min="7" max="7" width="12.1796875" style="962" bestFit="1" customWidth="1"/>
    <col min="8" max="8" width="9.54296875" style="962" bestFit="1" customWidth="1"/>
    <col min="9" max="9" width="12.1796875" style="962" bestFit="1" customWidth="1"/>
    <col min="10" max="10" width="12.26953125" style="962" bestFit="1" customWidth="1"/>
    <col min="11" max="11" width="11.81640625" style="962" bestFit="1" customWidth="1"/>
    <col min="12" max="12" width="10.81640625" style="962" bestFit="1" customWidth="1"/>
    <col min="13" max="15" width="12.54296875" style="962" bestFit="1" customWidth="1"/>
    <col min="16" max="16" width="10.81640625" style="962" bestFit="1" customWidth="1"/>
    <col min="17" max="17" width="12.54296875" style="962" bestFit="1" customWidth="1"/>
    <col min="18" max="18" width="10.81640625" style="962" bestFit="1" customWidth="1"/>
    <col min="19" max="20" width="12.54296875" style="962" bestFit="1" customWidth="1"/>
    <col min="21" max="21" width="11.54296875" style="962" bestFit="1" customWidth="1"/>
    <col min="22" max="22" width="13.1796875" style="962" customWidth="1"/>
    <col min="23" max="23" width="15.7265625" style="962" customWidth="1"/>
    <col min="24" max="24" width="13.54296875" style="962" customWidth="1"/>
    <col min="25" max="25" width="13.453125" style="962" customWidth="1"/>
    <col min="26" max="26" width="10.81640625" style="962" bestFit="1" customWidth="1"/>
    <col min="27" max="27" width="13.1796875" style="962" customWidth="1"/>
    <col min="28" max="28" width="14" style="962" customWidth="1"/>
    <col min="29" max="29" width="13.1796875" style="962" customWidth="1"/>
    <col min="30" max="30" width="14.26953125" style="962" customWidth="1"/>
    <col min="31" max="31" width="12.1796875" style="962" customWidth="1"/>
    <col min="32" max="32" width="10.7265625" style="962" bestFit="1" customWidth="1"/>
    <col min="33" max="35" width="12.453125" style="962" bestFit="1" customWidth="1"/>
    <col min="36" max="36" width="10.7265625" style="962" bestFit="1" customWidth="1"/>
    <col min="37" max="37" width="12.453125" style="962" bestFit="1" customWidth="1"/>
    <col min="38" max="38" width="9.7265625" style="962" bestFit="1" customWidth="1"/>
    <col min="39" max="39" width="12.453125" style="962" bestFit="1" customWidth="1"/>
    <col min="40" max="40" width="13.54296875" style="962" bestFit="1" customWidth="1"/>
    <col min="41" max="41" width="11.54296875" style="962" bestFit="1" customWidth="1"/>
    <col min="42" max="16384" width="9.1796875" style="962"/>
  </cols>
  <sheetData>
    <row r="1" spans="1:45" s="959" customFormat="1" ht="18" customHeight="1">
      <c r="A1" s="957" t="s">
        <v>432</v>
      </c>
      <c r="B1" s="958"/>
      <c r="C1" s="958"/>
      <c r="D1" s="958"/>
      <c r="E1" s="958"/>
      <c r="F1" s="958"/>
      <c r="G1" s="958"/>
      <c r="H1" s="958"/>
      <c r="I1" s="958"/>
      <c r="J1" s="958"/>
      <c r="K1" s="958"/>
      <c r="L1" s="957"/>
      <c r="M1" s="957"/>
      <c r="N1" s="957"/>
      <c r="O1" s="957"/>
      <c r="P1" s="957"/>
      <c r="Q1" s="957"/>
      <c r="R1" s="957"/>
      <c r="S1" s="957"/>
      <c r="T1" s="957"/>
      <c r="U1" s="957"/>
      <c r="V1" s="958"/>
      <c r="W1" s="958"/>
      <c r="X1" s="958"/>
      <c r="Y1" s="958"/>
      <c r="Z1" s="958"/>
      <c r="AA1" s="958"/>
      <c r="AB1" s="958"/>
      <c r="AC1" s="958"/>
      <c r="AD1" s="958"/>
      <c r="AE1" s="958"/>
      <c r="AF1" s="958"/>
      <c r="AG1" s="958"/>
      <c r="AH1" s="958"/>
      <c r="AI1" s="958"/>
      <c r="AJ1" s="958"/>
      <c r="AK1" s="958"/>
      <c r="AL1" s="958"/>
      <c r="AM1" s="958"/>
      <c r="AN1" s="958"/>
      <c r="AO1" s="958"/>
    </row>
    <row r="2" spans="1:45" s="959" customFormat="1" ht="13">
      <c r="A2" s="958"/>
      <c r="B2" s="958"/>
      <c r="C2" s="958"/>
      <c r="D2" s="958"/>
      <c r="E2" s="958"/>
      <c r="F2" s="958"/>
      <c r="G2" s="958"/>
      <c r="H2" s="958"/>
      <c r="I2" s="958"/>
      <c r="J2" s="958"/>
      <c r="K2" s="958"/>
      <c r="L2" s="958"/>
      <c r="M2" s="958"/>
      <c r="N2" s="958"/>
      <c r="O2" s="958"/>
      <c r="P2" s="958"/>
      <c r="Q2" s="958"/>
      <c r="R2" s="958"/>
      <c r="S2" s="958"/>
      <c r="T2" s="958"/>
      <c r="U2" s="960" t="s">
        <v>433</v>
      </c>
      <c r="V2" s="958"/>
      <c r="W2" s="961"/>
      <c r="X2" s="958"/>
      <c r="Y2" s="958"/>
      <c r="Z2" s="958"/>
      <c r="AA2" s="958"/>
      <c r="AB2" s="958"/>
      <c r="AC2" s="958"/>
      <c r="AD2" s="958"/>
      <c r="AE2" s="958"/>
      <c r="AF2" s="958"/>
      <c r="AG2" s="958"/>
      <c r="AH2" s="958"/>
      <c r="AI2" s="958"/>
      <c r="AJ2" s="958"/>
      <c r="AK2" s="958"/>
      <c r="AL2" s="958"/>
      <c r="AM2" s="958"/>
      <c r="AN2" s="958"/>
      <c r="AO2" s="958"/>
    </row>
    <row r="3" spans="1:45" ht="13">
      <c r="A3" s="2000" t="s">
        <v>434</v>
      </c>
      <c r="B3" s="2002" t="s">
        <v>94</v>
      </c>
      <c r="C3" s="2003"/>
      <c r="D3" s="2003"/>
      <c r="E3" s="2003"/>
      <c r="F3" s="2003"/>
      <c r="G3" s="2003"/>
      <c r="H3" s="2003"/>
      <c r="I3" s="2003"/>
      <c r="J3" s="2003"/>
      <c r="K3" s="2003"/>
      <c r="L3" s="2003" t="s">
        <v>95</v>
      </c>
      <c r="M3" s="2003"/>
      <c r="N3" s="2003"/>
      <c r="O3" s="2003"/>
      <c r="P3" s="2003"/>
      <c r="Q3" s="2003"/>
      <c r="R3" s="2003"/>
      <c r="S3" s="2003"/>
      <c r="T3" s="2003"/>
      <c r="U3" s="2003"/>
      <c r="V3" s="2003" t="s">
        <v>102</v>
      </c>
      <c r="W3" s="2003"/>
      <c r="X3" s="2003"/>
      <c r="Y3" s="2003"/>
      <c r="Z3" s="2003"/>
      <c r="AA3" s="2003"/>
      <c r="AB3" s="2003"/>
      <c r="AC3" s="2003"/>
      <c r="AD3" s="2003"/>
      <c r="AE3" s="2003"/>
      <c r="AF3" s="2004" t="s">
        <v>320</v>
      </c>
      <c r="AG3" s="2005"/>
      <c r="AH3" s="2005"/>
      <c r="AI3" s="2005"/>
      <c r="AJ3" s="2005"/>
      <c r="AK3" s="2005"/>
      <c r="AL3" s="2005"/>
      <c r="AM3" s="2005"/>
      <c r="AN3" s="2005"/>
      <c r="AO3" s="2006"/>
    </row>
    <row r="4" spans="1:45" s="964" customFormat="1" ht="13">
      <c r="A4" s="2000"/>
      <c r="B4" s="2007" t="s">
        <v>435</v>
      </c>
      <c r="C4" s="2000"/>
      <c r="D4" s="2000"/>
      <c r="E4" s="2000"/>
      <c r="F4" s="2000" t="s">
        <v>436</v>
      </c>
      <c r="G4" s="2000"/>
      <c r="H4" s="2000"/>
      <c r="I4" s="2000"/>
      <c r="J4" s="2000" t="s">
        <v>437</v>
      </c>
      <c r="K4" s="2000"/>
      <c r="L4" s="2000" t="s">
        <v>435</v>
      </c>
      <c r="M4" s="2000"/>
      <c r="N4" s="2000"/>
      <c r="O4" s="2000"/>
      <c r="P4" s="2000" t="s">
        <v>436</v>
      </c>
      <c r="Q4" s="2000"/>
      <c r="R4" s="2000"/>
      <c r="S4" s="2000"/>
      <c r="T4" s="2000" t="s">
        <v>437</v>
      </c>
      <c r="U4" s="2000"/>
      <c r="V4" s="2000" t="s">
        <v>435</v>
      </c>
      <c r="W4" s="2000"/>
      <c r="X4" s="2000"/>
      <c r="Y4" s="2000"/>
      <c r="Z4" s="2000" t="s">
        <v>436</v>
      </c>
      <c r="AA4" s="2000"/>
      <c r="AB4" s="2000"/>
      <c r="AC4" s="2000"/>
      <c r="AD4" s="2000" t="s">
        <v>437</v>
      </c>
      <c r="AE4" s="2000"/>
      <c r="AF4" s="2001" t="s">
        <v>435</v>
      </c>
      <c r="AG4" s="2001"/>
      <c r="AH4" s="2001"/>
      <c r="AI4" s="2001"/>
      <c r="AJ4" s="2001" t="s">
        <v>436</v>
      </c>
      <c r="AK4" s="2001"/>
      <c r="AL4" s="2001"/>
      <c r="AM4" s="2001"/>
      <c r="AN4" s="963"/>
      <c r="AO4" s="963"/>
    </row>
    <row r="5" spans="1:45" s="964" customFormat="1" ht="13">
      <c r="A5" s="2000"/>
      <c r="B5" s="965" t="s">
        <v>438</v>
      </c>
      <c r="C5" s="965" t="s">
        <v>439</v>
      </c>
      <c r="D5" s="965" t="s">
        <v>440</v>
      </c>
      <c r="E5" s="965" t="s">
        <v>126</v>
      </c>
      <c r="F5" s="965" t="s">
        <v>438</v>
      </c>
      <c r="G5" s="965" t="s">
        <v>439</v>
      </c>
      <c r="H5" s="965" t="s">
        <v>440</v>
      </c>
      <c r="I5" s="965" t="s">
        <v>126</v>
      </c>
      <c r="J5" s="965" t="s">
        <v>101</v>
      </c>
      <c r="K5" s="965" t="s">
        <v>441</v>
      </c>
      <c r="L5" s="965" t="s">
        <v>438</v>
      </c>
      <c r="M5" s="965" t="s">
        <v>439</v>
      </c>
      <c r="N5" s="965" t="s">
        <v>440</v>
      </c>
      <c r="O5" s="965" t="s">
        <v>126</v>
      </c>
      <c r="P5" s="965" t="s">
        <v>438</v>
      </c>
      <c r="Q5" s="965" t="s">
        <v>439</v>
      </c>
      <c r="R5" s="965" t="s">
        <v>440</v>
      </c>
      <c r="S5" s="965" t="s">
        <v>126</v>
      </c>
      <c r="T5" s="965" t="s">
        <v>101</v>
      </c>
      <c r="U5" s="965" t="s">
        <v>441</v>
      </c>
      <c r="V5" s="966" t="s">
        <v>438</v>
      </c>
      <c r="W5" s="966" t="s">
        <v>439</v>
      </c>
      <c r="X5" s="966" t="s">
        <v>440</v>
      </c>
      <c r="Y5" s="966" t="s">
        <v>126</v>
      </c>
      <c r="Z5" s="966" t="s">
        <v>438</v>
      </c>
      <c r="AA5" s="966" t="s">
        <v>439</v>
      </c>
      <c r="AB5" s="966" t="s">
        <v>440</v>
      </c>
      <c r="AC5" s="966" t="s">
        <v>126</v>
      </c>
      <c r="AD5" s="966" t="s">
        <v>101</v>
      </c>
      <c r="AE5" s="966" t="s">
        <v>441</v>
      </c>
      <c r="AF5" s="963" t="s">
        <v>438</v>
      </c>
      <c r="AG5" s="963" t="s">
        <v>439</v>
      </c>
      <c r="AH5" s="963" t="s">
        <v>440</v>
      </c>
      <c r="AI5" s="963" t="s">
        <v>126</v>
      </c>
      <c r="AJ5" s="963" t="s">
        <v>438</v>
      </c>
      <c r="AK5" s="963" t="s">
        <v>439</v>
      </c>
      <c r="AL5" s="963" t="s">
        <v>440</v>
      </c>
      <c r="AM5" s="963" t="s">
        <v>126</v>
      </c>
      <c r="AN5" s="963" t="s">
        <v>442</v>
      </c>
      <c r="AO5" s="963" t="s">
        <v>441</v>
      </c>
    </row>
    <row r="6" spans="1:45" s="964" customFormat="1" ht="13">
      <c r="A6" s="967" t="s">
        <v>443</v>
      </c>
      <c r="B6" s="968"/>
      <c r="C6" s="968"/>
      <c r="D6" s="968"/>
      <c r="E6" s="968"/>
      <c r="F6" s="968"/>
      <c r="G6" s="968"/>
      <c r="H6" s="968"/>
      <c r="I6" s="968"/>
      <c r="J6" s="968"/>
      <c r="K6" s="968"/>
      <c r="L6" s="968"/>
      <c r="M6" s="968"/>
      <c r="N6" s="968"/>
      <c r="O6" s="968"/>
      <c r="P6" s="968"/>
      <c r="Q6" s="968"/>
      <c r="R6" s="968"/>
      <c r="S6" s="968"/>
      <c r="T6" s="968"/>
      <c r="U6" s="968"/>
      <c r="V6" s="969"/>
      <c r="W6" s="969"/>
      <c r="X6" s="969"/>
      <c r="Y6" s="969"/>
      <c r="Z6" s="969"/>
      <c r="AA6" s="969"/>
      <c r="AB6" s="969"/>
      <c r="AC6" s="969"/>
      <c r="AD6" s="969"/>
      <c r="AE6" s="969"/>
      <c r="AF6" s="970"/>
      <c r="AG6" s="970"/>
      <c r="AH6" s="970"/>
      <c r="AI6" s="970"/>
      <c r="AJ6" s="970"/>
      <c r="AK6" s="970"/>
      <c r="AL6" s="970"/>
      <c r="AM6" s="970"/>
      <c r="AN6" s="970"/>
      <c r="AO6" s="970"/>
      <c r="AS6" s="964" t="s">
        <v>322</v>
      </c>
    </row>
    <row r="7" spans="1:45">
      <c r="A7" s="971" t="s">
        <v>444</v>
      </c>
      <c r="B7" s="972">
        <v>0</v>
      </c>
      <c r="C7" s="972">
        <v>0</v>
      </c>
      <c r="D7" s="972">
        <v>0</v>
      </c>
      <c r="E7" s="972">
        <v>0</v>
      </c>
      <c r="F7" s="972">
        <v>0</v>
      </c>
      <c r="G7" s="972">
        <v>0</v>
      </c>
      <c r="H7" s="972">
        <v>0</v>
      </c>
      <c r="I7" s="972">
        <v>0</v>
      </c>
      <c r="J7" s="972">
        <v>0</v>
      </c>
      <c r="K7" s="972">
        <v>0</v>
      </c>
      <c r="L7" s="972">
        <v>0</v>
      </c>
      <c r="M7" s="972">
        <v>0</v>
      </c>
      <c r="N7" s="972">
        <v>0</v>
      </c>
      <c r="O7" s="972">
        <v>0</v>
      </c>
      <c r="P7" s="972">
        <v>0</v>
      </c>
      <c r="Q7" s="972">
        <v>0</v>
      </c>
      <c r="R7" s="972">
        <v>0</v>
      </c>
      <c r="S7" s="972">
        <v>0</v>
      </c>
      <c r="T7" s="972">
        <v>0</v>
      </c>
      <c r="U7" s="972">
        <v>0</v>
      </c>
      <c r="V7" s="972">
        <v>0</v>
      </c>
      <c r="W7" s="972">
        <v>0</v>
      </c>
      <c r="X7" s="972">
        <v>0</v>
      </c>
      <c r="Y7" s="972">
        <v>0</v>
      </c>
      <c r="Z7" s="972">
        <v>0</v>
      </c>
      <c r="AA7" s="972">
        <v>0</v>
      </c>
      <c r="AB7" s="972">
        <v>0</v>
      </c>
      <c r="AC7" s="972">
        <v>0</v>
      </c>
      <c r="AD7" s="972">
        <v>0</v>
      </c>
      <c r="AE7" s="972">
        <v>0</v>
      </c>
      <c r="AF7" s="973">
        <v>0</v>
      </c>
      <c r="AG7" s="973">
        <v>0</v>
      </c>
      <c r="AH7" s="973">
        <v>0</v>
      </c>
      <c r="AI7" s="973">
        <v>0</v>
      </c>
      <c r="AJ7" s="973">
        <v>0</v>
      </c>
      <c r="AK7" s="973">
        <v>0</v>
      </c>
      <c r="AL7" s="973">
        <v>0</v>
      </c>
      <c r="AM7" s="973">
        <v>0</v>
      </c>
      <c r="AN7" s="970">
        <v>0</v>
      </c>
      <c r="AO7" s="973">
        <v>0</v>
      </c>
    </row>
    <row r="8" spans="1:45">
      <c r="A8" s="971" t="s">
        <v>445</v>
      </c>
      <c r="B8" s="972">
        <v>-0.01</v>
      </c>
      <c r="C8" s="972">
        <v>185.23</v>
      </c>
      <c r="D8" s="972">
        <v>0</v>
      </c>
      <c r="E8" s="972">
        <v>185.22</v>
      </c>
      <c r="F8" s="972">
        <v>0</v>
      </c>
      <c r="G8" s="972">
        <v>0</v>
      </c>
      <c r="H8" s="972">
        <v>0</v>
      </c>
      <c r="I8" s="972">
        <v>0</v>
      </c>
      <c r="J8" s="972">
        <v>185.22</v>
      </c>
      <c r="K8" s="972">
        <v>0.20352362108804695</v>
      </c>
      <c r="L8" s="972">
        <v>-1.0999999999999999E-2</v>
      </c>
      <c r="M8" s="972">
        <v>163.64847140000001</v>
      </c>
      <c r="N8" s="972">
        <v>0</v>
      </c>
      <c r="O8" s="972">
        <v>163.63767140000002</v>
      </c>
      <c r="P8" s="972">
        <v>0</v>
      </c>
      <c r="Q8" s="972">
        <v>0</v>
      </c>
      <c r="R8" s="972">
        <v>0</v>
      </c>
      <c r="S8" s="972">
        <v>0</v>
      </c>
      <c r="T8" s="972">
        <v>163.63767140000002</v>
      </c>
      <c r="U8" s="972">
        <v>0.16310482059888734</v>
      </c>
      <c r="V8" s="972">
        <v>-7.0000000000000001E-3</v>
      </c>
      <c r="W8" s="972">
        <v>146.60508580000001</v>
      </c>
      <c r="X8" s="972">
        <v>0</v>
      </c>
      <c r="Y8" s="972">
        <v>146.59808580000001</v>
      </c>
      <c r="Z8" s="972">
        <v>0</v>
      </c>
      <c r="AA8" s="972">
        <v>0</v>
      </c>
      <c r="AB8" s="972">
        <v>0</v>
      </c>
      <c r="AC8" s="972">
        <v>0</v>
      </c>
      <c r="AD8" s="972">
        <v>146.59808580000001</v>
      </c>
      <c r="AE8" s="972">
        <v>0.13967588999767191</v>
      </c>
      <c r="AF8" s="973">
        <v>-2.8E-3</v>
      </c>
      <c r="AG8" s="973">
        <v>132.22675040000001</v>
      </c>
      <c r="AH8" s="973">
        <v>0</v>
      </c>
      <c r="AI8" s="973">
        <v>132.22395040000001</v>
      </c>
      <c r="AJ8" s="973">
        <v>0</v>
      </c>
      <c r="AK8" s="973">
        <v>0</v>
      </c>
      <c r="AL8" s="973">
        <v>0</v>
      </c>
      <c r="AM8" s="973">
        <v>0</v>
      </c>
      <c r="AN8" s="970">
        <v>132.22395040000001</v>
      </c>
      <c r="AO8" s="973">
        <v>0.10885335150165806</v>
      </c>
    </row>
    <row r="9" spans="1:45">
      <c r="A9" s="971" t="s">
        <v>446</v>
      </c>
      <c r="B9" s="972">
        <v>15999.880000000001</v>
      </c>
      <c r="C9" s="972">
        <v>58112.705499999996</v>
      </c>
      <c r="D9" s="972">
        <v>8036.73</v>
      </c>
      <c r="E9" s="972">
        <v>82149.315499999997</v>
      </c>
      <c r="F9" s="972">
        <v>0</v>
      </c>
      <c r="G9" s="972">
        <v>1.06</v>
      </c>
      <c r="H9" s="972">
        <v>0</v>
      </c>
      <c r="I9" s="972">
        <v>1.06</v>
      </c>
      <c r="J9" s="972">
        <v>82150.375499999995</v>
      </c>
      <c r="K9" s="972">
        <v>90.268555747234501</v>
      </c>
      <c r="L9" s="972">
        <v>20840.946628337999</v>
      </c>
      <c r="M9" s="972">
        <v>57868.058339285002</v>
      </c>
      <c r="N9" s="972">
        <v>9915.414516109</v>
      </c>
      <c r="O9" s="972">
        <v>88624.41948373201</v>
      </c>
      <c r="P9" s="972">
        <v>0</v>
      </c>
      <c r="Q9" s="972">
        <v>1.0292147</v>
      </c>
      <c r="R9" s="972">
        <v>0</v>
      </c>
      <c r="S9" s="972">
        <v>1.0292147</v>
      </c>
      <c r="T9" s="972">
        <v>88625.44869843201</v>
      </c>
      <c r="U9" s="972">
        <v>88.336859029965666</v>
      </c>
      <c r="V9" s="972">
        <v>20329.468089138998</v>
      </c>
      <c r="W9" s="972">
        <v>60615.296872036</v>
      </c>
      <c r="X9" s="972">
        <v>10533.970131909</v>
      </c>
      <c r="Y9" s="972">
        <v>91478.735093084004</v>
      </c>
      <c r="Z9" s="972">
        <v>0</v>
      </c>
      <c r="AA9" s="972">
        <v>0.77628850000000005</v>
      </c>
      <c r="AB9" s="972">
        <v>0</v>
      </c>
      <c r="AC9" s="972">
        <v>0.77628850000000005</v>
      </c>
      <c r="AD9" s="972">
        <v>91479.511381584001</v>
      </c>
      <c r="AE9" s="972">
        <v>87.159952321661905</v>
      </c>
      <c r="AF9" s="973">
        <v>29870.163860458004</v>
      </c>
      <c r="AG9" s="973">
        <v>63303.294346362003</v>
      </c>
      <c r="AH9" s="973">
        <v>13285.358160185999</v>
      </c>
      <c r="AI9" s="973">
        <v>106458.81636700602</v>
      </c>
      <c r="AJ9" s="973">
        <v>0</v>
      </c>
      <c r="AK9" s="973">
        <v>0.63524130000000001</v>
      </c>
      <c r="AL9" s="973">
        <v>0</v>
      </c>
      <c r="AM9" s="973">
        <v>0.63524130000000001</v>
      </c>
      <c r="AN9" s="970">
        <v>106459.45160830602</v>
      </c>
      <c r="AO9" s="973">
        <v>87.64273092382733</v>
      </c>
    </row>
    <row r="10" spans="1:45">
      <c r="A10" s="971" t="s">
        <v>447</v>
      </c>
      <c r="B10" s="972">
        <v>3339.27</v>
      </c>
      <c r="C10" s="972">
        <v>4557.22</v>
      </c>
      <c r="D10" s="972">
        <v>774.49</v>
      </c>
      <c r="E10" s="972">
        <v>8670.98</v>
      </c>
      <c r="F10" s="972">
        <v>0</v>
      </c>
      <c r="G10" s="972">
        <v>0.06</v>
      </c>
      <c r="H10" s="972">
        <v>0</v>
      </c>
      <c r="I10" s="972">
        <v>0.06</v>
      </c>
      <c r="J10" s="972">
        <v>8671.0399999999991</v>
      </c>
      <c r="K10" s="972">
        <v>9.5279206316774552</v>
      </c>
      <c r="L10" s="972">
        <v>4030.7309646200001</v>
      </c>
      <c r="M10" s="972">
        <v>6362.2966738679997</v>
      </c>
      <c r="N10" s="972">
        <v>1144.52186269</v>
      </c>
      <c r="O10" s="972">
        <v>11537.549501178</v>
      </c>
      <c r="P10" s="972">
        <v>0</v>
      </c>
      <c r="Q10" s="972">
        <v>5.6374599999999997E-2</v>
      </c>
      <c r="R10" s="972">
        <v>0</v>
      </c>
      <c r="S10" s="972">
        <v>5.6374599999999997E-2</v>
      </c>
      <c r="T10" s="972">
        <v>11537.605875778001</v>
      </c>
      <c r="U10" s="972">
        <v>11.500036149435447</v>
      </c>
      <c r="V10" s="972">
        <v>3781.202947493</v>
      </c>
      <c r="W10" s="972">
        <v>8316.8245536879986</v>
      </c>
      <c r="X10" s="972">
        <v>1231.7120261999999</v>
      </c>
      <c r="Y10" s="972">
        <v>13329.739527380998</v>
      </c>
      <c r="Z10" s="972">
        <v>0</v>
      </c>
      <c r="AA10" s="972">
        <v>4.9838199999999999E-2</v>
      </c>
      <c r="AB10" s="972">
        <v>0</v>
      </c>
      <c r="AC10" s="972">
        <v>4.9838199999999999E-2</v>
      </c>
      <c r="AD10" s="972">
        <v>13329.789365580998</v>
      </c>
      <c r="AE10" s="972">
        <v>12.700371788340419</v>
      </c>
      <c r="AF10" s="973">
        <v>3643.1247165</v>
      </c>
      <c r="AG10" s="973">
        <v>9939.7464661659997</v>
      </c>
      <c r="AH10" s="973">
        <v>1295.16907664</v>
      </c>
      <c r="AI10" s="973">
        <v>14878.040259306001</v>
      </c>
      <c r="AJ10" s="973">
        <v>0</v>
      </c>
      <c r="AK10" s="973">
        <v>8.6053900000000003E-2</v>
      </c>
      <c r="AL10" s="973">
        <v>0</v>
      </c>
      <c r="AM10" s="973">
        <v>8.6053900000000003E-2</v>
      </c>
      <c r="AN10" s="970">
        <v>14878.126313206001</v>
      </c>
      <c r="AO10" s="973">
        <v>12.248415724671018</v>
      </c>
    </row>
    <row r="11" spans="1:45">
      <c r="A11" s="971" t="s">
        <v>448</v>
      </c>
      <c r="B11" s="972">
        <v>0</v>
      </c>
      <c r="C11" s="972">
        <v>0</v>
      </c>
      <c r="D11" s="972">
        <v>0</v>
      </c>
      <c r="E11" s="972">
        <v>0</v>
      </c>
      <c r="F11" s="972">
        <v>0</v>
      </c>
      <c r="G11" s="972">
        <v>0</v>
      </c>
      <c r="H11" s="972">
        <v>0</v>
      </c>
      <c r="I11" s="972">
        <v>0</v>
      </c>
      <c r="J11" s="972">
        <v>0</v>
      </c>
      <c r="K11" s="972">
        <v>0</v>
      </c>
      <c r="L11" s="972">
        <v>0</v>
      </c>
      <c r="M11" s="972">
        <v>0</v>
      </c>
      <c r="N11" s="972">
        <v>0</v>
      </c>
      <c r="O11" s="972">
        <v>0</v>
      </c>
      <c r="P11" s="972">
        <v>0</v>
      </c>
      <c r="Q11" s="972">
        <v>0</v>
      </c>
      <c r="R11" s="972">
        <v>0</v>
      </c>
      <c r="S11" s="972">
        <v>0</v>
      </c>
      <c r="T11" s="972">
        <v>0</v>
      </c>
      <c r="U11" s="972">
        <v>0</v>
      </c>
      <c r="V11" s="972">
        <v>0</v>
      </c>
      <c r="W11" s="972">
        <v>0</v>
      </c>
      <c r="X11" s="972">
        <v>0</v>
      </c>
      <c r="Y11" s="972">
        <v>0</v>
      </c>
      <c r="Z11" s="972">
        <v>0</v>
      </c>
      <c r="AA11" s="972">
        <v>0</v>
      </c>
      <c r="AB11" s="972">
        <v>0</v>
      </c>
      <c r="AC11" s="972">
        <v>0</v>
      </c>
      <c r="AD11" s="972">
        <v>0</v>
      </c>
      <c r="AE11" s="972">
        <v>0</v>
      </c>
      <c r="AF11" s="973">
        <v>0</v>
      </c>
      <c r="AG11" s="973">
        <v>0</v>
      </c>
      <c r="AH11" s="973">
        <v>0</v>
      </c>
      <c r="AI11" s="973">
        <v>0</v>
      </c>
      <c r="AJ11" s="973">
        <v>0</v>
      </c>
      <c r="AK11" s="973">
        <v>0</v>
      </c>
      <c r="AL11" s="973">
        <v>0</v>
      </c>
      <c r="AM11" s="973">
        <v>0</v>
      </c>
      <c r="AN11" s="970">
        <v>0</v>
      </c>
      <c r="AO11" s="973">
        <v>0</v>
      </c>
    </row>
    <row r="12" spans="1:45" s="959" customFormat="1" ht="13">
      <c r="A12" s="974" t="s">
        <v>449</v>
      </c>
      <c r="B12" s="975">
        <v>19339.14</v>
      </c>
      <c r="C12" s="975">
        <v>62855.155500000001</v>
      </c>
      <c r="D12" s="975">
        <v>8811.2199999999993</v>
      </c>
      <c r="E12" s="975">
        <v>91005.515499999994</v>
      </c>
      <c r="F12" s="975">
        <v>0</v>
      </c>
      <c r="G12" s="975">
        <v>1.1200000000000001</v>
      </c>
      <c r="H12" s="975">
        <v>0</v>
      </c>
      <c r="I12" s="975">
        <v>1.1200000000000001</v>
      </c>
      <c r="J12" s="975">
        <v>91006.635499999989</v>
      </c>
      <c r="K12" s="975">
        <v>100.00000000000001</v>
      </c>
      <c r="L12" s="975">
        <v>24871.666592958001</v>
      </c>
      <c r="M12" s="975">
        <v>64394.003484553003</v>
      </c>
      <c r="N12" s="975">
        <v>11059.936578799001</v>
      </c>
      <c r="O12" s="975">
        <v>100325.60665631002</v>
      </c>
      <c r="P12" s="975">
        <v>0</v>
      </c>
      <c r="Q12" s="975">
        <v>1.0855893000000001</v>
      </c>
      <c r="R12" s="975">
        <v>0</v>
      </c>
      <c r="S12" s="975">
        <v>1.0855893000000001</v>
      </c>
      <c r="T12" s="975">
        <v>100326.69224561001</v>
      </c>
      <c r="U12" s="975">
        <v>100</v>
      </c>
      <c r="V12" s="975">
        <v>24110.664036631995</v>
      </c>
      <c r="W12" s="975">
        <v>69078.726511524001</v>
      </c>
      <c r="X12" s="975">
        <v>11765.682158109001</v>
      </c>
      <c r="Y12" s="975">
        <v>104955.072706265</v>
      </c>
      <c r="Z12" s="975">
        <v>0</v>
      </c>
      <c r="AA12" s="975">
        <v>0.8261267000000001</v>
      </c>
      <c r="AB12" s="975">
        <v>0</v>
      </c>
      <c r="AC12" s="975">
        <v>0.8261267000000001</v>
      </c>
      <c r="AD12" s="975">
        <v>104955.898832965</v>
      </c>
      <c r="AE12" s="975">
        <v>100</v>
      </c>
      <c r="AF12" s="976">
        <v>33513.285776958008</v>
      </c>
      <c r="AG12" s="976">
        <v>73375.267562927998</v>
      </c>
      <c r="AH12" s="976">
        <v>14580.527236825999</v>
      </c>
      <c r="AI12" s="976">
        <v>121469.08057671202</v>
      </c>
      <c r="AJ12" s="976">
        <v>0</v>
      </c>
      <c r="AK12" s="976">
        <v>0.72129520000000003</v>
      </c>
      <c r="AL12" s="976">
        <v>0</v>
      </c>
      <c r="AM12" s="976">
        <v>0.72129520000000003</v>
      </c>
      <c r="AN12" s="970">
        <v>121469.80187191202</v>
      </c>
      <c r="AO12" s="976">
        <v>100.00000000000001</v>
      </c>
    </row>
    <row r="13" spans="1:45" ht="13">
      <c r="A13" s="967" t="s">
        <v>450</v>
      </c>
      <c r="B13" s="977"/>
      <c r="C13" s="977"/>
      <c r="D13" s="977"/>
      <c r="E13" s="977"/>
      <c r="F13" s="977"/>
      <c r="G13" s="977"/>
      <c r="H13" s="977"/>
      <c r="I13" s="977"/>
      <c r="J13" s="977"/>
      <c r="K13" s="977"/>
      <c r="L13" s="977"/>
      <c r="M13" s="977"/>
      <c r="N13" s="977"/>
      <c r="O13" s="977"/>
      <c r="P13" s="977"/>
      <c r="Q13" s="977"/>
      <c r="R13" s="977"/>
      <c r="S13" s="977"/>
      <c r="T13" s="977"/>
      <c r="U13" s="977"/>
      <c r="V13" s="978"/>
      <c r="W13" s="978"/>
      <c r="X13" s="978"/>
      <c r="Y13" s="978"/>
      <c r="Z13" s="978"/>
      <c r="AA13" s="978"/>
      <c r="AB13" s="978"/>
      <c r="AC13" s="978"/>
      <c r="AD13" s="978"/>
      <c r="AE13" s="978"/>
      <c r="AF13" s="973"/>
      <c r="AG13" s="973"/>
      <c r="AH13" s="973"/>
      <c r="AI13" s="973"/>
      <c r="AJ13" s="973"/>
      <c r="AK13" s="973"/>
      <c r="AL13" s="973"/>
      <c r="AM13" s="973"/>
      <c r="AN13" s="970"/>
      <c r="AO13" s="973"/>
    </row>
    <row r="14" spans="1:45">
      <c r="A14" s="971" t="s">
        <v>444</v>
      </c>
      <c r="B14" s="972">
        <v>34.980578899999998</v>
      </c>
      <c r="C14" s="972">
        <v>4.0016731999999999</v>
      </c>
      <c r="D14" s="972">
        <v>31551.94</v>
      </c>
      <c r="E14" s="972">
        <v>31590.922252099997</v>
      </c>
      <c r="F14" s="972">
        <v>0</v>
      </c>
      <c r="G14" s="972">
        <v>3.51</v>
      </c>
      <c r="H14" s="972">
        <v>0</v>
      </c>
      <c r="I14" s="972">
        <v>3.51</v>
      </c>
      <c r="J14" s="972">
        <v>31594.432252099996</v>
      </c>
      <c r="K14" s="972">
        <v>5.8755808468752573</v>
      </c>
      <c r="L14" s="972">
        <v>573.50498352599993</v>
      </c>
      <c r="M14" s="972">
        <v>33.595823199999998</v>
      </c>
      <c r="N14" s="972">
        <v>27245.707245499998</v>
      </c>
      <c r="O14" s="972">
        <v>27852.808052225999</v>
      </c>
      <c r="P14" s="972">
        <v>0</v>
      </c>
      <c r="Q14" s="972">
        <v>2.9062101999999999</v>
      </c>
      <c r="R14" s="972">
        <v>0</v>
      </c>
      <c r="S14" s="972">
        <v>2.9062101999999999</v>
      </c>
      <c r="T14" s="972">
        <v>27855.714262425998</v>
      </c>
      <c r="U14" s="972">
        <v>4.7030735223604445</v>
      </c>
      <c r="V14" s="972">
        <v>2206.5401857890001</v>
      </c>
      <c r="W14" s="972">
        <v>536.33415060000004</v>
      </c>
      <c r="X14" s="972">
        <v>30891.976975999998</v>
      </c>
      <c r="Y14" s="972">
        <v>33634.851312389001</v>
      </c>
      <c r="Z14" s="972">
        <v>0</v>
      </c>
      <c r="AA14" s="972">
        <v>2.4756963000000001</v>
      </c>
      <c r="AB14" s="972">
        <v>0</v>
      </c>
      <c r="AC14" s="972">
        <v>2.4756963000000001</v>
      </c>
      <c r="AD14" s="972">
        <v>33637.327008689004</v>
      </c>
      <c r="AE14" s="972">
        <v>4.9645668697226144</v>
      </c>
      <c r="AF14" s="973">
        <v>3190.5759914649998</v>
      </c>
      <c r="AG14" s="973">
        <v>2446.6344310050004</v>
      </c>
      <c r="AH14" s="973">
        <v>30738.718462018001</v>
      </c>
      <c r="AI14" s="973">
        <v>36375.928884487999</v>
      </c>
      <c r="AJ14" s="973">
        <v>0</v>
      </c>
      <c r="AK14" s="973">
        <v>2.1622047000000002</v>
      </c>
      <c r="AL14" s="973">
        <v>0</v>
      </c>
      <c r="AM14" s="973">
        <v>2.1622047000000002</v>
      </c>
      <c r="AN14" s="970">
        <v>36378.091089187998</v>
      </c>
      <c r="AO14" s="973">
        <v>5.1348147289390829</v>
      </c>
    </row>
    <row r="15" spans="1:45">
      <c r="A15" s="971" t="s">
        <v>445</v>
      </c>
      <c r="B15" s="972">
        <v>149.89000000000001</v>
      </c>
      <c r="C15" s="972">
        <v>472.5</v>
      </c>
      <c r="D15" s="972">
        <v>12.04</v>
      </c>
      <c r="E15" s="972">
        <v>634.42999999999995</v>
      </c>
      <c r="F15" s="972">
        <v>0</v>
      </c>
      <c r="G15" s="972">
        <v>0</v>
      </c>
      <c r="H15" s="972">
        <v>0</v>
      </c>
      <c r="I15" s="972">
        <v>0</v>
      </c>
      <c r="J15" s="972">
        <v>634.42999999999995</v>
      </c>
      <c r="K15" s="972">
        <v>0.1179842298459186</v>
      </c>
      <c r="L15" s="972">
        <v>120.241833</v>
      </c>
      <c r="M15" s="972">
        <v>504.06574009999997</v>
      </c>
      <c r="N15" s="972">
        <v>9.7367094280000011</v>
      </c>
      <c r="O15" s="972">
        <v>634.04428252800005</v>
      </c>
      <c r="P15" s="972">
        <v>0</v>
      </c>
      <c r="Q15" s="972">
        <v>0</v>
      </c>
      <c r="R15" s="972">
        <v>0</v>
      </c>
      <c r="S15" s="972">
        <v>0</v>
      </c>
      <c r="T15" s="972">
        <v>634.04428252800005</v>
      </c>
      <c r="U15" s="972">
        <v>0.10705009568481116</v>
      </c>
      <c r="V15" s="972">
        <v>104.59559965</v>
      </c>
      <c r="W15" s="972">
        <v>484.15379423299999</v>
      </c>
      <c r="X15" s="972">
        <v>5.8354381870000003</v>
      </c>
      <c r="Y15" s="972">
        <v>594.58483207000006</v>
      </c>
      <c r="Z15" s="972">
        <v>0</v>
      </c>
      <c r="AA15" s="972">
        <v>0</v>
      </c>
      <c r="AB15" s="972">
        <v>0</v>
      </c>
      <c r="AC15" s="972">
        <v>0</v>
      </c>
      <c r="AD15" s="972">
        <v>594.58483207000006</v>
      </c>
      <c r="AE15" s="972">
        <v>8.7755372410292881E-2</v>
      </c>
      <c r="AF15" s="973">
        <v>53.651542800000009</v>
      </c>
      <c r="AG15" s="973">
        <v>491.79289124900004</v>
      </c>
      <c r="AH15" s="973">
        <v>6.0913079259999998</v>
      </c>
      <c r="AI15" s="973">
        <v>551.53574197500006</v>
      </c>
      <c r="AJ15" s="973">
        <v>0</v>
      </c>
      <c r="AK15" s="973">
        <v>0</v>
      </c>
      <c r="AL15" s="973">
        <v>0</v>
      </c>
      <c r="AM15" s="973">
        <v>0</v>
      </c>
      <c r="AN15" s="970">
        <v>551.53574197500006</v>
      </c>
      <c r="AO15" s="973">
        <v>7.7849985159647098E-2</v>
      </c>
    </row>
    <row r="16" spans="1:45">
      <c r="A16" s="971" t="s">
        <v>446</v>
      </c>
      <c r="B16" s="972">
        <v>19165.54</v>
      </c>
      <c r="C16" s="972">
        <v>37441.981899999999</v>
      </c>
      <c r="D16" s="972">
        <v>54600.520000000004</v>
      </c>
      <c r="E16" s="972">
        <v>111208.04190000001</v>
      </c>
      <c r="F16" s="972">
        <v>36456.722600000001</v>
      </c>
      <c r="G16" s="972">
        <v>243894.9431</v>
      </c>
      <c r="H16" s="972">
        <v>8966.5300000000007</v>
      </c>
      <c r="I16" s="972">
        <v>289318.19570000004</v>
      </c>
      <c r="J16" s="972">
        <v>400526.23760000005</v>
      </c>
      <c r="K16" s="972">
        <v>74.485411592010792</v>
      </c>
      <c r="L16" s="972">
        <v>24700.311467386</v>
      </c>
      <c r="M16" s="972">
        <v>49842.528406671001</v>
      </c>
      <c r="N16" s="972">
        <v>63894.614369967996</v>
      </c>
      <c r="O16" s="972">
        <v>138437.45424402499</v>
      </c>
      <c r="P16" s="972">
        <v>38619.796902114002</v>
      </c>
      <c r="Q16" s="972">
        <v>258102.18634846699</v>
      </c>
      <c r="R16" s="972">
        <v>10518.82726219</v>
      </c>
      <c r="S16" s="972">
        <v>307240.81051277096</v>
      </c>
      <c r="T16" s="972">
        <v>445678.26475679595</v>
      </c>
      <c r="U16" s="972">
        <v>75.246953882513239</v>
      </c>
      <c r="V16" s="972">
        <v>35639.485838681001</v>
      </c>
      <c r="W16" s="972">
        <v>64211.904050969999</v>
      </c>
      <c r="X16" s="972">
        <v>82177.435905274993</v>
      </c>
      <c r="Y16" s="972">
        <v>182028.825794926</v>
      </c>
      <c r="Z16" s="972">
        <v>42701.720665857007</v>
      </c>
      <c r="AA16" s="972">
        <v>273017.06988306897</v>
      </c>
      <c r="AB16" s="972">
        <v>7993.9534080980002</v>
      </c>
      <c r="AC16" s="972">
        <v>323712.74395702401</v>
      </c>
      <c r="AD16" s="972">
        <v>505741.56975194998</v>
      </c>
      <c r="AE16" s="972">
        <v>74.642906113897425</v>
      </c>
      <c r="AF16" s="973">
        <v>33563.309627180002</v>
      </c>
      <c r="AG16" s="973">
        <v>83806.945889424009</v>
      </c>
      <c r="AH16" s="973">
        <v>105673.09571415999</v>
      </c>
      <c r="AI16" s="973">
        <v>223043.351230764</v>
      </c>
      <c r="AJ16" s="973">
        <v>40561.561098900995</v>
      </c>
      <c r="AK16" s="973">
        <v>287305.47803712502</v>
      </c>
      <c r="AL16" s="973">
        <v>5563.7608548999997</v>
      </c>
      <c r="AM16" s="973">
        <v>333430.799990926</v>
      </c>
      <c r="AN16" s="970">
        <v>556474.15122169</v>
      </c>
      <c r="AO16" s="973">
        <v>78.5470480284838</v>
      </c>
    </row>
    <row r="17" spans="1:41">
      <c r="A17" s="971" t="s">
        <v>447</v>
      </c>
      <c r="B17" s="972">
        <v>5974.44</v>
      </c>
      <c r="C17" s="972">
        <v>2948.9869000000003</v>
      </c>
      <c r="D17" s="972">
        <v>90169.01999999999</v>
      </c>
      <c r="E17" s="972">
        <v>99092.446899999995</v>
      </c>
      <c r="F17" s="972">
        <v>76.95</v>
      </c>
      <c r="G17" s="972">
        <v>1662.94</v>
      </c>
      <c r="H17" s="972">
        <v>326.20000000000005</v>
      </c>
      <c r="I17" s="972">
        <v>2066.09</v>
      </c>
      <c r="J17" s="972">
        <v>101158.53689999999</v>
      </c>
      <c r="K17" s="972">
        <v>18.812338742629507</v>
      </c>
      <c r="L17" s="972">
        <v>5018.2574788860002</v>
      </c>
      <c r="M17" s="972">
        <v>2558.2215786999996</v>
      </c>
      <c r="N17" s="972">
        <v>103595.41107239999</v>
      </c>
      <c r="O17" s="972">
        <v>111171.89012998599</v>
      </c>
      <c r="P17" s="972">
        <v>35.806570378000004</v>
      </c>
      <c r="Q17" s="972">
        <v>1680.1622949520001</v>
      </c>
      <c r="R17" s="972">
        <v>100.05767284299999</v>
      </c>
      <c r="S17" s="972">
        <v>1816.0265381730003</v>
      </c>
      <c r="T17" s="972">
        <v>112987.91666815898</v>
      </c>
      <c r="U17" s="972">
        <v>19.076533964360362</v>
      </c>
      <c r="V17" s="972">
        <v>4884.2234353659996</v>
      </c>
      <c r="W17" s="972">
        <v>2419.6354245000002</v>
      </c>
      <c r="X17" s="972">
        <v>126764.054137796</v>
      </c>
      <c r="Y17" s="972">
        <v>134067.912997662</v>
      </c>
      <c r="Z17" s="972">
        <v>35.105380926999999</v>
      </c>
      <c r="AA17" s="972">
        <v>1176.535404838</v>
      </c>
      <c r="AB17" s="972">
        <v>16.121633946999999</v>
      </c>
      <c r="AC17" s="972">
        <v>1227.7624197119999</v>
      </c>
      <c r="AD17" s="972">
        <v>135295.675417374</v>
      </c>
      <c r="AE17" s="972">
        <v>19.968424590346718</v>
      </c>
      <c r="AF17" s="973">
        <v>4302.5077947520003</v>
      </c>
      <c r="AG17" s="973">
        <v>2947.7688004000001</v>
      </c>
      <c r="AH17" s="973">
        <v>104148.72327171001</v>
      </c>
      <c r="AI17" s="973">
        <v>111398.99986686201</v>
      </c>
      <c r="AJ17" s="973">
        <v>145.06510220000001</v>
      </c>
      <c r="AK17" s="973">
        <v>993.24159945700001</v>
      </c>
      <c r="AL17" s="973">
        <v>28.825440254</v>
      </c>
      <c r="AM17" s="973">
        <v>1167.132141911</v>
      </c>
      <c r="AN17" s="970">
        <v>112566.13200877301</v>
      </c>
      <c r="AO17" s="973">
        <v>15.888855498251781</v>
      </c>
    </row>
    <row r="18" spans="1:41">
      <c r="A18" s="971" t="s">
        <v>448</v>
      </c>
      <c r="B18" s="972">
        <v>-422.74</v>
      </c>
      <c r="C18" s="972">
        <v>105.43</v>
      </c>
      <c r="D18" s="972">
        <v>3287.3999999999996</v>
      </c>
      <c r="E18" s="972">
        <v>2970.0899999999997</v>
      </c>
      <c r="F18" s="972">
        <v>25.09</v>
      </c>
      <c r="G18" s="972">
        <v>640.53</v>
      </c>
      <c r="H18" s="972">
        <v>175.06</v>
      </c>
      <c r="I18" s="972">
        <v>840.68000000000006</v>
      </c>
      <c r="J18" s="972">
        <v>3810.7699999999995</v>
      </c>
      <c r="K18" s="972">
        <v>0.70868458863851191</v>
      </c>
      <c r="L18" s="972">
        <v>32.223966499999996</v>
      </c>
      <c r="M18" s="972">
        <v>91.430100299999992</v>
      </c>
      <c r="N18" s="972">
        <v>4112.3582048879998</v>
      </c>
      <c r="O18" s="972">
        <v>4236.0122716879996</v>
      </c>
      <c r="P18" s="972">
        <v>44.639401299999996</v>
      </c>
      <c r="Q18" s="972">
        <v>536.13844099999994</v>
      </c>
      <c r="R18" s="972">
        <v>314.72045218099998</v>
      </c>
      <c r="S18" s="972">
        <v>895.4982944809999</v>
      </c>
      <c r="T18" s="972">
        <v>5131.5105661689995</v>
      </c>
      <c r="U18" s="972">
        <v>0.8663885350811471</v>
      </c>
      <c r="V18" s="972">
        <v>36.1731768</v>
      </c>
      <c r="W18" s="972">
        <v>48.029716800000003</v>
      </c>
      <c r="X18" s="972">
        <v>1673.443202058</v>
      </c>
      <c r="Y18" s="972">
        <v>1757.6460956579999</v>
      </c>
      <c r="Z18" s="972">
        <v>206.1843294</v>
      </c>
      <c r="AA18" s="972">
        <v>302.45962600000001</v>
      </c>
      <c r="AB18" s="972">
        <v>12.6229192</v>
      </c>
      <c r="AC18" s="972">
        <v>521.26687459999994</v>
      </c>
      <c r="AD18" s="972">
        <v>2278.9129702579999</v>
      </c>
      <c r="AE18" s="972">
        <v>0.33634705362294404</v>
      </c>
      <c r="AF18" s="973">
        <v>45.828583300000005</v>
      </c>
      <c r="AG18" s="973">
        <v>51.6175444</v>
      </c>
      <c r="AH18" s="973">
        <v>2138.9933605739998</v>
      </c>
      <c r="AI18" s="973">
        <v>2236.4394882739998</v>
      </c>
      <c r="AJ18" s="973">
        <v>132.01637020000001</v>
      </c>
      <c r="AK18" s="973">
        <v>102.38927939999999</v>
      </c>
      <c r="AL18" s="973">
        <v>18.907116382000002</v>
      </c>
      <c r="AM18" s="973">
        <v>253.312765982</v>
      </c>
      <c r="AN18" s="970">
        <v>2489.752254256</v>
      </c>
      <c r="AO18" s="973">
        <v>0.35143175916568842</v>
      </c>
    </row>
    <row r="19" spans="1:41" s="959" customFormat="1" ht="13">
      <c r="A19" s="974" t="s">
        <v>451</v>
      </c>
      <c r="B19" s="975">
        <v>24902.110578899999</v>
      </c>
      <c r="C19" s="975">
        <v>40972.900473200003</v>
      </c>
      <c r="D19" s="975">
        <v>179620.91999999998</v>
      </c>
      <c r="E19" s="975">
        <v>245495.9310521</v>
      </c>
      <c r="F19" s="975">
        <v>36558.762599999995</v>
      </c>
      <c r="G19" s="975">
        <v>246201.92310000001</v>
      </c>
      <c r="H19" s="975">
        <v>9467.7900000000009</v>
      </c>
      <c r="I19" s="975">
        <v>292228.47570000007</v>
      </c>
      <c r="J19" s="975">
        <v>537724.4067521001</v>
      </c>
      <c r="K19" s="975">
        <v>99.999999999999986</v>
      </c>
      <c r="L19" s="975">
        <v>30444.539729298001</v>
      </c>
      <c r="M19" s="975">
        <v>53029.841648971</v>
      </c>
      <c r="N19" s="975">
        <v>198857.827602184</v>
      </c>
      <c r="O19" s="975">
        <v>282332.20898045297</v>
      </c>
      <c r="P19" s="975">
        <v>38700.242873792005</v>
      </c>
      <c r="Q19" s="975">
        <v>260321.39329461896</v>
      </c>
      <c r="R19" s="975">
        <v>10933.605387214</v>
      </c>
      <c r="S19" s="975">
        <v>309955.24155562499</v>
      </c>
      <c r="T19" s="975">
        <v>592287.45053607796</v>
      </c>
      <c r="U19" s="975">
        <v>100</v>
      </c>
      <c r="V19" s="975">
        <v>42871.018236286007</v>
      </c>
      <c r="W19" s="975">
        <v>67700.057137102995</v>
      </c>
      <c r="X19" s="975">
        <v>241512.74565931599</v>
      </c>
      <c r="Y19" s="975">
        <v>352083.82103270502</v>
      </c>
      <c r="Z19" s="975">
        <v>42943.010376184007</v>
      </c>
      <c r="AA19" s="975">
        <v>274498.54061020695</v>
      </c>
      <c r="AB19" s="975">
        <v>8022.6979612450004</v>
      </c>
      <c r="AC19" s="975">
        <v>325464.24894763599</v>
      </c>
      <c r="AD19" s="975">
        <v>677548.06998034101</v>
      </c>
      <c r="AE19" s="975">
        <v>99.999999999999986</v>
      </c>
      <c r="AF19" s="976">
        <v>41155.873539496999</v>
      </c>
      <c r="AG19" s="976">
        <v>89744.759556478006</v>
      </c>
      <c r="AH19" s="976">
        <v>242705.62211638803</v>
      </c>
      <c r="AI19" s="976">
        <v>373606.25521236303</v>
      </c>
      <c r="AJ19" s="976">
        <v>40838.642571300996</v>
      </c>
      <c r="AK19" s="976">
        <v>288403.27112068201</v>
      </c>
      <c r="AL19" s="976">
        <v>5611.4934115359993</v>
      </c>
      <c r="AM19" s="976">
        <v>334853.40710351901</v>
      </c>
      <c r="AN19" s="970">
        <v>708459.66231588204</v>
      </c>
      <c r="AO19" s="976">
        <v>100.00000000000001</v>
      </c>
    </row>
    <row r="20" spans="1:41" ht="13">
      <c r="A20" s="967" t="s">
        <v>452</v>
      </c>
      <c r="B20" s="972"/>
      <c r="C20" s="972"/>
      <c r="D20" s="972"/>
      <c r="E20" s="972"/>
      <c r="F20" s="972"/>
      <c r="G20" s="972"/>
      <c r="H20" s="972"/>
      <c r="I20" s="972"/>
      <c r="J20" s="972"/>
      <c r="K20" s="972"/>
      <c r="L20" s="972"/>
      <c r="M20" s="972"/>
      <c r="N20" s="972"/>
      <c r="O20" s="972"/>
      <c r="P20" s="972"/>
      <c r="Q20" s="972"/>
      <c r="R20" s="972"/>
      <c r="S20" s="972"/>
      <c r="T20" s="972"/>
      <c r="U20" s="972"/>
      <c r="V20" s="978"/>
      <c r="W20" s="978"/>
      <c r="X20" s="978"/>
      <c r="Y20" s="978"/>
      <c r="Z20" s="978"/>
      <c r="AA20" s="978"/>
      <c r="AB20" s="978"/>
      <c r="AC20" s="978"/>
      <c r="AD20" s="978"/>
      <c r="AE20" s="978"/>
      <c r="AF20" s="973"/>
      <c r="AG20" s="973"/>
      <c r="AH20" s="973"/>
      <c r="AI20" s="973"/>
      <c r="AJ20" s="973"/>
      <c r="AK20" s="973"/>
      <c r="AL20" s="973"/>
      <c r="AM20" s="973"/>
      <c r="AN20" s="970"/>
      <c r="AO20" s="973"/>
    </row>
    <row r="21" spans="1:41">
      <c r="A21" s="971" t="s">
        <v>444</v>
      </c>
      <c r="B21" s="972">
        <v>34.980578899999998</v>
      </c>
      <c r="C21" s="972">
        <v>4.0016731999999999</v>
      </c>
      <c r="D21" s="972">
        <v>31551.94</v>
      </c>
      <c r="E21" s="972">
        <v>31590.922252099997</v>
      </c>
      <c r="F21" s="972">
        <v>0</v>
      </c>
      <c r="G21" s="972">
        <v>3.51</v>
      </c>
      <c r="H21" s="972">
        <v>0</v>
      </c>
      <c r="I21" s="972">
        <v>3.51</v>
      </c>
      <c r="J21" s="972">
        <v>31594.432252099996</v>
      </c>
      <c r="K21" s="972">
        <v>5.0251109184826417</v>
      </c>
      <c r="L21" s="972">
        <v>573.50498352599993</v>
      </c>
      <c r="M21" s="972">
        <v>33.595823199999998</v>
      </c>
      <c r="N21" s="972">
        <v>27245.707245499998</v>
      </c>
      <c r="O21" s="972">
        <v>27852.808052225999</v>
      </c>
      <c r="P21" s="972">
        <v>0</v>
      </c>
      <c r="Q21" s="972">
        <v>2.9062101999999999</v>
      </c>
      <c r="R21" s="972">
        <v>0</v>
      </c>
      <c r="S21" s="972">
        <v>2.9062101999999999</v>
      </c>
      <c r="T21" s="972">
        <v>27855.714262425998</v>
      </c>
      <c r="U21" s="972">
        <v>4.0218229085752473</v>
      </c>
      <c r="V21" s="972">
        <v>2144.7294857890001</v>
      </c>
      <c r="W21" s="972">
        <v>536.33415059999993</v>
      </c>
      <c r="X21" s="972">
        <v>30711.611575999999</v>
      </c>
      <c r="Y21" s="972">
        <v>33392.675212388996</v>
      </c>
      <c r="Z21" s="972">
        <v>61.810699999999997</v>
      </c>
      <c r="AA21" s="972">
        <v>2.4756963000000001</v>
      </c>
      <c r="AB21" s="972">
        <v>180.36539999999999</v>
      </c>
      <c r="AC21" s="972">
        <v>244.6517963</v>
      </c>
      <c r="AD21" s="972">
        <v>33637.327008688997</v>
      </c>
      <c r="AE21" s="972">
        <v>4.298678105128559</v>
      </c>
      <c r="AF21" s="973">
        <v>3190.5759914649998</v>
      </c>
      <c r="AG21" s="973">
        <v>2446.6344310050004</v>
      </c>
      <c r="AH21" s="973">
        <v>30738.718462018001</v>
      </c>
      <c r="AI21" s="973">
        <v>36375.928884487999</v>
      </c>
      <c r="AJ21" s="973">
        <v>0</v>
      </c>
      <c r="AK21" s="973">
        <v>2.1622047000000002</v>
      </c>
      <c r="AL21" s="973">
        <v>0</v>
      </c>
      <c r="AM21" s="973">
        <v>2.1622047000000002</v>
      </c>
      <c r="AN21" s="970">
        <v>36378.091089187998</v>
      </c>
      <c r="AO21" s="973">
        <v>4.3832750443182809</v>
      </c>
    </row>
    <row r="22" spans="1:41">
      <c r="A22" s="971" t="s">
        <v>445</v>
      </c>
      <c r="B22" s="972">
        <v>149.88000000000002</v>
      </c>
      <c r="C22" s="972">
        <v>657.73</v>
      </c>
      <c r="D22" s="972">
        <v>12.04</v>
      </c>
      <c r="E22" s="972">
        <v>819.65</v>
      </c>
      <c r="F22" s="972">
        <v>0</v>
      </c>
      <c r="G22" s="972">
        <v>0</v>
      </c>
      <c r="H22" s="972">
        <v>0</v>
      </c>
      <c r="I22" s="972">
        <v>0</v>
      </c>
      <c r="J22" s="972">
        <v>819.65</v>
      </c>
      <c r="K22" s="972">
        <v>0.13036575974744821</v>
      </c>
      <c r="L22" s="972">
        <v>120.230833</v>
      </c>
      <c r="M22" s="972">
        <v>667.71421149999992</v>
      </c>
      <c r="N22" s="972">
        <v>9.7369094280000006</v>
      </c>
      <c r="O22" s="972">
        <v>797.68195392799987</v>
      </c>
      <c r="P22" s="972">
        <v>0</v>
      </c>
      <c r="Q22" s="972">
        <v>0</v>
      </c>
      <c r="R22" s="972">
        <v>0</v>
      </c>
      <c r="S22" s="972">
        <v>0</v>
      </c>
      <c r="T22" s="972">
        <v>797.68195392799987</v>
      </c>
      <c r="U22" s="972">
        <v>0.11516974671125497</v>
      </c>
      <c r="V22" s="972">
        <v>103.74399964999999</v>
      </c>
      <c r="W22" s="972">
        <v>623.05288003300006</v>
      </c>
      <c r="X22" s="972">
        <v>5.8354381870000003</v>
      </c>
      <c r="Y22" s="972">
        <v>732.63231787000007</v>
      </c>
      <c r="Z22" s="972">
        <v>0.84460000000000002</v>
      </c>
      <c r="AA22" s="972">
        <v>7.7059999999999995</v>
      </c>
      <c r="AB22" s="972">
        <v>0</v>
      </c>
      <c r="AC22" s="972">
        <v>8.5505999999999993</v>
      </c>
      <c r="AD22" s="972">
        <v>741.1829178700001</v>
      </c>
      <c r="AE22" s="972">
        <v>9.4719380648767129E-2</v>
      </c>
      <c r="AF22" s="973">
        <v>53.648742800000008</v>
      </c>
      <c r="AG22" s="973">
        <v>624.01964164900005</v>
      </c>
      <c r="AH22" s="973">
        <v>6.0913079259999998</v>
      </c>
      <c r="AI22" s="973">
        <v>683.7596923750001</v>
      </c>
      <c r="AJ22" s="973">
        <v>0</v>
      </c>
      <c r="AK22" s="973">
        <v>0</v>
      </c>
      <c r="AL22" s="973">
        <v>0</v>
      </c>
      <c r="AM22" s="973">
        <v>0</v>
      </c>
      <c r="AN22" s="970">
        <v>683.7596923750001</v>
      </c>
      <c r="AO22" s="973">
        <v>8.2387687373427304E-2</v>
      </c>
    </row>
    <row r="23" spans="1:41">
      <c r="A23" s="971" t="s">
        <v>446</v>
      </c>
      <c r="B23" s="972">
        <v>35165.42</v>
      </c>
      <c r="C23" s="972">
        <v>95554.687399999995</v>
      </c>
      <c r="D23" s="972">
        <v>62637.25</v>
      </c>
      <c r="E23" s="972">
        <v>193357.35739999998</v>
      </c>
      <c r="F23" s="972">
        <v>36456.722600000001</v>
      </c>
      <c r="G23" s="972">
        <v>243896.0031</v>
      </c>
      <c r="H23" s="972">
        <v>8966.5300000000007</v>
      </c>
      <c r="I23" s="972">
        <v>289319.25570000004</v>
      </c>
      <c r="J23" s="972">
        <v>482676.61310000002</v>
      </c>
      <c r="K23" s="972">
        <v>76.769966911616692</v>
      </c>
      <c r="L23" s="972">
        <v>45541.258095723999</v>
      </c>
      <c r="M23" s="972">
        <v>107710.58674595601</v>
      </c>
      <c r="N23" s="972">
        <v>73810.028886076994</v>
      </c>
      <c r="O23" s="972">
        <v>227061.87372775702</v>
      </c>
      <c r="P23" s="972">
        <v>38619.796902114002</v>
      </c>
      <c r="Q23" s="972">
        <v>258103.21556316697</v>
      </c>
      <c r="R23" s="972">
        <v>10518.82726219</v>
      </c>
      <c r="S23" s="972">
        <v>307241.83972747094</v>
      </c>
      <c r="T23" s="972">
        <v>534303.7134552279</v>
      </c>
      <c r="U23" s="972">
        <v>77.143055628253393</v>
      </c>
      <c r="V23" s="972">
        <v>53337.217027819992</v>
      </c>
      <c r="W23" s="972">
        <v>120268.58782300598</v>
      </c>
      <c r="X23" s="972">
        <v>90356.033937183995</v>
      </c>
      <c r="Y23" s="972">
        <v>263961.83878800995</v>
      </c>
      <c r="Z23" s="972">
        <v>45333.45756585701</v>
      </c>
      <c r="AA23" s="972">
        <v>277576.45927156892</v>
      </c>
      <c r="AB23" s="972">
        <v>10349.325508098002</v>
      </c>
      <c r="AC23" s="972">
        <v>333259.2423455239</v>
      </c>
      <c r="AD23" s="972">
        <v>597221.08113353385</v>
      </c>
      <c r="AE23" s="972">
        <v>76.321795270081026</v>
      </c>
      <c r="AF23" s="973">
        <v>63433.47348763801</v>
      </c>
      <c r="AG23" s="973">
        <v>147110.24023578601</v>
      </c>
      <c r="AH23" s="973">
        <v>118958.45387434599</v>
      </c>
      <c r="AI23" s="973">
        <v>329502.16759776999</v>
      </c>
      <c r="AJ23" s="973">
        <v>40561.561098900995</v>
      </c>
      <c r="AK23" s="973">
        <v>287306.11327842501</v>
      </c>
      <c r="AL23" s="973">
        <v>5563.7608548999997</v>
      </c>
      <c r="AM23" s="973">
        <v>333431.43523222598</v>
      </c>
      <c r="AN23" s="970">
        <v>662933.60282999603</v>
      </c>
      <c r="AO23" s="973">
        <v>79.878306703904343</v>
      </c>
    </row>
    <row r="24" spans="1:41">
      <c r="A24" s="971" t="s">
        <v>447</v>
      </c>
      <c r="B24" s="972">
        <v>9313.7099999999991</v>
      </c>
      <c r="C24" s="972">
        <v>7506.206900000001</v>
      </c>
      <c r="D24" s="972">
        <v>90943.51</v>
      </c>
      <c r="E24" s="972">
        <v>107763.42689999999</v>
      </c>
      <c r="F24" s="972">
        <v>76.95</v>
      </c>
      <c r="G24" s="972">
        <v>1663</v>
      </c>
      <c r="H24" s="972">
        <v>326.20000000000005</v>
      </c>
      <c r="I24" s="972">
        <v>2066.15</v>
      </c>
      <c r="J24" s="972">
        <v>109829.57689999999</v>
      </c>
      <c r="K24" s="972">
        <v>17.468451455266624</v>
      </c>
      <c r="L24" s="972">
        <v>9048.9884435060012</v>
      </c>
      <c r="M24" s="972">
        <v>8920.5182525679993</v>
      </c>
      <c r="N24" s="972">
        <v>104739.93293508999</v>
      </c>
      <c r="O24" s="972">
        <v>122709.43963116399</v>
      </c>
      <c r="P24" s="972">
        <v>35.806570378000004</v>
      </c>
      <c r="Q24" s="972">
        <v>1680.2186695520002</v>
      </c>
      <c r="R24" s="972">
        <v>100.05767284299999</v>
      </c>
      <c r="S24" s="972">
        <v>1816.0829127730003</v>
      </c>
      <c r="T24" s="972">
        <v>124525.52254393698</v>
      </c>
      <c r="U24" s="972">
        <v>17.97906147913983</v>
      </c>
      <c r="V24" s="972">
        <v>8624.9002828590001</v>
      </c>
      <c r="W24" s="972">
        <v>10624.701278188</v>
      </c>
      <c r="X24" s="972">
        <v>126385.58126399601</v>
      </c>
      <c r="Y24" s="972">
        <v>145635.18282504301</v>
      </c>
      <c r="Z24" s="972">
        <v>73.804080927000001</v>
      </c>
      <c r="AA24" s="972">
        <v>1272.6184430380001</v>
      </c>
      <c r="AB24" s="972">
        <v>1618.3975339469998</v>
      </c>
      <c r="AC24" s="972">
        <v>2964.8200579120003</v>
      </c>
      <c r="AD24" s="972">
        <v>148600.00288295501</v>
      </c>
      <c r="AE24" s="972">
        <v>18.990319256045304</v>
      </c>
      <c r="AF24" s="973">
        <v>7945.6325112520008</v>
      </c>
      <c r="AG24" s="973">
        <v>12887.515266565999</v>
      </c>
      <c r="AH24" s="973">
        <v>105443.89234835001</v>
      </c>
      <c r="AI24" s="973">
        <v>126277.04012616801</v>
      </c>
      <c r="AJ24" s="973">
        <v>145.06510220000001</v>
      </c>
      <c r="AK24" s="973">
        <v>993.32765335700003</v>
      </c>
      <c r="AL24" s="973">
        <v>28.825440254</v>
      </c>
      <c r="AM24" s="973">
        <v>1167.218195811</v>
      </c>
      <c r="AN24" s="970">
        <v>127444.25832197901</v>
      </c>
      <c r="AO24" s="973">
        <v>15.356034918786939</v>
      </c>
    </row>
    <row r="25" spans="1:41">
      <c r="A25" s="971" t="s">
        <v>448</v>
      </c>
      <c r="B25" s="972">
        <v>-422.74</v>
      </c>
      <c r="C25" s="972">
        <v>105.43</v>
      </c>
      <c r="D25" s="972">
        <v>3287.3999999999996</v>
      </c>
      <c r="E25" s="972">
        <v>2970.0899999999997</v>
      </c>
      <c r="F25" s="972">
        <v>25.09</v>
      </c>
      <c r="G25" s="972">
        <v>640.53</v>
      </c>
      <c r="H25" s="972">
        <v>175.06</v>
      </c>
      <c r="I25" s="972">
        <v>840.68000000000006</v>
      </c>
      <c r="J25" s="972">
        <v>3810.7699999999995</v>
      </c>
      <c r="K25" s="972">
        <v>0.60610495488657745</v>
      </c>
      <c r="L25" s="972">
        <v>32.223966499999996</v>
      </c>
      <c r="M25" s="972">
        <v>91.430100299999992</v>
      </c>
      <c r="N25" s="972">
        <v>4112.3582048879998</v>
      </c>
      <c r="O25" s="972">
        <v>4236.0122716879996</v>
      </c>
      <c r="P25" s="972">
        <v>44.639401299999996</v>
      </c>
      <c r="Q25" s="972">
        <v>536.13844099999994</v>
      </c>
      <c r="R25" s="972">
        <v>314.72045218099998</v>
      </c>
      <c r="S25" s="972">
        <v>895.4982944809999</v>
      </c>
      <c r="T25" s="972">
        <v>5131.5105661689995</v>
      </c>
      <c r="U25" s="972">
        <v>0.74089023732026971</v>
      </c>
      <c r="V25" s="972">
        <v>36.173176799999993</v>
      </c>
      <c r="W25" s="972">
        <v>48.029716800000003</v>
      </c>
      <c r="X25" s="972">
        <v>1382.596102058</v>
      </c>
      <c r="Y25" s="972">
        <v>1466.798995658</v>
      </c>
      <c r="Z25" s="972">
        <v>207.00706940000001</v>
      </c>
      <c r="AA25" s="972">
        <v>319.19512599999996</v>
      </c>
      <c r="AB25" s="972">
        <v>311.37901920000002</v>
      </c>
      <c r="AC25" s="972">
        <v>837.58121459999995</v>
      </c>
      <c r="AD25" s="972">
        <v>2304.3802102579998</v>
      </c>
      <c r="AE25" s="972">
        <v>0.29448798809634319</v>
      </c>
      <c r="AF25" s="973">
        <v>45.828583300000005</v>
      </c>
      <c r="AG25" s="973">
        <v>51.6175444</v>
      </c>
      <c r="AH25" s="973">
        <v>2138.9933605739998</v>
      </c>
      <c r="AI25" s="973">
        <v>2236.4394882739998</v>
      </c>
      <c r="AJ25" s="973">
        <v>132.01637020000001</v>
      </c>
      <c r="AK25" s="973">
        <v>102.38927939999999</v>
      </c>
      <c r="AL25" s="973">
        <v>18.907116382000002</v>
      </c>
      <c r="AM25" s="973">
        <v>253.312765982</v>
      </c>
      <c r="AN25" s="970">
        <v>2489.752254256</v>
      </c>
      <c r="AO25" s="973">
        <v>0.29999564561701425</v>
      </c>
    </row>
    <row r="26" spans="1:41" s="959" customFormat="1" ht="13">
      <c r="A26" s="979" t="s">
        <v>101</v>
      </c>
      <c r="B26" s="980">
        <v>44241.250578899999</v>
      </c>
      <c r="C26" s="980">
        <v>103828.05597320001</v>
      </c>
      <c r="D26" s="980">
        <v>188432.13999999998</v>
      </c>
      <c r="E26" s="980">
        <v>336501.44655210001</v>
      </c>
      <c r="F26" s="980">
        <v>36558.762599999995</v>
      </c>
      <c r="G26" s="980">
        <v>246203.04310000001</v>
      </c>
      <c r="H26" s="980">
        <v>9467.7900000000009</v>
      </c>
      <c r="I26" s="980">
        <v>292229.59570000001</v>
      </c>
      <c r="J26" s="980">
        <v>628731.04225210007</v>
      </c>
      <c r="K26" s="980">
        <v>99.999999999999972</v>
      </c>
      <c r="L26" s="980">
        <v>55316.206322256003</v>
      </c>
      <c r="M26" s="980">
        <v>117423.84513352401</v>
      </c>
      <c r="N26" s="980">
        <v>209917.76418098301</v>
      </c>
      <c r="O26" s="980">
        <v>382657.815636763</v>
      </c>
      <c r="P26" s="980">
        <v>38700.242873792005</v>
      </c>
      <c r="Q26" s="980">
        <v>260322.47888391896</v>
      </c>
      <c r="R26" s="980">
        <v>10933.605387214</v>
      </c>
      <c r="S26" s="980">
        <v>309956.32714492496</v>
      </c>
      <c r="T26" s="980">
        <v>692614.1427816879</v>
      </c>
      <c r="U26" s="980">
        <v>100</v>
      </c>
      <c r="V26" s="975">
        <v>64246.763972917994</v>
      </c>
      <c r="W26" s="975">
        <v>132100.70584862697</v>
      </c>
      <c r="X26" s="975">
        <v>248841.658317425</v>
      </c>
      <c r="Y26" s="975">
        <v>445189.12813896994</v>
      </c>
      <c r="Z26" s="975">
        <v>45676.924016184013</v>
      </c>
      <c r="AA26" s="975">
        <v>279178.45453690691</v>
      </c>
      <c r="AB26" s="975">
        <v>12459.467461245002</v>
      </c>
      <c r="AC26" s="975">
        <v>337314.84601433587</v>
      </c>
      <c r="AD26" s="975">
        <v>782503.97415330587</v>
      </c>
      <c r="AE26" s="975">
        <v>100.00000000000001</v>
      </c>
      <c r="AF26" s="976">
        <v>74669.159316454999</v>
      </c>
      <c r="AG26" s="976">
        <v>163120.027119406</v>
      </c>
      <c r="AH26" s="976">
        <v>257286.14935321402</v>
      </c>
      <c r="AI26" s="976">
        <v>495075.335789075</v>
      </c>
      <c r="AJ26" s="976">
        <v>40838.642571300996</v>
      </c>
      <c r="AK26" s="976">
        <v>288403.99241588201</v>
      </c>
      <c r="AL26" s="976">
        <v>5611.4934115359993</v>
      </c>
      <c r="AM26" s="976">
        <v>334854.12839871895</v>
      </c>
      <c r="AN26" s="970">
        <v>829929.46418779402</v>
      </c>
      <c r="AO26" s="976">
        <v>100.00000000000001</v>
      </c>
    </row>
    <row r="28" spans="1:41">
      <c r="A28" s="1997" t="s">
        <v>376</v>
      </c>
      <c r="B28" s="1997"/>
      <c r="C28" s="1997"/>
      <c r="D28" s="1997"/>
      <c r="E28" s="1997"/>
      <c r="F28" s="1997"/>
      <c r="G28" s="1997"/>
      <c r="H28" s="1997"/>
      <c r="I28" s="1997"/>
      <c r="J28" s="1997"/>
      <c r="K28" s="1997"/>
      <c r="L28" s="1997"/>
      <c r="M28" s="1997"/>
      <c r="N28" s="1997"/>
    </row>
  </sheetData>
  <mergeCells count="17">
    <mergeCell ref="AJ4:AM4"/>
    <mergeCell ref="A3:A5"/>
    <mergeCell ref="B3:K3"/>
    <mergeCell ref="L3:U3"/>
    <mergeCell ref="V3:AE3"/>
    <mergeCell ref="AF3:AO3"/>
    <mergeCell ref="B4:E4"/>
    <mergeCell ref="F4:I4"/>
    <mergeCell ref="J4:K4"/>
    <mergeCell ref="L4:O4"/>
    <mergeCell ref="P4:S4"/>
    <mergeCell ref="T4:U4"/>
    <mergeCell ref="V4:Y4"/>
    <mergeCell ref="Z4:AC4"/>
    <mergeCell ref="AD4:AE4"/>
    <mergeCell ref="AF4:AI4"/>
    <mergeCell ref="A28:N28"/>
  </mergeCells>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46"/>
  <sheetViews>
    <sheetView zoomScale="80" zoomScaleNormal="80" workbookViewId="0">
      <pane xSplit="2" ySplit="4" topLeftCell="I38" activePane="bottomRight" state="frozen"/>
      <selection activeCell="EU41" sqref="EU41"/>
      <selection pane="topRight" activeCell="EU41" sqref="EU41"/>
      <selection pane="bottomLeft" activeCell="EU41" sqref="EU41"/>
      <selection pane="bottomRight" activeCell="A46" sqref="A46:K46"/>
    </sheetView>
  </sheetViews>
  <sheetFormatPr defaultColWidth="9.26953125" defaultRowHeight="20.149999999999999" customHeight="1"/>
  <cols>
    <col min="1" max="1" width="5.7265625" style="20" bestFit="1" customWidth="1"/>
    <col min="2" max="2" width="33" style="20" bestFit="1" customWidth="1"/>
    <col min="3" max="3" width="11.81640625" style="20" bestFit="1" customWidth="1"/>
    <col min="4" max="4" width="10.453125" style="20" customWidth="1"/>
    <col min="5" max="5" width="11.81640625" style="20" customWidth="1"/>
    <col min="6" max="6" width="10.26953125" style="20" bestFit="1" customWidth="1"/>
    <col min="7" max="7" width="11.81640625" style="20" bestFit="1" customWidth="1"/>
    <col min="8" max="8" width="10.26953125" style="20" bestFit="1" customWidth="1"/>
    <col min="9" max="9" width="11.81640625" style="20" bestFit="1" customWidth="1"/>
    <col min="10" max="10" width="10.26953125" style="20" customWidth="1"/>
    <col min="11" max="11" width="11.81640625" style="20" customWidth="1"/>
    <col min="12" max="12" width="10.26953125" style="20" customWidth="1"/>
    <col min="13" max="20" width="11.81640625" style="20" customWidth="1"/>
    <col min="21" max="21" width="9" style="20" bestFit="1" customWidth="1"/>
    <col min="22" max="22" width="9.54296875" style="20" bestFit="1" customWidth="1"/>
    <col min="23" max="16384" width="9.26953125" style="20"/>
  </cols>
  <sheetData>
    <row r="1" spans="1:22" ht="13">
      <c r="A1" s="2010" t="s">
        <v>341</v>
      </c>
      <c r="B1" s="2010"/>
      <c r="C1" s="2010"/>
      <c r="D1" s="2010"/>
      <c r="E1" s="19"/>
      <c r="F1" s="19"/>
      <c r="G1" s="19"/>
      <c r="H1" s="19"/>
      <c r="I1" s="19"/>
      <c r="J1" s="19"/>
      <c r="K1" s="19"/>
      <c r="L1" s="19"/>
      <c r="M1" s="19"/>
      <c r="N1" s="19"/>
    </row>
    <row r="2" spans="1:22" ht="15" customHeight="1">
      <c r="C2" s="21"/>
      <c r="D2" s="21"/>
      <c r="E2" s="21"/>
      <c r="F2" s="21"/>
      <c r="G2" s="21"/>
      <c r="H2" s="21"/>
      <c r="I2" s="21"/>
      <c r="J2" s="21"/>
      <c r="K2" s="21"/>
      <c r="L2" s="21"/>
      <c r="P2" s="22"/>
      <c r="S2" s="2012" t="s">
        <v>127</v>
      </c>
      <c r="T2" s="2012"/>
      <c r="U2" s="2012"/>
      <c r="V2" s="2012"/>
    </row>
    <row r="3" spans="1:22" s="23" customFormat="1" ht="15" customHeight="1">
      <c r="A3" s="2013" t="s">
        <v>1</v>
      </c>
      <c r="B3" s="2013" t="s">
        <v>128</v>
      </c>
      <c r="C3" s="2014" t="s">
        <v>88</v>
      </c>
      <c r="D3" s="2014"/>
      <c r="E3" s="2014" t="s">
        <v>89</v>
      </c>
      <c r="F3" s="2014"/>
      <c r="G3" s="2014" t="s">
        <v>90</v>
      </c>
      <c r="H3" s="2014"/>
      <c r="I3" s="2014" t="s">
        <v>91</v>
      </c>
      <c r="J3" s="2014"/>
      <c r="K3" s="2014" t="s">
        <v>92</v>
      </c>
      <c r="L3" s="2014"/>
      <c r="M3" s="2014" t="s">
        <v>93</v>
      </c>
      <c r="N3" s="2014"/>
      <c r="O3" s="2014" t="s">
        <v>94</v>
      </c>
      <c r="P3" s="2014"/>
      <c r="Q3" s="2011" t="s">
        <v>95</v>
      </c>
      <c r="R3" s="2011"/>
      <c r="S3" s="2011" t="s">
        <v>102</v>
      </c>
      <c r="T3" s="2011"/>
      <c r="U3" s="2011" t="s">
        <v>320</v>
      </c>
      <c r="V3" s="2011"/>
    </row>
    <row r="4" spans="1:22" s="26" customFormat="1" ht="15" customHeight="1">
      <c r="A4" s="2013"/>
      <c r="B4" s="2013"/>
      <c r="C4" s="24" t="s">
        <v>129</v>
      </c>
      <c r="D4" s="24" t="s">
        <v>130</v>
      </c>
      <c r="E4" s="24" t="s">
        <v>129</v>
      </c>
      <c r="F4" s="24" t="s">
        <v>130</v>
      </c>
      <c r="G4" s="24" t="s">
        <v>129</v>
      </c>
      <c r="H4" s="24" t="s">
        <v>130</v>
      </c>
      <c r="I4" s="24" t="s">
        <v>129</v>
      </c>
      <c r="J4" s="24" t="s">
        <v>130</v>
      </c>
      <c r="K4" s="24" t="s">
        <v>129</v>
      </c>
      <c r="L4" s="24" t="s">
        <v>130</v>
      </c>
      <c r="M4" s="24" t="s">
        <v>129</v>
      </c>
      <c r="N4" s="24" t="s">
        <v>130</v>
      </c>
      <c r="O4" s="24" t="s">
        <v>129</v>
      </c>
      <c r="P4" s="24" t="s">
        <v>130</v>
      </c>
      <c r="Q4" s="25" t="s">
        <v>129</v>
      </c>
      <c r="R4" s="25" t="s">
        <v>130</v>
      </c>
      <c r="S4" s="25" t="s">
        <v>129</v>
      </c>
      <c r="T4" s="25" t="s">
        <v>130</v>
      </c>
      <c r="U4" s="678" t="s">
        <v>129</v>
      </c>
      <c r="V4" s="678" t="s">
        <v>130</v>
      </c>
    </row>
    <row r="5" spans="1:22" s="33" customFormat="1" ht="16.5" customHeight="1">
      <c r="A5" s="27">
        <v>1</v>
      </c>
      <c r="B5" s="27" t="s">
        <v>131</v>
      </c>
      <c r="C5" s="28">
        <v>1214281</v>
      </c>
      <c r="D5" s="29">
        <v>2234.31</v>
      </c>
      <c r="E5" s="28">
        <v>1364895</v>
      </c>
      <c r="F5" s="29">
        <v>2177.8738417031582</v>
      </c>
      <c r="G5" s="28">
        <v>1226710</v>
      </c>
      <c r="H5" s="29">
        <v>2924.9216063508584</v>
      </c>
      <c r="I5" s="28">
        <v>1313927</v>
      </c>
      <c r="J5" s="29">
        <v>3230.3311610723713</v>
      </c>
      <c r="K5" s="28">
        <v>1454864</v>
      </c>
      <c r="L5" s="29">
        <v>3542.1234091914448</v>
      </c>
      <c r="M5" s="28">
        <v>1390824</v>
      </c>
      <c r="N5" s="29">
        <v>3828.7263634547703</v>
      </c>
      <c r="O5" s="28">
        <v>1321841</v>
      </c>
      <c r="P5" s="29">
        <v>3958.7592495708641</v>
      </c>
      <c r="Q5" s="30">
        <v>1324052</v>
      </c>
      <c r="R5" s="31">
        <v>4456.5312600032157</v>
      </c>
      <c r="S5" s="32">
        <v>1230921</v>
      </c>
      <c r="T5" s="61">
        <v>4693.2236941147175</v>
      </c>
      <c r="U5" s="34">
        <v>1889581</v>
      </c>
      <c r="V5" s="712">
        <v>5780.2389115827445</v>
      </c>
    </row>
    <row r="6" spans="1:22" s="33" customFormat="1" ht="16.5" customHeight="1">
      <c r="A6" s="34">
        <v>2</v>
      </c>
      <c r="B6" s="34" t="s">
        <v>132</v>
      </c>
      <c r="C6" s="35">
        <v>10329.614807203863</v>
      </c>
      <c r="D6" s="36">
        <v>31.89897150089207</v>
      </c>
      <c r="E6" s="35">
        <v>10504</v>
      </c>
      <c r="F6" s="36">
        <v>36.289773858549935</v>
      </c>
      <c r="G6" s="35">
        <v>11116</v>
      </c>
      <c r="H6" s="36">
        <v>44.656228405324995</v>
      </c>
      <c r="I6" s="35">
        <v>12745</v>
      </c>
      <c r="J6" s="36">
        <v>58.710354438769997</v>
      </c>
      <c r="K6" s="35">
        <v>13754</v>
      </c>
      <c r="L6" s="36">
        <v>66.299732016000007</v>
      </c>
      <c r="M6" s="35">
        <v>14396</v>
      </c>
      <c r="N6" s="36">
        <v>82.631073109282539</v>
      </c>
      <c r="O6" s="35">
        <v>14082</v>
      </c>
      <c r="P6" s="36">
        <v>85.721065010750962</v>
      </c>
      <c r="Q6" s="37">
        <v>17084</v>
      </c>
      <c r="R6" s="38">
        <v>112.1288512567686</v>
      </c>
      <c r="S6" s="39">
        <v>18906</v>
      </c>
      <c r="T6" s="62">
        <v>169.19820700827148</v>
      </c>
      <c r="U6" s="34">
        <v>14717</v>
      </c>
      <c r="V6" s="712">
        <v>162.39705962815501</v>
      </c>
    </row>
    <row r="7" spans="1:22" s="33" customFormat="1" ht="16.5" customHeight="1">
      <c r="A7" s="34">
        <v>3</v>
      </c>
      <c r="B7" s="34" t="s">
        <v>133</v>
      </c>
      <c r="C7" s="35">
        <v>692279.70464005112</v>
      </c>
      <c r="D7" s="36">
        <v>1410.5109665427731</v>
      </c>
      <c r="E7" s="35">
        <v>735090</v>
      </c>
      <c r="F7" s="36">
        <v>1470.1686126266241</v>
      </c>
      <c r="G7" s="35">
        <v>768271</v>
      </c>
      <c r="H7" s="36">
        <v>1831.1023439827982</v>
      </c>
      <c r="I7" s="35">
        <v>818545</v>
      </c>
      <c r="J7" s="36">
        <v>2147.2590784844906</v>
      </c>
      <c r="K7" s="35">
        <v>827645</v>
      </c>
      <c r="L7" s="36">
        <v>2408.9096636124596</v>
      </c>
      <c r="M7" s="35">
        <v>869837</v>
      </c>
      <c r="N7" s="36">
        <v>2445.3988211634014</v>
      </c>
      <c r="O7" s="35">
        <v>874737</v>
      </c>
      <c r="P7" s="36">
        <v>2695.8511195254441</v>
      </c>
      <c r="Q7" s="37">
        <v>913556</v>
      </c>
      <c r="R7" s="38">
        <v>3152.6999067362603</v>
      </c>
      <c r="S7" s="39">
        <v>876383</v>
      </c>
      <c r="T7" s="62">
        <v>3418.0520976132061</v>
      </c>
      <c r="U7" s="34">
        <v>804400</v>
      </c>
      <c r="V7" s="712">
        <v>3254.8679233803414</v>
      </c>
    </row>
    <row r="8" spans="1:22" s="33" customFormat="1" ht="16.5" customHeight="1">
      <c r="A8" s="34">
        <v>4</v>
      </c>
      <c r="B8" s="34" t="s">
        <v>134</v>
      </c>
      <c r="C8" s="35">
        <v>1366993.4858433872</v>
      </c>
      <c r="D8" s="36">
        <v>2032.5395477618576</v>
      </c>
      <c r="E8" s="35">
        <v>1320801</v>
      </c>
      <c r="F8" s="36">
        <v>2227.5040298162357</v>
      </c>
      <c r="G8" s="35">
        <v>1407013</v>
      </c>
      <c r="H8" s="36">
        <v>2573.7647611259354</v>
      </c>
      <c r="I8" s="35">
        <v>1542813</v>
      </c>
      <c r="J8" s="36">
        <v>3009.8255015508084</v>
      </c>
      <c r="K8" s="35">
        <v>1617556</v>
      </c>
      <c r="L8" s="36">
        <v>3473.4831865418946</v>
      </c>
      <c r="M8" s="35">
        <v>1586742</v>
      </c>
      <c r="N8" s="36">
        <v>3479.7605181484241</v>
      </c>
      <c r="O8" s="35">
        <v>1581188</v>
      </c>
      <c r="P8" s="36">
        <v>3513.024949189044</v>
      </c>
      <c r="Q8" s="37">
        <v>1647933</v>
      </c>
      <c r="R8" s="38">
        <v>4153.6353489778858</v>
      </c>
      <c r="S8" s="39">
        <v>1665932</v>
      </c>
      <c r="T8" s="62">
        <v>4815.6958783580094</v>
      </c>
      <c r="U8" s="34">
        <v>1167771</v>
      </c>
      <c r="V8" s="712">
        <v>4048.3974338853486</v>
      </c>
    </row>
    <row r="9" spans="1:22" s="33" customFormat="1" ht="16.5" customHeight="1">
      <c r="A9" s="34">
        <v>5</v>
      </c>
      <c r="B9" s="34" t="s">
        <v>135</v>
      </c>
      <c r="C9" s="35">
        <v>391340.96348308236</v>
      </c>
      <c r="D9" s="36">
        <v>528.52389788962626</v>
      </c>
      <c r="E9" s="35">
        <v>394581</v>
      </c>
      <c r="F9" s="36">
        <v>574.64685734376849</v>
      </c>
      <c r="G9" s="35">
        <v>417727</v>
      </c>
      <c r="H9" s="36">
        <v>743.44348870189924</v>
      </c>
      <c r="I9" s="35">
        <v>507292</v>
      </c>
      <c r="J9" s="36">
        <v>906.43563473799327</v>
      </c>
      <c r="K9" s="35">
        <v>531497</v>
      </c>
      <c r="L9" s="36">
        <v>1378.6177333841465</v>
      </c>
      <c r="M9" s="35">
        <v>531120</v>
      </c>
      <c r="N9" s="36">
        <v>1484.0016326350742</v>
      </c>
      <c r="O9" s="35">
        <v>535534</v>
      </c>
      <c r="P9" s="36">
        <v>1678.6330548964929</v>
      </c>
      <c r="Q9" s="37">
        <v>559878</v>
      </c>
      <c r="R9" s="38">
        <v>1904.8648284019669</v>
      </c>
      <c r="S9" s="39">
        <v>560488</v>
      </c>
      <c r="T9" s="62">
        <v>2325.3267634228205</v>
      </c>
      <c r="U9" s="34">
        <v>528803</v>
      </c>
      <c r="V9" s="712">
        <v>2222.1824052362654</v>
      </c>
    </row>
    <row r="10" spans="1:22" s="33" customFormat="1" ht="16.5" customHeight="1">
      <c r="A10" s="34">
        <v>6</v>
      </c>
      <c r="B10" s="34" t="s">
        <v>136</v>
      </c>
      <c r="C10" s="35">
        <v>94817.560947443344</v>
      </c>
      <c r="D10" s="36">
        <v>263.28073487620759</v>
      </c>
      <c r="E10" s="35">
        <v>95183</v>
      </c>
      <c r="F10" s="36">
        <v>283.4163540993373</v>
      </c>
      <c r="G10" s="35">
        <v>93936</v>
      </c>
      <c r="H10" s="36">
        <v>365.24842020582901</v>
      </c>
      <c r="I10" s="35">
        <v>96699</v>
      </c>
      <c r="J10" s="36">
        <v>478.42474029154664</v>
      </c>
      <c r="K10" s="35">
        <v>88994</v>
      </c>
      <c r="L10" s="36">
        <v>455.30608376945253</v>
      </c>
      <c r="M10" s="35">
        <v>88852</v>
      </c>
      <c r="N10" s="36">
        <v>482.28025536787106</v>
      </c>
      <c r="O10" s="35">
        <v>89556</v>
      </c>
      <c r="P10" s="36">
        <v>617.06168343891488</v>
      </c>
      <c r="Q10" s="37">
        <v>86998</v>
      </c>
      <c r="R10" s="38">
        <v>577.77795690722246</v>
      </c>
      <c r="S10" s="39">
        <v>91159</v>
      </c>
      <c r="T10" s="62">
        <v>694.42396796752746</v>
      </c>
      <c r="U10" s="34">
        <v>57382</v>
      </c>
      <c r="V10" s="712">
        <v>539.71168117248794</v>
      </c>
    </row>
    <row r="11" spans="1:22" s="33" customFormat="1" ht="16.5" customHeight="1">
      <c r="A11" s="34">
        <v>7</v>
      </c>
      <c r="B11" s="34" t="s">
        <v>137</v>
      </c>
      <c r="C11" s="35">
        <v>1454884.320966667</v>
      </c>
      <c r="D11" s="36">
        <v>3549.13359964861</v>
      </c>
      <c r="E11" s="35">
        <v>1461825</v>
      </c>
      <c r="F11" s="36">
        <v>3992.2226161895378</v>
      </c>
      <c r="G11" s="35">
        <v>1411092</v>
      </c>
      <c r="H11" s="36">
        <v>5501.0664362541374</v>
      </c>
      <c r="I11" s="35">
        <v>1391043</v>
      </c>
      <c r="J11" s="36">
        <v>6115.7931533449409</v>
      </c>
      <c r="K11" s="35">
        <v>1425675</v>
      </c>
      <c r="L11" s="36">
        <v>6627.5155761155856</v>
      </c>
      <c r="M11" s="35">
        <v>1445010</v>
      </c>
      <c r="N11" s="36">
        <v>7061.518843119009</v>
      </c>
      <c r="O11" s="35">
        <v>1359533</v>
      </c>
      <c r="P11" s="36">
        <v>8072.5429628501533</v>
      </c>
      <c r="Q11" s="37">
        <v>1425490</v>
      </c>
      <c r="R11" s="38">
        <v>8195.8785101643498</v>
      </c>
      <c r="S11" s="39">
        <v>1375750</v>
      </c>
      <c r="T11" s="62">
        <v>9479.1998288692266</v>
      </c>
      <c r="U11" s="34">
        <v>1811249</v>
      </c>
      <c r="V11" s="712">
        <v>9242.2063662009168</v>
      </c>
    </row>
    <row r="12" spans="1:22" s="33" customFormat="1" ht="16.5" customHeight="1">
      <c r="A12" s="34">
        <v>8</v>
      </c>
      <c r="B12" s="34" t="s">
        <v>138</v>
      </c>
      <c r="C12" s="35">
        <v>538331.70275299693</v>
      </c>
      <c r="D12" s="36">
        <v>1234.035460866914</v>
      </c>
      <c r="E12" s="35">
        <v>538301</v>
      </c>
      <c r="F12" s="36">
        <v>1268.9053481116896</v>
      </c>
      <c r="G12" s="35">
        <v>581420</v>
      </c>
      <c r="H12" s="36">
        <v>1593.075732191787</v>
      </c>
      <c r="I12" s="35">
        <v>653554</v>
      </c>
      <c r="J12" s="36">
        <v>2027.8351749505389</v>
      </c>
      <c r="K12" s="35">
        <v>732913</v>
      </c>
      <c r="L12" s="36">
        <v>2737.486418533721</v>
      </c>
      <c r="M12" s="35">
        <v>719248</v>
      </c>
      <c r="N12" s="36">
        <v>2891.8154528515388</v>
      </c>
      <c r="O12" s="35">
        <v>767367</v>
      </c>
      <c r="P12" s="36">
        <v>3079.6003879234049</v>
      </c>
      <c r="Q12" s="37">
        <v>908208</v>
      </c>
      <c r="R12" s="38">
        <v>3967.2968060253561</v>
      </c>
      <c r="S12" s="39">
        <v>867324</v>
      </c>
      <c r="T12" s="62">
        <v>4929.0429344979757</v>
      </c>
      <c r="U12" s="34">
        <v>880594</v>
      </c>
      <c r="V12" s="712">
        <v>5092.454929216693</v>
      </c>
    </row>
    <row r="13" spans="1:22" s="33" customFormat="1" ht="16.5" customHeight="1">
      <c r="A13" s="34">
        <v>9</v>
      </c>
      <c r="B13" s="34" t="s">
        <v>139</v>
      </c>
      <c r="C13" s="35">
        <v>218813.76319934826</v>
      </c>
      <c r="D13" s="36">
        <v>419.7667062982315</v>
      </c>
      <c r="E13" s="35">
        <v>247194</v>
      </c>
      <c r="F13" s="36">
        <v>409.5456133769984</v>
      </c>
      <c r="G13" s="35">
        <v>224076</v>
      </c>
      <c r="H13" s="36">
        <v>536.38574586399955</v>
      </c>
      <c r="I13" s="35">
        <v>246751</v>
      </c>
      <c r="J13" s="36">
        <v>652.97373954342527</v>
      </c>
      <c r="K13" s="35">
        <v>266755</v>
      </c>
      <c r="L13" s="36">
        <v>793.713328268895</v>
      </c>
      <c r="M13" s="35">
        <v>269556</v>
      </c>
      <c r="N13" s="36">
        <v>781.97901781655037</v>
      </c>
      <c r="O13" s="35">
        <v>266632</v>
      </c>
      <c r="P13" s="36">
        <v>939.90356961587725</v>
      </c>
      <c r="Q13" s="37">
        <v>274143</v>
      </c>
      <c r="R13" s="38">
        <v>1072.8070785661084</v>
      </c>
      <c r="S13" s="39">
        <v>232875</v>
      </c>
      <c r="T13" s="62">
        <v>1205.5448363015862</v>
      </c>
      <c r="U13" s="34">
        <v>315857</v>
      </c>
      <c r="V13" s="712">
        <v>1309.3263302364726</v>
      </c>
    </row>
    <row r="14" spans="1:22" s="33" customFormat="1" ht="16.5" customHeight="1">
      <c r="A14" s="34">
        <v>10</v>
      </c>
      <c r="B14" s="34" t="s">
        <v>140</v>
      </c>
      <c r="C14" s="35">
        <v>521056.7681518296</v>
      </c>
      <c r="D14" s="36">
        <v>979.02512737751647</v>
      </c>
      <c r="E14" s="35">
        <v>531810</v>
      </c>
      <c r="F14" s="36">
        <v>1106.1646909220519</v>
      </c>
      <c r="G14" s="35">
        <v>549048</v>
      </c>
      <c r="H14" s="36">
        <v>1386.6149506177899</v>
      </c>
      <c r="I14" s="35">
        <v>593930</v>
      </c>
      <c r="J14" s="36">
        <v>1579.800439936876</v>
      </c>
      <c r="K14" s="35">
        <v>600571</v>
      </c>
      <c r="L14" s="36">
        <v>1886.0773938604279</v>
      </c>
      <c r="M14" s="35">
        <v>582252</v>
      </c>
      <c r="N14" s="36">
        <v>1962.2886439706094</v>
      </c>
      <c r="O14" s="35">
        <v>629126</v>
      </c>
      <c r="P14" s="36">
        <v>2290.8662409547924</v>
      </c>
      <c r="Q14" s="37">
        <v>656430</v>
      </c>
      <c r="R14" s="38">
        <v>2626.9560001153486</v>
      </c>
      <c r="S14" s="39">
        <v>665578</v>
      </c>
      <c r="T14" s="62">
        <v>3018.1528640643828</v>
      </c>
      <c r="U14" s="34">
        <v>730545</v>
      </c>
      <c r="V14" s="712">
        <v>2956.3661615839587</v>
      </c>
    </row>
    <row r="15" spans="1:22" s="33" customFormat="1" ht="16.5" customHeight="1">
      <c r="A15" s="34">
        <v>11</v>
      </c>
      <c r="B15" s="34" t="s">
        <v>141</v>
      </c>
      <c r="C15" s="35">
        <v>1575649.4205941409</v>
      </c>
      <c r="D15" s="36">
        <v>3379.1007658869698</v>
      </c>
      <c r="E15" s="35">
        <v>1669734</v>
      </c>
      <c r="F15" s="36">
        <v>3421.6302621788964</v>
      </c>
      <c r="G15" s="35">
        <v>1483406</v>
      </c>
      <c r="H15" s="36">
        <v>4711.3762654432885</v>
      </c>
      <c r="I15" s="35">
        <v>1614713</v>
      </c>
      <c r="J15" s="36">
        <v>5287.1436678301598</v>
      </c>
      <c r="K15" s="35">
        <v>1696856</v>
      </c>
      <c r="L15" s="36">
        <v>5795.402075157901</v>
      </c>
      <c r="M15" s="35">
        <v>1809509</v>
      </c>
      <c r="N15" s="36">
        <v>6442.1435637962259</v>
      </c>
      <c r="O15" s="35">
        <v>2005097</v>
      </c>
      <c r="P15" s="36">
        <v>7685.1649864841602</v>
      </c>
      <c r="Q15" s="37">
        <v>1899109</v>
      </c>
      <c r="R15" s="38">
        <v>8137.4198558750459</v>
      </c>
      <c r="S15" s="39">
        <v>1849963</v>
      </c>
      <c r="T15" s="62">
        <v>9306.2540955484201</v>
      </c>
      <c r="U15" s="34">
        <v>2001430</v>
      </c>
      <c r="V15" s="712">
        <v>9162.0713969618882</v>
      </c>
    </row>
    <row r="16" spans="1:22" s="33" customFormat="1" ht="16.5" customHeight="1">
      <c r="A16" s="34">
        <v>12</v>
      </c>
      <c r="B16" s="34" t="s">
        <v>142</v>
      </c>
      <c r="C16" s="35">
        <v>946637.99980985536</v>
      </c>
      <c r="D16" s="36">
        <v>2220.4330325499222</v>
      </c>
      <c r="E16" s="35">
        <v>952051</v>
      </c>
      <c r="F16" s="36">
        <v>2317.6212649084887</v>
      </c>
      <c r="G16" s="35">
        <v>866092</v>
      </c>
      <c r="H16" s="36">
        <v>3503.037606308204</v>
      </c>
      <c r="I16" s="35">
        <v>876293</v>
      </c>
      <c r="J16" s="36">
        <v>3881.32392496183</v>
      </c>
      <c r="K16" s="35">
        <v>807963</v>
      </c>
      <c r="L16" s="36">
        <v>3924.6307208476783</v>
      </c>
      <c r="M16" s="35">
        <v>789271</v>
      </c>
      <c r="N16" s="36">
        <v>4112.3053298780997</v>
      </c>
      <c r="O16" s="35">
        <v>764503</v>
      </c>
      <c r="P16" s="36">
        <v>5116.5245527491024</v>
      </c>
      <c r="Q16" s="37">
        <v>757927</v>
      </c>
      <c r="R16" s="38">
        <v>5638.2291239546003</v>
      </c>
      <c r="S16" s="39">
        <v>809136</v>
      </c>
      <c r="T16" s="62">
        <v>6004.4682557588185</v>
      </c>
      <c r="U16" s="34">
        <v>697811</v>
      </c>
      <c r="V16" s="712">
        <v>6457.6294601972168</v>
      </c>
    </row>
    <row r="17" spans="1:23" s="33" customFormat="1" ht="16.5" customHeight="1">
      <c r="A17" s="34">
        <v>13</v>
      </c>
      <c r="B17" s="34" t="s">
        <v>143</v>
      </c>
      <c r="C17" s="35">
        <v>987505.67675334238</v>
      </c>
      <c r="D17" s="36">
        <v>1985.0852245417423</v>
      </c>
      <c r="E17" s="35">
        <v>1087495</v>
      </c>
      <c r="F17" s="36">
        <v>1971.3903820706155</v>
      </c>
      <c r="G17" s="35">
        <v>1091050</v>
      </c>
      <c r="H17" s="36">
        <v>2460.8769936169788</v>
      </c>
      <c r="I17" s="35">
        <v>1272485</v>
      </c>
      <c r="J17" s="36">
        <v>3038.8384833817372</v>
      </c>
      <c r="K17" s="35">
        <v>1273474</v>
      </c>
      <c r="L17" s="36">
        <v>2992.3477414867543</v>
      </c>
      <c r="M17" s="35">
        <v>1246112</v>
      </c>
      <c r="N17" s="36">
        <v>3048.8228724909904</v>
      </c>
      <c r="O17" s="35">
        <v>1286587</v>
      </c>
      <c r="P17" s="36">
        <v>3459.9936253527685</v>
      </c>
      <c r="Q17" s="37">
        <v>1278090</v>
      </c>
      <c r="R17" s="38">
        <v>4129.295261498095</v>
      </c>
      <c r="S17" s="39">
        <v>1208525</v>
      </c>
      <c r="T17" s="62">
        <v>4744.0201786899779</v>
      </c>
      <c r="U17" s="34">
        <v>1658686</v>
      </c>
      <c r="V17" s="712">
        <v>4796.9215544834333</v>
      </c>
      <c r="W17" s="40"/>
    </row>
    <row r="18" spans="1:23" s="33" customFormat="1" ht="16.5" customHeight="1">
      <c r="A18" s="34">
        <v>14</v>
      </c>
      <c r="B18" s="34" t="s">
        <v>144</v>
      </c>
      <c r="C18" s="35">
        <v>3411071.7740184003</v>
      </c>
      <c r="D18" s="36">
        <v>10291.267580738247</v>
      </c>
      <c r="E18" s="35">
        <v>3567257</v>
      </c>
      <c r="F18" s="36">
        <v>10638.163865320035</v>
      </c>
      <c r="G18" s="35">
        <v>3547987</v>
      </c>
      <c r="H18" s="36">
        <v>14521.515631670882</v>
      </c>
      <c r="I18" s="35">
        <v>3647033</v>
      </c>
      <c r="J18" s="36">
        <v>17419.675976918181</v>
      </c>
      <c r="K18" s="35">
        <v>3425537</v>
      </c>
      <c r="L18" s="36">
        <v>15791.510174135083</v>
      </c>
      <c r="M18" s="35">
        <v>3634358</v>
      </c>
      <c r="N18" s="36">
        <v>17129.869209257922</v>
      </c>
      <c r="O18" s="35">
        <v>3161577</v>
      </c>
      <c r="P18" s="36">
        <v>19472.823073915733</v>
      </c>
      <c r="Q18" s="37">
        <v>3369340</v>
      </c>
      <c r="R18" s="38">
        <v>21023.106263039241</v>
      </c>
      <c r="S18" s="39">
        <v>3260512</v>
      </c>
      <c r="T18" s="62">
        <v>25698.183428774624</v>
      </c>
      <c r="U18" s="34">
        <v>3143484</v>
      </c>
      <c r="V18" s="712">
        <v>22291.89981628882</v>
      </c>
      <c r="W18" s="40"/>
    </row>
    <row r="19" spans="1:23" s="33" customFormat="1" ht="16.5" customHeight="1">
      <c r="A19" s="34">
        <v>15</v>
      </c>
      <c r="B19" s="34" t="s">
        <v>145</v>
      </c>
      <c r="C19" s="35">
        <v>27923.190719810624</v>
      </c>
      <c r="D19" s="36">
        <v>74.95882495302358</v>
      </c>
      <c r="E19" s="35">
        <v>27979</v>
      </c>
      <c r="F19" s="36">
        <v>70.745827026813927</v>
      </c>
      <c r="G19" s="35">
        <v>26469</v>
      </c>
      <c r="H19" s="36">
        <v>85.960972745060005</v>
      </c>
      <c r="I19" s="35">
        <v>31133</v>
      </c>
      <c r="J19" s="36">
        <v>100.41171188042696</v>
      </c>
      <c r="K19" s="35">
        <v>30757</v>
      </c>
      <c r="L19" s="36">
        <v>109.73410616332811</v>
      </c>
      <c r="M19" s="35">
        <v>35720</v>
      </c>
      <c r="N19" s="36">
        <v>119.5327856598478</v>
      </c>
      <c r="O19" s="35">
        <v>35996</v>
      </c>
      <c r="P19" s="36">
        <v>130.625505718814</v>
      </c>
      <c r="Q19" s="37">
        <v>31436</v>
      </c>
      <c r="R19" s="38">
        <v>156.34373513246007</v>
      </c>
      <c r="S19" s="39">
        <v>36028</v>
      </c>
      <c r="T19" s="62">
        <v>182.40060327384813</v>
      </c>
      <c r="U19" s="34">
        <v>18356</v>
      </c>
      <c r="V19" s="712">
        <v>115.42514309130021</v>
      </c>
      <c r="W19" s="41"/>
    </row>
    <row r="20" spans="1:23" s="33" customFormat="1" ht="16.5" customHeight="1">
      <c r="A20" s="34">
        <v>16</v>
      </c>
      <c r="B20" s="34" t="s">
        <v>146</v>
      </c>
      <c r="C20" s="35">
        <v>19407.430633425673</v>
      </c>
      <c r="D20" s="36">
        <v>60.22469120315553</v>
      </c>
      <c r="E20" s="35">
        <v>19883</v>
      </c>
      <c r="F20" s="36">
        <v>58.555811410253554</v>
      </c>
      <c r="G20" s="35">
        <v>18639</v>
      </c>
      <c r="H20" s="36">
        <v>84.866236327500019</v>
      </c>
      <c r="I20" s="35">
        <v>18808</v>
      </c>
      <c r="J20" s="36">
        <v>95.299136113683204</v>
      </c>
      <c r="K20" s="35">
        <v>22393</v>
      </c>
      <c r="L20" s="36">
        <v>108.7177464010089</v>
      </c>
      <c r="M20" s="35">
        <v>21416</v>
      </c>
      <c r="N20" s="36">
        <v>109.01379195805146</v>
      </c>
      <c r="O20" s="35">
        <v>24439</v>
      </c>
      <c r="P20" s="36">
        <v>133.3699591811183</v>
      </c>
      <c r="Q20" s="37">
        <v>23808</v>
      </c>
      <c r="R20" s="38">
        <v>166.06130563391002</v>
      </c>
      <c r="S20" s="39">
        <v>25080</v>
      </c>
      <c r="T20" s="62">
        <v>184.40858535756723</v>
      </c>
      <c r="U20" s="34">
        <v>20043</v>
      </c>
      <c r="V20" s="712">
        <v>165.87584058860406</v>
      </c>
    </row>
    <row r="21" spans="1:23" s="33" customFormat="1" ht="16.5" customHeight="1">
      <c r="A21" s="34">
        <v>17</v>
      </c>
      <c r="B21" s="34" t="s">
        <v>147</v>
      </c>
      <c r="C21" s="35">
        <v>4988.6238735241986</v>
      </c>
      <c r="D21" s="36">
        <v>20.343983138307003</v>
      </c>
      <c r="E21" s="35">
        <v>5569</v>
      </c>
      <c r="F21" s="36">
        <v>17.079527659187974</v>
      </c>
      <c r="G21" s="35">
        <v>5006</v>
      </c>
      <c r="H21" s="36">
        <v>19.12817858276</v>
      </c>
      <c r="I21" s="35">
        <v>5209</v>
      </c>
      <c r="J21" s="36">
        <v>27.056869820776313</v>
      </c>
      <c r="K21" s="35">
        <v>6436</v>
      </c>
      <c r="L21" s="36">
        <v>30.693895232134999</v>
      </c>
      <c r="M21" s="35">
        <v>7774</v>
      </c>
      <c r="N21" s="36">
        <v>45.728650149635946</v>
      </c>
      <c r="O21" s="35">
        <v>7968</v>
      </c>
      <c r="P21" s="36">
        <v>45.726383218122947</v>
      </c>
      <c r="Q21" s="37">
        <v>7674</v>
      </c>
      <c r="R21" s="38">
        <v>53.651154736000009</v>
      </c>
      <c r="S21" s="39">
        <v>8857</v>
      </c>
      <c r="T21" s="62">
        <v>76.211199686827342</v>
      </c>
      <c r="U21" s="34">
        <v>7629</v>
      </c>
      <c r="V21" s="712">
        <v>74.068211054800003</v>
      </c>
    </row>
    <row r="22" spans="1:23" s="33" customFormat="1" ht="16.5" customHeight="1">
      <c r="A22" s="34">
        <v>18</v>
      </c>
      <c r="B22" s="34" t="s">
        <v>148</v>
      </c>
      <c r="C22" s="35">
        <v>15163.936910377359</v>
      </c>
      <c r="D22" s="36">
        <v>43.49026360459672</v>
      </c>
      <c r="E22" s="35">
        <v>14865</v>
      </c>
      <c r="F22" s="36">
        <v>45.870023355102376</v>
      </c>
      <c r="G22" s="35">
        <v>15778</v>
      </c>
      <c r="H22" s="36">
        <v>51.286815401499993</v>
      </c>
      <c r="I22" s="35">
        <v>17558</v>
      </c>
      <c r="J22" s="36">
        <v>69.800970613272199</v>
      </c>
      <c r="K22" s="35">
        <v>18339</v>
      </c>
      <c r="L22" s="36">
        <v>79.050461716656883</v>
      </c>
      <c r="M22" s="35">
        <v>18680</v>
      </c>
      <c r="N22" s="36">
        <v>88.142006103227374</v>
      </c>
      <c r="O22" s="35">
        <v>21121</v>
      </c>
      <c r="P22" s="36">
        <v>96.26462058332848</v>
      </c>
      <c r="Q22" s="37">
        <v>20515</v>
      </c>
      <c r="R22" s="38">
        <v>106.80973513835998</v>
      </c>
      <c r="S22" s="39">
        <v>23309</v>
      </c>
      <c r="T22" s="62">
        <v>126.07834201423319</v>
      </c>
      <c r="U22" s="34">
        <v>17922</v>
      </c>
      <c r="V22" s="712">
        <v>115.08121820363999</v>
      </c>
    </row>
    <row r="23" spans="1:23" s="33" customFormat="1" ht="16.5" customHeight="1">
      <c r="A23" s="34">
        <v>19</v>
      </c>
      <c r="B23" s="34" t="s">
        <v>149</v>
      </c>
      <c r="C23" s="35">
        <v>1024791.9758328856</v>
      </c>
      <c r="D23" s="36">
        <v>1633.9960583499851</v>
      </c>
      <c r="E23" s="35">
        <v>1093045</v>
      </c>
      <c r="F23" s="36">
        <v>1882.4253910953571</v>
      </c>
      <c r="G23" s="35">
        <v>1135155</v>
      </c>
      <c r="H23" s="36">
        <v>2344.4400774414526</v>
      </c>
      <c r="I23" s="35">
        <v>1298050</v>
      </c>
      <c r="J23" s="36">
        <v>2720.4391435342313</v>
      </c>
      <c r="K23" s="35">
        <v>1359272</v>
      </c>
      <c r="L23" s="36">
        <v>3173.7612316872578</v>
      </c>
      <c r="M23" s="35">
        <v>1336094</v>
      </c>
      <c r="N23" s="36">
        <v>3294.8102468884717</v>
      </c>
      <c r="O23" s="35">
        <v>1323591</v>
      </c>
      <c r="P23" s="36">
        <v>3787.5624479913768</v>
      </c>
      <c r="Q23" s="37">
        <v>1365475</v>
      </c>
      <c r="R23" s="38">
        <v>4149.4323733540514</v>
      </c>
      <c r="S23" s="39">
        <v>1363414</v>
      </c>
      <c r="T23" s="62">
        <v>4673.1083624818748</v>
      </c>
      <c r="U23" s="34">
        <v>1042837</v>
      </c>
      <c r="V23" s="712">
        <v>10501.58895432425</v>
      </c>
    </row>
    <row r="24" spans="1:23" s="33" customFormat="1" ht="16.5" customHeight="1">
      <c r="A24" s="34">
        <v>20</v>
      </c>
      <c r="B24" s="34" t="s">
        <v>150</v>
      </c>
      <c r="C24" s="35">
        <v>604784.48612860404</v>
      </c>
      <c r="D24" s="36">
        <v>1310.1437335050603</v>
      </c>
      <c r="E24" s="35">
        <v>626573</v>
      </c>
      <c r="F24" s="36">
        <v>1309.5694080748804</v>
      </c>
      <c r="G24" s="35">
        <v>629824</v>
      </c>
      <c r="H24" s="36">
        <v>1675.5793986545114</v>
      </c>
      <c r="I24" s="35">
        <v>652894</v>
      </c>
      <c r="J24" s="36">
        <v>1936.0546018909915</v>
      </c>
      <c r="K24" s="35">
        <v>711220</v>
      </c>
      <c r="L24" s="36">
        <v>2472.9880427631824</v>
      </c>
      <c r="M24" s="35">
        <v>704732</v>
      </c>
      <c r="N24" s="36">
        <v>2411.3450195938794</v>
      </c>
      <c r="O24" s="35">
        <v>709614</v>
      </c>
      <c r="P24" s="36">
        <v>2637.8066261606627</v>
      </c>
      <c r="Q24" s="37">
        <v>713627</v>
      </c>
      <c r="R24" s="38">
        <v>3118.1156782599028</v>
      </c>
      <c r="S24" s="39">
        <v>614155</v>
      </c>
      <c r="T24" s="62">
        <v>3403.1496002906406</v>
      </c>
      <c r="U24" s="34">
        <v>390034</v>
      </c>
      <c r="V24" s="712">
        <v>3286.4883431169837</v>
      </c>
    </row>
    <row r="25" spans="1:23" s="33" customFormat="1" ht="16.5" customHeight="1">
      <c r="A25" s="34">
        <v>21</v>
      </c>
      <c r="B25" s="42" t="s">
        <v>151</v>
      </c>
      <c r="C25" s="35">
        <v>1406545.7435555817</v>
      </c>
      <c r="D25" s="36">
        <v>2059.0844557378214</v>
      </c>
      <c r="E25" s="35">
        <v>1487707</v>
      </c>
      <c r="F25" s="36">
        <v>2086.0929054674862</v>
      </c>
      <c r="G25" s="35">
        <v>1414046</v>
      </c>
      <c r="H25" s="36">
        <v>2439.4611665069961</v>
      </c>
      <c r="I25" s="35">
        <v>1478424</v>
      </c>
      <c r="J25" s="36">
        <v>3043.416403326376</v>
      </c>
      <c r="K25" s="35">
        <v>1522532</v>
      </c>
      <c r="L25" s="36">
        <v>3549.4824455148173</v>
      </c>
      <c r="M25" s="35">
        <v>1492024</v>
      </c>
      <c r="N25" s="36">
        <v>3658.5235060575651</v>
      </c>
      <c r="O25" s="35">
        <v>1577839</v>
      </c>
      <c r="P25" s="36">
        <v>4019.4705621843364</v>
      </c>
      <c r="Q25" s="37">
        <v>1670834</v>
      </c>
      <c r="R25" s="38">
        <v>4624.3048823611698</v>
      </c>
      <c r="S25" s="39">
        <v>1489694</v>
      </c>
      <c r="T25" s="62">
        <v>5449.4543904360999</v>
      </c>
      <c r="U25" s="34">
        <v>1097944</v>
      </c>
      <c r="V25" s="712">
        <v>4777.397364456694</v>
      </c>
    </row>
    <row r="26" spans="1:23" s="33" customFormat="1" ht="17.25" customHeight="1">
      <c r="A26" s="34">
        <v>22</v>
      </c>
      <c r="B26" s="34" t="s">
        <v>152</v>
      </c>
      <c r="C26" s="35">
        <v>12172.959388868343</v>
      </c>
      <c r="D26" s="36">
        <v>32.657838755452552</v>
      </c>
      <c r="E26" s="35">
        <v>13305</v>
      </c>
      <c r="F26" s="36">
        <v>38.023193189316274</v>
      </c>
      <c r="G26" s="35">
        <v>14950</v>
      </c>
      <c r="H26" s="36">
        <v>50.851164816814205</v>
      </c>
      <c r="I26" s="35">
        <v>16236</v>
      </c>
      <c r="J26" s="36">
        <v>60.336306992197898</v>
      </c>
      <c r="K26" s="35">
        <v>15456</v>
      </c>
      <c r="L26" s="36">
        <v>64.6284244567115</v>
      </c>
      <c r="M26" s="35">
        <v>16790</v>
      </c>
      <c r="N26" s="36">
        <v>70.004379618959618</v>
      </c>
      <c r="O26" s="35">
        <v>14742</v>
      </c>
      <c r="P26" s="36">
        <v>77.969051046851604</v>
      </c>
      <c r="Q26" s="37">
        <v>12728</v>
      </c>
      <c r="R26" s="38">
        <v>83.854301047394401</v>
      </c>
      <c r="S26" s="39">
        <v>13070</v>
      </c>
      <c r="T26" s="62">
        <v>101.38459233085996</v>
      </c>
      <c r="U26" s="34">
        <v>9783</v>
      </c>
      <c r="V26" s="712">
        <v>92.323136687659996</v>
      </c>
    </row>
    <row r="27" spans="1:23" s="33" customFormat="1" ht="17.25" customHeight="1">
      <c r="A27" s="34">
        <v>23</v>
      </c>
      <c r="B27" s="34" t="s">
        <v>153</v>
      </c>
      <c r="C27" s="35">
        <v>1651935.9291803024</v>
      </c>
      <c r="D27" s="36">
        <v>3813.0909942958474</v>
      </c>
      <c r="E27" s="35">
        <v>1643412</v>
      </c>
      <c r="F27" s="36">
        <v>3928.3267967942356</v>
      </c>
      <c r="G27" s="35">
        <v>1601869</v>
      </c>
      <c r="H27" s="36">
        <v>5542.2251145416185</v>
      </c>
      <c r="I27" s="35">
        <v>1692421</v>
      </c>
      <c r="J27" s="36">
        <v>6448.0539812260849</v>
      </c>
      <c r="K27" s="35">
        <v>1718456</v>
      </c>
      <c r="L27" s="36">
        <v>6610.0325011591267</v>
      </c>
      <c r="M27" s="35">
        <v>1635071</v>
      </c>
      <c r="N27" s="36">
        <v>6896.7824743216806</v>
      </c>
      <c r="O27" s="35">
        <v>1572452</v>
      </c>
      <c r="P27" s="36">
        <v>7889.0930017562678</v>
      </c>
      <c r="Q27" s="37">
        <v>1578020</v>
      </c>
      <c r="R27" s="38">
        <v>7923.9450391253686</v>
      </c>
      <c r="S27" s="39">
        <v>1578612</v>
      </c>
      <c r="T27" s="62">
        <v>8770.6254225203702</v>
      </c>
      <c r="U27" s="34">
        <v>2024319</v>
      </c>
      <c r="V27" s="712">
        <v>8985.4829297536344</v>
      </c>
    </row>
    <row r="28" spans="1:23" s="33" customFormat="1" ht="17.25" customHeight="1">
      <c r="A28" s="34">
        <v>24</v>
      </c>
      <c r="B28" s="43" t="s">
        <v>154</v>
      </c>
      <c r="C28" s="44">
        <v>902832</v>
      </c>
      <c r="D28" s="45">
        <v>1903.18</v>
      </c>
      <c r="E28" s="44">
        <v>954101</v>
      </c>
      <c r="F28" s="45">
        <v>2114.3577668000798</v>
      </c>
      <c r="G28" s="44">
        <v>893797</v>
      </c>
      <c r="H28" s="45">
        <v>2789.2442478423404</v>
      </c>
      <c r="I28" s="44">
        <v>907064</v>
      </c>
      <c r="J28" s="45">
        <v>3133.2685871105696</v>
      </c>
      <c r="K28" s="44">
        <v>953503</v>
      </c>
      <c r="L28" s="45">
        <v>3357.6689913261284</v>
      </c>
      <c r="M28" s="44">
        <v>942309</v>
      </c>
      <c r="N28" s="45">
        <v>3517.126371638572</v>
      </c>
      <c r="O28" s="44">
        <v>953829</v>
      </c>
      <c r="P28" s="45">
        <v>3658.6535154043927</v>
      </c>
      <c r="Q28" s="46">
        <v>937667</v>
      </c>
      <c r="R28" s="47">
        <v>4097.8704336220308</v>
      </c>
      <c r="S28" s="39">
        <v>854243</v>
      </c>
      <c r="T28" s="62">
        <v>4707.1713152275661</v>
      </c>
      <c r="U28" s="34">
        <v>1424495</v>
      </c>
      <c r="V28" s="712">
        <v>11337.008269720593</v>
      </c>
    </row>
    <row r="29" spans="1:23" s="33" customFormat="1" ht="17.25" customHeight="1">
      <c r="A29" s="34">
        <v>25</v>
      </c>
      <c r="B29" s="34" t="s">
        <v>155</v>
      </c>
      <c r="C29" s="35">
        <v>95489.065936994113</v>
      </c>
      <c r="D29" s="36">
        <v>117.25380841451417</v>
      </c>
      <c r="E29" s="35">
        <v>101146</v>
      </c>
      <c r="F29" s="36">
        <v>128.4866297841881</v>
      </c>
      <c r="G29" s="35">
        <v>103512</v>
      </c>
      <c r="H29" s="36">
        <v>186.93902360324029</v>
      </c>
      <c r="I29" s="35">
        <v>105023</v>
      </c>
      <c r="J29" s="36">
        <v>245.3446650982645</v>
      </c>
      <c r="K29" s="35">
        <v>115687</v>
      </c>
      <c r="L29" s="36">
        <v>312.76501134699998</v>
      </c>
      <c r="M29" s="35">
        <v>118156</v>
      </c>
      <c r="N29" s="36">
        <v>308.96836745927197</v>
      </c>
      <c r="O29" s="35">
        <v>124626</v>
      </c>
      <c r="P29" s="36">
        <v>355.62779097892809</v>
      </c>
      <c r="Q29" s="37">
        <v>131291</v>
      </c>
      <c r="R29" s="38">
        <v>400.99767008033996</v>
      </c>
      <c r="S29" s="39">
        <v>113908</v>
      </c>
      <c r="T29" s="62">
        <v>411.10925008334613</v>
      </c>
      <c r="U29" s="34">
        <v>59204</v>
      </c>
      <c r="V29" s="712">
        <v>283.58262932166997</v>
      </c>
    </row>
    <row r="30" spans="1:23" s="33" customFormat="1" ht="17.25" customHeight="1">
      <c r="A30" s="34">
        <v>26</v>
      </c>
      <c r="B30" s="42" t="s">
        <v>156</v>
      </c>
      <c r="C30" s="35">
        <v>294312.25156869279</v>
      </c>
      <c r="D30" s="36">
        <v>604.30059344329698</v>
      </c>
      <c r="E30" s="35">
        <v>283476</v>
      </c>
      <c r="F30" s="36">
        <v>603.79499034816718</v>
      </c>
      <c r="G30" s="35">
        <v>284147</v>
      </c>
      <c r="H30" s="36">
        <v>800.72631183171256</v>
      </c>
      <c r="I30" s="35">
        <v>320378</v>
      </c>
      <c r="J30" s="36">
        <v>1139.7374242317508</v>
      </c>
      <c r="K30" s="35">
        <v>309968</v>
      </c>
      <c r="L30" s="36">
        <v>1040.2694338868371</v>
      </c>
      <c r="M30" s="35">
        <v>300125</v>
      </c>
      <c r="N30" s="36">
        <v>1087.2611744077517</v>
      </c>
      <c r="O30" s="35">
        <v>310400</v>
      </c>
      <c r="P30" s="36">
        <v>1227.6084454092941</v>
      </c>
      <c r="Q30" s="37">
        <v>370765</v>
      </c>
      <c r="R30" s="38">
        <v>1891.8449204508056</v>
      </c>
      <c r="S30" s="39">
        <v>327688</v>
      </c>
      <c r="T30" s="62">
        <v>1603.6740198719806</v>
      </c>
      <c r="U30" s="34">
        <v>229892</v>
      </c>
      <c r="V30" s="712">
        <v>2059.2362640502161</v>
      </c>
    </row>
    <row r="31" spans="1:23" s="33" customFormat="1" ht="17.25" customHeight="1">
      <c r="A31" s="34">
        <v>27</v>
      </c>
      <c r="B31" s="34" t="s">
        <v>157</v>
      </c>
      <c r="C31" s="35">
        <v>3026593.3118065828</v>
      </c>
      <c r="D31" s="36">
        <v>4838.7825570978575</v>
      </c>
      <c r="E31" s="35">
        <v>2936452</v>
      </c>
      <c r="F31" s="36">
        <v>4906.8665052712877</v>
      </c>
      <c r="G31" s="35">
        <v>2932480</v>
      </c>
      <c r="H31" s="36">
        <v>6521.2078244454424</v>
      </c>
      <c r="I31" s="35">
        <v>3063585</v>
      </c>
      <c r="J31" s="36">
        <v>8043.1259404409566</v>
      </c>
      <c r="K31" s="35">
        <v>3095020</v>
      </c>
      <c r="L31" s="36">
        <v>9252.5857102801911</v>
      </c>
      <c r="M31" s="35">
        <v>3226962</v>
      </c>
      <c r="N31" s="36">
        <v>9311.1748626500921</v>
      </c>
      <c r="O31" s="35">
        <v>3240253</v>
      </c>
      <c r="P31" s="36">
        <v>9996.4237394894953</v>
      </c>
      <c r="Q31" s="37">
        <v>3339530</v>
      </c>
      <c r="R31" s="38">
        <v>10717.1569752495</v>
      </c>
      <c r="S31" s="39">
        <v>3603306</v>
      </c>
      <c r="T31" s="62">
        <v>12842.207053682319</v>
      </c>
      <c r="U31" s="34">
        <v>3039062</v>
      </c>
      <c r="V31" s="712">
        <v>11620.5893854446</v>
      </c>
    </row>
    <row r="32" spans="1:23" s="33" customFormat="1" ht="17.25" customHeight="1">
      <c r="A32" s="34">
        <v>28</v>
      </c>
      <c r="B32" s="34" t="s">
        <v>158</v>
      </c>
      <c r="C32" s="35">
        <v>2288679.8329117587</v>
      </c>
      <c r="D32" s="36">
        <v>4372.8970793794651</v>
      </c>
      <c r="E32" s="35">
        <v>2422053</v>
      </c>
      <c r="F32" s="36">
        <v>5045.1019259628647</v>
      </c>
      <c r="G32" s="35">
        <v>2536681</v>
      </c>
      <c r="H32" s="36">
        <v>7116.1167144416613</v>
      </c>
      <c r="I32" s="35">
        <v>2840440</v>
      </c>
      <c r="J32" s="36">
        <v>8786.1201386300709</v>
      </c>
      <c r="K32" s="35">
        <v>2889904</v>
      </c>
      <c r="L32" s="36">
        <v>9497.5545026746804</v>
      </c>
      <c r="M32" s="35">
        <v>2900931</v>
      </c>
      <c r="N32" s="36">
        <v>9297.7762758686404</v>
      </c>
      <c r="O32" s="35">
        <v>2461517</v>
      </c>
      <c r="P32" s="36">
        <v>10234.847614293198</v>
      </c>
      <c r="Q32" s="37">
        <v>2632170</v>
      </c>
      <c r="R32" s="38">
        <v>10974.757966071153</v>
      </c>
      <c r="S32" s="39">
        <v>2634503</v>
      </c>
      <c r="T32" s="62">
        <v>12654.876303537596</v>
      </c>
      <c r="U32" s="34">
        <v>2553837</v>
      </c>
      <c r="V32" s="712">
        <v>10443.21978990497</v>
      </c>
    </row>
    <row r="33" spans="1:22" s="33" customFormat="1" ht="17.25" customHeight="1">
      <c r="A33" s="34">
        <v>29</v>
      </c>
      <c r="B33" s="34" t="s">
        <v>159</v>
      </c>
      <c r="C33" s="35">
        <v>5527.9688843223203</v>
      </c>
      <c r="D33" s="36">
        <v>10.166215667038124</v>
      </c>
      <c r="E33" s="35">
        <v>5676</v>
      </c>
      <c r="F33" s="36">
        <v>14.018348183884806</v>
      </c>
      <c r="G33" s="35">
        <v>5508</v>
      </c>
      <c r="H33" s="36">
        <v>15.551941364999999</v>
      </c>
      <c r="I33" s="35">
        <v>5367</v>
      </c>
      <c r="J33" s="36">
        <v>17.544616179999998</v>
      </c>
      <c r="K33" s="35">
        <v>5142</v>
      </c>
      <c r="L33" s="36">
        <v>18.493781631000001</v>
      </c>
      <c r="M33" s="35">
        <v>5685</v>
      </c>
      <c r="N33" s="36">
        <v>22.415257361553579</v>
      </c>
      <c r="O33" s="35">
        <v>6220</v>
      </c>
      <c r="P33" s="36">
        <v>25.933370756823123</v>
      </c>
      <c r="Q33" s="37">
        <v>5912</v>
      </c>
      <c r="R33" s="38">
        <v>30.314140647000002</v>
      </c>
      <c r="S33" s="39">
        <v>7349</v>
      </c>
      <c r="T33" s="62">
        <v>41.083857128000005</v>
      </c>
      <c r="U33" s="34">
        <v>4432</v>
      </c>
      <c r="V33" s="712">
        <v>33.253997932000004</v>
      </c>
    </row>
    <row r="34" spans="1:22" s="33" customFormat="1" ht="17.25" customHeight="1">
      <c r="A34" s="34">
        <v>30</v>
      </c>
      <c r="B34" s="34" t="s">
        <v>160</v>
      </c>
      <c r="C34" s="35">
        <v>76738.674198165536</v>
      </c>
      <c r="D34" s="36">
        <v>406.60790716670959</v>
      </c>
      <c r="E34" s="35">
        <v>77271</v>
      </c>
      <c r="F34" s="36">
        <v>403.86191457109794</v>
      </c>
      <c r="G34" s="35">
        <v>109896</v>
      </c>
      <c r="H34" s="36">
        <v>409.77208519371112</v>
      </c>
      <c r="I34" s="35">
        <v>81714</v>
      </c>
      <c r="J34" s="36">
        <v>595.73458319413191</v>
      </c>
      <c r="K34" s="35">
        <v>81338</v>
      </c>
      <c r="L34" s="36">
        <v>333.11634416443246</v>
      </c>
      <c r="M34" s="35">
        <v>73561</v>
      </c>
      <c r="N34" s="36">
        <v>327.15640281883668</v>
      </c>
      <c r="O34" s="35">
        <v>69571</v>
      </c>
      <c r="P34" s="36">
        <v>376.13266871306934</v>
      </c>
      <c r="Q34" s="37">
        <v>68340</v>
      </c>
      <c r="R34" s="38">
        <v>411.72002504803993</v>
      </c>
      <c r="S34" s="39">
        <v>55414</v>
      </c>
      <c r="T34" s="62">
        <v>446.41095244073455</v>
      </c>
      <c r="U34" s="34">
        <v>39065</v>
      </c>
      <c r="V34" s="712">
        <v>431.58225168065138</v>
      </c>
    </row>
    <row r="35" spans="1:22" s="33" customFormat="1" ht="12.5">
      <c r="A35" s="34">
        <v>31</v>
      </c>
      <c r="B35" s="42" t="s">
        <v>161</v>
      </c>
      <c r="C35" s="35">
        <v>6648.1889487621411</v>
      </c>
      <c r="D35" s="36">
        <v>11.785066199689538</v>
      </c>
      <c r="E35" s="35">
        <v>6281</v>
      </c>
      <c r="F35" s="36">
        <v>13.699540003132654</v>
      </c>
      <c r="G35" s="35">
        <v>6799</v>
      </c>
      <c r="H35" s="36">
        <v>18.718952501546177</v>
      </c>
      <c r="I35" s="35">
        <v>7058</v>
      </c>
      <c r="J35" s="36">
        <v>22.014378721583697</v>
      </c>
      <c r="K35" s="35">
        <v>8278</v>
      </c>
      <c r="L35" s="36">
        <v>23.878436883500001</v>
      </c>
      <c r="M35" s="35">
        <v>7989</v>
      </c>
      <c r="N35" s="36">
        <v>37.158750625455973</v>
      </c>
      <c r="O35" s="35">
        <v>8959</v>
      </c>
      <c r="P35" s="36">
        <v>49.872462062471101</v>
      </c>
      <c r="Q35" s="37">
        <v>16707</v>
      </c>
      <c r="R35" s="38">
        <v>85.175593768499994</v>
      </c>
      <c r="S35" s="39">
        <v>16419</v>
      </c>
      <c r="T35" s="62">
        <v>83.641782634478332</v>
      </c>
      <c r="U35" s="34">
        <v>8080</v>
      </c>
      <c r="V35" s="712">
        <v>57.359897393880004</v>
      </c>
    </row>
    <row r="36" spans="1:22" s="33" customFormat="1" ht="17.25" customHeight="1">
      <c r="A36" s="34">
        <v>32</v>
      </c>
      <c r="B36" s="42" t="s">
        <v>162</v>
      </c>
      <c r="C36" s="35">
        <v>787209.48839725566</v>
      </c>
      <c r="D36" s="36">
        <v>3095.0633650981408</v>
      </c>
      <c r="E36" s="35">
        <v>794135</v>
      </c>
      <c r="F36" s="36">
        <v>3288.1846721021766</v>
      </c>
      <c r="G36" s="35">
        <v>803655</v>
      </c>
      <c r="H36" s="36">
        <v>4308.5718116127955</v>
      </c>
      <c r="I36" s="35">
        <v>811883</v>
      </c>
      <c r="J36" s="36">
        <v>5132.620153407217</v>
      </c>
      <c r="K36" s="35">
        <v>802522</v>
      </c>
      <c r="L36" s="36">
        <v>5094.5229618369594</v>
      </c>
      <c r="M36" s="35">
        <v>794925</v>
      </c>
      <c r="N36" s="36">
        <v>5102.5921155824963</v>
      </c>
      <c r="O36" s="35">
        <v>736956</v>
      </c>
      <c r="P36" s="36">
        <v>5162.0580415347322</v>
      </c>
      <c r="Q36" s="37">
        <v>808076</v>
      </c>
      <c r="R36" s="38">
        <v>6071.9863040278497</v>
      </c>
      <c r="S36" s="39">
        <v>761074</v>
      </c>
      <c r="T36" s="62">
        <v>7089.0524683284802</v>
      </c>
      <c r="U36" s="34">
        <v>1178506</v>
      </c>
      <c r="V36" s="712">
        <v>6862.1841331943488</v>
      </c>
    </row>
    <row r="37" spans="1:22" s="33" customFormat="1" ht="17.25" customHeight="1">
      <c r="A37" s="34">
        <v>33</v>
      </c>
      <c r="B37" s="34" t="s">
        <v>163</v>
      </c>
      <c r="C37" s="35">
        <v>156206.46567279781</v>
      </c>
      <c r="D37" s="36">
        <v>354.10998125808607</v>
      </c>
      <c r="E37" s="35">
        <v>178819</v>
      </c>
      <c r="F37" s="36">
        <v>380.67537947887092</v>
      </c>
      <c r="G37" s="35">
        <v>167360</v>
      </c>
      <c r="H37" s="36">
        <v>429.6454236976831</v>
      </c>
      <c r="I37" s="35">
        <v>182556</v>
      </c>
      <c r="J37" s="36">
        <v>529.6448707751465</v>
      </c>
      <c r="K37" s="35">
        <v>181955</v>
      </c>
      <c r="L37" s="36">
        <v>536.57043864253455</v>
      </c>
      <c r="M37" s="35">
        <v>192514</v>
      </c>
      <c r="N37" s="36">
        <v>507.64965687521999</v>
      </c>
      <c r="O37" s="35">
        <v>197769</v>
      </c>
      <c r="P37" s="36">
        <v>677.59617043574349</v>
      </c>
      <c r="Q37" s="37">
        <v>215722</v>
      </c>
      <c r="R37" s="38">
        <v>722.69945561187308</v>
      </c>
      <c r="S37" s="39">
        <v>191026</v>
      </c>
      <c r="T37" s="62">
        <v>850.71769019687258</v>
      </c>
      <c r="U37" s="34">
        <v>289452</v>
      </c>
      <c r="V37" s="712">
        <v>929.86485539314742</v>
      </c>
    </row>
    <row r="38" spans="1:22" s="33" customFormat="1" ht="17.25" customHeight="1">
      <c r="A38" s="34">
        <v>34</v>
      </c>
      <c r="B38" s="34" t="s">
        <v>164</v>
      </c>
      <c r="C38" s="44" t="s">
        <v>103</v>
      </c>
      <c r="D38" s="45" t="s">
        <v>103</v>
      </c>
      <c r="E38" s="44" t="s">
        <v>103</v>
      </c>
      <c r="F38" s="45" t="s">
        <v>103</v>
      </c>
      <c r="G38" s="44" t="s">
        <v>103</v>
      </c>
      <c r="H38" s="45" t="s">
        <v>103</v>
      </c>
      <c r="I38" s="44" t="s">
        <v>103</v>
      </c>
      <c r="J38" s="45" t="s">
        <v>103</v>
      </c>
      <c r="K38" s="44" t="s">
        <v>103</v>
      </c>
      <c r="L38" s="45" t="s">
        <v>103</v>
      </c>
      <c r="M38" s="44">
        <v>1586</v>
      </c>
      <c r="N38" s="45">
        <v>4.5239422929999993</v>
      </c>
      <c r="O38" s="44">
        <v>38352</v>
      </c>
      <c r="P38" s="45">
        <v>466.80192365300064</v>
      </c>
      <c r="Q38" s="46">
        <v>5843</v>
      </c>
      <c r="R38" s="47">
        <v>66.507668479000003</v>
      </c>
      <c r="S38" s="48">
        <v>1944</v>
      </c>
      <c r="T38" s="63">
        <v>12.384097283999999</v>
      </c>
      <c r="U38" s="34">
        <v>2575</v>
      </c>
      <c r="V38" s="712">
        <v>17.089309316000001</v>
      </c>
    </row>
    <row r="39" spans="1:22" s="33" customFormat="1" ht="17.25" customHeight="1">
      <c r="A39" s="34">
        <v>35</v>
      </c>
      <c r="B39" s="34" t="s">
        <v>165</v>
      </c>
      <c r="C39" s="35">
        <v>105.05144850047449</v>
      </c>
      <c r="D39" s="36">
        <v>0.17368959416383653</v>
      </c>
      <c r="E39" s="35">
        <v>106</v>
      </c>
      <c r="F39" s="36">
        <v>0.16551225944071285</v>
      </c>
      <c r="G39" s="35">
        <v>118</v>
      </c>
      <c r="H39" s="36">
        <v>0.25772208703905886</v>
      </c>
      <c r="I39" s="35">
        <v>125</v>
      </c>
      <c r="J39" s="36">
        <v>0.22690513823452413</v>
      </c>
      <c r="K39" s="35">
        <v>107</v>
      </c>
      <c r="L39" s="36">
        <v>0.22538985499999997</v>
      </c>
      <c r="M39" s="35">
        <v>82</v>
      </c>
      <c r="N39" s="36">
        <v>0.33354797601170788</v>
      </c>
      <c r="O39" s="35">
        <v>118</v>
      </c>
      <c r="P39" s="36">
        <v>0.38069545979046759</v>
      </c>
      <c r="Q39" s="37">
        <v>107</v>
      </c>
      <c r="R39" s="38">
        <v>0</v>
      </c>
      <c r="S39" s="39">
        <v>140</v>
      </c>
      <c r="T39" s="62">
        <v>0.98125801599999996</v>
      </c>
      <c r="U39" s="34">
        <v>104</v>
      </c>
      <c r="V39" s="712">
        <v>0.75208737800000003</v>
      </c>
    </row>
    <row r="40" spans="1:22" s="33" customFormat="1" ht="17.25" customHeight="1">
      <c r="A40" s="34">
        <v>36</v>
      </c>
      <c r="B40" s="34" t="s">
        <v>166</v>
      </c>
      <c r="C40" s="35">
        <v>37305.422050752903</v>
      </c>
      <c r="D40" s="36">
        <v>77.724483009224713</v>
      </c>
      <c r="E40" s="35">
        <v>33877</v>
      </c>
      <c r="F40" s="36">
        <v>88.431489568526999</v>
      </c>
      <c r="G40" s="35">
        <v>34984</v>
      </c>
      <c r="H40" s="36">
        <v>138.08792132799266</v>
      </c>
      <c r="I40" s="35">
        <v>38868</v>
      </c>
      <c r="J40" s="36">
        <v>154.15588055016653</v>
      </c>
      <c r="K40" s="35">
        <v>35406</v>
      </c>
      <c r="L40" s="36">
        <v>149.54983443538526</v>
      </c>
      <c r="M40" s="35">
        <v>36432</v>
      </c>
      <c r="N40" s="36">
        <v>167.74878217011747</v>
      </c>
      <c r="O40" s="35">
        <v>33733</v>
      </c>
      <c r="P40" s="36">
        <v>172.65530797328597</v>
      </c>
      <c r="Q40" s="37">
        <v>38376</v>
      </c>
      <c r="R40" s="38">
        <v>202.93102199713496</v>
      </c>
      <c r="S40" s="39">
        <v>37767</v>
      </c>
      <c r="T40" s="62">
        <v>211.03864893718816</v>
      </c>
      <c r="U40" s="34">
        <v>16996</v>
      </c>
      <c r="V40" s="712">
        <v>170.16613203491252</v>
      </c>
    </row>
    <row r="41" spans="1:22" s="55" customFormat="1" ht="17.25" customHeight="1">
      <c r="A41" s="49"/>
      <c r="B41" s="50" t="s">
        <v>126</v>
      </c>
      <c r="C41" s="51">
        <v>25869356</v>
      </c>
      <c r="D41" s="52">
        <v>55398.9454215929</v>
      </c>
      <c r="E41" s="51">
        <v>26702452</v>
      </c>
      <c r="F41" s="52">
        <v>58319.877070932329</v>
      </c>
      <c r="G41" s="51">
        <v>26419617</v>
      </c>
      <c r="H41" s="52">
        <v>77725.7253157081</v>
      </c>
      <c r="I41" s="51">
        <v>28162617</v>
      </c>
      <c r="J41" s="52">
        <v>92134.778300319798</v>
      </c>
      <c r="K41" s="51">
        <v>28647745</v>
      </c>
      <c r="L41" s="52">
        <v>97689.712928979323</v>
      </c>
      <c r="M41" s="51">
        <v>28846645</v>
      </c>
      <c r="N41" s="52">
        <v>101619.30996513811</v>
      </c>
      <c r="O41" s="51">
        <v>28127425</v>
      </c>
      <c r="P41" s="52">
        <v>113888.95042548259</v>
      </c>
      <c r="Q41" s="53">
        <v>29112861</v>
      </c>
      <c r="R41" s="54">
        <v>125205.1074313633</v>
      </c>
      <c r="S41" s="60">
        <v>28470452</v>
      </c>
      <c r="T41" s="64">
        <v>144421.95682675042</v>
      </c>
      <c r="U41" s="50">
        <v>29176877</v>
      </c>
      <c r="V41" s="713">
        <v>149676.29157409733</v>
      </c>
    </row>
    <row r="42" spans="1:22" s="55" customFormat="1" ht="17.25" customHeight="1">
      <c r="A42" s="33"/>
      <c r="C42" s="818"/>
      <c r="D42" s="819"/>
      <c r="E42" s="818"/>
      <c r="F42" s="819"/>
      <c r="G42" s="818"/>
      <c r="H42" s="819"/>
      <c r="I42" s="818"/>
      <c r="J42" s="819"/>
      <c r="K42" s="818"/>
      <c r="L42" s="819"/>
      <c r="M42" s="818"/>
      <c r="N42" s="819"/>
      <c r="O42" s="818"/>
      <c r="P42" s="819"/>
      <c r="Q42" s="820"/>
      <c r="R42" s="821"/>
      <c r="S42" s="822"/>
      <c r="T42" s="823"/>
      <c r="V42" s="824"/>
    </row>
    <row r="43" spans="1:22" s="55" customFormat="1" ht="17.25" customHeight="1">
      <c r="A43" s="825" t="s">
        <v>274</v>
      </c>
      <c r="C43" s="818"/>
      <c r="D43" s="819"/>
      <c r="E43" s="818"/>
      <c r="F43" s="819"/>
      <c r="G43" s="818"/>
      <c r="H43" s="819"/>
      <c r="I43" s="818"/>
      <c r="J43" s="819"/>
      <c r="K43" s="818"/>
      <c r="L43" s="819"/>
      <c r="M43" s="818"/>
      <c r="N43" s="819"/>
      <c r="O43" s="818"/>
      <c r="P43" s="819"/>
      <c r="Q43" s="820"/>
      <c r="R43" s="821"/>
      <c r="S43" s="822"/>
      <c r="T43" s="823"/>
      <c r="V43" s="824"/>
    </row>
    <row r="44" spans="1:22" ht="20.149999999999999" customHeight="1">
      <c r="A44" s="2008" t="s">
        <v>374</v>
      </c>
      <c r="B44" s="2009"/>
      <c r="C44" s="2009"/>
      <c r="D44" s="2009"/>
      <c r="E44" s="2009"/>
      <c r="F44" s="2009"/>
      <c r="G44" s="2009"/>
      <c r="H44" s="56"/>
      <c r="I44" s="56"/>
      <c r="J44" s="56"/>
      <c r="Q44" s="57"/>
      <c r="R44" s="58"/>
      <c r="S44" s="59"/>
      <c r="T44" s="59"/>
    </row>
    <row r="45" spans="1:22" ht="52.5" customHeight="1">
      <c r="A45" s="1997" t="s">
        <v>375</v>
      </c>
      <c r="B45" s="1997"/>
      <c r="C45" s="1997"/>
      <c r="D45" s="1997"/>
      <c r="E45" s="1997"/>
      <c r="F45" s="1997"/>
      <c r="G45" s="1997"/>
      <c r="H45" s="1997"/>
      <c r="I45" s="1997"/>
      <c r="J45" s="1997"/>
      <c r="K45" s="1997"/>
      <c r="L45" s="1997"/>
    </row>
    <row r="46" spans="1:22" ht="66" customHeight="1">
      <c r="A46" s="1997" t="s">
        <v>939</v>
      </c>
      <c r="B46" s="1997"/>
      <c r="C46" s="1997"/>
      <c r="D46" s="1997"/>
      <c r="E46" s="1997"/>
      <c r="F46" s="1997"/>
      <c r="G46" s="1997"/>
      <c r="H46" s="1997"/>
      <c r="I46" s="1997"/>
      <c r="J46" s="1997"/>
      <c r="K46" s="1997"/>
    </row>
  </sheetData>
  <sheetProtection selectLockedCells="1"/>
  <dataConsolidate>
    <dataRefs count="4">
      <dataRef ref="AD4:AE38" sheet="Indv.NB Statewise " r:id="rId1"/>
      <dataRef ref="AB4:AC38" sheet="Indv.NB Statewise " r:id="rId2"/>
      <dataRef ref="AF4:AG38" sheet="Indv.NB Statewise " r:id="rId3"/>
      <dataRef ref="AB4:AC38" sheet="Indv.NB Statewise " r:id="rId4"/>
    </dataRefs>
  </dataConsolidate>
  <mergeCells count="17">
    <mergeCell ref="Q3:R3"/>
    <mergeCell ref="A46:K46"/>
    <mergeCell ref="A44:G44"/>
    <mergeCell ref="A45:L45"/>
    <mergeCell ref="A1:D1"/>
    <mergeCell ref="U3:V3"/>
    <mergeCell ref="S2:V2"/>
    <mergeCell ref="S3:T3"/>
    <mergeCell ref="A3:A4"/>
    <mergeCell ref="B3:B4"/>
    <mergeCell ref="C3:D3"/>
    <mergeCell ref="E3:F3"/>
    <mergeCell ref="G3:H3"/>
    <mergeCell ref="I3:J3"/>
    <mergeCell ref="K3:L3"/>
    <mergeCell ref="M3:N3"/>
    <mergeCell ref="O3:P3"/>
  </mergeCells>
  <printOptions horizontalCentered="1"/>
  <pageMargins left="0.31496062992126" right="0.31496062992126" top="0.39370078740157499" bottom="0.196850393700787" header="0.27559055118110198" footer="0.511811023622047"/>
  <pageSetup paperSize="9" scale="75" orientation="landscape" r:id="rId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J45"/>
  <sheetViews>
    <sheetView zoomScaleNormal="100" workbookViewId="0">
      <pane xSplit="2" ySplit="5" topLeftCell="AP42" activePane="bottomRight" state="frozen"/>
      <selection activeCell="EU41" sqref="EU41"/>
      <selection pane="topRight" activeCell="EU41" sqref="EU41"/>
      <selection pane="bottomLeft" activeCell="EU41" sqref="EU41"/>
      <selection pane="bottomRight" activeCell="A45" sqref="A45:N45"/>
    </sheetView>
  </sheetViews>
  <sheetFormatPr defaultRowHeight="20.149999999999999" customHeight="1"/>
  <cols>
    <col min="1" max="1" width="7.54296875" style="147" customWidth="1"/>
    <col min="2" max="2" width="24.1796875" style="147" customWidth="1"/>
    <col min="3" max="3" width="11.81640625" style="147" bestFit="1" customWidth="1"/>
    <col min="4" max="4" width="9.26953125" style="147" bestFit="1" customWidth="1"/>
    <col min="5" max="5" width="12.81640625" style="147" bestFit="1" customWidth="1"/>
    <col min="6" max="6" width="9.26953125" style="147" bestFit="1" customWidth="1"/>
    <col min="7" max="7" width="8.7265625" style="147" bestFit="1" customWidth="1"/>
    <col min="8" max="10" width="9.26953125" style="147" bestFit="1" customWidth="1"/>
    <col min="11" max="11" width="11.81640625" style="147" bestFit="1" customWidth="1"/>
    <col min="12" max="12" width="9.26953125" style="147" bestFit="1" customWidth="1"/>
    <col min="13" max="13" width="8.7265625" style="147" bestFit="1" customWidth="1"/>
    <col min="14" max="14" width="9.26953125" style="147" bestFit="1" customWidth="1"/>
    <col min="15" max="15" width="10.26953125" style="147" bestFit="1" customWidth="1"/>
    <col min="16" max="16" width="9.26953125" style="147" bestFit="1" customWidth="1"/>
    <col min="17" max="17" width="8.7265625" style="147" bestFit="1" customWidth="1"/>
    <col min="18" max="18" width="9.26953125" style="147" bestFit="1" customWidth="1"/>
    <col min="19" max="19" width="10.26953125" style="147" bestFit="1" customWidth="1"/>
    <col min="20" max="20" width="9.26953125" style="147" bestFit="1" customWidth="1"/>
    <col min="21" max="21" width="8.7265625" style="147" bestFit="1" customWidth="1"/>
    <col min="22" max="26" width="9.26953125" style="147" bestFit="1" customWidth="1"/>
    <col min="27" max="27" width="11.81640625" style="147" bestFit="1" customWidth="1"/>
    <col min="28" max="30" width="9.26953125" style="147" bestFit="1" customWidth="1"/>
    <col min="31" max="31" width="10.26953125" style="147" bestFit="1" customWidth="1"/>
    <col min="32" max="32" width="9.26953125" style="147" bestFit="1" customWidth="1"/>
    <col min="33" max="33" width="8.7265625" style="147" bestFit="1" customWidth="1"/>
    <col min="34" max="36" width="9.26953125" style="147" bestFit="1" customWidth="1"/>
    <col min="37" max="37" width="10.26953125" style="147" bestFit="1" customWidth="1"/>
    <col min="38" max="38" width="9.26953125" style="147" bestFit="1" customWidth="1"/>
    <col min="39" max="39" width="8.7265625" style="147" bestFit="1" customWidth="1"/>
    <col min="40" max="40" width="9.26953125" style="147" bestFit="1" customWidth="1"/>
    <col min="41" max="41" width="10.26953125" style="147" bestFit="1" customWidth="1"/>
    <col min="42" max="42" width="9.26953125" style="147" bestFit="1" customWidth="1"/>
    <col min="43" max="43" width="8.7265625" style="147" bestFit="1" customWidth="1"/>
    <col min="44" max="46" width="9.26953125" style="147" bestFit="1" customWidth="1"/>
    <col min="47" max="47" width="8.7265625" style="147" bestFit="1" customWidth="1"/>
    <col min="48" max="49" width="9.26953125" style="147" bestFit="1" customWidth="1"/>
    <col min="50" max="50" width="10.26953125" style="147" bestFit="1" customWidth="1"/>
    <col min="51" max="51" width="11.81640625" style="147" bestFit="1" customWidth="1"/>
    <col min="52" max="54" width="9.26953125" style="147" bestFit="1" customWidth="1"/>
    <col min="55" max="55" width="11.81640625" style="147" bestFit="1" customWidth="1"/>
    <col min="56" max="58" width="9.26953125" style="147" bestFit="1" customWidth="1"/>
    <col min="59" max="59" width="10.26953125" style="147" bestFit="1" customWidth="1"/>
    <col min="60" max="62" width="9.26953125" style="147" bestFit="1" customWidth="1"/>
    <col min="63" max="63" width="10.26953125" style="147" bestFit="1" customWidth="1"/>
    <col min="64" max="66" width="9.26953125" style="147" bestFit="1" customWidth="1"/>
    <col min="67" max="67" width="11.81640625" style="655" bestFit="1" customWidth="1"/>
    <col min="68" max="70" width="9.26953125" style="147" bestFit="1" customWidth="1"/>
    <col min="71" max="71" width="10.26953125" style="147" bestFit="1" customWidth="1"/>
    <col min="72" max="72" width="9.26953125" style="147" bestFit="1" customWidth="1"/>
    <col min="73" max="73" width="8.7265625" style="147" bestFit="1" customWidth="1"/>
    <col min="74" max="78" width="9.26953125" style="147" bestFit="1" customWidth="1"/>
    <col min="79" max="79" width="10.26953125" style="147" bestFit="1" customWidth="1"/>
    <col min="80" max="80" width="9.26953125" style="147" bestFit="1" customWidth="1"/>
    <col min="81" max="81" width="8.7265625" style="147" bestFit="1" customWidth="1"/>
    <col min="82" max="82" width="9.26953125" style="147" bestFit="1" customWidth="1"/>
    <col min="83" max="83" width="8.7265625" style="147" bestFit="1" customWidth="1"/>
    <col min="84" max="84" width="9.26953125" style="147" bestFit="1" customWidth="1"/>
    <col min="85" max="86" width="10.26953125" style="147" bestFit="1" customWidth="1"/>
    <col min="87" max="87" width="11.81640625" style="147" bestFit="1" customWidth="1"/>
    <col min="88" max="90" width="9.26953125" style="147" bestFit="1" customWidth="1"/>
    <col min="91" max="91" width="11.81640625" style="147" bestFit="1" customWidth="1"/>
    <col min="92" max="94" width="9.26953125" style="147" bestFit="1" customWidth="1"/>
    <col min="95" max="95" width="10.26953125" style="147" bestFit="1" customWidth="1"/>
    <col min="96" max="98" width="9.26953125" style="147" bestFit="1" customWidth="1"/>
    <col min="99" max="99" width="11.81640625" style="147" bestFit="1" customWidth="1"/>
    <col min="100" max="100" width="9.26953125" style="147" bestFit="1" customWidth="1"/>
    <col min="101" max="101" width="10.26953125" style="147" bestFit="1" customWidth="1"/>
    <col min="102" max="102" width="9.26953125" style="147" bestFit="1" customWidth="1"/>
    <col min="103" max="104" width="10.26953125" style="147" bestFit="1" customWidth="1"/>
    <col min="105" max="105" width="11.81640625" style="147" bestFit="1" customWidth="1"/>
    <col min="106" max="106" width="9.26953125" style="147" bestFit="1" customWidth="1"/>
    <col min="107" max="107" width="11.81640625" style="147" bestFit="1" customWidth="1"/>
    <col min="108" max="108" width="13.7265625" style="147" customWidth="1"/>
    <col min="109" max="109" width="9.1796875" style="147"/>
    <col min="110" max="110" width="9.54296875" style="147" bestFit="1" customWidth="1"/>
    <col min="111" max="111" width="9.1796875" style="147"/>
    <col min="112" max="112" width="9.54296875" style="147" bestFit="1" customWidth="1"/>
    <col min="113" max="113" width="9.1796875" style="147"/>
    <col min="114" max="114" width="9.54296875" style="147" bestFit="1" customWidth="1"/>
    <col min="115" max="311" width="9.1796875" style="147"/>
    <col min="312" max="312" width="28" style="147" customWidth="1"/>
    <col min="313" max="364" width="11.7265625" style="147" customWidth="1"/>
    <col min="365" max="365" width="9.1796875" style="147"/>
    <col min="366" max="366" width="9.54296875" style="147" bestFit="1" customWidth="1"/>
    <col min="367" max="367" width="9.1796875" style="147"/>
    <col min="368" max="368" width="9.54296875" style="147" bestFit="1" customWidth="1"/>
    <col min="369" max="369" width="9.1796875" style="147"/>
    <col min="370" max="370" width="9.54296875" style="147" bestFit="1" customWidth="1"/>
    <col min="371" max="567" width="9.1796875" style="147"/>
    <col min="568" max="568" width="28" style="147" customWidth="1"/>
    <col min="569" max="620" width="11.7265625" style="147" customWidth="1"/>
    <col min="621" max="621" width="9.1796875" style="147"/>
    <col min="622" max="622" width="9.54296875" style="147" bestFit="1" customWidth="1"/>
    <col min="623" max="623" width="9.1796875" style="147"/>
    <col min="624" max="624" width="9.54296875" style="147" bestFit="1" customWidth="1"/>
    <col min="625" max="625" width="9.1796875" style="147"/>
    <col min="626" max="626" width="9.54296875" style="147" bestFit="1" customWidth="1"/>
    <col min="627" max="823" width="9.1796875" style="147"/>
    <col min="824" max="824" width="28" style="147" customWidth="1"/>
    <col min="825" max="876" width="11.7265625" style="147" customWidth="1"/>
    <col min="877" max="877" width="9.1796875" style="147"/>
    <col min="878" max="878" width="9.54296875" style="147" bestFit="1" customWidth="1"/>
    <col min="879" max="879" width="9.1796875" style="147"/>
    <col min="880" max="880" width="9.54296875" style="147" bestFit="1" customWidth="1"/>
    <col min="881" max="881" width="9.1796875" style="147"/>
    <col min="882" max="882" width="9.54296875" style="147" bestFit="1" customWidth="1"/>
    <col min="883" max="1079" width="9.1796875" style="147"/>
    <col min="1080" max="1080" width="28" style="147" customWidth="1"/>
    <col min="1081" max="1132" width="11.7265625" style="147" customWidth="1"/>
    <col min="1133" max="1133" width="9.1796875" style="147"/>
    <col min="1134" max="1134" width="9.54296875" style="147" bestFit="1" customWidth="1"/>
    <col min="1135" max="1135" width="9.1796875" style="147"/>
    <col min="1136" max="1136" width="9.54296875" style="147" bestFit="1" customWidth="1"/>
    <col min="1137" max="1137" width="9.1796875" style="147"/>
    <col min="1138" max="1138" width="9.54296875" style="147" bestFit="1" customWidth="1"/>
    <col min="1139" max="1335" width="9.1796875" style="147"/>
    <col min="1336" max="1336" width="28" style="147" customWidth="1"/>
    <col min="1337" max="1388" width="11.7265625" style="147" customWidth="1"/>
    <col min="1389" max="1389" width="9.1796875" style="147"/>
    <col min="1390" max="1390" width="9.54296875" style="147" bestFit="1" customWidth="1"/>
    <col min="1391" max="1391" width="9.1796875" style="147"/>
    <col min="1392" max="1392" width="9.54296875" style="147" bestFit="1" customWidth="1"/>
    <col min="1393" max="1393" width="9.1796875" style="147"/>
    <col min="1394" max="1394" width="9.54296875" style="147" bestFit="1" customWidth="1"/>
    <col min="1395" max="1591" width="9.1796875" style="147"/>
    <col min="1592" max="1592" width="28" style="147" customWidth="1"/>
    <col min="1593" max="1644" width="11.7265625" style="147" customWidth="1"/>
    <col min="1645" max="1645" width="9.1796875" style="147"/>
    <col min="1646" max="1646" width="9.54296875" style="147" bestFit="1" customWidth="1"/>
    <col min="1647" max="1647" width="9.1796875" style="147"/>
    <col min="1648" max="1648" width="9.54296875" style="147" bestFit="1" customWidth="1"/>
    <col min="1649" max="1649" width="9.1796875" style="147"/>
    <col min="1650" max="1650" width="9.54296875" style="147" bestFit="1" customWidth="1"/>
    <col min="1651" max="1847" width="9.1796875" style="147"/>
    <col min="1848" max="1848" width="28" style="147" customWidth="1"/>
    <col min="1849" max="1900" width="11.7265625" style="147" customWidth="1"/>
    <col min="1901" max="1901" width="9.1796875" style="147"/>
    <col min="1902" max="1902" width="9.54296875" style="147" bestFit="1" customWidth="1"/>
    <col min="1903" max="1903" width="9.1796875" style="147"/>
    <col min="1904" max="1904" width="9.54296875" style="147" bestFit="1" customWidth="1"/>
    <col min="1905" max="1905" width="9.1796875" style="147"/>
    <col min="1906" max="1906" width="9.54296875" style="147" bestFit="1" customWidth="1"/>
    <col min="1907" max="2103" width="9.1796875" style="147"/>
    <col min="2104" max="2104" width="28" style="147" customWidth="1"/>
    <col min="2105" max="2156" width="11.7265625" style="147" customWidth="1"/>
    <col min="2157" max="2157" width="9.1796875" style="147"/>
    <col min="2158" max="2158" width="9.54296875" style="147" bestFit="1" customWidth="1"/>
    <col min="2159" max="2159" width="9.1796875" style="147"/>
    <col min="2160" max="2160" width="9.54296875" style="147" bestFit="1" customWidth="1"/>
    <col min="2161" max="2161" width="9.1796875" style="147"/>
    <col min="2162" max="2162" width="9.54296875" style="147" bestFit="1" customWidth="1"/>
    <col min="2163" max="2359" width="9.1796875" style="147"/>
    <col min="2360" max="2360" width="28" style="147" customWidth="1"/>
    <col min="2361" max="2412" width="11.7265625" style="147" customWidth="1"/>
    <col min="2413" max="2413" width="9.1796875" style="147"/>
    <col min="2414" max="2414" width="9.54296875" style="147" bestFit="1" customWidth="1"/>
    <col min="2415" max="2415" width="9.1796875" style="147"/>
    <col min="2416" max="2416" width="9.54296875" style="147" bestFit="1" customWidth="1"/>
    <col min="2417" max="2417" width="9.1796875" style="147"/>
    <col min="2418" max="2418" width="9.54296875" style="147" bestFit="1" customWidth="1"/>
    <col min="2419" max="2615" width="9.1796875" style="147"/>
    <col min="2616" max="2616" width="28" style="147" customWidth="1"/>
    <col min="2617" max="2668" width="11.7265625" style="147" customWidth="1"/>
    <col min="2669" max="2669" width="9.1796875" style="147"/>
    <col min="2670" max="2670" width="9.54296875" style="147" bestFit="1" customWidth="1"/>
    <col min="2671" max="2671" width="9.1796875" style="147"/>
    <col min="2672" max="2672" width="9.54296875" style="147" bestFit="1" customWidth="1"/>
    <col min="2673" max="2673" width="9.1796875" style="147"/>
    <col min="2674" max="2674" width="9.54296875" style="147" bestFit="1" customWidth="1"/>
    <col min="2675" max="2871" width="9.1796875" style="147"/>
    <col min="2872" max="2872" width="28" style="147" customWidth="1"/>
    <col min="2873" max="2924" width="11.7265625" style="147" customWidth="1"/>
    <col min="2925" max="2925" width="9.1796875" style="147"/>
    <col min="2926" max="2926" width="9.54296875" style="147" bestFit="1" customWidth="1"/>
    <col min="2927" max="2927" width="9.1796875" style="147"/>
    <col min="2928" max="2928" width="9.54296875" style="147" bestFit="1" customWidth="1"/>
    <col min="2929" max="2929" width="9.1796875" style="147"/>
    <col min="2930" max="2930" width="9.54296875" style="147" bestFit="1" customWidth="1"/>
    <col min="2931" max="3127" width="9.1796875" style="147"/>
    <col min="3128" max="3128" width="28" style="147" customWidth="1"/>
    <col min="3129" max="3180" width="11.7265625" style="147" customWidth="1"/>
    <col min="3181" max="3181" width="9.1796875" style="147"/>
    <col min="3182" max="3182" width="9.54296875" style="147" bestFit="1" customWidth="1"/>
    <col min="3183" max="3183" width="9.1796875" style="147"/>
    <col min="3184" max="3184" width="9.54296875" style="147" bestFit="1" customWidth="1"/>
    <col min="3185" max="3185" width="9.1796875" style="147"/>
    <col min="3186" max="3186" width="9.54296875" style="147" bestFit="1" customWidth="1"/>
    <col min="3187" max="3383" width="9.1796875" style="147"/>
    <col min="3384" max="3384" width="28" style="147" customWidth="1"/>
    <col min="3385" max="3436" width="11.7265625" style="147" customWidth="1"/>
    <col min="3437" max="3437" width="9.1796875" style="147"/>
    <col min="3438" max="3438" width="9.54296875" style="147" bestFit="1" customWidth="1"/>
    <col min="3439" max="3439" width="9.1796875" style="147"/>
    <col min="3440" max="3440" width="9.54296875" style="147" bestFit="1" customWidth="1"/>
    <col min="3441" max="3441" width="9.1796875" style="147"/>
    <col min="3442" max="3442" width="9.54296875" style="147" bestFit="1" customWidth="1"/>
    <col min="3443" max="3639" width="9.1796875" style="147"/>
    <col min="3640" max="3640" width="28" style="147" customWidth="1"/>
    <col min="3641" max="3692" width="11.7265625" style="147" customWidth="1"/>
    <col min="3693" max="3693" width="9.1796875" style="147"/>
    <col min="3694" max="3694" width="9.54296875" style="147" bestFit="1" customWidth="1"/>
    <col min="3695" max="3695" width="9.1796875" style="147"/>
    <col min="3696" max="3696" width="9.54296875" style="147" bestFit="1" customWidth="1"/>
    <col min="3697" max="3697" width="9.1796875" style="147"/>
    <col min="3698" max="3698" width="9.54296875" style="147" bestFit="1" customWidth="1"/>
    <col min="3699" max="3895" width="9.1796875" style="147"/>
    <col min="3896" max="3896" width="28" style="147" customWidth="1"/>
    <col min="3897" max="3948" width="11.7265625" style="147" customWidth="1"/>
    <col min="3949" max="3949" width="9.1796875" style="147"/>
    <col min="3950" max="3950" width="9.54296875" style="147" bestFit="1" customWidth="1"/>
    <col min="3951" max="3951" width="9.1796875" style="147"/>
    <col min="3952" max="3952" width="9.54296875" style="147" bestFit="1" customWidth="1"/>
    <col min="3953" max="3953" width="9.1796875" style="147"/>
    <col min="3954" max="3954" width="9.54296875" style="147" bestFit="1" customWidth="1"/>
    <col min="3955" max="4151" width="9.1796875" style="147"/>
    <col min="4152" max="4152" width="28" style="147" customWidth="1"/>
    <col min="4153" max="4204" width="11.7265625" style="147" customWidth="1"/>
    <col min="4205" max="4205" width="9.1796875" style="147"/>
    <col min="4206" max="4206" width="9.54296875" style="147" bestFit="1" customWidth="1"/>
    <col min="4207" max="4207" width="9.1796875" style="147"/>
    <col min="4208" max="4208" width="9.54296875" style="147" bestFit="1" customWidth="1"/>
    <col min="4209" max="4209" width="9.1796875" style="147"/>
    <col min="4210" max="4210" width="9.54296875" style="147" bestFit="1" customWidth="1"/>
    <col min="4211" max="4407" width="9.1796875" style="147"/>
    <col min="4408" max="4408" width="28" style="147" customWidth="1"/>
    <col min="4409" max="4460" width="11.7265625" style="147" customWidth="1"/>
    <col min="4461" max="4461" width="9.1796875" style="147"/>
    <col min="4462" max="4462" width="9.54296875" style="147" bestFit="1" customWidth="1"/>
    <col min="4463" max="4463" width="9.1796875" style="147"/>
    <col min="4464" max="4464" width="9.54296875" style="147" bestFit="1" customWidth="1"/>
    <col min="4465" max="4465" width="9.1796875" style="147"/>
    <col min="4466" max="4466" width="9.54296875" style="147" bestFit="1" customWidth="1"/>
    <col min="4467" max="4663" width="9.1796875" style="147"/>
    <col min="4664" max="4664" width="28" style="147" customWidth="1"/>
    <col min="4665" max="4716" width="11.7265625" style="147" customWidth="1"/>
    <col min="4717" max="4717" width="9.1796875" style="147"/>
    <col min="4718" max="4718" width="9.54296875" style="147" bestFit="1" customWidth="1"/>
    <col min="4719" max="4719" width="9.1796875" style="147"/>
    <col min="4720" max="4720" width="9.54296875" style="147" bestFit="1" customWidth="1"/>
    <col min="4721" max="4721" width="9.1796875" style="147"/>
    <col min="4722" max="4722" width="9.54296875" style="147" bestFit="1" customWidth="1"/>
    <col min="4723" max="4919" width="9.1796875" style="147"/>
    <col min="4920" max="4920" width="28" style="147" customWidth="1"/>
    <col min="4921" max="4972" width="11.7265625" style="147" customWidth="1"/>
    <col min="4973" max="4973" width="9.1796875" style="147"/>
    <col min="4974" max="4974" width="9.54296875" style="147" bestFit="1" customWidth="1"/>
    <col min="4975" max="4975" width="9.1796875" style="147"/>
    <col min="4976" max="4976" width="9.54296875" style="147" bestFit="1" customWidth="1"/>
    <col min="4977" max="4977" width="9.1796875" style="147"/>
    <col min="4978" max="4978" width="9.54296875" style="147" bestFit="1" customWidth="1"/>
    <col min="4979" max="5175" width="9.1796875" style="147"/>
    <col min="5176" max="5176" width="28" style="147" customWidth="1"/>
    <col min="5177" max="5228" width="11.7265625" style="147" customWidth="1"/>
    <col min="5229" max="5229" width="9.1796875" style="147"/>
    <col min="5230" max="5230" width="9.54296875" style="147" bestFit="1" customWidth="1"/>
    <col min="5231" max="5231" width="9.1796875" style="147"/>
    <col min="5232" max="5232" width="9.54296875" style="147" bestFit="1" customWidth="1"/>
    <col min="5233" max="5233" width="9.1796875" style="147"/>
    <col min="5234" max="5234" width="9.54296875" style="147" bestFit="1" customWidth="1"/>
    <col min="5235" max="5431" width="9.1796875" style="147"/>
    <col min="5432" max="5432" width="28" style="147" customWidth="1"/>
    <col min="5433" max="5484" width="11.7265625" style="147" customWidth="1"/>
    <col min="5485" max="5485" width="9.1796875" style="147"/>
    <col min="5486" max="5486" width="9.54296875" style="147" bestFit="1" customWidth="1"/>
    <col min="5487" max="5487" width="9.1796875" style="147"/>
    <col min="5488" max="5488" width="9.54296875" style="147" bestFit="1" customWidth="1"/>
    <col min="5489" max="5489" width="9.1796875" style="147"/>
    <col min="5490" max="5490" width="9.54296875" style="147" bestFit="1" customWidth="1"/>
    <col min="5491" max="5687" width="9.1796875" style="147"/>
    <col min="5688" max="5688" width="28" style="147" customWidth="1"/>
    <col min="5689" max="5740" width="11.7265625" style="147" customWidth="1"/>
    <col min="5741" max="5741" width="9.1796875" style="147"/>
    <col min="5742" max="5742" width="9.54296875" style="147" bestFit="1" customWidth="1"/>
    <col min="5743" max="5743" width="9.1796875" style="147"/>
    <col min="5744" max="5744" width="9.54296875" style="147" bestFit="1" customWidth="1"/>
    <col min="5745" max="5745" width="9.1796875" style="147"/>
    <col min="5746" max="5746" width="9.54296875" style="147" bestFit="1" customWidth="1"/>
    <col min="5747" max="5943" width="9.1796875" style="147"/>
    <col min="5944" max="5944" width="28" style="147" customWidth="1"/>
    <col min="5945" max="5996" width="11.7265625" style="147" customWidth="1"/>
    <col min="5997" max="5997" width="9.1796875" style="147"/>
    <col min="5998" max="5998" width="9.54296875" style="147" bestFit="1" customWidth="1"/>
    <col min="5999" max="5999" width="9.1796875" style="147"/>
    <col min="6000" max="6000" width="9.54296875" style="147" bestFit="1" customWidth="1"/>
    <col min="6001" max="6001" width="9.1796875" style="147"/>
    <col min="6002" max="6002" width="9.54296875" style="147" bestFit="1" customWidth="1"/>
    <col min="6003" max="6199" width="9.1796875" style="147"/>
    <col min="6200" max="6200" width="28" style="147" customWidth="1"/>
    <col min="6201" max="6252" width="11.7265625" style="147" customWidth="1"/>
    <col min="6253" max="6253" width="9.1796875" style="147"/>
    <col min="6254" max="6254" width="9.54296875" style="147" bestFit="1" customWidth="1"/>
    <col min="6255" max="6255" width="9.1796875" style="147"/>
    <col min="6256" max="6256" width="9.54296875" style="147" bestFit="1" customWidth="1"/>
    <col min="6257" max="6257" width="9.1796875" style="147"/>
    <col min="6258" max="6258" width="9.54296875" style="147" bestFit="1" customWidth="1"/>
    <col min="6259" max="6455" width="9.1796875" style="147"/>
    <col min="6456" max="6456" width="28" style="147" customWidth="1"/>
    <col min="6457" max="6508" width="11.7265625" style="147" customWidth="1"/>
    <col min="6509" max="6509" width="9.1796875" style="147"/>
    <col min="6510" max="6510" width="9.54296875" style="147" bestFit="1" customWidth="1"/>
    <col min="6511" max="6511" width="9.1796875" style="147"/>
    <col min="6512" max="6512" width="9.54296875" style="147" bestFit="1" customWidth="1"/>
    <col min="6513" max="6513" width="9.1796875" style="147"/>
    <col min="6514" max="6514" width="9.54296875" style="147" bestFit="1" customWidth="1"/>
    <col min="6515" max="6711" width="9.1796875" style="147"/>
    <col min="6712" max="6712" width="28" style="147" customWidth="1"/>
    <col min="6713" max="6764" width="11.7265625" style="147" customWidth="1"/>
    <col min="6765" max="6765" width="9.1796875" style="147"/>
    <col min="6766" max="6766" width="9.54296875" style="147" bestFit="1" customWidth="1"/>
    <col min="6767" max="6767" width="9.1796875" style="147"/>
    <col min="6768" max="6768" width="9.54296875" style="147" bestFit="1" customWidth="1"/>
    <col min="6769" max="6769" width="9.1796875" style="147"/>
    <col min="6770" max="6770" width="9.54296875" style="147" bestFit="1" customWidth="1"/>
    <col min="6771" max="6967" width="9.1796875" style="147"/>
    <col min="6968" max="6968" width="28" style="147" customWidth="1"/>
    <col min="6969" max="7020" width="11.7265625" style="147" customWidth="1"/>
    <col min="7021" max="7021" width="9.1796875" style="147"/>
    <col min="7022" max="7022" width="9.54296875" style="147" bestFit="1" customWidth="1"/>
    <col min="7023" max="7023" width="9.1796875" style="147"/>
    <col min="7024" max="7024" width="9.54296875" style="147" bestFit="1" customWidth="1"/>
    <col min="7025" max="7025" width="9.1796875" style="147"/>
    <col min="7026" max="7026" width="9.54296875" style="147" bestFit="1" customWidth="1"/>
    <col min="7027" max="7223" width="9.1796875" style="147"/>
    <col min="7224" max="7224" width="28" style="147" customWidth="1"/>
    <col min="7225" max="7276" width="11.7265625" style="147" customWidth="1"/>
    <col min="7277" max="7277" width="9.1796875" style="147"/>
    <col min="7278" max="7278" width="9.54296875" style="147" bestFit="1" customWidth="1"/>
    <col min="7279" max="7279" width="9.1796875" style="147"/>
    <col min="7280" max="7280" width="9.54296875" style="147" bestFit="1" customWidth="1"/>
    <col min="7281" max="7281" width="9.1796875" style="147"/>
    <col min="7282" max="7282" width="9.54296875" style="147" bestFit="1" customWidth="1"/>
    <col min="7283" max="7479" width="9.1796875" style="147"/>
    <col min="7480" max="7480" width="28" style="147" customWidth="1"/>
    <col min="7481" max="7532" width="11.7265625" style="147" customWidth="1"/>
    <col min="7533" max="7533" width="9.1796875" style="147"/>
    <col min="7534" max="7534" width="9.54296875" style="147" bestFit="1" customWidth="1"/>
    <col min="7535" max="7535" width="9.1796875" style="147"/>
    <col min="7536" max="7536" width="9.54296875" style="147" bestFit="1" customWidth="1"/>
    <col min="7537" max="7537" width="9.1796875" style="147"/>
    <col min="7538" max="7538" width="9.54296875" style="147" bestFit="1" customWidth="1"/>
    <col min="7539" max="7735" width="9.1796875" style="147"/>
    <col min="7736" max="7736" width="28" style="147" customWidth="1"/>
    <col min="7737" max="7788" width="11.7265625" style="147" customWidth="1"/>
    <col min="7789" max="7789" width="9.1796875" style="147"/>
    <col min="7790" max="7790" width="9.54296875" style="147" bestFit="1" customWidth="1"/>
    <col min="7791" max="7791" width="9.1796875" style="147"/>
    <col min="7792" max="7792" width="9.54296875" style="147" bestFit="1" customWidth="1"/>
    <col min="7793" max="7793" width="9.1796875" style="147"/>
    <col min="7794" max="7794" width="9.54296875" style="147" bestFit="1" customWidth="1"/>
    <col min="7795" max="7991" width="9.1796875" style="147"/>
    <col min="7992" max="7992" width="28" style="147" customWidth="1"/>
    <col min="7993" max="8044" width="11.7265625" style="147" customWidth="1"/>
    <col min="8045" max="8045" width="9.1796875" style="147"/>
    <col min="8046" max="8046" width="9.54296875" style="147" bestFit="1" customWidth="1"/>
    <col min="8047" max="8047" width="9.1796875" style="147"/>
    <col min="8048" max="8048" width="9.54296875" style="147" bestFit="1" customWidth="1"/>
    <col min="8049" max="8049" width="9.1796875" style="147"/>
    <col min="8050" max="8050" width="9.54296875" style="147" bestFit="1" customWidth="1"/>
    <col min="8051" max="8247" width="9.1796875" style="147"/>
    <col min="8248" max="8248" width="28" style="147" customWidth="1"/>
    <col min="8249" max="8300" width="11.7265625" style="147" customWidth="1"/>
    <col min="8301" max="8301" width="9.1796875" style="147"/>
    <col min="8302" max="8302" width="9.54296875" style="147" bestFit="1" customWidth="1"/>
    <col min="8303" max="8303" width="9.1796875" style="147"/>
    <col min="8304" max="8304" width="9.54296875" style="147" bestFit="1" customWidth="1"/>
    <col min="8305" max="8305" width="9.1796875" style="147"/>
    <col min="8306" max="8306" width="9.54296875" style="147" bestFit="1" customWidth="1"/>
    <col min="8307" max="8503" width="9.1796875" style="147"/>
    <col min="8504" max="8504" width="28" style="147" customWidth="1"/>
    <col min="8505" max="8556" width="11.7265625" style="147" customWidth="1"/>
    <col min="8557" max="8557" width="9.1796875" style="147"/>
    <col min="8558" max="8558" width="9.54296875" style="147" bestFit="1" customWidth="1"/>
    <col min="8559" max="8559" width="9.1796875" style="147"/>
    <col min="8560" max="8560" width="9.54296875" style="147" bestFit="1" customWidth="1"/>
    <col min="8561" max="8561" width="9.1796875" style="147"/>
    <col min="8562" max="8562" width="9.54296875" style="147" bestFit="1" customWidth="1"/>
    <col min="8563" max="8759" width="9.1796875" style="147"/>
    <col min="8760" max="8760" width="28" style="147" customWidth="1"/>
    <col min="8761" max="8812" width="11.7265625" style="147" customWidth="1"/>
    <col min="8813" max="8813" width="9.1796875" style="147"/>
    <col min="8814" max="8814" width="9.54296875" style="147" bestFit="1" customWidth="1"/>
    <col min="8815" max="8815" width="9.1796875" style="147"/>
    <col min="8816" max="8816" width="9.54296875" style="147" bestFit="1" customWidth="1"/>
    <col min="8817" max="8817" width="9.1796875" style="147"/>
    <col min="8818" max="8818" width="9.54296875" style="147" bestFit="1" customWidth="1"/>
    <col min="8819" max="9015" width="9.1796875" style="147"/>
    <col min="9016" max="9016" width="28" style="147" customWidth="1"/>
    <col min="9017" max="9068" width="11.7265625" style="147" customWidth="1"/>
    <col min="9069" max="9069" width="9.1796875" style="147"/>
    <col min="9070" max="9070" width="9.54296875" style="147" bestFit="1" customWidth="1"/>
    <col min="9071" max="9071" width="9.1796875" style="147"/>
    <col min="9072" max="9072" width="9.54296875" style="147" bestFit="1" customWidth="1"/>
    <col min="9073" max="9073" width="9.1796875" style="147"/>
    <col min="9074" max="9074" width="9.54296875" style="147" bestFit="1" customWidth="1"/>
    <col min="9075" max="9271" width="9.1796875" style="147"/>
    <col min="9272" max="9272" width="28" style="147" customWidth="1"/>
    <col min="9273" max="9324" width="11.7265625" style="147" customWidth="1"/>
    <col min="9325" max="9325" width="9.1796875" style="147"/>
    <col min="9326" max="9326" width="9.54296875" style="147" bestFit="1" customWidth="1"/>
    <col min="9327" max="9327" width="9.1796875" style="147"/>
    <col min="9328" max="9328" width="9.54296875" style="147" bestFit="1" customWidth="1"/>
    <col min="9329" max="9329" width="9.1796875" style="147"/>
    <col min="9330" max="9330" width="9.54296875" style="147" bestFit="1" customWidth="1"/>
    <col min="9331" max="9527" width="9.1796875" style="147"/>
    <col min="9528" max="9528" width="28" style="147" customWidth="1"/>
    <col min="9529" max="9580" width="11.7265625" style="147" customWidth="1"/>
    <col min="9581" max="9581" width="9.1796875" style="147"/>
    <col min="9582" max="9582" width="9.54296875" style="147" bestFit="1" customWidth="1"/>
    <col min="9583" max="9583" width="9.1796875" style="147"/>
    <col min="9584" max="9584" width="9.54296875" style="147" bestFit="1" customWidth="1"/>
    <col min="9585" max="9585" width="9.1796875" style="147"/>
    <col min="9586" max="9586" width="9.54296875" style="147" bestFit="1" customWidth="1"/>
    <col min="9587" max="9783" width="9.1796875" style="147"/>
    <col min="9784" max="9784" width="28" style="147" customWidth="1"/>
    <col min="9785" max="9836" width="11.7265625" style="147" customWidth="1"/>
    <col min="9837" max="9837" width="9.1796875" style="147"/>
    <col min="9838" max="9838" width="9.54296875" style="147" bestFit="1" customWidth="1"/>
    <col min="9839" max="9839" width="9.1796875" style="147"/>
    <col min="9840" max="9840" width="9.54296875" style="147" bestFit="1" customWidth="1"/>
    <col min="9841" max="9841" width="9.1796875" style="147"/>
    <col min="9842" max="9842" width="9.54296875" style="147" bestFit="1" customWidth="1"/>
    <col min="9843" max="10039" width="9.1796875" style="147"/>
    <col min="10040" max="10040" width="28" style="147" customWidth="1"/>
    <col min="10041" max="10092" width="11.7265625" style="147" customWidth="1"/>
    <col min="10093" max="10093" width="9.1796875" style="147"/>
    <col min="10094" max="10094" width="9.54296875" style="147" bestFit="1" customWidth="1"/>
    <col min="10095" max="10095" width="9.1796875" style="147"/>
    <col min="10096" max="10096" width="9.54296875" style="147" bestFit="1" customWidth="1"/>
    <col min="10097" max="10097" width="9.1796875" style="147"/>
    <col min="10098" max="10098" width="9.54296875" style="147" bestFit="1" customWidth="1"/>
    <col min="10099" max="10295" width="9.1796875" style="147"/>
    <col min="10296" max="10296" width="28" style="147" customWidth="1"/>
    <col min="10297" max="10348" width="11.7265625" style="147" customWidth="1"/>
    <col min="10349" max="10349" width="9.1796875" style="147"/>
    <col min="10350" max="10350" width="9.54296875" style="147" bestFit="1" customWidth="1"/>
    <col min="10351" max="10351" width="9.1796875" style="147"/>
    <col min="10352" max="10352" width="9.54296875" style="147" bestFit="1" customWidth="1"/>
    <col min="10353" max="10353" width="9.1796875" style="147"/>
    <col min="10354" max="10354" width="9.54296875" style="147" bestFit="1" customWidth="1"/>
    <col min="10355" max="10551" width="9.1796875" style="147"/>
    <col min="10552" max="10552" width="28" style="147" customWidth="1"/>
    <col min="10553" max="10604" width="11.7265625" style="147" customWidth="1"/>
    <col min="10605" max="10605" width="9.1796875" style="147"/>
    <col min="10606" max="10606" width="9.54296875" style="147" bestFit="1" customWidth="1"/>
    <col min="10607" max="10607" width="9.1796875" style="147"/>
    <col min="10608" max="10608" width="9.54296875" style="147" bestFit="1" customWidth="1"/>
    <col min="10609" max="10609" width="9.1796875" style="147"/>
    <col min="10610" max="10610" width="9.54296875" style="147" bestFit="1" customWidth="1"/>
    <col min="10611" max="10807" width="9.1796875" style="147"/>
    <col min="10808" max="10808" width="28" style="147" customWidth="1"/>
    <col min="10809" max="10860" width="11.7265625" style="147" customWidth="1"/>
    <col min="10861" max="10861" width="9.1796875" style="147"/>
    <col min="10862" max="10862" width="9.54296875" style="147" bestFit="1" customWidth="1"/>
    <col min="10863" max="10863" width="9.1796875" style="147"/>
    <col min="10864" max="10864" width="9.54296875" style="147" bestFit="1" customWidth="1"/>
    <col min="10865" max="10865" width="9.1796875" style="147"/>
    <col min="10866" max="10866" width="9.54296875" style="147" bestFit="1" customWidth="1"/>
    <col min="10867" max="11063" width="9.1796875" style="147"/>
    <col min="11064" max="11064" width="28" style="147" customWidth="1"/>
    <col min="11065" max="11116" width="11.7265625" style="147" customWidth="1"/>
    <col min="11117" max="11117" width="9.1796875" style="147"/>
    <col min="11118" max="11118" width="9.54296875" style="147" bestFit="1" customWidth="1"/>
    <col min="11119" max="11119" width="9.1796875" style="147"/>
    <col min="11120" max="11120" width="9.54296875" style="147" bestFit="1" customWidth="1"/>
    <col min="11121" max="11121" width="9.1796875" style="147"/>
    <col min="11122" max="11122" width="9.54296875" style="147" bestFit="1" customWidth="1"/>
    <col min="11123" max="11319" width="9.1796875" style="147"/>
    <col min="11320" max="11320" width="28" style="147" customWidth="1"/>
    <col min="11321" max="11372" width="11.7265625" style="147" customWidth="1"/>
    <col min="11373" max="11373" width="9.1796875" style="147"/>
    <col min="11374" max="11374" width="9.54296875" style="147" bestFit="1" customWidth="1"/>
    <col min="11375" max="11375" width="9.1796875" style="147"/>
    <col min="11376" max="11376" width="9.54296875" style="147" bestFit="1" customWidth="1"/>
    <col min="11377" max="11377" width="9.1796875" style="147"/>
    <col min="11378" max="11378" width="9.54296875" style="147" bestFit="1" customWidth="1"/>
    <col min="11379" max="11575" width="9.1796875" style="147"/>
    <col min="11576" max="11576" width="28" style="147" customWidth="1"/>
    <col min="11577" max="11628" width="11.7265625" style="147" customWidth="1"/>
    <col min="11629" max="11629" width="9.1796875" style="147"/>
    <col min="11630" max="11630" width="9.54296875" style="147" bestFit="1" customWidth="1"/>
    <col min="11631" max="11631" width="9.1796875" style="147"/>
    <col min="11632" max="11632" width="9.54296875" style="147" bestFit="1" customWidth="1"/>
    <col min="11633" max="11633" width="9.1796875" style="147"/>
    <col min="11634" max="11634" width="9.54296875" style="147" bestFit="1" customWidth="1"/>
    <col min="11635" max="11831" width="9.1796875" style="147"/>
    <col min="11832" max="11832" width="28" style="147" customWidth="1"/>
    <col min="11833" max="11884" width="11.7265625" style="147" customWidth="1"/>
    <col min="11885" max="11885" width="9.1796875" style="147"/>
    <col min="11886" max="11886" width="9.54296875" style="147" bestFit="1" customWidth="1"/>
    <col min="11887" max="11887" width="9.1796875" style="147"/>
    <col min="11888" max="11888" width="9.54296875" style="147" bestFit="1" customWidth="1"/>
    <col min="11889" max="11889" width="9.1796875" style="147"/>
    <col min="11890" max="11890" width="9.54296875" style="147" bestFit="1" customWidth="1"/>
    <col min="11891" max="12087" width="9.1796875" style="147"/>
    <col min="12088" max="12088" width="28" style="147" customWidth="1"/>
    <col min="12089" max="12140" width="11.7265625" style="147" customWidth="1"/>
    <col min="12141" max="12141" width="9.1796875" style="147"/>
    <col min="12142" max="12142" width="9.54296875" style="147" bestFit="1" customWidth="1"/>
    <col min="12143" max="12143" width="9.1796875" style="147"/>
    <col min="12144" max="12144" width="9.54296875" style="147" bestFit="1" customWidth="1"/>
    <col min="12145" max="12145" width="9.1796875" style="147"/>
    <col min="12146" max="12146" width="9.54296875" style="147" bestFit="1" customWidth="1"/>
    <col min="12147" max="12343" width="9.1796875" style="147"/>
    <col min="12344" max="12344" width="28" style="147" customWidth="1"/>
    <col min="12345" max="12396" width="11.7265625" style="147" customWidth="1"/>
    <col min="12397" max="12397" width="9.1796875" style="147"/>
    <col min="12398" max="12398" width="9.54296875" style="147" bestFit="1" customWidth="1"/>
    <col min="12399" max="12399" width="9.1796875" style="147"/>
    <col min="12400" max="12400" width="9.54296875" style="147" bestFit="1" customWidth="1"/>
    <col min="12401" max="12401" width="9.1796875" style="147"/>
    <col min="12402" max="12402" width="9.54296875" style="147" bestFit="1" customWidth="1"/>
    <col min="12403" max="12599" width="9.1796875" style="147"/>
    <col min="12600" max="12600" width="28" style="147" customWidth="1"/>
    <col min="12601" max="12652" width="11.7265625" style="147" customWidth="1"/>
    <col min="12653" max="12653" width="9.1796875" style="147"/>
    <col min="12654" max="12654" width="9.54296875" style="147" bestFit="1" customWidth="1"/>
    <col min="12655" max="12655" width="9.1796875" style="147"/>
    <col min="12656" max="12656" width="9.54296875" style="147" bestFit="1" customWidth="1"/>
    <col min="12657" max="12657" width="9.1796875" style="147"/>
    <col min="12658" max="12658" width="9.54296875" style="147" bestFit="1" customWidth="1"/>
    <col min="12659" max="12855" width="9.1796875" style="147"/>
    <col min="12856" max="12856" width="28" style="147" customWidth="1"/>
    <col min="12857" max="12908" width="11.7265625" style="147" customWidth="1"/>
    <col min="12909" max="12909" width="9.1796875" style="147"/>
    <col min="12910" max="12910" width="9.54296875" style="147" bestFit="1" customWidth="1"/>
    <col min="12911" max="12911" width="9.1796875" style="147"/>
    <col min="12912" max="12912" width="9.54296875" style="147" bestFit="1" customWidth="1"/>
    <col min="12913" max="12913" width="9.1796875" style="147"/>
    <col min="12914" max="12914" width="9.54296875" style="147" bestFit="1" customWidth="1"/>
    <col min="12915" max="13111" width="9.1796875" style="147"/>
    <col min="13112" max="13112" width="28" style="147" customWidth="1"/>
    <col min="13113" max="13164" width="11.7265625" style="147" customWidth="1"/>
    <col min="13165" max="13165" width="9.1796875" style="147"/>
    <col min="13166" max="13166" width="9.54296875" style="147" bestFit="1" customWidth="1"/>
    <col min="13167" max="13167" width="9.1796875" style="147"/>
    <col min="13168" max="13168" width="9.54296875" style="147" bestFit="1" customWidth="1"/>
    <col min="13169" max="13169" width="9.1796875" style="147"/>
    <col min="13170" max="13170" width="9.54296875" style="147" bestFit="1" customWidth="1"/>
    <col min="13171" max="13367" width="9.1796875" style="147"/>
    <col min="13368" max="13368" width="28" style="147" customWidth="1"/>
    <col min="13369" max="13420" width="11.7265625" style="147" customWidth="1"/>
    <col min="13421" max="13421" width="9.1796875" style="147"/>
    <col min="13422" max="13422" width="9.54296875" style="147" bestFit="1" customWidth="1"/>
    <col min="13423" max="13423" width="9.1796875" style="147"/>
    <col min="13424" max="13424" width="9.54296875" style="147" bestFit="1" customWidth="1"/>
    <col min="13425" max="13425" width="9.1796875" style="147"/>
    <col min="13426" max="13426" width="9.54296875" style="147" bestFit="1" customWidth="1"/>
    <col min="13427" max="13623" width="9.1796875" style="147"/>
    <col min="13624" max="13624" width="28" style="147" customWidth="1"/>
    <col min="13625" max="13676" width="11.7265625" style="147" customWidth="1"/>
    <col min="13677" max="13677" width="9.1796875" style="147"/>
    <col min="13678" max="13678" width="9.54296875" style="147" bestFit="1" customWidth="1"/>
    <col min="13679" max="13679" width="9.1796875" style="147"/>
    <col min="13680" max="13680" width="9.54296875" style="147" bestFit="1" customWidth="1"/>
    <col min="13681" max="13681" width="9.1796875" style="147"/>
    <col min="13682" max="13682" width="9.54296875" style="147" bestFit="1" customWidth="1"/>
    <col min="13683" max="13879" width="9.1796875" style="147"/>
    <col min="13880" max="13880" width="28" style="147" customWidth="1"/>
    <col min="13881" max="13932" width="11.7265625" style="147" customWidth="1"/>
    <col min="13933" max="13933" width="9.1796875" style="147"/>
    <col min="13934" max="13934" width="9.54296875" style="147" bestFit="1" customWidth="1"/>
    <col min="13935" max="13935" width="9.1796875" style="147"/>
    <col min="13936" max="13936" width="9.54296875" style="147" bestFit="1" customWidth="1"/>
    <col min="13937" max="13937" width="9.1796875" style="147"/>
    <col min="13938" max="13938" width="9.54296875" style="147" bestFit="1" customWidth="1"/>
    <col min="13939" max="14135" width="9.1796875" style="147"/>
    <col min="14136" max="14136" width="28" style="147" customWidth="1"/>
    <col min="14137" max="14188" width="11.7265625" style="147" customWidth="1"/>
    <col min="14189" max="14189" width="9.1796875" style="147"/>
    <col min="14190" max="14190" width="9.54296875" style="147" bestFit="1" customWidth="1"/>
    <col min="14191" max="14191" width="9.1796875" style="147"/>
    <col min="14192" max="14192" width="9.54296875" style="147" bestFit="1" customWidth="1"/>
    <col min="14193" max="14193" width="9.1796875" style="147"/>
    <col min="14194" max="14194" width="9.54296875" style="147" bestFit="1" customWidth="1"/>
    <col min="14195" max="14391" width="9.1796875" style="147"/>
    <col min="14392" max="14392" width="28" style="147" customWidth="1"/>
    <col min="14393" max="14444" width="11.7265625" style="147" customWidth="1"/>
    <col min="14445" max="14445" width="9.1796875" style="147"/>
    <col min="14446" max="14446" width="9.54296875" style="147" bestFit="1" customWidth="1"/>
    <col min="14447" max="14447" width="9.1796875" style="147"/>
    <col min="14448" max="14448" width="9.54296875" style="147" bestFit="1" customWidth="1"/>
    <col min="14449" max="14449" width="9.1796875" style="147"/>
    <col min="14450" max="14450" width="9.54296875" style="147" bestFit="1" customWidth="1"/>
    <col min="14451" max="14647" width="9.1796875" style="147"/>
    <col min="14648" max="14648" width="28" style="147" customWidth="1"/>
    <col min="14649" max="14700" width="11.7265625" style="147" customWidth="1"/>
    <col min="14701" max="14701" width="9.1796875" style="147"/>
    <col min="14702" max="14702" width="9.54296875" style="147" bestFit="1" customWidth="1"/>
    <col min="14703" max="14703" width="9.1796875" style="147"/>
    <col min="14704" max="14704" width="9.54296875" style="147" bestFit="1" customWidth="1"/>
    <col min="14705" max="14705" width="9.1796875" style="147"/>
    <col min="14706" max="14706" width="9.54296875" style="147" bestFit="1" customWidth="1"/>
    <col min="14707" max="14903" width="9.1796875" style="147"/>
    <col min="14904" max="14904" width="28" style="147" customWidth="1"/>
    <col min="14905" max="14956" width="11.7265625" style="147" customWidth="1"/>
    <col min="14957" max="14957" width="9.1796875" style="147"/>
    <col min="14958" max="14958" width="9.54296875" style="147" bestFit="1" customWidth="1"/>
    <col min="14959" max="14959" width="9.1796875" style="147"/>
    <col min="14960" max="14960" width="9.54296875" style="147" bestFit="1" customWidth="1"/>
    <col min="14961" max="14961" width="9.1796875" style="147"/>
    <col min="14962" max="14962" width="9.54296875" style="147" bestFit="1" customWidth="1"/>
    <col min="14963" max="15159" width="9.1796875" style="147"/>
    <col min="15160" max="15160" width="28" style="147" customWidth="1"/>
    <col min="15161" max="15212" width="11.7265625" style="147" customWidth="1"/>
    <col min="15213" max="15213" width="9.1796875" style="147"/>
    <col min="15214" max="15214" width="9.54296875" style="147" bestFit="1" customWidth="1"/>
    <col min="15215" max="15215" width="9.1796875" style="147"/>
    <col min="15216" max="15216" width="9.54296875" style="147" bestFit="1" customWidth="1"/>
    <col min="15217" max="15217" width="9.1796875" style="147"/>
    <col min="15218" max="15218" width="9.54296875" style="147" bestFit="1" customWidth="1"/>
    <col min="15219" max="15415" width="9.1796875" style="147"/>
    <col min="15416" max="15416" width="28" style="147" customWidth="1"/>
    <col min="15417" max="15468" width="11.7265625" style="147" customWidth="1"/>
    <col min="15469" max="15469" width="9.1796875" style="147"/>
    <col min="15470" max="15470" width="9.54296875" style="147" bestFit="1" customWidth="1"/>
    <col min="15471" max="15471" width="9.1796875" style="147"/>
    <col min="15472" max="15472" width="9.54296875" style="147" bestFit="1" customWidth="1"/>
    <col min="15473" max="15473" width="9.1796875" style="147"/>
    <col min="15474" max="15474" width="9.54296875" style="147" bestFit="1" customWidth="1"/>
    <col min="15475" max="15671" width="9.1796875" style="147"/>
    <col min="15672" max="15672" width="28" style="147" customWidth="1"/>
    <col min="15673" max="15724" width="11.7265625" style="147" customWidth="1"/>
    <col min="15725" max="15725" width="9.1796875" style="147"/>
    <col min="15726" max="15726" width="9.54296875" style="147" bestFit="1" customWidth="1"/>
    <col min="15727" max="15727" width="9.1796875" style="147"/>
    <col min="15728" max="15728" width="9.54296875" style="147" bestFit="1" customWidth="1"/>
    <col min="15729" max="15729" width="9.1796875" style="147"/>
    <col min="15730" max="15730" width="9.54296875" style="147" bestFit="1" customWidth="1"/>
    <col min="15731" max="15927" width="9.1796875" style="147"/>
    <col min="15928" max="15928" width="28" style="147" customWidth="1"/>
    <col min="15929" max="15980" width="11.7265625" style="147" customWidth="1"/>
    <col min="15981" max="15981" width="9.1796875" style="147"/>
    <col min="15982" max="15982" width="9.54296875" style="147" bestFit="1" customWidth="1"/>
    <col min="15983" max="15983" width="9.1796875" style="147"/>
    <col min="15984" max="15984" width="9.54296875" style="147" bestFit="1" customWidth="1"/>
    <col min="15985" max="15985" width="9.1796875" style="147"/>
    <col min="15986" max="15986" width="9.54296875" style="147" bestFit="1" customWidth="1"/>
    <col min="15987" max="16183" width="9.1796875" style="147"/>
    <col min="16184" max="16184" width="28" style="147" customWidth="1"/>
    <col min="16185" max="16236" width="11.7265625" style="147" customWidth="1"/>
    <col min="16237" max="16237" width="9.1796875" style="147"/>
    <col min="16238" max="16238" width="9.54296875" style="147" bestFit="1" customWidth="1"/>
    <col min="16239" max="16239" width="9.1796875" style="147"/>
    <col min="16240" max="16240" width="9.54296875" style="147" bestFit="1" customWidth="1"/>
    <col min="16241" max="16241" width="9.1796875" style="147"/>
    <col min="16242" max="16242" width="9.54296875" style="147" bestFit="1" customWidth="1"/>
    <col min="16243" max="16384" width="9.1796875" style="147"/>
  </cols>
  <sheetData>
    <row r="1" spans="1:112" ht="21.75" customHeight="1">
      <c r="A1" s="634" t="s">
        <v>344</v>
      </c>
      <c r="B1" s="634"/>
      <c r="C1" s="634"/>
      <c r="D1" s="634"/>
      <c r="E1" s="635"/>
      <c r="F1" s="635"/>
      <c r="G1" s="635"/>
      <c r="H1" s="635"/>
      <c r="I1" s="635"/>
      <c r="J1" s="635"/>
      <c r="K1" s="636"/>
      <c r="L1" s="636"/>
      <c r="M1" s="636"/>
      <c r="N1" s="636"/>
      <c r="O1" s="636"/>
      <c r="P1" s="636"/>
      <c r="Q1" s="636"/>
      <c r="R1" s="636"/>
      <c r="S1" s="636"/>
      <c r="T1" s="636"/>
      <c r="U1" s="636"/>
      <c r="V1" s="636"/>
      <c r="W1" s="636"/>
      <c r="X1" s="636"/>
      <c r="Y1" s="636"/>
      <c r="Z1" s="636"/>
      <c r="AA1" s="636"/>
      <c r="AB1" s="636"/>
      <c r="AC1" s="636"/>
      <c r="AD1" s="636"/>
      <c r="AE1" s="636"/>
      <c r="AF1" s="636"/>
      <c r="AG1" s="636"/>
      <c r="AH1" s="636"/>
      <c r="AI1" s="636"/>
      <c r="AJ1" s="636"/>
      <c r="AK1" s="636"/>
      <c r="AL1" s="636"/>
      <c r="AM1" s="636"/>
      <c r="AN1" s="636"/>
      <c r="AO1" s="636"/>
      <c r="AP1" s="636"/>
      <c r="AQ1" s="636"/>
      <c r="AR1" s="636"/>
      <c r="AS1" s="636"/>
      <c r="AT1" s="636"/>
      <c r="AU1" s="636"/>
      <c r="AV1" s="636"/>
      <c r="AW1" s="636"/>
      <c r="AX1" s="636"/>
      <c r="BC1" s="2020"/>
      <c r="BD1" s="2020"/>
      <c r="BE1" s="2020"/>
      <c r="BF1" s="2020"/>
      <c r="BG1" s="2020"/>
      <c r="BH1" s="2020"/>
      <c r="BI1" s="2020"/>
      <c r="BJ1" s="2020"/>
      <c r="BK1" s="2020"/>
      <c r="BL1" s="2020"/>
      <c r="BM1" s="2020"/>
      <c r="BN1" s="2020"/>
      <c r="BO1" s="2020"/>
      <c r="BP1" s="2020"/>
      <c r="BQ1" s="2020"/>
      <c r="BR1" s="2020"/>
      <c r="BS1" s="2020"/>
      <c r="BT1" s="2020"/>
      <c r="BU1" s="2020"/>
      <c r="BV1" s="2020"/>
      <c r="BW1" s="2020"/>
      <c r="BX1" s="2020"/>
      <c r="BY1" s="637"/>
      <c r="BZ1" s="637"/>
      <c r="DC1" s="635"/>
      <c r="DD1" s="635"/>
    </row>
    <row r="2" spans="1:112" ht="21.75" customHeight="1">
      <c r="B2" s="638"/>
      <c r="C2" s="638"/>
      <c r="D2" s="638"/>
      <c r="E2" s="638"/>
      <c r="F2" s="638"/>
      <c r="G2" s="638"/>
      <c r="H2" s="638"/>
      <c r="I2" s="638"/>
      <c r="J2" s="638"/>
      <c r="K2" s="638"/>
      <c r="L2" s="638"/>
      <c r="M2" s="638"/>
      <c r="N2" s="638"/>
      <c r="O2" s="638"/>
      <c r="P2" s="638"/>
      <c r="Q2" s="638"/>
      <c r="R2" s="638"/>
      <c r="S2" s="638"/>
      <c r="T2" s="638"/>
      <c r="U2" s="638"/>
      <c r="V2" s="638"/>
      <c r="W2" s="638"/>
      <c r="X2" s="638"/>
      <c r="Y2" s="638"/>
      <c r="Z2" s="638"/>
      <c r="AA2" s="638"/>
      <c r="AB2" s="638"/>
      <c r="AC2" s="638"/>
      <c r="AD2" s="638"/>
      <c r="AE2" s="638"/>
      <c r="AF2" s="638"/>
      <c r="AG2" s="638"/>
      <c r="AH2" s="638"/>
      <c r="AI2" s="638"/>
      <c r="AJ2" s="638"/>
      <c r="AK2" s="638"/>
      <c r="AL2" s="638"/>
      <c r="AM2" s="638"/>
      <c r="AN2" s="638"/>
      <c r="AO2" s="638"/>
      <c r="AP2" s="638"/>
      <c r="AQ2" s="638"/>
      <c r="AR2" s="638"/>
      <c r="AS2" s="638"/>
      <c r="AT2" s="638"/>
      <c r="AU2" s="638"/>
      <c r="AV2" s="638"/>
      <c r="AW2" s="638"/>
      <c r="AX2" s="638"/>
      <c r="AY2" s="638"/>
      <c r="AZ2" s="638"/>
      <c r="BA2" s="638"/>
      <c r="BB2" s="638"/>
      <c r="BC2" s="638"/>
      <c r="BD2" s="638"/>
      <c r="BE2" s="638"/>
      <c r="BF2" s="638"/>
      <c r="BG2" s="638"/>
      <c r="BH2" s="638"/>
      <c r="BI2" s="638"/>
      <c r="BJ2" s="638"/>
      <c r="BK2" s="638"/>
      <c r="BL2" s="638"/>
      <c r="BM2" s="638"/>
      <c r="BN2" s="638"/>
      <c r="BO2" s="638"/>
      <c r="BP2" s="638"/>
      <c r="BQ2" s="638"/>
      <c r="BR2" s="638"/>
      <c r="BS2" s="638"/>
      <c r="BT2" s="638"/>
      <c r="BU2" s="638"/>
      <c r="BV2" s="638"/>
      <c r="BW2" s="638"/>
      <c r="BX2" s="638"/>
      <c r="BY2" s="638"/>
      <c r="BZ2" s="638"/>
      <c r="CA2" s="638"/>
      <c r="CB2" s="638"/>
      <c r="CC2" s="638"/>
      <c r="CD2" s="638"/>
      <c r="CE2" s="638"/>
      <c r="CF2" s="638"/>
      <c r="CG2" s="638"/>
      <c r="CH2" s="638"/>
      <c r="CI2" s="638"/>
      <c r="CJ2" s="638"/>
      <c r="CK2" s="638"/>
      <c r="CL2" s="638"/>
      <c r="CM2" s="638"/>
      <c r="CN2" s="638"/>
      <c r="CO2" s="638"/>
      <c r="CP2" s="638"/>
      <c r="CQ2" s="638"/>
      <c r="CR2" s="638"/>
      <c r="CS2" s="638"/>
      <c r="CT2" s="638"/>
      <c r="CU2" s="638"/>
      <c r="CV2" s="638"/>
      <c r="CW2" s="638"/>
      <c r="CX2" s="638"/>
      <c r="CY2" s="638"/>
      <c r="CZ2" s="638"/>
      <c r="DA2" s="638"/>
      <c r="DB2" s="638"/>
      <c r="DC2" s="638"/>
      <c r="DD2" s="638" t="s">
        <v>127</v>
      </c>
    </row>
    <row r="3" spans="1:112" s="212" customFormat="1" ht="20.149999999999999" customHeight="1">
      <c r="A3" s="2021" t="s">
        <v>1</v>
      </c>
      <c r="B3" s="2021" t="s">
        <v>128</v>
      </c>
      <c r="C3" s="2015" t="s">
        <v>104</v>
      </c>
      <c r="D3" s="2017"/>
      <c r="E3" s="2017"/>
      <c r="F3" s="2016"/>
      <c r="G3" s="2015" t="s">
        <v>343</v>
      </c>
      <c r="H3" s="2016"/>
      <c r="I3" s="2015" t="s">
        <v>215</v>
      </c>
      <c r="J3" s="2017"/>
      <c r="K3" s="2017"/>
      <c r="L3" s="2016"/>
      <c r="M3" s="2015" t="s">
        <v>817</v>
      </c>
      <c r="N3" s="2017"/>
      <c r="O3" s="2017"/>
      <c r="P3" s="2016"/>
      <c r="Q3" s="2015" t="s">
        <v>302</v>
      </c>
      <c r="R3" s="2017"/>
      <c r="S3" s="2017"/>
      <c r="T3" s="2016"/>
      <c r="U3" s="2015" t="s">
        <v>303</v>
      </c>
      <c r="V3" s="2017"/>
      <c r="W3" s="2017"/>
      <c r="X3" s="2016"/>
      <c r="Y3" s="2015" t="s">
        <v>304</v>
      </c>
      <c r="Z3" s="2017"/>
      <c r="AA3" s="2017"/>
      <c r="AB3" s="2016"/>
      <c r="AC3" s="2015" t="s">
        <v>305</v>
      </c>
      <c r="AD3" s="2017"/>
      <c r="AE3" s="2017"/>
      <c r="AF3" s="2016"/>
      <c r="AG3" s="2018" t="s">
        <v>345</v>
      </c>
      <c r="AH3" s="2019"/>
      <c r="AI3" s="2015" t="s">
        <v>306</v>
      </c>
      <c r="AJ3" s="2017"/>
      <c r="AK3" s="2017"/>
      <c r="AL3" s="2016"/>
      <c r="AM3" s="2015" t="s">
        <v>323</v>
      </c>
      <c r="AN3" s="2017"/>
      <c r="AO3" s="2017"/>
      <c r="AP3" s="2016"/>
      <c r="AQ3" s="2015" t="s">
        <v>308</v>
      </c>
      <c r="AR3" s="2017"/>
      <c r="AS3" s="2017"/>
      <c r="AT3" s="2016"/>
      <c r="AU3" s="2015" t="s">
        <v>346</v>
      </c>
      <c r="AV3" s="2016"/>
      <c r="AW3" s="2015" t="s">
        <v>219</v>
      </c>
      <c r="AX3" s="2017"/>
      <c r="AY3" s="2017"/>
      <c r="AZ3" s="2016"/>
      <c r="BA3" s="2015" t="s">
        <v>324</v>
      </c>
      <c r="BB3" s="2017"/>
      <c r="BC3" s="2017"/>
      <c r="BD3" s="2016"/>
      <c r="BE3" s="2015" t="s">
        <v>325</v>
      </c>
      <c r="BF3" s="2017"/>
      <c r="BG3" s="2017"/>
      <c r="BH3" s="2016"/>
      <c r="BI3" s="2015" t="s">
        <v>310</v>
      </c>
      <c r="BJ3" s="2017"/>
      <c r="BK3" s="2017"/>
      <c r="BL3" s="2016"/>
      <c r="BM3" s="2015" t="s">
        <v>113</v>
      </c>
      <c r="BN3" s="2017"/>
      <c r="BO3" s="2017"/>
      <c r="BP3" s="2016"/>
      <c r="BQ3" s="2015" t="s">
        <v>221</v>
      </c>
      <c r="BR3" s="2017"/>
      <c r="BS3" s="2017"/>
      <c r="BT3" s="2016"/>
      <c r="BU3" s="2015" t="s">
        <v>222</v>
      </c>
      <c r="BV3" s="2017"/>
      <c r="BW3" s="2017"/>
      <c r="BX3" s="2016"/>
      <c r="BY3" s="2015" t="s">
        <v>326</v>
      </c>
      <c r="BZ3" s="2017"/>
      <c r="CA3" s="2017"/>
      <c r="CB3" s="2016"/>
      <c r="CC3" s="2015" t="s">
        <v>327</v>
      </c>
      <c r="CD3" s="2017"/>
      <c r="CE3" s="2017"/>
      <c r="CF3" s="2016"/>
      <c r="CG3" s="2015" t="s">
        <v>109</v>
      </c>
      <c r="CH3" s="2017"/>
      <c r="CI3" s="2017"/>
      <c r="CJ3" s="2016"/>
      <c r="CK3" s="2015" t="s">
        <v>108</v>
      </c>
      <c r="CL3" s="2017"/>
      <c r="CM3" s="2017"/>
      <c r="CN3" s="2016"/>
      <c r="CO3" s="2015" t="s">
        <v>314</v>
      </c>
      <c r="CP3" s="2017"/>
      <c r="CQ3" s="2017"/>
      <c r="CR3" s="2016"/>
      <c r="CS3" s="2015" t="s">
        <v>328</v>
      </c>
      <c r="CT3" s="2017"/>
      <c r="CU3" s="2017"/>
      <c r="CV3" s="2016"/>
      <c r="CW3" s="2015" t="s">
        <v>105</v>
      </c>
      <c r="CX3" s="2017"/>
      <c r="CY3" s="2017"/>
      <c r="CZ3" s="2016"/>
      <c r="DA3" s="2015" t="s">
        <v>101</v>
      </c>
      <c r="DB3" s="2017"/>
      <c r="DC3" s="2017"/>
      <c r="DD3" s="2016"/>
    </row>
    <row r="4" spans="1:112" ht="20.149999999999999" customHeight="1">
      <c r="A4" s="2021"/>
      <c r="B4" s="2021"/>
      <c r="C4" s="2015" t="s">
        <v>102</v>
      </c>
      <c r="D4" s="2016"/>
      <c r="E4" s="2015" t="s">
        <v>320</v>
      </c>
      <c r="F4" s="2016"/>
      <c r="G4" s="2015" t="s">
        <v>320</v>
      </c>
      <c r="H4" s="2016"/>
      <c r="I4" s="2015" t="s">
        <v>102</v>
      </c>
      <c r="J4" s="2016"/>
      <c r="K4" s="2015" t="s">
        <v>320</v>
      </c>
      <c r="L4" s="2016"/>
      <c r="M4" s="2015" t="s">
        <v>102</v>
      </c>
      <c r="N4" s="2016"/>
      <c r="O4" s="2015" t="s">
        <v>320</v>
      </c>
      <c r="P4" s="2016"/>
      <c r="Q4" s="2015" t="s">
        <v>102</v>
      </c>
      <c r="R4" s="2016"/>
      <c r="S4" s="2015" t="s">
        <v>320</v>
      </c>
      <c r="T4" s="2016"/>
      <c r="U4" s="2015" t="s">
        <v>102</v>
      </c>
      <c r="V4" s="2016"/>
      <c r="W4" s="2015" t="s">
        <v>320</v>
      </c>
      <c r="X4" s="2016"/>
      <c r="Y4" s="2015" t="s">
        <v>102</v>
      </c>
      <c r="Z4" s="2016"/>
      <c r="AA4" s="2015" t="s">
        <v>320</v>
      </c>
      <c r="AB4" s="2016"/>
      <c r="AC4" s="2015" t="s">
        <v>102</v>
      </c>
      <c r="AD4" s="2016"/>
      <c r="AE4" s="2015" t="s">
        <v>320</v>
      </c>
      <c r="AF4" s="2016"/>
      <c r="AG4" s="2015" t="s">
        <v>320</v>
      </c>
      <c r="AH4" s="2016"/>
      <c r="AI4" s="2015" t="s">
        <v>102</v>
      </c>
      <c r="AJ4" s="2016"/>
      <c r="AK4" s="2015" t="s">
        <v>320</v>
      </c>
      <c r="AL4" s="2016"/>
      <c r="AM4" s="2015" t="s">
        <v>102</v>
      </c>
      <c r="AN4" s="2016"/>
      <c r="AO4" s="2015" t="s">
        <v>320</v>
      </c>
      <c r="AP4" s="2016"/>
      <c r="AQ4" s="2015" t="s">
        <v>102</v>
      </c>
      <c r="AR4" s="2016"/>
      <c r="AS4" s="2015" t="s">
        <v>320</v>
      </c>
      <c r="AT4" s="2016"/>
      <c r="AU4" s="2015" t="s">
        <v>320</v>
      </c>
      <c r="AV4" s="2016"/>
      <c r="AW4" s="2015" t="s">
        <v>102</v>
      </c>
      <c r="AX4" s="2016"/>
      <c r="AY4" s="2015" t="s">
        <v>320</v>
      </c>
      <c r="AZ4" s="2016"/>
      <c r="BA4" s="2015" t="s">
        <v>102</v>
      </c>
      <c r="BB4" s="2016"/>
      <c r="BC4" s="2015" t="s">
        <v>320</v>
      </c>
      <c r="BD4" s="2016"/>
      <c r="BE4" s="2015" t="s">
        <v>102</v>
      </c>
      <c r="BF4" s="2016"/>
      <c r="BG4" s="2015" t="s">
        <v>320</v>
      </c>
      <c r="BH4" s="2016"/>
      <c r="BI4" s="2015" t="s">
        <v>102</v>
      </c>
      <c r="BJ4" s="2016"/>
      <c r="BK4" s="2015" t="s">
        <v>320</v>
      </c>
      <c r="BL4" s="2016"/>
      <c r="BM4" s="2015" t="s">
        <v>102</v>
      </c>
      <c r="BN4" s="2016"/>
      <c r="BO4" s="2015" t="s">
        <v>320</v>
      </c>
      <c r="BP4" s="2016"/>
      <c r="BQ4" s="2015" t="s">
        <v>102</v>
      </c>
      <c r="BR4" s="2016"/>
      <c r="BS4" s="2015" t="s">
        <v>320</v>
      </c>
      <c r="BT4" s="2016"/>
      <c r="BU4" s="2015" t="s">
        <v>102</v>
      </c>
      <c r="BV4" s="2016"/>
      <c r="BW4" s="2015" t="s">
        <v>320</v>
      </c>
      <c r="BX4" s="2016"/>
      <c r="BY4" s="2015" t="s">
        <v>102</v>
      </c>
      <c r="BZ4" s="2016"/>
      <c r="CA4" s="2015" t="s">
        <v>320</v>
      </c>
      <c r="CB4" s="2016"/>
      <c r="CC4" s="2015" t="s">
        <v>102</v>
      </c>
      <c r="CD4" s="2016"/>
      <c r="CE4" s="2015" t="s">
        <v>320</v>
      </c>
      <c r="CF4" s="2016"/>
      <c r="CG4" s="2015" t="s">
        <v>102</v>
      </c>
      <c r="CH4" s="2016"/>
      <c r="CI4" s="2015" t="s">
        <v>320</v>
      </c>
      <c r="CJ4" s="2016"/>
      <c r="CK4" s="2015" t="s">
        <v>102</v>
      </c>
      <c r="CL4" s="2016"/>
      <c r="CM4" s="2015" t="s">
        <v>320</v>
      </c>
      <c r="CN4" s="2016"/>
      <c r="CO4" s="2015" t="s">
        <v>102</v>
      </c>
      <c r="CP4" s="2016"/>
      <c r="CQ4" s="2015" t="s">
        <v>320</v>
      </c>
      <c r="CR4" s="2016"/>
      <c r="CS4" s="2015" t="s">
        <v>102</v>
      </c>
      <c r="CT4" s="2016"/>
      <c r="CU4" s="2015" t="s">
        <v>320</v>
      </c>
      <c r="CV4" s="2016"/>
      <c r="CW4" s="2015" t="s">
        <v>102</v>
      </c>
      <c r="CX4" s="2016"/>
      <c r="CY4" s="2015" t="s">
        <v>320</v>
      </c>
      <c r="CZ4" s="2016"/>
      <c r="DA4" s="2015" t="s">
        <v>102</v>
      </c>
      <c r="DB4" s="2016"/>
      <c r="DC4" s="2015" t="s">
        <v>320</v>
      </c>
      <c r="DD4" s="2016"/>
      <c r="DE4" s="2023" t="s">
        <v>348</v>
      </c>
      <c r="DF4" s="2024"/>
      <c r="DG4" s="2024"/>
      <c r="DH4" s="2025"/>
    </row>
    <row r="5" spans="1:112" ht="13">
      <c r="A5" s="2021"/>
      <c r="B5" s="2021"/>
      <c r="C5" s="639" t="s">
        <v>129</v>
      </c>
      <c r="D5" s="639" t="s">
        <v>130</v>
      </c>
      <c r="E5" s="686" t="s">
        <v>129</v>
      </c>
      <c r="F5" s="686" t="s">
        <v>130</v>
      </c>
      <c r="G5" s="686" t="s">
        <v>129</v>
      </c>
      <c r="H5" s="686" t="s">
        <v>130</v>
      </c>
      <c r="I5" s="639" t="s">
        <v>129</v>
      </c>
      <c r="J5" s="639" t="s">
        <v>130</v>
      </c>
      <c r="K5" s="679" t="s">
        <v>129</v>
      </c>
      <c r="L5" s="679" t="s">
        <v>130</v>
      </c>
      <c r="M5" s="639" t="s">
        <v>129</v>
      </c>
      <c r="N5" s="639" t="s">
        <v>130</v>
      </c>
      <c r="O5" s="679" t="s">
        <v>129</v>
      </c>
      <c r="P5" s="679" t="s">
        <v>130</v>
      </c>
      <c r="Q5" s="639" t="s">
        <v>129</v>
      </c>
      <c r="R5" s="639" t="s">
        <v>130</v>
      </c>
      <c r="S5" s="679" t="s">
        <v>129</v>
      </c>
      <c r="T5" s="679" t="s">
        <v>130</v>
      </c>
      <c r="U5" s="639" t="s">
        <v>129</v>
      </c>
      <c r="V5" s="639" t="s">
        <v>130</v>
      </c>
      <c r="W5" s="679" t="s">
        <v>129</v>
      </c>
      <c r="X5" s="679" t="s">
        <v>130</v>
      </c>
      <c r="Y5" s="639" t="s">
        <v>129</v>
      </c>
      <c r="Z5" s="639" t="s">
        <v>130</v>
      </c>
      <c r="AA5" s="679" t="s">
        <v>129</v>
      </c>
      <c r="AB5" s="679" t="s">
        <v>130</v>
      </c>
      <c r="AC5" s="639" t="s">
        <v>129</v>
      </c>
      <c r="AD5" s="639" t="s">
        <v>130</v>
      </c>
      <c r="AE5" s="679" t="s">
        <v>129</v>
      </c>
      <c r="AF5" s="679" t="s">
        <v>130</v>
      </c>
      <c r="AG5" s="679" t="s">
        <v>129</v>
      </c>
      <c r="AH5" s="679" t="s">
        <v>130</v>
      </c>
      <c r="AI5" s="639" t="s">
        <v>129</v>
      </c>
      <c r="AJ5" s="639" t="s">
        <v>130</v>
      </c>
      <c r="AK5" s="679" t="s">
        <v>129</v>
      </c>
      <c r="AL5" s="679" t="s">
        <v>130</v>
      </c>
      <c r="AM5" s="639" t="s">
        <v>129</v>
      </c>
      <c r="AN5" s="639" t="s">
        <v>130</v>
      </c>
      <c r="AO5" s="679" t="s">
        <v>129</v>
      </c>
      <c r="AP5" s="679" t="s">
        <v>130</v>
      </c>
      <c r="AQ5" s="639" t="s">
        <v>129</v>
      </c>
      <c r="AR5" s="639" t="s">
        <v>130</v>
      </c>
      <c r="AS5" s="679" t="s">
        <v>129</v>
      </c>
      <c r="AT5" s="679" t="s">
        <v>130</v>
      </c>
      <c r="AU5" s="679" t="s">
        <v>129</v>
      </c>
      <c r="AV5" s="679" t="s">
        <v>130</v>
      </c>
      <c r="AW5" s="639" t="s">
        <v>129</v>
      </c>
      <c r="AX5" s="639" t="s">
        <v>130</v>
      </c>
      <c r="AY5" s="679" t="s">
        <v>129</v>
      </c>
      <c r="AZ5" s="679" t="s">
        <v>130</v>
      </c>
      <c r="BA5" s="639" t="s">
        <v>129</v>
      </c>
      <c r="BB5" s="639" t="s">
        <v>130</v>
      </c>
      <c r="BC5" s="679" t="s">
        <v>129</v>
      </c>
      <c r="BD5" s="679" t="s">
        <v>130</v>
      </c>
      <c r="BE5" s="639" t="s">
        <v>129</v>
      </c>
      <c r="BF5" s="639" t="s">
        <v>130</v>
      </c>
      <c r="BG5" s="679" t="s">
        <v>129</v>
      </c>
      <c r="BH5" s="679" t="s">
        <v>130</v>
      </c>
      <c r="BI5" s="639" t="s">
        <v>129</v>
      </c>
      <c r="BJ5" s="639" t="s">
        <v>130</v>
      </c>
      <c r="BK5" s="679" t="s">
        <v>129</v>
      </c>
      <c r="BL5" s="679" t="s">
        <v>130</v>
      </c>
      <c r="BM5" s="639" t="s">
        <v>129</v>
      </c>
      <c r="BN5" s="639" t="s">
        <v>130</v>
      </c>
      <c r="BO5" s="679" t="s">
        <v>129</v>
      </c>
      <c r="BP5" s="679" t="s">
        <v>130</v>
      </c>
      <c r="BQ5" s="639" t="s">
        <v>129</v>
      </c>
      <c r="BR5" s="639" t="s">
        <v>130</v>
      </c>
      <c r="BS5" s="679" t="s">
        <v>129</v>
      </c>
      <c r="BT5" s="679" t="s">
        <v>130</v>
      </c>
      <c r="BU5" s="639" t="s">
        <v>129</v>
      </c>
      <c r="BV5" s="639" t="s">
        <v>130</v>
      </c>
      <c r="BW5" s="679" t="s">
        <v>129</v>
      </c>
      <c r="BX5" s="679" t="s">
        <v>130</v>
      </c>
      <c r="BY5" s="639" t="s">
        <v>129</v>
      </c>
      <c r="BZ5" s="639" t="s">
        <v>130</v>
      </c>
      <c r="CA5" s="679" t="s">
        <v>129</v>
      </c>
      <c r="CB5" s="679" t="s">
        <v>130</v>
      </c>
      <c r="CC5" s="639" t="s">
        <v>129</v>
      </c>
      <c r="CD5" s="639" t="s">
        <v>130</v>
      </c>
      <c r="CE5" s="679" t="s">
        <v>129</v>
      </c>
      <c r="CF5" s="679" t="s">
        <v>130</v>
      </c>
      <c r="CG5" s="639" t="s">
        <v>129</v>
      </c>
      <c r="CH5" s="639" t="s">
        <v>130</v>
      </c>
      <c r="CI5" s="679" t="s">
        <v>129</v>
      </c>
      <c r="CJ5" s="679" t="s">
        <v>130</v>
      </c>
      <c r="CK5" s="639" t="s">
        <v>129</v>
      </c>
      <c r="CL5" s="639" t="s">
        <v>130</v>
      </c>
      <c r="CM5" s="679" t="s">
        <v>129</v>
      </c>
      <c r="CN5" s="679" t="s">
        <v>130</v>
      </c>
      <c r="CO5" s="639" t="s">
        <v>129</v>
      </c>
      <c r="CP5" s="639" t="s">
        <v>130</v>
      </c>
      <c r="CQ5" s="679" t="s">
        <v>129</v>
      </c>
      <c r="CR5" s="679" t="s">
        <v>130</v>
      </c>
      <c r="CS5" s="639" t="s">
        <v>129</v>
      </c>
      <c r="CT5" s="639" t="s">
        <v>130</v>
      </c>
      <c r="CU5" s="679" t="s">
        <v>129</v>
      </c>
      <c r="CV5" s="679" t="s">
        <v>130</v>
      </c>
      <c r="CW5" s="639" t="s">
        <v>129</v>
      </c>
      <c r="CX5" s="639" t="s">
        <v>130</v>
      </c>
      <c r="CY5" s="679" t="s">
        <v>129</v>
      </c>
      <c r="CZ5" s="679" t="s">
        <v>130</v>
      </c>
      <c r="DA5" s="639" t="s">
        <v>129</v>
      </c>
      <c r="DB5" s="639" t="s">
        <v>130</v>
      </c>
      <c r="DC5" s="679" t="s">
        <v>129</v>
      </c>
      <c r="DD5" s="679" t="s">
        <v>130</v>
      </c>
      <c r="DE5" s="2022" t="s">
        <v>347</v>
      </c>
      <c r="DF5" s="2022"/>
      <c r="DG5" s="708" t="s">
        <v>249</v>
      </c>
      <c r="DH5" s="708"/>
    </row>
    <row r="6" spans="1:112" ht="15" customHeight="1">
      <c r="A6" s="640">
        <v>1</v>
      </c>
      <c r="B6" s="640" t="s">
        <v>131</v>
      </c>
      <c r="C6" s="641">
        <v>899868</v>
      </c>
      <c r="D6" s="681">
        <v>2379.3670346479262</v>
      </c>
      <c r="E6" s="688">
        <v>1533765</v>
      </c>
      <c r="F6" s="692">
        <v>3224.5664690000003</v>
      </c>
      <c r="G6" s="688">
        <v>3</v>
      </c>
      <c r="H6" s="685">
        <v>5.3611479999999996E-3</v>
      </c>
      <c r="I6" s="694">
        <v>6983</v>
      </c>
      <c r="J6" s="642">
        <v>68.095218916372701</v>
      </c>
      <c r="K6" s="688">
        <v>8066</v>
      </c>
      <c r="L6" s="685">
        <v>70.511103027674508</v>
      </c>
      <c r="M6" s="641">
        <v>0</v>
      </c>
      <c r="N6" s="642">
        <v>0</v>
      </c>
      <c r="O6" s="688">
        <v>0</v>
      </c>
      <c r="P6" s="685">
        <v>0</v>
      </c>
      <c r="Q6" s="641">
        <v>964</v>
      </c>
      <c r="R6" s="642">
        <v>6.1250730369999919</v>
      </c>
      <c r="S6" s="688">
        <v>1293</v>
      </c>
      <c r="T6" s="685">
        <v>8.6450180899999758</v>
      </c>
      <c r="U6" s="641">
        <v>268</v>
      </c>
      <c r="V6" s="642">
        <v>2.6132042999999996</v>
      </c>
      <c r="W6" s="688">
        <v>416</v>
      </c>
      <c r="X6" s="685">
        <v>4.0537989999999997</v>
      </c>
      <c r="Y6" s="641">
        <v>14829</v>
      </c>
      <c r="Z6" s="642">
        <v>98.093981204969992</v>
      </c>
      <c r="AA6" s="688">
        <v>21657</v>
      </c>
      <c r="AB6" s="685">
        <v>135.08638244121991</v>
      </c>
      <c r="AC6" s="641">
        <v>1960</v>
      </c>
      <c r="AD6" s="642">
        <v>13.883015227449986</v>
      </c>
      <c r="AE6" s="688">
        <v>1451</v>
      </c>
      <c r="AF6" s="685">
        <v>9.715216289849991</v>
      </c>
      <c r="AG6" s="688">
        <v>0</v>
      </c>
      <c r="AH6" s="685">
        <v>0</v>
      </c>
      <c r="AI6" s="641">
        <v>13495</v>
      </c>
      <c r="AJ6" s="642">
        <v>56.230532358000033</v>
      </c>
      <c r="AK6" s="688">
        <v>14740</v>
      </c>
      <c r="AL6" s="685">
        <v>60.69031957</v>
      </c>
      <c r="AM6" s="641">
        <v>2432</v>
      </c>
      <c r="AN6" s="642">
        <v>12.354992140999995</v>
      </c>
      <c r="AO6" s="688">
        <v>2678</v>
      </c>
      <c r="AP6" s="685">
        <v>13.528839277999975</v>
      </c>
      <c r="AQ6" s="641">
        <v>298</v>
      </c>
      <c r="AR6" s="642">
        <v>2.3388244</v>
      </c>
      <c r="AS6" s="688">
        <v>161</v>
      </c>
      <c r="AT6" s="685">
        <v>1.5038533000000003</v>
      </c>
      <c r="AU6" s="688">
        <v>0</v>
      </c>
      <c r="AV6" s="685">
        <v>0</v>
      </c>
      <c r="AW6" s="641">
        <v>32393</v>
      </c>
      <c r="AX6" s="642">
        <v>314.13288926600006</v>
      </c>
      <c r="AY6" s="688">
        <v>42326</v>
      </c>
      <c r="AZ6" s="685">
        <v>370.42482039000004</v>
      </c>
      <c r="BA6" s="641">
        <v>8853</v>
      </c>
      <c r="BB6" s="642">
        <v>112.083450038</v>
      </c>
      <c r="BC6" s="688">
        <v>9040</v>
      </c>
      <c r="BD6" s="685">
        <v>131.76995069200001</v>
      </c>
      <c r="BE6" s="641">
        <v>23523</v>
      </c>
      <c r="BF6" s="642">
        <v>65.147073258999271</v>
      </c>
      <c r="BG6" s="688">
        <v>22725</v>
      </c>
      <c r="BH6" s="685">
        <v>65.840009357999108</v>
      </c>
      <c r="BI6" s="641">
        <v>10798</v>
      </c>
      <c r="BJ6" s="642">
        <v>102.78243710000029</v>
      </c>
      <c r="BK6" s="688">
        <v>11415</v>
      </c>
      <c r="BL6" s="685">
        <v>111.26266440000001</v>
      </c>
      <c r="BM6" s="641">
        <v>17203</v>
      </c>
      <c r="BN6" s="642">
        <v>228.89639169499895</v>
      </c>
      <c r="BO6" s="688">
        <v>19493</v>
      </c>
      <c r="BP6" s="685">
        <v>239.6498003059998</v>
      </c>
      <c r="BQ6" s="641">
        <v>2726</v>
      </c>
      <c r="BR6" s="642">
        <v>26.072821440000009</v>
      </c>
      <c r="BS6" s="688">
        <v>3016</v>
      </c>
      <c r="BT6" s="685">
        <v>28.324689992000003</v>
      </c>
      <c r="BU6" s="641">
        <v>1895</v>
      </c>
      <c r="BV6" s="642">
        <v>8.5894709999999996</v>
      </c>
      <c r="BW6" s="688">
        <v>1038</v>
      </c>
      <c r="BX6" s="685">
        <v>4.703544838</v>
      </c>
      <c r="BY6" s="641">
        <v>9614</v>
      </c>
      <c r="BZ6" s="642">
        <v>59.764986185000005</v>
      </c>
      <c r="CA6" s="688">
        <v>10662</v>
      </c>
      <c r="CB6" s="685">
        <v>65.253611409999991</v>
      </c>
      <c r="CC6" s="641">
        <v>0</v>
      </c>
      <c r="CD6" s="642">
        <v>0</v>
      </c>
      <c r="CE6" s="688"/>
      <c r="CF6" s="692"/>
      <c r="CG6" s="641">
        <v>108806</v>
      </c>
      <c r="CH6" s="642">
        <v>788.705821163</v>
      </c>
      <c r="CI6" s="688">
        <v>110793</v>
      </c>
      <c r="CJ6" s="685">
        <v>867.89398626800005</v>
      </c>
      <c r="CK6" s="641">
        <v>39514</v>
      </c>
      <c r="CL6" s="642">
        <v>113.2767877769999</v>
      </c>
      <c r="CM6" s="688">
        <v>42935</v>
      </c>
      <c r="CN6" s="685">
        <v>133.72346878699992</v>
      </c>
      <c r="CO6" s="641">
        <v>13229</v>
      </c>
      <c r="CP6" s="642">
        <v>44.174656200000491</v>
      </c>
      <c r="CQ6" s="688">
        <v>13406</v>
      </c>
      <c r="CR6" s="685">
        <v>53.504854500000562</v>
      </c>
      <c r="CS6" s="641">
        <v>15138</v>
      </c>
      <c r="CT6" s="642">
        <v>152.21443017000001</v>
      </c>
      <c r="CU6" s="688">
        <v>18502</v>
      </c>
      <c r="CV6" s="685">
        <v>179.58114949700001</v>
      </c>
      <c r="CW6" s="643">
        <v>331053</v>
      </c>
      <c r="CX6" s="643">
        <v>2313.8566594667914</v>
      </c>
      <c r="CY6" s="697">
        <v>355816</v>
      </c>
      <c r="CZ6" s="698">
        <v>2555.6724425827438</v>
      </c>
      <c r="DA6" s="643">
        <v>1230921</v>
      </c>
      <c r="DB6" s="643">
        <v>4693.2236941147175</v>
      </c>
      <c r="DC6" s="703">
        <v>1889581</v>
      </c>
      <c r="DD6" s="698">
        <v>5780.2389115827445</v>
      </c>
      <c r="DE6" s="709">
        <v>7.4800711668524311E-2</v>
      </c>
      <c r="DF6" s="709">
        <v>0.10450767644858217</v>
      </c>
      <c r="DG6" s="709">
        <v>0.53509526606500346</v>
      </c>
      <c r="DH6" s="706">
        <v>0.23161376663787392</v>
      </c>
    </row>
    <row r="7" spans="1:112" ht="15" customHeight="1">
      <c r="A7" s="42">
        <v>2</v>
      </c>
      <c r="B7" s="42" t="s">
        <v>132</v>
      </c>
      <c r="C7" s="644">
        <v>9036</v>
      </c>
      <c r="D7" s="682">
        <v>33.356706615881514</v>
      </c>
      <c r="E7" s="689">
        <v>3422</v>
      </c>
      <c r="F7" s="687">
        <v>7.3161026000000007</v>
      </c>
      <c r="G7" s="689">
        <v>0</v>
      </c>
      <c r="H7" s="690">
        <v>0</v>
      </c>
      <c r="I7" s="695">
        <v>135</v>
      </c>
      <c r="J7" s="645">
        <v>3.4537289499999999</v>
      </c>
      <c r="K7" s="689">
        <v>227</v>
      </c>
      <c r="L7" s="690">
        <v>3.7254437623549999</v>
      </c>
      <c r="M7" s="644">
        <v>0</v>
      </c>
      <c r="N7" s="645">
        <v>0</v>
      </c>
      <c r="O7" s="689">
        <v>0</v>
      </c>
      <c r="P7" s="690">
        <v>0</v>
      </c>
      <c r="Q7" s="644">
        <v>2</v>
      </c>
      <c r="R7" s="645">
        <v>1.47846E-2</v>
      </c>
      <c r="S7" s="689">
        <v>9</v>
      </c>
      <c r="T7" s="690">
        <v>0.13999990000000001</v>
      </c>
      <c r="U7" s="644">
        <v>54</v>
      </c>
      <c r="V7" s="645">
        <v>0.84485169999999998</v>
      </c>
      <c r="W7" s="689">
        <v>57</v>
      </c>
      <c r="X7" s="690">
        <v>1.6505741999999999</v>
      </c>
      <c r="Y7" s="644">
        <v>510</v>
      </c>
      <c r="Z7" s="645">
        <v>6.1962374573900014</v>
      </c>
      <c r="AA7" s="689">
        <v>723</v>
      </c>
      <c r="AB7" s="690">
        <v>9.0191155158000011</v>
      </c>
      <c r="AC7" s="644">
        <v>0</v>
      </c>
      <c r="AD7" s="645">
        <v>0</v>
      </c>
      <c r="AE7" s="689">
        <v>0</v>
      </c>
      <c r="AF7" s="690">
        <v>0</v>
      </c>
      <c r="AG7" s="689">
        <v>0</v>
      </c>
      <c r="AH7" s="690">
        <v>0</v>
      </c>
      <c r="AI7" s="644">
        <v>109</v>
      </c>
      <c r="AJ7" s="645">
        <v>1.128263926</v>
      </c>
      <c r="AK7" s="689">
        <v>104</v>
      </c>
      <c r="AL7" s="690">
        <v>0.77780313099999998</v>
      </c>
      <c r="AM7" s="644">
        <v>6</v>
      </c>
      <c r="AN7" s="645">
        <v>0.12665989999999999</v>
      </c>
      <c r="AO7" s="689">
        <v>4</v>
      </c>
      <c r="AP7" s="690">
        <v>5.9494199999999997E-2</v>
      </c>
      <c r="AQ7" s="644">
        <v>0</v>
      </c>
      <c r="AR7" s="645">
        <v>0</v>
      </c>
      <c r="AS7" s="689">
        <v>0</v>
      </c>
      <c r="AT7" s="690">
        <v>0</v>
      </c>
      <c r="AU7" s="689">
        <v>0</v>
      </c>
      <c r="AV7" s="690">
        <v>0</v>
      </c>
      <c r="AW7" s="644">
        <v>547</v>
      </c>
      <c r="AX7" s="645">
        <v>7.1975202029999998</v>
      </c>
      <c r="AY7" s="689">
        <v>749</v>
      </c>
      <c r="AZ7" s="690">
        <v>11.160510405</v>
      </c>
      <c r="BA7" s="644">
        <v>197</v>
      </c>
      <c r="BB7" s="645">
        <v>2.3527585969999998</v>
      </c>
      <c r="BC7" s="689">
        <v>193</v>
      </c>
      <c r="BD7" s="690">
        <v>2.4799091999999998</v>
      </c>
      <c r="BE7" s="644">
        <v>285</v>
      </c>
      <c r="BF7" s="645">
        <v>4.5278854719999995</v>
      </c>
      <c r="BG7" s="689">
        <v>125</v>
      </c>
      <c r="BH7" s="690">
        <v>2.4098131880000002</v>
      </c>
      <c r="BI7" s="644">
        <v>0</v>
      </c>
      <c r="BJ7" s="645">
        <v>0</v>
      </c>
      <c r="BK7" s="689">
        <v>0</v>
      </c>
      <c r="BL7" s="690">
        <v>0</v>
      </c>
      <c r="BM7" s="644">
        <v>726</v>
      </c>
      <c r="BN7" s="645">
        <v>17.151214907000004</v>
      </c>
      <c r="BO7" s="689">
        <v>1059</v>
      </c>
      <c r="BP7" s="690">
        <v>19.913990264000002</v>
      </c>
      <c r="BQ7" s="644">
        <v>84</v>
      </c>
      <c r="BR7" s="645">
        <v>1.2434000000000003</v>
      </c>
      <c r="BS7" s="689">
        <v>92</v>
      </c>
      <c r="BT7" s="690">
        <v>3.2418200000000001</v>
      </c>
      <c r="BU7" s="644">
        <v>91</v>
      </c>
      <c r="BV7" s="645">
        <v>0.4683274</v>
      </c>
      <c r="BW7" s="689">
        <v>139</v>
      </c>
      <c r="BX7" s="690">
        <v>0.51208059699999997</v>
      </c>
      <c r="BY7" s="644">
        <v>231</v>
      </c>
      <c r="BZ7" s="645">
        <v>5.3531233</v>
      </c>
      <c r="CA7" s="689">
        <v>214</v>
      </c>
      <c r="CB7" s="690">
        <v>5.5455634000000007</v>
      </c>
      <c r="CC7" s="644">
        <v>0</v>
      </c>
      <c r="CD7" s="645">
        <v>0</v>
      </c>
      <c r="CE7" s="689"/>
      <c r="CF7" s="687"/>
      <c r="CG7" s="644">
        <v>6563</v>
      </c>
      <c r="CH7" s="645">
        <v>82.86789567999999</v>
      </c>
      <c r="CI7" s="689">
        <v>7084</v>
      </c>
      <c r="CJ7" s="690">
        <v>89.201141065000002</v>
      </c>
      <c r="CK7" s="644">
        <v>177</v>
      </c>
      <c r="CL7" s="645">
        <v>0.7253776999999999</v>
      </c>
      <c r="CM7" s="689">
        <v>282</v>
      </c>
      <c r="CN7" s="690">
        <v>1.4545162</v>
      </c>
      <c r="CO7" s="644">
        <v>78</v>
      </c>
      <c r="CP7" s="645">
        <v>0.72686230000000007</v>
      </c>
      <c r="CQ7" s="689">
        <v>91</v>
      </c>
      <c r="CR7" s="690">
        <v>1.0473148000000001</v>
      </c>
      <c r="CS7" s="644">
        <v>65</v>
      </c>
      <c r="CT7" s="645">
        <v>1.4243376999999999</v>
      </c>
      <c r="CU7" s="689">
        <v>143</v>
      </c>
      <c r="CV7" s="690">
        <v>2.7418671999999997</v>
      </c>
      <c r="CW7" s="646">
        <v>9870</v>
      </c>
      <c r="CX7" s="646">
        <v>135.84150039238997</v>
      </c>
      <c r="CY7" s="697">
        <v>11295</v>
      </c>
      <c r="CZ7" s="698">
        <v>155.08095702815501</v>
      </c>
      <c r="DA7" s="646">
        <v>18906</v>
      </c>
      <c r="DB7" s="646">
        <v>169.19820700827148</v>
      </c>
      <c r="DC7" s="704">
        <v>14717</v>
      </c>
      <c r="DD7" s="699">
        <v>162.39705962815501</v>
      </c>
      <c r="DE7" s="710">
        <v>0.14437689969604861</v>
      </c>
      <c r="DF7" s="710">
        <v>0.14163165586503523</v>
      </c>
      <c r="DG7" s="710">
        <v>-0.22156987199830747</v>
      </c>
      <c r="DH7" s="706">
        <v>-4.0196332457494655E-2</v>
      </c>
    </row>
    <row r="8" spans="1:112" ht="15" customHeight="1">
      <c r="A8" s="42">
        <v>3</v>
      </c>
      <c r="B8" s="42" t="s">
        <v>133</v>
      </c>
      <c r="C8" s="644">
        <v>683841</v>
      </c>
      <c r="D8" s="682">
        <v>1899.5594943118247</v>
      </c>
      <c r="E8" s="689">
        <v>600811</v>
      </c>
      <c r="F8" s="687">
        <v>1496.2970258999999</v>
      </c>
      <c r="G8" s="689">
        <v>0</v>
      </c>
      <c r="H8" s="690">
        <v>0</v>
      </c>
      <c r="I8" s="695">
        <v>6460</v>
      </c>
      <c r="J8" s="645">
        <v>51.468992357681898</v>
      </c>
      <c r="K8" s="689">
        <v>7166</v>
      </c>
      <c r="L8" s="690">
        <v>50.684038724486896</v>
      </c>
      <c r="M8" s="644">
        <v>0</v>
      </c>
      <c r="N8" s="645">
        <v>0</v>
      </c>
      <c r="O8" s="689">
        <v>0</v>
      </c>
      <c r="P8" s="690">
        <v>0</v>
      </c>
      <c r="Q8" s="644">
        <v>629</v>
      </c>
      <c r="R8" s="645">
        <v>5.8058314319999882</v>
      </c>
      <c r="S8" s="689">
        <v>604</v>
      </c>
      <c r="T8" s="690">
        <v>6.7169252859999862</v>
      </c>
      <c r="U8" s="644">
        <v>601</v>
      </c>
      <c r="V8" s="645">
        <v>3.5730592999999997</v>
      </c>
      <c r="W8" s="689">
        <v>453</v>
      </c>
      <c r="X8" s="690">
        <v>3.6898441000000002</v>
      </c>
      <c r="Y8" s="644">
        <v>17981</v>
      </c>
      <c r="Z8" s="645">
        <v>133.77968174472002</v>
      </c>
      <c r="AA8" s="689">
        <v>19960</v>
      </c>
      <c r="AB8" s="690">
        <v>155.14258341683498</v>
      </c>
      <c r="AC8" s="644">
        <v>1254</v>
      </c>
      <c r="AD8" s="645">
        <v>12.238031508979997</v>
      </c>
      <c r="AE8" s="689">
        <v>1475</v>
      </c>
      <c r="AF8" s="690">
        <v>12.048375970019979</v>
      </c>
      <c r="AG8" s="689">
        <v>0</v>
      </c>
      <c r="AH8" s="690">
        <v>0</v>
      </c>
      <c r="AI8" s="644">
        <v>1834</v>
      </c>
      <c r="AJ8" s="645">
        <v>11.625296949999967</v>
      </c>
      <c r="AK8" s="689">
        <v>2443</v>
      </c>
      <c r="AL8" s="690">
        <v>13.277571189999994</v>
      </c>
      <c r="AM8" s="644">
        <v>216</v>
      </c>
      <c r="AN8" s="645">
        <v>2.0776141999999993</v>
      </c>
      <c r="AO8" s="689">
        <v>250</v>
      </c>
      <c r="AP8" s="690">
        <v>1.7967046159999998</v>
      </c>
      <c r="AQ8" s="644">
        <v>1316</v>
      </c>
      <c r="AR8" s="645">
        <v>12.172022499999999</v>
      </c>
      <c r="AS8" s="689">
        <v>1128</v>
      </c>
      <c r="AT8" s="690">
        <v>12.3445848</v>
      </c>
      <c r="AU8" s="689">
        <v>0</v>
      </c>
      <c r="AV8" s="690">
        <v>0</v>
      </c>
      <c r="AW8" s="644">
        <v>19149</v>
      </c>
      <c r="AX8" s="645">
        <v>152.66052689300002</v>
      </c>
      <c r="AY8" s="689">
        <v>21836</v>
      </c>
      <c r="AZ8" s="690">
        <v>195.295294361</v>
      </c>
      <c r="BA8" s="644">
        <v>8152</v>
      </c>
      <c r="BB8" s="645">
        <v>82.58763088500001</v>
      </c>
      <c r="BC8" s="689">
        <v>6801</v>
      </c>
      <c r="BD8" s="690">
        <v>79.254339259000005</v>
      </c>
      <c r="BE8" s="644">
        <v>4466</v>
      </c>
      <c r="BF8" s="645">
        <v>14.743816586999966</v>
      </c>
      <c r="BG8" s="689">
        <v>2560</v>
      </c>
      <c r="BH8" s="690">
        <v>13.80762233999997</v>
      </c>
      <c r="BI8" s="644">
        <v>9454</v>
      </c>
      <c r="BJ8" s="645">
        <v>98.61890127900017</v>
      </c>
      <c r="BK8" s="689">
        <v>9131</v>
      </c>
      <c r="BL8" s="690">
        <v>113.64024120000001</v>
      </c>
      <c r="BM8" s="644">
        <v>9534</v>
      </c>
      <c r="BN8" s="645">
        <v>117.57465867499957</v>
      </c>
      <c r="BO8" s="689">
        <v>10454</v>
      </c>
      <c r="BP8" s="690">
        <v>121.58329718100009</v>
      </c>
      <c r="BQ8" s="644">
        <v>7707</v>
      </c>
      <c r="BR8" s="645">
        <v>50.465700271999971</v>
      </c>
      <c r="BS8" s="689">
        <v>7680</v>
      </c>
      <c r="BT8" s="690">
        <v>53.246023708000024</v>
      </c>
      <c r="BU8" s="644">
        <v>1440</v>
      </c>
      <c r="BV8" s="645">
        <v>5.3187660000000001</v>
      </c>
      <c r="BW8" s="689">
        <v>1703</v>
      </c>
      <c r="BX8" s="690">
        <v>7.0458409670000002</v>
      </c>
      <c r="BY8" s="644">
        <v>7383</v>
      </c>
      <c r="BZ8" s="645">
        <v>41.541361831000003</v>
      </c>
      <c r="CA8" s="689">
        <v>9675</v>
      </c>
      <c r="CB8" s="690">
        <v>50.193584574000006</v>
      </c>
      <c r="CC8" s="644">
        <v>0</v>
      </c>
      <c r="CD8" s="645">
        <v>0</v>
      </c>
      <c r="CE8" s="689"/>
      <c r="CF8" s="687"/>
      <c r="CG8" s="644">
        <v>80513</v>
      </c>
      <c r="CH8" s="645">
        <v>614.04155058700007</v>
      </c>
      <c r="CI8" s="689">
        <v>84844</v>
      </c>
      <c r="CJ8" s="690">
        <v>737.15604638100001</v>
      </c>
      <c r="CK8" s="644">
        <v>1900</v>
      </c>
      <c r="CL8" s="645">
        <v>2.9326001399999999</v>
      </c>
      <c r="CM8" s="689">
        <v>2398</v>
      </c>
      <c r="CN8" s="690">
        <v>5.4028702999999982</v>
      </c>
      <c r="CO8" s="644">
        <v>1421</v>
      </c>
      <c r="CP8" s="645">
        <v>9.6994848999999519</v>
      </c>
      <c r="CQ8" s="689">
        <v>1955</v>
      </c>
      <c r="CR8" s="690">
        <v>10.006262199999936</v>
      </c>
      <c r="CS8" s="644">
        <v>9703</v>
      </c>
      <c r="CT8" s="645">
        <v>88.892806547999996</v>
      </c>
      <c r="CU8" s="689">
        <v>11073</v>
      </c>
      <c r="CV8" s="690">
        <v>116.23884690599999</v>
      </c>
      <c r="CW8" s="646">
        <v>192542</v>
      </c>
      <c r="CX8" s="646">
        <v>1518.4926033013815</v>
      </c>
      <c r="CY8" s="697">
        <v>203589</v>
      </c>
      <c r="CZ8" s="698">
        <v>1758.5708974803417</v>
      </c>
      <c r="DA8" s="646">
        <v>876383</v>
      </c>
      <c r="DB8" s="646">
        <v>3418.0520976132061</v>
      </c>
      <c r="DC8" s="704">
        <v>804400</v>
      </c>
      <c r="DD8" s="699">
        <v>3254.8679233803414</v>
      </c>
      <c r="DE8" s="710">
        <v>5.7374494915395147E-2</v>
      </c>
      <c r="DF8" s="710">
        <v>0.15810303827427408</v>
      </c>
      <c r="DG8" s="710">
        <v>-8.2136463167359453E-2</v>
      </c>
      <c r="DH8" s="706">
        <v>-4.7741862784015154E-2</v>
      </c>
    </row>
    <row r="9" spans="1:112" ht="15" customHeight="1">
      <c r="A9" s="42">
        <v>4</v>
      </c>
      <c r="B9" s="42" t="s">
        <v>134</v>
      </c>
      <c r="C9" s="644">
        <v>1329271</v>
      </c>
      <c r="D9" s="682">
        <v>2469.3798661510668</v>
      </c>
      <c r="E9" s="689">
        <v>822299</v>
      </c>
      <c r="F9" s="687">
        <v>1460.8123720999999</v>
      </c>
      <c r="G9" s="689">
        <v>0</v>
      </c>
      <c r="H9" s="690">
        <v>0</v>
      </c>
      <c r="I9" s="695">
        <v>8820</v>
      </c>
      <c r="J9" s="645">
        <v>58.917653945412901</v>
      </c>
      <c r="K9" s="689">
        <v>10012</v>
      </c>
      <c r="L9" s="690">
        <v>63.162830707472601</v>
      </c>
      <c r="M9" s="644">
        <v>0</v>
      </c>
      <c r="N9" s="645">
        <v>0</v>
      </c>
      <c r="O9" s="689">
        <v>0</v>
      </c>
      <c r="P9" s="690">
        <v>0</v>
      </c>
      <c r="Q9" s="644">
        <v>1099</v>
      </c>
      <c r="R9" s="645">
        <v>8.7886340379999695</v>
      </c>
      <c r="S9" s="689">
        <v>1284</v>
      </c>
      <c r="T9" s="690">
        <v>10.158251323999963</v>
      </c>
      <c r="U9" s="644">
        <v>2991</v>
      </c>
      <c r="V9" s="645">
        <v>8.6394362000000005</v>
      </c>
      <c r="W9" s="689">
        <v>6761</v>
      </c>
      <c r="X9" s="690">
        <v>13.283735500000001</v>
      </c>
      <c r="Y9" s="644">
        <v>40189</v>
      </c>
      <c r="Z9" s="645">
        <v>230.8954982611597</v>
      </c>
      <c r="AA9" s="689">
        <v>43523</v>
      </c>
      <c r="AB9" s="690">
        <v>287.02708349191505</v>
      </c>
      <c r="AC9" s="644">
        <v>3333</v>
      </c>
      <c r="AD9" s="645">
        <v>18.828614602369981</v>
      </c>
      <c r="AE9" s="689">
        <v>2195</v>
      </c>
      <c r="AF9" s="690">
        <v>13.876294454959982</v>
      </c>
      <c r="AG9" s="689">
        <v>0</v>
      </c>
      <c r="AH9" s="690">
        <v>0</v>
      </c>
      <c r="AI9" s="644">
        <v>6299</v>
      </c>
      <c r="AJ9" s="645">
        <v>51.635225193000004</v>
      </c>
      <c r="AK9" s="689">
        <v>7230</v>
      </c>
      <c r="AL9" s="690">
        <v>62.977726208000014</v>
      </c>
      <c r="AM9" s="644">
        <v>923</v>
      </c>
      <c r="AN9" s="645">
        <v>4.7109213010000008</v>
      </c>
      <c r="AO9" s="689">
        <v>899</v>
      </c>
      <c r="AP9" s="690">
        <v>4.9499406269999913</v>
      </c>
      <c r="AQ9" s="644">
        <v>1175</v>
      </c>
      <c r="AR9" s="645">
        <v>5.3688666999999999</v>
      </c>
      <c r="AS9" s="689">
        <v>1067</v>
      </c>
      <c r="AT9" s="690">
        <v>5.5389311999999995</v>
      </c>
      <c r="AU9" s="689">
        <v>0</v>
      </c>
      <c r="AV9" s="690">
        <v>0</v>
      </c>
      <c r="AW9" s="644">
        <v>27181</v>
      </c>
      <c r="AX9" s="645">
        <v>237.52238844599998</v>
      </c>
      <c r="AY9" s="689">
        <v>30551</v>
      </c>
      <c r="AZ9" s="690">
        <v>236.82967000200003</v>
      </c>
      <c r="BA9" s="644">
        <v>21079</v>
      </c>
      <c r="BB9" s="645">
        <v>286.80403129500002</v>
      </c>
      <c r="BC9" s="689">
        <v>18983</v>
      </c>
      <c r="BD9" s="690">
        <v>269.46467768000002</v>
      </c>
      <c r="BE9" s="644">
        <v>10538</v>
      </c>
      <c r="BF9" s="645">
        <v>53.275488117000108</v>
      </c>
      <c r="BG9" s="689">
        <v>7563</v>
      </c>
      <c r="BH9" s="690">
        <v>55.620406562000213</v>
      </c>
      <c r="BI9" s="644">
        <v>2479</v>
      </c>
      <c r="BJ9" s="645">
        <v>27.959859599999966</v>
      </c>
      <c r="BK9" s="689">
        <v>2642</v>
      </c>
      <c r="BL9" s="690">
        <v>35.461600200000007</v>
      </c>
      <c r="BM9" s="644">
        <v>12753</v>
      </c>
      <c r="BN9" s="645">
        <v>155.62405997199943</v>
      </c>
      <c r="BO9" s="689">
        <v>13923</v>
      </c>
      <c r="BP9" s="690">
        <v>158.2501041259998</v>
      </c>
      <c r="BQ9" s="644">
        <v>13190</v>
      </c>
      <c r="BR9" s="645">
        <v>67.464566824000016</v>
      </c>
      <c r="BS9" s="689">
        <v>14254</v>
      </c>
      <c r="BT9" s="690">
        <v>76.706482478999988</v>
      </c>
      <c r="BU9" s="644">
        <v>839</v>
      </c>
      <c r="BV9" s="645">
        <v>4.1579952000000002</v>
      </c>
      <c r="BW9" s="689">
        <v>1697</v>
      </c>
      <c r="BX9" s="690">
        <v>7.2541670729999987</v>
      </c>
      <c r="BY9" s="644">
        <v>11463</v>
      </c>
      <c r="BZ9" s="645">
        <v>53.157297930000006</v>
      </c>
      <c r="CA9" s="689">
        <v>13034</v>
      </c>
      <c r="CB9" s="690">
        <v>58.601705688999992</v>
      </c>
      <c r="CC9" s="644">
        <v>0</v>
      </c>
      <c r="CD9" s="645">
        <v>0</v>
      </c>
      <c r="CE9" s="689"/>
      <c r="CF9" s="687"/>
      <c r="CG9" s="644">
        <v>131510</v>
      </c>
      <c r="CH9" s="645">
        <v>857.02945606899993</v>
      </c>
      <c r="CI9" s="689">
        <v>126898</v>
      </c>
      <c r="CJ9" s="690">
        <v>962.13504741899999</v>
      </c>
      <c r="CK9" s="644">
        <v>17010</v>
      </c>
      <c r="CL9" s="645">
        <v>33.830454811999992</v>
      </c>
      <c r="CM9" s="689">
        <v>18518</v>
      </c>
      <c r="CN9" s="690">
        <v>41.707271917000739</v>
      </c>
      <c r="CO9" s="644">
        <v>9833</v>
      </c>
      <c r="CP9" s="645">
        <v>71.464157200000898</v>
      </c>
      <c r="CQ9" s="689">
        <v>9841</v>
      </c>
      <c r="CR9" s="690">
        <v>78.191895070000797</v>
      </c>
      <c r="CS9" s="644">
        <v>11533</v>
      </c>
      <c r="CT9" s="645">
        <v>101.66977142299999</v>
      </c>
      <c r="CU9" s="689">
        <v>14597</v>
      </c>
      <c r="CV9" s="690">
        <v>146.38724005499998</v>
      </c>
      <c r="CW9" s="646">
        <v>336661</v>
      </c>
      <c r="CX9" s="646">
        <v>2346.3160122069426</v>
      </c>
      <c r="CY9" s="697">
        <v>345472</v>
      </c>
      <c r="CZ9" s="698">
        <v>2587.5850617853489</v>
      </c>
      <c r="DA9" s="646">
        <v>1665932</v>
      </c>
      <c r="DB9" s="646">
        <v>4815.6958783580094</v>
      </c>
      <c r="DC9" s="704">
        <v>1167771</v>
      </c>
      <c r="DD9" s="699">
        <v>4048.3974338853486</v>
      </c>
      <c r="DE9" s="710">
        <v>2.6171727642940512E-2</v>
      </c>
      <c r="DF9" s="710">
        <v>0.10282888081706809</v>
      </c>
      <c r="DG9" s="710">
        <v>-0.29902841172388794</v>
      </c>
      <c r="DH9" s="706">
        <v>-0.15933282828779538</v>
      </c>
    </row>
    <row r="10" spans="1:112" ht="15" customHeight="1">
      <c r="A10" s="42">
        <v>5</v>
      </c>
      <c r="B10" s="42" t="s">
        <v>135</v>
      </c>
      <c r="C10" s="644">
        <v>419815</v>
      </c>
      <c r="D10" s="682">
        <v>1060.5542565495418</v>
      </c>
      <c r="E10" s="689">
        <v>369990</v>
      </c>
      <c r="F10" s="687">
        <v>687.84539930000005</v>
      </c>
      <c r="G10" s="689">
        <v>2</v>
      </c>
      <c r="H10" s="690">
        <v>1.3937775000000001E-2</v>
      </c>
      <c r="I10" s="695">
        <v>2592</v>
      </c>
      <c r="J10" s="645">
        <v>30.844699506118801</v>
      </c>
      <c r="K10" s="689">
        <v>2940</v>
      </c>
      <c r="L10" s="690">
        <v>28.303427062100202</v>
      </c>
      <c r="M10" s="644">
        <v>0</v>
      </c>
      <c r="N10" s="645">
        <v>0</v>
      </c>
      <c r="O10" s="689">
        <v>0</v>
      </c>
      <c r="P10" s="690">
        <v>0</v>
      </c>
      <c r="Q10" s="644">
        <v>171</v>
      </c>
      <c r="R10" s="645">
        <v>1.3554110979999998</v>
      </c>
      <c r="S10" s="689">
        <v>196</v>
      </c>
      <c r="T10" s="690">
        <v>1.9276255050000004</v>
      </c>
      <c r="U10" s="644">
        <v>142</v>
      </c>
      <c r="V10" s="645">
        <v>0.8842198</v>
      </c>
      <c r="W10" s="689">
        <v>147</v>
      </c>
      <c r="X10" s="690">
        <v>1.1095302</v>
      </c>
      <c r="Y10" s="644">
        <v>11011</v>
      </c>
      <c r="Z10" s="645">
        <v>83.727973463299975</v>
      </c>
      <c r="AA10" s="689">
        <v>12658</v>
      </c>
      <c r="AB10" s="690">
        <v>98.628281811394999</v>
      </c>
      <c r="AC10" s="644">
        <v>638</v>
      </c>
      <c r="AD10" s="645">
        <v>4.2081536378600006</v>
      </c>
      <c r="AE10" s="689">
        <v>570</v>
      </c>
      <c r="AF10" s="690">
        <v>4.3624843587699971</v>
      </c>
      <c r="AG10" s="689">
        <v>0</v>
      </c>
      <c r="AH10" s="690">
        <v>0</v>
      </c>
      <c r="AI10" s="644">
        <v>1855</v>
      </c>
      <c r="AJ10" s="645">
        <v>11.244912159</v>
      </c>
      <c r="AK10" s="689">
        <v>1588</v>
      </c>
      <c r="AL10" s="690">
        <v>14.834756588000001</v>
      </c>
      <c r="AM10" s="644">
        <v>732</v>
      </c>
      <c r="AN10" s="645">
        <v>4.264224859999997</v>
      </c>
      <c r="AO10" s="689">
        <v>675</v>
      </c>
      <c r="AP10" s="690">
        <v>8.2586004819999985</v>
      </c>
      <c r="AQ10" s="644">
        <v>33</v>
      </c>
      <c r="AR10" s="645">
        <v>0.2485088</v>
      </c>
      <c r="AS10" s="689">
        <v>43</v>
      </c>
      <c r="AT10" s="690">
        <v>0.35860000000000003</v>
      </c>
      <c r="AU10" s="689">
        <v>0</v>
      </c>
      <c r="AV10" s="690">
        <v>0</v>
      </c>
      <c r="AW10" s="644">
        <v>14534</v>
      </c>
      <c r="AX10" s="645">
        <v>159.109823742</v>
      </c>
      <c r="AY10" s="689">
        <v>16965</v>
      </c>
      <c r="AZ10" s="690">
        <v>176.16441389100004</v>
      </c>
      <c r="BA10" s="644">
        <v>6710</v>
      </c>
      <c r="BB10" s="645">
        <v>78.712521938000009</v>
      </c>
      <c r="BC10" s="689">
        <v>6371</v>
      </c>
      <c r="BD10" s="690">
        <v>72.405086135999994</v>
      </c>
      <c r="BE10" s="644">
        <v>6932</v>
      </c>
      <c r="BF10" s="645">
        <v>32.434997244000023</v>
      </c>
      <c r="BG10" s="689">
        <v>4986</v>
      </c>
      <c r="BH10" s="690">
        <v>32.427775268000026</v>
      </c>
      <c r="BI10" s="644">
        <v>2697</v>
      </c>
      <c r="BJ10" s="645">
        <v>25.174370099999983</v>
      </c>
      <c r="BK10" s="689">
        <v>3037</v>
      </c>
      <c r="BL10" s="690">
        <v>33.087173800000002</v>
      </c>
      <c r="BM10" s="644">
        <v>5984</v>
      </c>
      <c r="BN10" s="645">
        <v>73.12263819799999</v>
      </c>
      <c r="BO10" s="689">
        <v>7256</v>
      </c>
      <c r="BP10" s="690">
        <v>84.520598999000129</v>
      </c>
      <c r="BQ10" s="644">
        <v>1338</v>
      </c>
      <c r="BR10" s="645">
        <v>13.343987285000001</v>
      </c>
      <c r="BS10" s="689">
        <v>1825</v>
      </c>
      <c r="BT10" s="690">
        <v>17.210360465999983</v>
      </c>
      <c r="BU10" s="644">
        <v>1915</v>
      </c>
      <c r="BV10" s="645">
        <v>6.8401826999999997</v>
      </c>
      <c r="BW10" s="689">
        <v>2644</v>
      </c>
      <c r="BX10" s="690">
        <v>10.736770940000003</v>
      </c>
      <c r="BY10" s="644">
        <v>1320</v>
      </c>
      <c r="BZ10" s="645">
        <v>11.543090739999997</v>
      </c>
      <c r="CA10" s="689">
        <v>1355</v>
      </c>
      <c r="CB10" s="690">
        <v>10.413060498999997</v>
      </c>
      <c r="CC10" s="644">
        <v>0</v>
      </c>
      <c r="CD10" s="645">
        <v>0</v>
      </c>
      <c r="CE10" s="689"/>
      <c r="CF10" s="687"/>
      <c r="CG10" s="644">
        <v>66299</v>
      </c>
      <c r="CH10" s="645">
        <v>617.07818042300005</v>
      </c>
      <c r="CI10" s="689">
        <v>76906</v>
      </c>
      <c r="CJ10" s="690">
        <v>809.00387322099994</v>
      </c>
      <c r="CK10" s="644">
        <v>6655</v>
      </c>
      <c r="CL10" s="645">
        <v>22.299685799999999</v>
      </c>
      <c r="CM10" s="689">
        <v>7610</v>
      </c>
      <c r="CN10" s="690">
        <v>26.605270465999929</v>
      </c>
      <c r="CO10" s="644">
        <v>1956</v>
      </c>
      <c r="CP10" s="645">
        <v>12.388635499999921</v>
      </c>
      <c r="CQ10" s="689">
        <v>1565</v>
      </c>
      <c r="CR10" s="690">
        <v>13.703501799999941</v>
      </c>
      <c r="CS10" s="644">
        <v>6982</v>
      </c>
      <c r="CT10" s="645">
        <v>74.771920242999997</v>
      </c>
      <c r="CU10" s="689">
        <v>9474</v>
      </c>
      <c r="CV10" s="690">
        <v>90.261876668000014</v>
      </c>
      <c r="CW10" s="646">
        <v>140673</v>
      </c>
      <c r="CX10" s="646">
        <v>1264.7725068732789</v>
      </c>
      <c r="CY10" s="697">
        <v>158813</v>
      </c>
      <c r="CZ10" s="698">
        <v>1534.3370059362653</v>
      </c>
      <c r="DA10" s="646">
        <v>560488</v>
      </c>
      <c r="DB10" s="646">
        <v>2325.3267634228205</v>
      </c>
      <c r="DC10" s="704">
        <v>528803</v>
      </c>
      <c r="DD10" s="699">
        <v>2222.1824052362654</v>
      </c>
      <c r="DE10" s="710">
        <v>0.12895154009653598</v>
      </c>
      <c r="DF10" s="710">
        <v>0.21313279471056279</v>
      </c>
      <c r="DG10" s="710">
        <v>-5.6531094332082032E-2</v>
      </c>
      <c r="DH10" s="706">
        <v>-4.4356930737222244E-2</v>
      </c>
    </row>
    <row r="11" spans="1:112" ht="15" customHeight="1">
      <c r="A11" s="42">
        <v>6</v>
      </c>
      <c r="B11" s="42" t="s">
        <v>136</v>
      </c>
      <c r="C11" s="644">
        <v>64507</v>
      </c>
      <c r="D11" s="682">
        <v>288.49921633597501</v>
      </c>
      <c r="E11" s="689">
        <v>29029</v>
      </c>
      <c r="F11" s="687">
        <v>103.7117308</v>
      </c>
      <c r="G11" s="689">
        <v>1</v>
      </c>
      <c r="H11" s="690">
        <v>2.410953E-3</v>
      </c>
      <c r="I11" s="695">
        <v>524</v>
      </c>
      <c r="J11" s="645">
        <v>10.426117521042801</v>
      </c>
      <c r="K11" s="689">
        <v>531</v>
      </c>
      <c r="L11" s="690">
        <v>6.3976761414079997</v>
      </c>
      <c r="M11" s="644">
        <v>0</v>
      </c>
      <c r="N11" s="645">
        <v>0</v>
      </c>
      <c r="O11" s="689">
        <v>0</v>
      </c>
      <c r="P11" s="690">
        <v>0</v>
      </c>
      <c r="Q11" s="644">
        <v>130</v>
      </c>
      <c r="R11" s="645">
        <v>1.2138999590000004</v>
      </c>
      <c r="S11" s="689">
        <v>161</v>
      </c>
      <c r="T11" s="690">
        <v>2.0608217830000002</v>
      </c>
      <c r="U11" s="644">
        <v>44</v>
      </c>
      <c r="V11" s="645">
        <v>0.68875439999999999</v>
      </c>
      <c r="W11" s="689">
        <v>44</v>
      </c>
      <c r="X11" s="690">
        <v>0.49454810000000005</v>
      </c>
      <c r="Y11" s="644">
        <v>2180</v>
      </c>
      <c r="Z11" s="645">
        <v>30.27175648075001</v>
      </c>
      <c r="AA11" s="689">
        <v>2512</v>
      </c>
      <c r="AB11" s="690">
        <v>31.357608381689985</v>
      </c>
      <c r="AC11" s="644">
        <v>168</v>
      </c>
      <c r="AD11" s="645">
        <v>1.6134090307600006</v>
      </c>
      <c r="AE11" s="689">
        <v>162</v>
      </c>
      <c r="AF11" s="690">
        <v>1.0525001913899998</v>
      </c>
      <c r="AG11" s="689">
        <v>0</v>
      </c>
      <c r="AH11" s="690">
        <v>0</v>
      </c>
      <c r="AI11" s="644">
        <v>772</v>
      </c>
      <c r="AJ11" s="645">
        <v>10.199973079000001</v>
      </c>
      <c r="AK11" s="689">
        <v>739</v>
      </c>
      <c r="AL11" s="690">
        <v>12.588404563000003</v>
      </c>
      <c r="AM11" s="644">
        <v>230</v>
      </c>
      <c r="AN11" s="645">
        <v>2.2439265940000008</v>
      </c>
      <c r="AO11" s="689">
        <v>132</v>
      </c>
      <c r="AP11" s="690">
        <v>1.3737180999999996</v>
      </c>
      <c r="AQ11" s="644">
        <v>0</v>
      </c>
      <c r="AR11" s="645">
        <v>0</v>
      </c>
      <c r="AS11" s="689">
        <v>0</v>
      </c>
      <c r="AT11" s="690">
        <v>0</v>
      </c>
      <c r="AU11" s="689">
        <v>0</v>
      </c>
      <c r="AV11" s="690">
        <v>0</v>
      </c>
      <c r="AW11" s="644">
        <v>3153</v>
      </c>
      <c r="AX11" s="645">
        <v>58.06386337</v>
      </c>
      <c r="AY11" s="689">
        <v>3913</v>
      </c>
      <c r="AZ11" s="690">
        <v>75.157823675000003</v>
      </c>
      <c r="BA11" s="644">
        <v>1675</v>
      </c>
      <c r="BB11" s="645">
        <v>27.595696434000001</v>
      </c>
      <c r="BC11" s="689">
        <v>1556</v>
      </c>
      <c r="BD11" s="690">
        <v>24.347965164999998</v>
      </c>
      <c r="BE11" s="644">
        <v>1452</v>
      </c>
      <c r="BF11" s="645">
        <v>19.60060483399992</v>
      </c>
      <c r="BG11" s="689">
        <v>1315</v>
      </c>
      <c r="BH11" s="690">
        <v>24.292009750999952</v>
      </c>
      <c r="BI11" s="644">
        <v>1810</v>
      </c>
      <c r="BJ11" s="645">
        <v>27.006116499999997</v>
      </c>
      <c r="BK11" s="689">
        <v>2062</v>
      </c>
      <c r="BL11" s="690">
        <v>33.200804899999994</v>
      </c>
      <c r="BM11" s="644">
        <v>4166</v>
      </c>
      <c r="BN11" s="645">
        <v>72.543806937999932</v>
      </c>
      <c r="BO11" s="689">
        <v>4145</v>
      </c>
      <c r="BP11" s="690">
        <v>88.10510923300005</v>
      </c>
      <c r="BQ11" s="644">
        <v>25</v>
      </c>
      <c r="BR11" s="645">
        <v>0.172774067</v>
      </c>
      <c r="BS11" s="689">
        <v>133</v>
      </c>
      <c r="BT11" s="690">
        <v>2.4067998700000004</v>
      </c>
      <c r="BU11" s="644">
        <v>21</v>
      </c>
      <c r="BV11" s="645">
        <v>7.6635499999999995E-2</v>
      </c>
      <c r="BW11" s="689">
        <v>11</v>
      </c>
      <c r="BX11" s="690">
        <v>4.0302921999999998E-2</v>
      </c>
      <c r="BY11" s="644">
        <v>455</v>
      </c>
      <c r="BZ11" s="645">
        <v>3.6322065299999995</v>
      </c>
      <c r="CA11" s="689">
        <v>522</v>
      </c>
      <c r="CB11" s="690">
        <v>4.5781912889999976</v>
      </c>
      <c r="CC11" s="644">
        <v>0</v>
      </c>
      <c r="CD11" s="645">
        <v>0</v>
      </c>
      <c r="CE11" s="689"/>
      <c r="CF11" s="687"/>
      <c r="CG11" s="644">
        <v>5786</v>
      </c>
      <c r="CH11" s="645">
        <v>92.019473695000002</v>
      </c>
      <c r="CI11" s="689">
        <v>6401</v>
      </c>
      <c r="CJ11" s="690">
        <v>84.590199793000011</v>
      </c>
      <c r="CK11" s="644">
        <v>486</v>
      </c>
      <c r="CL11" s="645">
        <v>1.8363967000000001</v>
      </c>
      <c r="CM11" s="689">
        <v>434</v>
      </c>
      <c r="CN11" s="690">
        <v>1.4431089499999996</v>
      </c>
      <c r="CO11" s="644">
        <v>2137</v>
      </c>
      <c r="CP11" s="645">
        <v>28.039406999999837</v>
      </c>
      <c r="CQ11" s="689">
        <v>2056</v>
      </c>
      <c r="CR11" s="690">
        <v>27.726652399999907</v>
      </c>
      <c r="CS11" s="644">
        <v>1376</v>
      </c>
      <c r="CT11" s="645">
        <v>17.514813904</v>
      </c>
      <c r="CU11" s="689">
        <v>1523</v>
      </c>
      <c r="CV11" s="690">
        <v>14.783294211000001</v>
      </c>
      <c r="CW11" s="646">
        <v>26652</v>
      </c>
      <c r="CX11" s="646">
        <v>405.92475163155251</v>
      </c>
      <c r="CY11" s="697">
        <v>28353</v>
      </c>
      <c r="CZ11" s="698">
        <v>435.99995037248794</v>
      </c>
      <c r="DA11" s="646">
        <v>91159</v>
      </c>
      <c r="DB11" s="646">
        <v>694.42396796752746</v>
      </c>
      <c r="DC11" s="704">
        <v>57382</v>
      </c>
      <c r="DD11" s="699">
        <v>539.71168117248794</v>
      </c>
      <c r="DE11" s="710">
        <v>6.3822602431337305E-2</v>
      </c>
      <c r="DF11" s="710">
        <v>7.4090576196826463E-2</v>
      </c>
      <c r="DG11" s="710">
        <v>-0.3705284173806207</v>
      </c>
      <c r="DH11" s="706">
        <v>-0.22279226226574333</v>
      </c>
    </row>
    <row r="12" spans="1:112" ht="15" customHeight="1">
      <c r="A12" s="42">
        <v>7</v>
      </c>
      <c r="B12" s="42" t="s">
        <v>137</v>
      </c>
      <c r="C12" s="644">
        <v>938911</v>
      </c>
      <c r="D12" s="682">
        <v>3881.3418005198932</v>
      </c>
      <c r="E12" s="689">
        <v>1336110</v>
      </c>
      <c r="F12" s="687">
        <v>3362.3903716000004</v>
      </c>
      <c r="G12" s="689">
        <v>3</v>
      </c>
      <c r="H12" s="690">
        <v>4.5904259999999999E-3</v>
      </c>
      <c r="I12" s="695">
        <v>6953</v>
      </c>
      <c r="J12" s="645">
        <v>104.07063518212141</v>
      </c>
      <c r="K12" s="689">
        <v>8879</v>
      </c>
      <c r="L12" s="690">
        <v>111.4737741153084</v>
      </c>
      <c r="M12" s="644">
        <v>0</v>
      </c>
      <c r="N12" s="645">
        <v>0</v>
      </c>
      <c r="O12" s="689">
        <v>0</v>
      </c>
      <c r="P12" s="690">
        <v>0</v>
      </c>
      <c r="Q12" s="644">
        <v>1791</v>
      </c>
      <c r="R12" s="645">
        <v>12.111998654999956</v>
      </c>
      <c r="S12" s="689">
        <v>2035</v>
      </c>
      <c r="T12" s="690">
        <v>14.849292926999953</v>
      </c>
      <c r="U12" s="644">
        <v>931</v>
      </c>
      <c r="V12" s="645">
        <v>8.0375956999999989</v>
      </c>
      <c r="W12" s="689">
        <v>549</v>
      </c>
      <c r="X12" s="690">
        <v>9.2312713999999989</v>
      </c>
      <c r="Y12" s="644">
        <v>41327</v>
      </c>
      <c r="Z12" s="645">
        <v>459.17565930940884</v>
      </c>
      <c r="AA12" s="689">
        <v>48082</v>
      </c>
      <c r="AB12" s="690">
        <v>562.89304087341725</v>
      </c>
      <c r="AC12" s="644">
        <v>3723</v>
      </c>
      <c r="AD12" s="645">
        <v>33.384802511810079</v>
      </c>
      <c r="AE12" s="689">
        <v>3504</v>
      </c>
      <c r="AF12" s="690">
        <v>24.332631547200009</v>
      </c>
      <c r="AG12" s="689">
        <v>0</v>
      </c>
      <c r="AH12" s="690">
        <v>0</v>
      </c>
      <c r="AI12" s="644">
        <v>2788</v>
      </c>
      <c r="AJ12" s="645">
        <v>26.160824818000041</v>
      </c>
      <c r="AK12" s="689">
        <v>2329</v>
      </c>
      <c r="AL12" s="690">
        <v>25.605912512000003</v>
      </c>
      <c r="AM12" s="644">
        <v>3687</v>
      </c>
      <c r="AN12" s="645">
        <v>40.97917998699986</v>
      </c>
      <c r="AO12" s="689">
        <v>3804</v>
      </c>
      <c r="AP12" s="690">
        <v>37.826864497000187</v>
      </c>
      <c r="AQ12" s="644">
        <v>2078</v>
      </c>
      <c r="AR12" s="645">
        <v>15.710213899999999</v>
      </c>
      <c r="AS12" s="689">
        <v>1649</v>
      </c>
      <c r="AT12" s="690">
        <v>15.1815766</v>
      </c>
      <c r="AU12" s="689">
        <v>0</v>
      </c>
      <c r="AV12" s="690">
        <v>0</v>
      </c>
      <c r="AW12" s="644">
        <v>65261</v>
      </c>
      <c r="AX12" s="645">
        <v>906.55589140199982</v>
      </c>
      <c r="AY12" s="689">
        <v>76766</v>
      </c>
      <c r="AZ12" s="690">
        <v>891.32067814799996</v>
      </c>
      <c r="BA12" s="644">
        <v>38823</v>
      </c>
      <c r="BB12" s="645">
        <v>649.77751837999995</v>
      </c>
      <c r="BC12" s="689">
        <v>38438</v>
      </c>
      <c r="BD12" s="690">
        <v>639.08074213500004</v>
      </c>
      <c r="BE12" s="644">
        <v>44972</v>
      </c>
      <c r="BF12" s="645">
        <v>340.2443199889945</v>
      </c>
      <c r="BG12" s="689">
        <v>34259</v>
      </c>
      <c r="BH12" s="690">
        <v>370.41020143099132</v>
      </c>
      <c r="BI12" s="644">
        <v>24057</v>
      </c>
      <c r="BJ12" s="645">
        <v>329.27029539999978</v>
      </c>
      <c r="BK12" s="689">
        <v>24412</v>
      </c>
      <c r="BL12" s="690">
        <v>394.41414709999998</v>
      </c>
      <c r="BM12" s="644">
        <v>35201</v>
      </c>
      <c r="BN12" s="645">
        <v>611.74842537799998</v>
      </c>
      <c r="BO12" s="689">
        <v>40775</v>
      </c>
      <c r="BP12" s="690">
        <v>657.12072370499914</v>
      </c>
      <c r="BQ12" s="644">
        <v>3581</v>
      </c>
      <c r="BR12" s="645">
        <v>26.365500971000014</v>
      </c>
      <c r="BS12" s="689">
        <v>4459</v>
      </c>
      <c r="BT12" s="690">
        <v>30.239482757000033</v>
      </c>
      <c r="BU12" s="644">
        <v>1348</v>
      </c>
      <c r="BV12" s="645">
        <v>12.387151300000001</v>
      </c>
      <c r="BW12" s="689">
        <v>1716</v>
      </c>
      <c r="BX12" s="690">
        <v>11.55907156</v>
      </c>
      <c r="BY12" s="644">
        <v>10372</v>
      </c>
      <c r="BZ12" s="645">
        <v>84.450655506999993</v>
      </c>
      <c r="CA12" s="689">
        <v>13634</v>
      </c>
      <c r="CB12" s="690">
        <v>88.477856516999992</v>
      </c>
      <c r="CC12" s="644">
        <v>0</v>
      </c>
      <c r="CD12" s="645">
        <v>0</v>
      </c>
      <c r="CE12" s="689"/>
      <c r="CF12" s="687"/>
      <c r="CG12" s="644">
        <v>77181</v>
      </c>
      <c r="CH12" s="645">
        <v>1069.9659399459999</v>
      </c>
      <c r="CI12" s="689">
        <v>85667</v>
      </c>
      <c r="CJ12" s="690">
        <v>1103.4555518130001</v>
      </c>
      <c r="CK12" s="644">
        <v>6260</v>
      </c>
      <c r="CL12" s="645">
        <v>10.389235353</v>
      </c>
      <c r="CM12" s="689">
        <v>11435</v>
      </c>
      <c r="CN12" s="690">
        <v>24.320340376999965</v>
      </c>
      <c r="CO12" s="644">
        <v>5864</v>
      </c>
      <c r="CP12" s="645">
        <v>55.893501140000204</v>
      </c>
      <c r="CQ12" s="689">
        <v>6661</v>
      </c>
      <c r="CR12" s="690">
        <v>76.293423900000477</v>
      </c>
      <c r="CS12" s="644">
        <v>55859</v>
      </c>
      <c r="CT12" s="645">
        <v>779.85894691300007</v>
      </c>
      <c r="CU12" s="689">
        <v>66083</v>
      </c>
      <c r="CV12" s="690">
        <v>791.72482025999909</v>
      </c>
      <c r="CW12" s="646">
        <v>436839</v>
      </c>
      <c r="CX12" s="646">
        <v>5597.8580283493338</v>
      </c>
      <c r="CY12" s="697">
        <v>475139</v>
      </c>
      <c r="CZ12" s="698">
        <v>5879.8159946009173</v>
      </c>
      <c r="DA12" s="646">
        <v>1375750</v>
      </c>
      <c r="DB12" s="646">
        <v>9479.1998288692266</v>
      </c>
      <c r="DC12" s="704">
        <v>1811249</v>
      </c>
      <c r="DD12" s="699">
        <v>9242.2063662009168</v>
      </c>
      <c r="DE12" s="710">
        <v>8.767532202939754E-2</v>
      </c>
      <c r="DF12" s="710">
        <v>5.0368902680928862E-2</v>
      </c>
      <c r="DG12" s="710">
        <v>0.31655387970198068</v>
      </c>
      <c r="DH12" s="706">
        <v>-2.5001420683899767E-2</v>
      </c>
    </row>
    <row r="13" spans="1:112" ht="15" customHeight="1">
      <c r="A13" s="42">
        <v>8</v>
      </c>
      <c r="B13" s="42" t="s">
        <v>138</v>
      </c>
      <c r="C13" s="644">
        <v>366641</v>
      </c>
      <c r="D13" s="682">
        <v>1076.787077540899</v>
      </c>
      <c r="E13" s="689">
        <v>295205</v>
      </c>
      <c r="F13" s="687">
        <v>597.05710939999994</v>
      </c>
      <c r="G13" s="689">
        <v>9</v>
      </c>
      <c r="H13" s="690">
        <v>1.1350945999999999E-2</v>
      </c>
      <c r="I13" s="695">
        <v>5095</v>
      </c>
      <c r="J13" s="645">
        <v>64.411084955255504</v>
      </c>
      <c r="K13" s="689">
        <v>5006</v>
      </c>
      <c r="L13" s="690">
        <v>61.82325573734979</v>
      </c>
      <c r="M13" s="644">
        <v>0</v>
      </c>
      <c r="N13" s="645">
        <v>0</v>
      </c>
      <c r="O13" s="689">
        <v>0</v>
      </c>
      <c r="P13" s="690">
        <v>0</v>
      </c>
      <c r="Q13" s="644">
        <v>863</v>
      </c>
      <c r="R13" s="645">
        <v>8.0027659659999788</v>
      </c>
      <c r="S13" s="689">
        <v>1083</v>
      </c>
      <c r="T13" s="690">
        <v>13.084280993999961</v>
      </c>
      <c r="U13" s="644">
        <v>4478</v>
      </c>
      <c r="V13" s="645">
        <v>17.923128800000001</v>
      </c>
      <c r="W13" s="689">
        <v>3513</v>
      </c>
      <c r="X13" s="690">
        <v>18.039751299999999</v>
      </c>
      <c r="Y13" s="644">
        <v>18938</v>
      </c>
      <c r="Z13" s="645">
        <v>170.31581766729991</v>
      </c>
      <c r="AA13" s="689">
        <v>22264</v>
      </c>
      <c r="AB13" s="690">
        <v>196.84457045726532</v>
      </c>
      <c r="AC13" s="644">
        <v>3748</v>
      </c>
      <c r="AD13" s="645">
        <v>28.241230722520058</v>
      </c>
      <c r="AE13" s="689">
        <v>3841</v>
      </c>
      <c r="AF13" s="690">
        <v>26.694806637080053</v>
      </c>
      <c r="AG13" s="689">
        <v>0</v>
      </c>
      <c r="AH13" s="690">
        <v>0</v>
      </c>
      <c r="AI13" s="644">
        <v>4839</v>
      </c>
      <c r="AJ13" s="645">
        <v>73.440545764000063</v>
      </c>
      <c r="AK13" s="689">
        <v>5038</v>
      </c>
      <c r="AL13" s="690">
        <v>67.874946616999978</v>
      </c>
      <c r="AM13" s="644">
        <v>1787</v>
      </c>
      <c r="AN13" s="645">
        <v>15.666124175000006</v>
      </c>
      <c r="AO13" s="689">
        <v>1795</v>
      </c>
      <c r="AP13" s="690">
        <v>16.451443251999958</v>
      </c>
      <c r="AQ13" s="644">
        <v>953</v>
      </c>
      <c r="AR13" s="645">
        <v>8.2784545999999999</v>
      </c>
      <c r="AS13" s="689">
        <v>730</v>
      </c>
      <c r="AT13" s="690">
        <v>8.8546539000000006</v>
      </c>
      <c r="AU13" s="689">
        <v>0</v>
      </c>
      <c r="AV13" s="690">
        <v>0</v>
      </c>
      <c r="AW13" s="644">
        <v>45621</v>
      </c>
      <c r="AX13" s="645">
        <v>638.28558919399995</v>
      </c>
      <c r="AY13" s="689">
        <v>54022</v>
      </c>
      <c r="AZ13" s="690">
        <v>670.96167545300011</v>
      </c>
      <c r="BA13" s="644">
        <v>14915</v>
      </c>
      <c r="BB13" s="645">
        <v>264.44052639299997</v>
      </c>
      <c r="BC13" s="689">
        <v>14219</v>
      </c>
      <c r="BD13" s="690">
        <v>227.84264768600002</v>
      </c>
      <c r="BE13" s="644">
        <v>4711</v>
      </c>
      <c r="BF13" s="645">
        <v>24.870051338999986</v>
      </c>
      <c r="BG13" s="689">
        <v>3551</v>
      </c>
      <c r="BH13" s="690">
        <v>23.631567863000043</v>
      </c>
      <c r="BI13" s="644">
        <v>14690</v>
      </c>
      <c r="BJ13" s="645">
        <v>178.92117280000016</v>
      </c>
      <c r="BK13" s="689">
        <v>15205</v>
      </c>
      <c r="BL13" s="690">
        <v>228.25758630000001</v>
      </c>
      <c r="BM13" s="644">
        <v>133736</v>
      </c>
      <c r="BN13" s="645">
        <v>676.64672129699966</v>
      </c>
      <c r="BO13" s="689">
        <v>202043</v>
      </c>
      <c r="BP13" s="690">
        <v>1104.3736707239989</v>
      </c>
      <c r="BQ13" s="644">
        <v>32310</v>
      </c>
      <c r="BR13" s="645">
        <v>134.15140751900117</v>
      </c>
      <c r="BS13" s="689">
        <v>32004</v>
      </c>
      <c r="BT13" s="690">
        <v>143.73730994799996</v>
      </c>
      <c r="BU13" s="644">
        <v>1087</v>
      </c>
      <c r="BV13" s="645">
        <v>4.9972582000000001</v>
      </c>
      <c r="BW13" s="689">
        <v>1580</v>
      </c>
      <c r="BX13" s="690">
        <v>7.6116418330000011</v>
      </c>
      <c r="BY13" s="644">
        <v>2362</v>
      </c>
      <c r="BZ13" s="645">
        <v>16.815172237000009</v>
      </c>
      <c r="CA13" s="689">
        <v>2863</v>
      </c>
      <c r="CB13" s="690">
        <v>17.931165050999994</v>
      </c>
      <c r="CC13" s="644">
        <v>0</v>
      </c>
      <c r="CD13" s="645">
        <v>0</v>
      </c>
      <c r="CE13" s="689"/>
      <c r="CF13" s="687"/>
      <c r="CG13" s="644">
        <v>54384</v>
      </c>
      <c r="CH13" s="645">
        <v>517.50155411799994</v>
      </c>
      <c r="CI13" s="689">
        <v>48663</v>
      </c>
      <c r="CJ13" s="690">
        <v>522.36939464299996</v>
      </c>
      <c r="CK13" s="644">
        <v>4414</v>
      </c>
      <c r="CL13" s="645">
        <v>6.831603895999999</v>
      </c>
      <c r="CM13" s="689">
        <v>6013</v>
      </c>
      <c r="CN13" s="690">
        <v>16.287397373999973</v>
      </c>
      <c r="CO13" s="644">
        <v>1836</v>
      </c>
      <c r="CP13" s="645">
        <v>17.451419799999933</v>
      </c>
      <c r="CQ13" s="689">
        <v>2335</v>
      </c>
      <c r="CR13" s="690">
        <v>23.156042049999936</v>
      </c>
      <c r="CS13" s="644">
        <v>149149</v>
      </c>
      <c r="CT13" s="645">
        <v>979.41454330200008</v>
      </c>
      <c r="CU13" s="689">
        <v>159612</v>
      </c>
      <c r="CV13" s="690">
        <v>1099.5586610509999</v>
      </c>
      <c r="CW13" s="646">
        <v>500683</v>
      </c>
      <c r="CX13" s="646">
        <v>3852.2558569570765</v>
      </c>
      <c r="CY13" s="697">
        <v>585389</v>
      </c>
      <c r="CZ13" s="698">
        <v>4495.3978198166933</v>
      </c>
      <c r="DA13" s="646">
        <v>867324</v>
      </c>
      <c r="DB13" s="646">
        <v>4929.0429344979757</v>
      </c>
      <c r="DC13" s="704">
        <v>880594</v>
      </c>
      <c r="DD13" s="699">
        <v>5092.454929216693</v>
      </c>
      <c r="DE13" s="710">
        <v>0.1691808988921133</v>
      </c>
      <c r="DF13" s="710">
        <v>0.16695203712861351</v>
      </c>
      <c r="DG13" s="710">
        <v>1.5299934050020614E-2</v>
      </c>
      <c r="DH13" s="706">
        <v>3.315288523356319E-2</v>
      </c>
    </row>
    <row r="14" spans="1:112" ht="15" customHeight="1">
      <c r="A14" s="42">
        <v>9</v>
      </c>
      <c r="B14" s="42" t="s">
        <v>139</v>
      </c>
      <c r="C14" s="644">
        <v>155067</v>
      </c>
      <c r="D14" s="682">
        <v>478.72773920296549</v>
      </c>
      <c r="E14" s="689">
        <v>230320</v>
      </c>
      <c r="F14" s="687">
        <v>456.38386159999999</v>
      </c>
      <c r="G14" s="689">
        <v>0</v>
      </c>
      <c r="H14" s="690">
        <v>0</v>
      </c>
      <c r="I14" s="695">
        <v>860</v>
      </c>
      <c r="J14" s="645">
        <v>7.6886074096207002</v>
      </c>
      <c r="K14" s="689">
        <v>1133</v>
      </c>
      <c r="L14" s="690">
        <v>8.9913835785848999</v>
      </c>
      <c r="M14" s="644">
        <v>0</v>
      </c>
      <c r="N14" s="645">
        <v>0</v>
      </c>
      <c r="O14" s="689">
        <v>0</v>
      </c>
      <c r="P14" s="690">
        <v>0</v>
      </c>
      <c r="Q14" s="644">
        <v>23</v>
      </c>
      <c r="R14" s="645">
        <v>0.17769304400000002</v>
      </c>
      <c r="S14" s="689">
        <v>61</v>
      </c>
      <c r="T14" s="690">
        <v>0.48508480000000009</v>
      </c>
      <c r="U14" s="644">
        <v>25</v>
      </c>
      <c r="V14" s="645">
        <v>0.2217461</v>
      </c>
      <c r="W14" s="689">
        <v>28</v>
      </c>
      <c r="X14" s="690">
        <v>0.2361576</v>
      </c>
      <c r="Y14" s="644">
        <v>3968</v>
      </c>
      <c r="Z14" s="645">
        <v>27.929638816999994</v>
      </c>
      <c r="AA14" s="689">
        <v>4919</v>
      </c>
      <c r="AB14" s="690">
        <v>33.069023750887432</v>
      </c>
      <c r="AC14" s="644">
        <v>58</v>
      </c>
      <c r="AD14" s="645">
        <v>0.56923302499999995</v>
      </c>
      <c r="AE14" s="689">
        <v>32</v>
      </c>
      <c r="AF14" s="690">
        <v>0.28024165600000001</v>
      </c>
      <c r="AG14" s="689">
        <v>0</v>
      </c>
      <c r="AH14" s="690">
        <v>0</v>
      </c>
      <c r="AI14" s="644">
        <v>1096</v>
      </c>
      <c r="AJ14" s="645">
        <v>8.2785935139999864</v>
      </c>
      <c r="AK14" s="689">
        <v>1038</v>
      </c>
      <c r="AL14" s="690">
        <v>7.1267472649999988</v>
      </c>
      <c r="AM14" s="644">
        <v>391</v>
      </c>
      <c r="AN14" s="645">
        <v>2.4342788520000003</v>
      </c>
      <c r="AO14" s="689">
        <v>391</v>
      </c>
      <c r="AP14" s="690">
        <v>2.5002136279999996</v>
      </c>
      <c r="AQ14" s="644">
        <v>126</v>
      </c>
      <c r="AR14" s="645">
        <v>1.0273619000000001</v>
      </c>
      <c r="AS14" s="689">
        <v>123</v>
      </c>
      <c r="AT14" s="690">
        <v>0.94261639999999991</v>
      </c>
      <c r="AU14" s="689">
        <v>0</v>
      </c>
      <c r="AV14" s="690">
        <v>0</v>
      </c>
      <c r="AW14" s="644">
        <v>8874</v>
      </c>
      <c r="AX14" s="645">
        <v>111.11389385199999</v>
      </c>
      <c r="AY14" s="689">
        <v>10976</v>
      </c>
      <c r="AZ14" s="690">
        <v>138.08019717000002</v>
      </c>
      <c r="BA14" s="644">
        <v>4227</v>
      </c>
      <c r="BB14" s="645">
        <v>51.729849991999998</v>
      </c>
      <c r="BC14" s="689">
        <v>3937</v>
      </c>
      <c r="BD14" s="690">
        <v>48.855836787000001</v>
      </c>
      <c r="BE14" s="644">
        <v>1180</v>
      </c>
      <c r="BF14" s="645">
        <v>4.7170830269999922</v>
      </c>
      <c r="BG14" s="689">
        <v>962</v>
      </c>
      <c r="BH14" s="690">
        <v>5.1455105629999949</v>
      </c>
      <c r="BI14" s="644">
        <v>1596</v>
      </c>
      <c r="BJ14" s="645">
        <v>7.2353218999999998</v>
      </c>
      <c r="BK14" s="689">
        <v>1427</v>
      </c>
      <c r="BL14" s="690">
        <v>7.5225972999999993</v>
      </c>
      <c r="BM14" s="644">
        <v>3272</v>
      </c>
      <c r="BN14" s="645">
        <v>36.000725211999985</v>
      </c>
      <c r="BO14" s="689">
        <v>3168</v>
      </c>
      <c r="BP14" s="690">
        <v>37.751878094000048</v>
      </c>
      <c r="BQ14" s="644">
        <v>12483</v>
      </c>
      <c r="BR14" s="645">
        <v>107.11892125799994</v>
      </c>
      <c r="BS14" s="689">
        <v>12799</v>
      </c>
      <c r="BT14" s="690">
        <v>120.16581945100008</v>
      </c>
      <c r="BU14" s="644">
        <v>1170</v>
      </c>
      <c r="BV14" s="645">
        <v>7.3834239000000004</v>
      </c>
      <c r="BW14" s="689">
        <v>1774</v>
      </c>
      <c r="BX14" s="690">
        <v>8.545426170999999</v>
      </c>
      <c r="BY14" s="644">
        <v>2206</v>
      </c>
      <c r="BZ14" s="645">
        <v>17.841157664000001</v>
      </c>
      <c r="CA14" s="689">
        <v>2579</v>
      </c>
      <c r="CB14" s="690">
        <v>17.959902766999996</v>
      </c>
      <c r="CC14" s="644">
        <v>0</v>
      </c>
      <c r="CD14" s="645">
        <v>0</v>
      </c>
      <c r="CE14" s="689"/>
      <c r="CF14" s="687"/>
      <c r="CG14" s="644">
        <v>30947</v>
      </c>
      <c r="CH14" s="645">
        <v>316.14539983700001</v>
      </c>
      <c r="CI14" s="689">
        <v>33666</v>
      </c>
      <c r="CJ14" s="690">
        <v>392.23236415300005</v>
      </c>
      <c r="CK14" s="644">
        <v>2925</v>
      </c>
      <c r="CL14" s="645">
        <v>2.5961156000000001</v>
      </c>
      <c r="CM14" s="689">
        <v>4108</v>
      </c>
      <c r="CN14" s="690">
        <v>5.0098067819999841</v>
      </c>
      <c r="CO14" s="644">
        <v>138</v>
      </c>
      <c r="CP14" s="645">
        <v>0.47984030000000011</v>
      </c>
      <c r="CQ14" s="689">
        <v>285</v>
      </c>
      <c r="CR14" s="690">
        <v>1.3917403000000004</v>
      </c>
      <c r="CS14" s="644">
        <v>1474</v>
      </c>
      <c r="CT14" s="645">
        <v>13.063283960999998</v>
      </c>
      <c r="CU14" s="689">
        <v>2131</v>
      </c>
      <c r="CV14" s="690">
        <v>16.649920420000001</v>
      </c>
      <c r="CW14" s="646">
        <v>77808</v>
      </c>
      <c r="CX14" s="646">
        <v>726.81709709862059</v>
      </c>
      <c r="CY14" s="697">
        <v>85537</v>
      </c>
      <c r="CZ14" s="698">
        <v>852.94246863647254</v>
      </c>
      <c r="DA14" s="646">
        <v>232875</v>
      </c>
      <c r="DB14" s="646">
        <v>1205.5448363015862</v>
      </c>
      <c r="DC14" s="704">
        <v>315857</v>
      </c>
      <c r="DD14" s="699">
        <v>1309.3263302364726</v>
      </c>
      <c r="DE14" s="710">
        <v>9.9334258688052568E-2</v>
      </c>
      <c r="DF14" s="710">
        <v>0.17353110162285867</v>
      </c>
      <c r="DG14" s="710">
        <v>0.35633709071390229</v>
      </c>
      <c r="DH14" s="706">
        <v>8.6086797280199967E-2</v>
      </c>
    </row>
    <row r="15" spans="1:112" ht="15" customHeight="1">
      <c r="A15" s="42">
        <v>10</v>
      </c>
      <c r="B15" s="42" t="s">
        <v>163</v>
      </c>
      <c r="C15" s="644">
        <v>121898</v>
      </c>
      <c r="D15" s="682">
        <v>367.19109341428242</v>
      </c>
      <c r="E15" s="689">
        <v>208682</v>
      </c>
      <c r="F15" s="687">
        <v>356.77136439999992</v>
      </c>
      <c r="G15" s="689">
        <v>0</v>
      </c>
      <c r="H15" s="690">
        <v>0</v>
      </c>
      <c r="I15" s="695">
        <v>315</v>
      </c>
      <c r="J15" s="645">
        <v>2.5753318050000003</v>
      </c>
      <c r="K15" s="689">
        <v>313</v>
      </c>
      <c r="L15" s="690">
        <v>2.8194386870000003</v>
      </c>
      <c r="M15" s="644">
        <v>0</v>
      </c>
      <c r="N15" s="645">
        <v>0</v>
      </c>
      <c r="O15" s="689">
        <v>0</v>
      </c>
      <c r="P15" s="690">
        <v>0</v>
      </c>
      <c r="Q15" s="644">
        <v>21</v>
      </c>
      <c r="R15" s="645">
        <v>7.6371736000000023E-2</v>
      </c>
      <c r="S15" s="689">
        <v>16</v>
      </c>
      <c r="T15" s="690">
        <v>8.1800100000000014E-2</v>
      </c>
      <c r="U15" s="644">
        <v>23</v>
      </c>
      <c r="V15" s="645">
        <v>0.13734060000000001</v>
      </c>
      <c r="W15" s="689">
        <v>3</v>
      </c>
      <c r="X15" s="690">
        <v>3.8051700000000001E-2</v>
      </c>
      <c r="Y15" s="644">
        <v>4220</v>
      </c>
      <c r="Z15" s="645">
        <v>30.032697522229981</v>
      </c>
      <c r="AA15" s="689">
        <v>16459</v>
      </c>
      <c r="AB15" s="690">
        <v>92.494149607897526</v>
      </c>
      <c r="AC15" s="644">
        <v>200</v>
      </c>
      <c r="AD15" s="645">
        <v>2.3277111233599999</v>
      </c>
      <c r="AE15" s="689">
        <v>152</v>
      </c>
      <c r="AF15" s="690">
        <v>1.6327979352500004</v>
      </c>
      <c r="AG15" s="689">
        <v>0</v>
      </c>
      <c r="AH15" s="690">
        <v>0</v>
      </c>
      <c r="AI15" s="644">
        <v>511</v>
      </c>
      <c r="AJ15" s="645">
        <v>3.2573862379999978</v>
      </c>
      <c r="AK15" s="689">
        <v>617</v>
      </c>
      <c r="AL15" s="690">
        <v>3.2356756880000002</v>
      </c>
      <c r="AM15" s="644">
        <v>184</v>
      </c>
      <c r="AN15" s="645">
        <v>1.0442123999999999</v>
      </c>
      <c r="AO15" s="689">
        <v>142</v>
      </c>
      <c r="AP15" s="690">
        <v>0.74797890000000011</v>
      </c>
      <c r="AQ15" s="644">
        <v>75</v>
      </c>
      <c r="AR15" s="645">
        <v>0.28751749999999998</v>
      </c>
      <c r="AS15" s="689">
        <v>24</v>
      </c>
      <c r="AT15" s="690">
        <v>0.1193288</v>
      </c>
      <c r="AU15" s="689">
        <v>0</v>
      </c>
      <c r="AV15" s="690">
        <v>0</v>
      </c>
      <c r="AW15" s="644">
        <v>7062</v>
      </c>
      <c r="AX15" s="645">
        <v>66.730540616999988</v>
      </c>
      <c r="AY15" s="689">
        <v>9958</v>
      </c>
      <c r="AZ15" s="690">
        <v>89.464772263</v>
      </c>
      <c r="BA15" s="644">
        <v>2694</v>
      </c>
      <c r="BB15" s="645">
        <v>24.571252440000002</v>
      </c>
      <c r="BC15" s="689">
        <v>2702</v>
      </c>
      <c r="BD15" s="690">
        <v>26.501064567</v>
      </c>
      <c r="BE15" s="644">
        <v>451</v>
      </c>
      <c r="BF15" s="645">
        <v>1.7737357719999998</v>
      </c>
      <c r="BG15" s="689">
        <v>480</v>
      </c>
      <c r="BH15" s="690">
        <v>1.5250627100000003</v>
      </c>
      <c r="BI15" s="644">
        <v>72</v>
      </c>
      <c r="BJ15" s="645">
        <v>1.1764992000000001</v>
      </c>
      <c r="BK15" s="689">
        <v>8</v>
      </c>
      <c r="BL15" s="690">
        <v>0.29879</v>
      </c>
      <c r="BM15" s="644">
        <v>2945</v>
      </c>
      <c r="BN15" s="645">
        <v>29.591521543000034</v>
      </c>
      <c r="BO15" s="689">
        <v>3797</v>
      </c>
      <c r="BP15" s="690">
        <v>34.609912897000015</v>
      </c>
      <c r="BQ15" s="644">
        <v>31534</v>
      </c>
      <c r="BR15" s="645">
        <v>155.37011729100021</v>
      </c>
      <c r="BS15" s="689">
        <v>25300</v>
      </c>
      <c r="BT15" s="690">
        <v>141.22828786699998</v>
      </c>
      <c r="BU15" s="644">
        <v>2307</v>
      </c>
      <c r="BV15" s="645">
        <v>7.5468033000000005</v>
      </c>
      <c r="BW15" s="689">
        <v>1966</v>
      </c>
      <c r="BX15" s="690">
        <v>8.1052901310000003</v>
      </c>
      <c r="BY15" s="644">
        <v>616</v>
      </c>
      <c r="BZ15" s="645">
        <v>3.8885197010000003</v>
      </c>
      <c r="CA15" s="689">
        <v>764</v>
      </c>
      <c r="CB15" s="690">
        <v>4.5083192729999988</v>
      </c>
      <c r="CC15" s="644">
        <v>0</v>
      </c>
      <c r="CD15" s="645">
        <v>0</v>
      </c>
      <c r="CE15" s="689"/>
      <c r="CF15" s="687"/>
      <c r="CG15" s="644">
        <v>13928</v>
      </c>
      <c r="CH15" s="645">
        <v>145.47389625299999</v>
      </c>
      <c r="CI15" s="689">
        <v>15647</v>
      </c>
      <c r="CJ15" s="690">
        <v>158.93611032000001</v>
      </c>
      <c r="CK15" s="644">
        <v>1236</v>
      </c>
      <c r="CL15" s="645">
        <v>2.4790209360000004</v>
      </c>
      <c r="CM15" s="689">
        <v>2031</v>
      </c>
      <c r="CN15" s="690">
        <v>4.1473830839999932</v>
      </c>
      <c r="CO15" s="644">
        <v>158</v>
      </c>
      <c r="CP15" s="645">
        <v>1.1586599000000004</v>
      </c>
      <c r="CQ15" s="689">
        <v>180</v>
      </c>
      <c r="CR15" s="690">
        <v>1.2751456000000003</v>
      </c>
      <c r="CS15" s="644">
        <v>169</v>
      </c>
      <c r="CT15" s="645">
        <v>2.5404393659999998</v>
      </c>
      <c r="CU15" s="689">
        <v>211</v>
      </c>
      <c r="CV15" s="690">
        <v>1.3241308630000002</v>
      </c>
      <c r="CW15" s="646">
        <v>69128</v>
      </c>
      <c r="CX15" s="646">
        <v>483.52659678259022</v>
      </c>
      <c r="CY15" s="697">
        <v>80770</v>
      </c>
      <c r="CZ15" s="698">
        <v>573.0934909931475</v>
      </c>
      <c r="DA15" s="646">
        <v>191026</v>
      </c>
      <c r="DB15" s="646">
        <v>850.71769019687258</v>
      </c>
      <c r="DC15" s="704">
        <v>289452</v>
      </c>
      <c r="DD15" s="699">
        <v>929.86485539314742</v>
      </c>
      <c r="DE15" s="710">
        <v>0.16841222080777696</v>
      </c>
      <c r="DF15" s="710">
        <v>0.18523674769193632</v>
      </c>
      <c r="DG15" s="710">
        <v>0.51524923308868953</v>
      </c>
      <c r="DH15" s="706">
        <v>9.3035758052661066E-2</v>
      </c>
    </row>
    <row r="16" spans="1:112" ht="15" customHeight="1">
      <c r="A16" s="42">
        <v>11</v>
      </c>
      <c r="B16" s="42" t="s">
        <v>140</v>
      </c>
      <c r="C16" s="644">
        <v>485533</v>
      </c>
      <c r="D16" s="682">
        <v>1417.5811660571289</v>
      </c>
      <c r="E16" s="689">
        <v>544105</v>
      </c>
      <c r="F16" s="687">
        <v>1274.1002346</v>
      </c>
      <c r="G16" s="689">
        <v>2</v>
      </c>
      <c r="H16" s="690">
        <v>4.1353500000000003E-3</v>
      </c>
      <c r="I16" s="695">
        <v>4187</v>
      </c>
      <c r="J16" s="645">
        <v>31.203200556013002</v>
      </c>
      <c r="K16" s="689">
        <v>4398</v>
      </c>
      <c r="L16" s="690">
        <v>31.417607998667101</v>
      </c>
      <c r="M16" s="644">
        <v>0</v>
      </c>
      <c r="N16" s="645">
        <v>0</v>
      </c>
      <c r="O16" s="689">
        <v>0</v>
      </c>
      <c r="P16" s="690">
        <v>0</v>
      </c>
      <c r="Q16" s="644">
        <v>783</v>
      </c>
      <c r="R16" s="645">
        <v>6.7809524789999784</v>
      </c>
      <c r="S16" s="689">
        <v>1004</v>
      </c>
      <c r="T16" s="690">
        <v>9.6140060229999715</v>
      </c>
      <c r="U16" s="644">
        <v>288</v>
      </c>
      <c r="V16" s="645">
        <v>1.9548192</v>
      </c>
      <c r="W16" s="689">
        <v>210</v>
      </c>
      <c r="X16" s="690">
        <v>1.2828079999999999</v>
      </c>
      <c r="Y16" s="644">
        <v>20413</v>
      </c>
      <c r="Z16" s="645">
        <v>154.55953312083003</v>
      </c>
      <c r="AA16" s="689">
        <v>21974</v>
      </c>
      <c r="AB16" s="690">
        <v>168.27385937274011</v>
      </c>
      <c r="AC16" s="644">
        <v>3047</v>
      </c>
      <c r="AD16" s="645">
        <v>16.467685449409984</v>
      </c>
      <c r="AE16" s="689">
        <v>2955</v>
      </c>
      <c r="AF16" s="690">
        <v>16.298740988549973</v>
      </c>
      <c r="AG16" s="689">
        <v>0</v>
      </c>
      <c r="AH16" s="690">
        <v>0</v>
      </c>
      <c r="AI16" s="644">
        <v>3288</v>
      </c>
      <c r="AJ16" s="645">
        <v>42.48184207300001</v>
      </c>
      <c r="AK16" s="689">
        <v>2986</v>
      </c>
      <c r="AL16" s="690">
        <v>34.929641881000009</v>
      </c>
      <c r="AM16" s="644">
        <v>617</v>
      </c>
      <c r="AN16" s="645">
        <v>3.7706579319999998</v>
      </c>
      <c r="AO16" s="689">
        <v>613</v>
      </c>
      <c r="AP16" s="690">
        <v>3.386190423999996</v>
      </c>
      <c r="AQ16" s="644">
        <v>223</v>
      </c>
      <c r="AR16" s="645">
        <v>1.2960163</v>
      </c>
      <c r="AS16" s="689">
        <v>255</v>
      </c>
      <c r="AT16" s="690">
        <v>1.7009094</v>
      </c>
      <c r="AU16" s="689">
        <v>4</v>
      </c>
      <c r="AV16" s="690">
        <v>4.9550000000000004E-2</v>
      </c>
      <c r="AW16" s="644">
        <v>15064</v>
      </c>
      <c r="AX16" s="645">
        <v>161.639060667</v>
      </c>
      <c r="AY16" s="689">
        <v>17856</v>
      </c>
      <c r="AZ16" s="690">
        <v>182.16672523700001</v>
      </c>
      <c r="BA16" s="644">
        <v>7998</v>
      </c>
      <c r="BB16" s="645">
        <v>81.892536643</v>
      </c>
      <c r="BC16" s="689">
        <v>8287</v>
      </c>
      <c r="BD16" s="690">
        <v>98.382319080000002</v>
      </c>
      <c r="BE16" s="644">
        <v>5976</v>
      </c>
      <c r="BF16" s="645">
        <v>26.221666388000017</v>
      </c>
      <c r="BG16" s="689">
        <v>4701</v>
      </c>
      <c r="BH16" s="690">
        <v>29.935314264999992</v>
      </c>
      <c r="BI16" s="644">
        <v>3144</v>
      </c>
      <c r="BJ16" s="645">
        <v>64.750613119000107</v>
      </c>
      <c r="BK16" s="689">
        <v>2853</v>
      </c>
      <c r="BL16" s="690">
        <v>58.63350101799999</v>
      </c>
      <c r="BM16" s="644">
        <v>8535</v>
      </c>
      <c r="BN16" s="645">
        <v>114.18666472699982</v>
      </c>
      <c r="BO16" s="689">
        <v>9546</v>
      </c>
      <c r="BP16" s="690">
        <v>120.77464275800006</v>
      </c>
      <c r="BQ16" s="644">
        <v>3918</v>
      </c>
      <c r="BR16" s="645">
        <v>43.681877011000005</v>
      </c>
      <c r="BS16" s="689">
        <v>3596</v>
      </c>
      <c r="BT16" s="690">
        <v>34.617751499000043</v>
      </c>
      <c r="BU16" s="644">
        <v>624</v>
      </c>
      <c r="BV16" s="645">
        <v>2.6850847</v>
      </c>
      <c r="BW16" s="689">
        <v>821</v>
      </c>
      <c r="BX16" s="690">
        <v>3.8403071799999999</v>
      </c>
      <c r="BY16" s="644">
        <v>5304</v>
      </c>
      <c r="BZ16" s="645">
        <v>34.546566711000004</v>
      </c>
      <c r="CA16" s="689">
        <v>5810</v>
      </c>
      <c r="CB16" s="690">
        <v>36.374327789999995</v>
      </c>
      <c r="CC16" s="644">
        <v>0</v>
      </c>
      <c r="CD16" s="645">
        <v>0</v>
      </c>
      <c r="CE16" s="689"/>
      <c r="CF16" s="687"/>
      <c r="CG16" s="644">
        <v>69512</v>
      </c>
      <c r="CH16" s="645">
        <v>606.18062909300011</v>
      </c>
      <c r="CI16" s="689">
        <v>71466</v>
      </c>
      <c r="CJ16" s="690">
        <v>624.25170297800003</v>
      </c>
      <c r="CK16" s="644">
        <v>3676</v>
      </c>
      <c r="CL16" s="645">
        <v>7.7047707140000012</v>
      </c>
      <c r="CM16" s="689">
        <v>5053</v>
      </c>
      <c r="CN16" s="690">
        <v>13.091122938999941</v>
      </c>
      <c r="CO16" s="644">
        <v>13008</v>
      </c>
      <c r="CP16" s="645">
        <v>107.03285630000116</v>
      </c>
      <c r="CQ16" s="689">
        <v>12187</v>
      </c>
      <c r="CR16" s="690">
        <v>115.80956982000134</v>
      </c>
      <c r="CS16" s="644">
        <v>8790</v>
      </c>
      <c r="CT16" s="645">
        <v>85.392985367000009</v>
      </c>
      <c r="CU16" s="689">
        <v>9863</v>
      </c>
      <c r="CV16" s="690">
        <v>97.431192981999999</v>
      </c>
      <c r="CW16" s="646">
        <v>180045</v>
      </c>
      <c r="CX16" s="646">
        <v>1600.5716980072541</v>
      </c>
      <c r="CY16" s="697">
        <v>186440</v>
      </c>
      <c r="CZ16" s="698">
        <v>1682.2659269839587</v>
      </c>
      <c r="DA16" s="646">
        <v>665578</v>
      </c>
      <c r="DB16" s="646">
        <v>3018.1528640643828</v>
      </c>
      <c r="DC16" s="704">
        <v>730545</v>
      </c>
      <c r="DD16" s="699">
        <v>2956.3661615839587</v>
      </c>
      <c r="DE16" s="710">
        <v>3.5518898053264358E-2</v>
      </c>
      <c r="DF16" s="710">
        <v>5.1040655709716498E-2</v>
      </c>
      <c r="DG16" s="710">
        <v>9.7609896961738496E-2</v>
      </c>
      <c r="DH16" s="706">
        <v>-2.0471694199484358E-2</v>
      </c>
    </row>
    <row r="17" spans="1:114" ht="15" customHeight="1">
      <c r="A17" s="42">
        <v>12</v>
      </c>
      <c r="B17" s="42" t="s">
        <v>141</v>
      </c>
      <c r="C17" s="644">
        <v>1384878</v>
      </c>
      <c r="D17" s="682">
        <v>3721.0932435745758</v>
      </c>
      <c r="E17" s="689">
        <v>1502607</v>
      </c>
      <c r="F17" s="687">
        <v>3348.5458801</v>
      </c>
      <c r="G17" s="689">
        <v>57</v>
      </c>
      <c r="H17" s="690">
        <v>0.15557544700000001</v>
      </c>
      <c r="I17" s="695">
        <v>4200</v>
      </c>
      <c r="J17" s="645">
        <v>89.282602893578797</v>
      </c>
      <c r="K17" s="689">
        <v>6848</v>
      </c>
      <c r="L17" s="690">
        <v>97.078419443263201</v>
      </c>
      <c r="M17" s="644">
        <v>0</v>
      </c>
      <c r="N17" s="645">
        <v>0</v>
      </c>
      <c r="O17" s="689">
        <v>0</v>
      </c>
      <c r="P17" s="690">
        <v>0</v>
      </c>
      <c r="Q17" s="644">
        <v>2881</v>
      </c>
      <c r="R17" s="645">
        <v>24.436498695000019</v>
      </c>
      <c r="S17" s="689">
        <v>3250</v>
      </c>
      <c r="T17" s="690">
        <v>32.473347516000011</v>
      </c>
      <c r="U17" s="644">
        <v>977</v>
      </c>
      <c r="V17" s="645">
        <v>12.5565459</v>
      </c>
      <c r="W17" s="689">
        <v>787</v>
      </c>
      <c r="X17" s="690">
        <v>11.149530199999999</v>
      </c>
      <c r="Y17" s="644">
        <v>28584</v>
      </c>
      <c r="Z17" s="645">
        <v>332.24985720946478</v>
      </c>
      <c r="AA17" s="689">
        <v>38915</v>
      </c>
      <c r="AB17" s="690">
        <v>397.55636769178557</v>
      </c>
      <c r="AC17" s="644">
        <v>13250</v>
      </c>
      <c r="AD17" s="645">
        <v>96.380830577799756</v>
      </c>
      <c r="AE17" s="689">
        <v>12419</v>
      </c>
      <c r="AF17" s="690">
        <v>84.751361069839845</v>
      </c>
      <c r="AG17" s="689">
        <v>0</v>
      </c>
      <c r="AH17" s="690">
        <v>0</v>
      </c>
      <c r="AI17" s="644">
        <v>49815</v>
      </c>
      <c r="AJ17" s="645">
        <v>371.83672071599858</v>
      </c>
      <c r="AK17" s="689">
        <v>48975</v>
      </c>
      <c r="AL17" s="690">
        <v>397.86792258599962</v>
      </c>
      <c r="AM17" s="644">
        <v>2887</v>
      </c>
      <c r="AN17" s="645">
        <v>35.364952215999935</v>
      </c>
      <c r="AO17" s="689">
        <v>2997</v>
      </c>
      <c r="AP17" s="690">
        <v>45.358855477000134</v>
      </c>
      <c r="AQ17" s="644">
        <v>1253</v>
      </c>
      <c r="AR17" s="645">
        <v>13.8795643</v>
      </c>
      <c r="AS17" s="689">
        <v>1184</v>
      </c>
      <c r="AT17" s="690">
        <v>14.685309100000001</v>
      </c>
      <c r="AU17" s="689">
        <v>9</v>
      </c>
      <c r="AV17" s="690">
        <v>0.11442000000000001</v>
      </c>
      <c r="AW17" s="644">
        <v>52203</v>
      </c>
      <c r="AX17" s="645">
        <v>953.61775195300004</v>
      </c>
      <c r="AY17" s="689">
        <v>66053</v>
      </c>
      <c r="AZ17" s="690">
        <v>955.24919014900001</v>
      </c>
      <c r="BA17" s="644">
        <v>28762</v>
      </c>
      <c r="BB17" s="645">
        <v>598.18841606899991</v>
      </c>
      <c r="BC17" s="689">
        <v>26762</v>
      </c>
      <c r="BD17" s="690">
        <v>571.3324849039999</v>
      </c>
      <c r="BE17" s="644">
        <v>13889</v>
      </c>
      <c r="BF17" s="645">
        <v>82.473425702000412</v>
      </c>
      <c r="BG17" s="689">
        <v>11502</v>
      </c>
      <c r="BH17" s="690">
        <v>75.573573141000509</v>
      </c>
      <c r="BI17" s="644">
        <v>30149</v>
      </c>
      <c r="BJ17" s="645">
        <v>414.21467988200095</v>
      </c>
      <c r="BK17" s="689">
        <v>31978</v>
      </c>
      <c r="BL17" s="690">
        <v>437.57289450000002</v>
      </c>
      <c r="BM17" s="644">
        <v>32170</v>
      </c>
      <c r="BN17" s="645">
        <v>508.6388917530013</v>
      </c>
      <c r="BO17" s="689">
        <v>34290</v>
      </c>
      <c r="BP17" s="690">
        <v>534.10044760699782</v>
      </c>
      <c r="BQ17" s="644">
        <v>11421</v>
      </c>
      <c r="BR17" s="645">
        <v>89.352846990000216</v>
      </c>
      <c r="BS17" s="689">
        <v>10109</v>
      </c>
      <c r="BT17" s="690">
        <v>83.444021509000038</v>
      </c>
      <c r="BU17" s="644">
        <v>1185</v>
      </c>
      <c r="BV17" s="645">
        <v>6.1295850999999999</v>
      </c>
      <c r="BW17" s="689">
        <v>1108</v>
      </c>
      <c r="BX17" s="690">
        <v>6.4727130539999997</v>
      </c>
      <c r="BY17" s="644">
        <v>7956</v>
      </c>
      <c r="BZ17" s="645">
        <v>56.487107241999993</v>
      </c>
      <c r="CA17" s="689">
        <v>9495</v>
      </c>
      <c r="CB17" s="690">
        <v>60.002584986999992</v>
      </c>
      <c r="CC17" s="644">
        <v>0</v>
      </c>
      <c r="CD17" s="645">
        <v>0</v>
      </c>
      <c r="CE17" s="689"/>
      <c r="CF17" s="687"/>
      <c r="CG17" s="644">
        <v>121729</v>
      </c>
      <c r="CH17" s="645">
        <v>1294.674886196</v>
      </c>
      <c r="CI17" s="689">
        <v>127555</v>
      </c>
      <c r="CJ17" s="690">
        <v>1482.3390501270001</v>
      </c>
      <c r="CK17" s="644">
        <v>27031</v>
      </c>
      <c r="CL17" s="645">
        <v>41.086090280999976</v>
      </c>
      <c r="CM17" s="689">
        <v>34243</v>
      </c>
      <c r="CN17" s="690">
        <v>67.44848453500046</v>
      </c>
      <c r="CO17" s="644">
        <v>5760</v>
      </c>
      <c r="CP17" s="645">
        <v>49.979843800000182</v>
      </c>
      <c r="CQ17" s="689">
        <v>6536</v>
      </c>
      <c r="CR17" s="690">
        <v>57.623661600000354</v>
      </c>
      <c r="CS17" s="644">
        <v>21355</v>
      </c>
      <c r="CT17" s="645">
        <v>458.88247079699994</v>
      </c>
      <c r="CU17" s="689">
        <v>23751</v>
      </c>
      <c r="CV17" s="690">
        <v>401.17530221800007</v>
      </c>
      <c r="CW17" s="646">
        <v>465085</v>
      </c>
      <c r="CX17" s="646">
        <v>5585.1608519738447</v>
      </c>
      <c r="CY17" s="697">
        <v>498823</v>
      </c>
      <c r="CZ17" s="698">
        <v>5813.5255168618878</v>
      </c>
      <c r="DA17" s="646">
        <v>1849963</v>
      </c>
      <c r="DB17" s="646">
        <v>9306.2540955484201</v>
      </c>
      <c r="DC17" s="704">
        <v>2001430</v>
      </c>
      <c r="DD17" s="699">
        <v>9162.0713969618882</v>
      </c>
      <c r="DE17" s="710">
        <v>7.2541578421148722E-2</v>
      </c>
      <c r="DF17" s="710">
        <v>4.0887750763227704E-2</v>
      </c>
      <c r="DG17" s="710">
        <v>8.1875691567885323E-2</v>
      </c>
      <c r="DH17" s="706">
        <v>-1.5493097126533462E-2</v>
      </c>
    </row>
    <row r="18" spans="1:114" ht="15" customHeight="1">
      <c r="A18" s="42">
        <v>13</v>
      </c>
      <c r="B18" s="42" t="s">
        <v>142</v>
      </c>
      <c r="C18" s="644">
        <v>564209</v>
      </c>
      <c r="D18" s="682">
        <v>2428.932032876357</v>
      </c>
      <c r="E18" s="689">
        <v>422750</v>
      </c>
      <c r="F18" s="687">
        <v>2137.1815584000001</v>
      </c>
      <c r="G18" s="689">
        <v>2</v>
      </c>
      <c r="H18" s="690">
        <v>3.9110519999999999E-3</v>
      </c>
      <c r="I18" s="695">
        <v>2961</v>
      </c>
      <c r="J18" s="645">
        <v>28.183483477463696</v>
      </c>
      <c r="K18" s="689">
        <v>3820</v>
      </c>
      <c r="L18" s="690">
        <v>34.680839245303304</v>
      </c>
      <c r="M18" s="644">
        <v>0</v>
      </c>
      <c r="N18" s="645">
        <v>0</v>
      </c>
      <c r="O18" s="689">
        <v>0</v>
      </c>
      <c r="P18" s="690">
        <v>0</v>
      </c>
      <c r="Q18" s="644">
        <v>18103</v>
      </c>
      <c r="R18" s="645">
        <v>417.15062299799843</v>
      </c>
      <c r="S18" s="689">
        <v>23178</v>
      </c>
      <c r="T18" s="690">
        <v>541.36683551299552</v>
      </c>
      <c r="U18" s="644">
        <v>373</v>
      </c>
      <c r="V18" s="645">
        <v>3.6140768999999997</v>
      </c>
      <c r="W18" s="689">
        <v>307</v>
      </c>
      <c r="X18" s="690">
        <v>3.1615709000000001</v>
      </c>
      <c r="Y18" s="644">
        <v>15662</v>
      </c>
      <c r="Z18" s="645">
        <v>206.57156548961007</v>
      </c>
      <c r="AA18" s="689">
        <v>18937</v>
      </c>
      <c r="AB18" s="690">
        <v>270.64348620342719</v>
      </c>
      <c r="AC18" s="644">
        <v>1771</v>
      </c>
      <c r="AD18" s="645">
        <v>17.744843285390001</v>
      </c>
      <c r="AE18" s="689">
        <v>1522</v>
      </c>
      <c r="AF18" s="690">
        <v>10.68248085148999</v>
      </c>
      <c r="AG18" s="689">
        <v>0</v>
      </c>
      <c r="AH18" s="690">
        <v>0</v>
      </c>
      <c r="AI18" s="644">
        <v>10135</v>
      </c>
      <c r="AJ18" s="645">
        <v>169.90643978499989</v>
      </c>
      <c r="AK18" s="689">
        <v>8909</v>
      </c>
      <c r="AL18" s="690">
        <v>143.70893264599999</v>
      </c>
      <c r="AM18" s="644">
        <v>7242</v>
      </c>
      <c r="AN18" s="645">
        <v>107.70824734000003</v>
      </c>
      <c r="AO18" s="689">
        <v>7442</v>
      </c>
      <c r="AP18" s="690">
        <v>94.096348989000774</v>
      </c>
      <c r="AQ18" s="644">
        <v>897</v>
      </c>
      <c r="AR18" s="645">
        <v>12.5120263</v>
      </c>
      <c r="AS18" s="689">
        <v>1033</v>
      </c>
      <c r="AT18" s="690">
        <v>16.649911899999999</v>
      </c>
      <c r="AU18" s="689">
        <v>1</v>
      </c>
      <c r="AV18" s="690">
        <v>4.8000000000000001E-2</v>
      </c>
      <c r="AW18" s="644">
        <v>28759</v>
      </c>
      <c r="AX18" s="645">
        <v>357.45673256600003</v>
      </c>
      <c r="AY18" s="689">
        <v>33911</v>
      </c>
      <c r="AZ18" s="690">
        <v>415.70279002899997</v>
      </c>
      <c r="BA18" s="644">
        <v>25753</v>
      </c>
      <c r="BB18" s="645">
        <v>444.36372589600006</v>
      </c>
      <c r="BC18" s="689">
        <v>27707</v>
      </c>
      <c r="BD18" s="690">
        <v>600.65423369300004</v>
      </c>
      <c r="BE18" s="644">
        <v>3617</v>
      </c>
      <c r="BF18" s="645">
        <v>21.61900607799997</v>
      </c>
      <c r="BG18" s="689">
        <v>1901</v>
      </c>
      <c r="BH18" s="690">
        <v>13.747806049999966</v>
      </c>
      <c r="BI18" s="644">
        <v>5428</v>
      </c>
      <c r="BJ18" s="645">
        <v>107.41011299999988</v>
      </c>
      <c r="BK18" s="689">
        <v>4481</v>
      </c>
      <c r="BL18" s="690">
        <v>89.257861200000008</v>
      </c>
      <c r="BM18" s="644">
        <v>12840</v>
      </c>
      <c r="BN18" s="645">
        <v>282.05407412099925</v>
      </c>
      <c r="BO18" s="689">
        <v>13185</v>
      </c>
      <c r="BP18" s="690">
        <v>272.04442032099951</v>
      </c>
      <c r="BQ18" s="644">
        <v>8114</v>
      </c>
      <c r="BR18" s="645">
        <v>90.79770987200007</v>
      </c>
      <c r="BS18" s="689">
        <v>9812</v>
      </c>
      <c r="BT18" s="690">
        <v>104.5567926060001</v>
      </c>
      <c r="BU18" s="644">
        <v>409</v>
      </c>
      <c r="BV18" s="645">
        <v>1.7357784999999999</v>
      </c>
      <c r="BW18" s="689">
        <v>448</v>
      </c>
      <c r="BX18" s="690">
        <v>1.9138415279999998</v>
      </c>
      <c r="BY18" s="644">
        <v>5102</v>
      </c>
      <c r="BZ18" s="645">
        <v>70.049670852000006</v>
      </c>
      <c r="CA18" s="689">
        <v>6656</v>
      </c>
      <c r="CB18" s="690">
        <v>78.600608681000011</v>
      </c>
      <c r="CC18" s="644">
        <v>0</v>
      </c>
      <c r="CD18" s="645">
        <v>0</v>
      </c>
      <c r="CE18" s="689"/>
      <c r="CF18" s="687"/>
      <c r="CG18" s="644">
        <v>75814</v>
      </c>
      <c r="CH18" s="645">
        <v>963.24326549</v>
      </c>
      <c r="CI18" s="689">
        <v>89473</v>
      </c>
      <c r="CJ18" s="690">
        <v>1349.4517770250002</v>
      </c>
      <c r="CK18" s="644">
        <v>5865</v>
      </c>
      <c r="CL18" s="645">
        <v>15.752372530999995</v>
      </c>
      <c r="CM18" s="689">
        <v>4592</v>
      </c>
      <c r="CN18" s="690">
        <v>12.771934599999973</v>
      </c>
      <c r="CO18" s="644">
        <v>1626</v>
      </c>
      <c r="CP18" s="645">
        <v>15.513446899999952</v>
      </c>
      <c r="CQ18" s="689">
        <v>2533</v>
      </c>
      <c r="CR18" s="690">
        <v>22.008473290999984</v>
      </c>
      <c r="CS18" s="644">
        <v>13790</v>
      </c>
      <c r="CT18" s="645">
        <v>234.05970228400002</v>
      </c>
      <c r="CU18" s="689">
        <v>15211</v>
      </c>
      <c r="CV18" s="690">
        <v>244.69504547299999</v>
      </c>
      <c r="CW18" s="646">
        <v>244927</v>
      </c>
      <c r="CX18" s="646">
        <v>3575.5362228824615</v>
      </c>
      <c r="CY18" s="697">
        <v>275061</v>
      </c>
      <c r="CZ18" s="698">
        <v>4320.4479017972162</v>
      </c>
      <c r="DA18" s="646">
        <v>809136</v>
      </c>
      <c r="DB18" s="646">
        <v>6004.4682557588185</v>
      </c>
      <c r="DC18" s="704">
        <v>697811</v>
      </c>
      <c r="DD18" s="699">
        <v>6457.6294601972168</v>
      </c>
      <c r="DE18" s="710">
        <v>0.12303257705357096</v>
      </c>
      <c r="DF18" s="710">
        <v>0.2083356544250683</v>
      </c>
      <c r="DG18" s="710">
        <v>-0.13758502896917202</v>
      </c>
      <c r="DH18" s="706">
        <v>7.5470663701781904E-2</v>
      </c>
    </row>
    <row r="19" spans="1:114" ht="15" customHeight="1">
      <c r="A19" s="42">
        <v>14</v>
      </c>
      <c r="B19" s="42" t="s">
        <v>143</v>
      </c>
      <c r="C19" s="644">
        <v>907486</v>
      </c>
      <c r="D19" s="682">
        <v>2211.2237466447018</v>
      </c>
      <c r="E19" s="689">
        <v>1337850</v>
      </c>
      <c r="F19" s="687">
        <v>1869.1368118999999</v>
      </c>
      <c r="G19" s="689">
        <v>0</v>
      </c>
      <c r="H19" s="690">
        <v>0</v>
      </c>
      <c r="I19" s="695">
        <v>5682</v>
      </c>
      <c r="J19" s="645">
        <v>75.669602552604204</v>
      </c>
      <c r="K19" s="689">
        <v>6554</v>
      </c>
      <c r="L19" s="690">
        <v>78.067449691828401</v>
      </c>
      <c r="M19" s="644">
        <v>0</v>
      </c>
      <c r="N19" s="645">
        <v>0</v>
      </c>
      <c r="O19" s="689">
        <v>0</v>
      </c>
      <c r="P19" s="690">
        <v>0</v>
      </c>
      <c r="Q19" s="644">
        <v>1034</v>
      </c>
      <c r="R19" s="645">
        <v>8.8516668969999746</v>
      </c>
      <c r="S19" s="689">
        <v>1345</v>
      </c>
      <c r="T19" s="690">
        <v>10.970231034999982</v>
      </c>
      <c r="U19" s="644">
        <v>1144</v>
      </c>
      <c r="V19" s="645">
        <v>7.3623956000000002</v>
      </c>
      <c r="W19" s="689">
        <v>655</v>
      </c>
      <c r="X19" s="690">
        <v>4.9161606999999998</v>
      </c>
      <c r="Y19" s="644">
        <v>24982</v>
      </c>
      <c r="Z19" s="645">
        <v>188.0667486679616</v>
      </c>
      <c r="AA19" s="689">
        <v>29213</v>
      </c>
      <c r="AB19" s="690">
        <v>233.19274546155532</v>
      </c>
      <c r="AC19" s="644">
        <v>2569</v>
      </c>
      <c r="AD19" s="645">
        <v>17.203110177709966</v>
      </c>
      <c r="AE19" s="689">
        <v>1281</v>
      </c>
      <c r="AF19" s="690">
        <v>9.029243477049997</v>
      </c>
      <c r="AG19" s="689">
        <v>0</v>
      </c>
      <c r="AH19" s="690">
        <v>0</v>
      </c>
      <c r="AI19" s="644">
        <v>6923</v>
      </c>
      <c r="AJ19" s="645">
        <v>31.627964789999943</v>
      </c>
      <c r="AK19" s="689">
        <v>6659</v>
      </c>
      <c r="AL19" s="690">
        <v>36.317992937999989</v>
      </c>
      <c r="AM19" s="644">
        <v>1034</v>
      </c>
      <c r="AN19" s="645">
        <v>6.2129853290000003</v>
      </c>
      <c r="AO19" s="689">
        <v>1010</v>
      </c>
      <c r="AP19" s="690">
        <v>6.2751719349999844</v>
      </c>
      <c r="AQ19" s="644">
        <v>1269</v>
      </c>
      <c r="AR19" s="645">
        <v>10.065709099999999</v>
      </c>
      <c r="AS19" s="689">
        <v>1432</v>
      </c>
      <c r="AT19" s="690">
        <v>11.834218</v>
      </c>
      <c r="AU19" s="689">
        <v>4</v>
      </c>
      <c r="AV19" s="690">
        <v>2.4650000000000002E-3</v>
      </c>
      <c r="AW19" s="644">
        <v>36612</v>
      </c>
      <c r="AX19" s="645">
        <v>351.85431618199999</v>
      </c>
      <c r="AY19" s="689">
        <v>45717</v>
      </c>
      <c r="AZ19" s="690">
        <v>418.19631057300001</v>
      </c>
      <c r="BA19" s="644">
        <v>19073</v>
      </c>
      <c r="BB19" s="645">
        <v>275.00897663799998</v>
      </c>
      <c r="BC19" s="689">
        <v>19076</v>
      </c>
      <c r="BD19" s="690">
        <v>269.32497585599998</v>
      </c>
      <c r="BE19" s="644">
        <v>11901</v>
      </c>
      <c r="BF19" s="645">
        <v>70.188180873000391</v>
      </c>
      <c r="BG19" s="689">
        <v>8119</v>
      </c>
      <c r="BH19" s="690">
        <v>59.584477195000133</v>
      </c>
      <c r="BI19" s="644">
        <v>8248</v>
      </c>
      <c r="BJ19" s="645">
        <v>86.136084500000464</v>
      </c>
      <c r="BK19" s="689">
        <v>8641</v>
      </c>
      <c r="BL19" s="690">
        <v>105.819394776</v>
      </c>
      <c r="BM19" s="644">
        <v>13533</v>
      </c>
      <c r="BN19" s="645">
        <v>182.25001462899957</v>
      </c>
      <c r="BO19" s="689">
        <v>15555</v>
      </c>
      <c r="BP19" s="690">
        <v>200.73102142699901</v>
      </c>
      <c r="BQ19" s="644">
        <v>5949</v>
      </c>
      <c r="BR19" s="645">
        <v>50.569285562000019</v>
      </c>
      <c r="BS19" s="689">
        <v>6215</v>
      </c>
      <c r="BT19" s="690">
        <v>55.192215841000134</v>
      </c>
      <c r="BU19" s="644">
        <v>1386</v>
      </c>
      <c r="BV19" s="645">
        <v>6.9695172999999997</v>
      </c>
      <c r="BW19" s="689">
        <v>1913</v>
      </c>
      <c r="BX19" s="690">
        <v>9.9755756359999985</v>
      </c>
      <c r="BY19" s="644">
        <v>6021</v>
      </c>
      <c r="BZ19" s="645">
        <v>36.630045544000005</v>
      </c>
      <c r="CA19" s="689">
        <v>7150</v>
      </c>
      <c r="CB19" s="690">
        <v>40.734221796000007</v>
      </c>
      <c r="CC19" s="644">
        <v>0</v>
      </c>
      <c r="CD19" s="645">
        <v>0</v>
      </c>
      <c r="CE19" s="689"/>
      <c r="CF19" s="687"/>
      <c r="CG19" s="644">
        <v>109553</v>
      </c>
      <c r="CH19" s="645">
        <v>880.73815255299996</v>
      </c>
      <c r="CI19" s="689">
        <v>114321</v>
      </c>
      <c r="CJ19" s="690">
        <v>1117.889133419</v>
      </c>
      <c r="CK19" s="644">
        <v>12547</v>
      </c>
      <c r="CL19" s="645">
        <v>29.624870351999988</v>
      </c>
      <c r="CM19" s="689">
        <v>15964</v>
      </c>
      <c r="CN19" s="690">
        <v>35.738227347999995</v>
      </c>
      <c r="CO19" s="644">
        <v>14722</v>
      </c>
      <c r="CP19" s="645">
        <v>80.346880050000564</v>
      </c>
      <c r="CQ19" s="689">
        <v>12097</v>
      </c>
      <c r="CR19" s="690">
        <v>79.379501919000532</v>
      </c>
      <c r="CS19" s="644">
        <v>15733</v>
      </c>
      <c r="CT19" s="645">
        <v>130.378184003</v>
      </c>
      <c r="CU19" s="689">
        <v>17915</v>
      </c>
      <c r="CV19" s="690">
        <v>144.61400855900001</v>
      </c>
      <c r="CW19" s="646">
        <v>301039</v>
      </c>
      <c r="CX19" s="646">
        <v>2532.7964320452766</v>
      </c>
      <c r="CY19" s="697">
        <v>320836</v>
      </c>
      <c r="CZ19" s="698">
        <v>2927.7847425834334</v>
      </c>
      <c r="DA19" s="646">
        <v>1208525</v>
      </c>
      <c r="DB19" s="646">
        <v>4744.0201786899779</v>
      </c>
      <c r="DC19" s="704">
        <v>1658686</v>
      </c>
      <c r="DD19" s="699">
        <v>4796.9215544834333</v>
      </c>
      <c r="DE19" s="710">
        <v>6.5762243430253164E-2</v>
      </c>
      <c r="DF19" s="710">
        <v>0.15594948948155185</v>
      </c>
      <c r="DG19" s="710">
        <v>0.37248795018721159</v>
      </c>
      <c r="DH19" s="706">
        <v>1.1151170062700722E-2</v>
      </c>
    </row>
    <row r="20" spans="1:114" ht="15" customHeight="1">
      <c r="A20" s="42">
        <v>15</v>
      </c>
      <c r="B20" s="42" t="s">
        <v>144</v>
      </c>
      <c r="C20" s="644">
        <v>2102370</v>
      </c>
      <c r="D20" s="682">
        <v>7551.8880847304699</v>
      </c>
      <c r="E20" s="689">
        <v>1839385</v>
      </c>
      <c r="F20" s="687">
        <v>4115.2350387000006</v>
      </c>
      <c r="G20" s="689">
        <v>25</v>
      </c>
      <c r="H20" s="690">
        <v>6.3844287999999999E-2</v>
      </c>
      <c r="I20" s="695">
        <v>119885</v>
      </c>
      <c r="J20" s="645">
        <v>2093.7142118849561</v>
      </c>
      <c r="K20" s="689">
        <v>133091</v>
      </c>
      <c r="L20" s="690">
        <v>2031.831929168141</v>
      </c>
      <c r="M20" s="644">
        <v>2996</v>
      </c>
      <c r="N20" s="645">
        <v>1.240491566</v>
      </c>
      <c r="O20" s="689">
        <v>25705</v>
      </c>
      <c r="P20" s="690">
        <v>12.493975230000002</v>
      </c>
      <c r="Q20" s="644">
        <v>4566</v>
      </c>
      <c r="R20" s="645">
        <v>41.003179599000212</v>
      </c>
      <c r="S20" s="689">
        <v>5820</v>
      </c>
      <c r="T20" s="690">
        <v>59.515606749000185</v>
      </c>
      <c r="U20" s="644">
        <v>7553</v>
      </c>
      <c r="V20" s="645">
        <v>65.634496799999994</v>
      </c>
      <c r="W20" s="689">
        <v>6438</v>
      </c>
      <c r="X20" s="690">
        <v>55.437583599999996</v>
      </c>
      <c r="Y20" s="644">
        <v>81605</v>
      </c>
      <c r="Z20" s="645">
        <v>1024.2787280111766</v>
      </c>
      <c r="AA20" s="689">
        <v>100243</v>
      </c>
      <c r="AB20" s="690">
        <v>1122.0262871968025</v>
      </c>
      <c r="AC20" s="644">
        <v>19712</v>
      </c>
      <c r="AD20" s="645">
        <v>147.32747287601796</v>
      </c>
      <c r="AE20" s="689">
        <v>14558</v>
      </c>
      <c r="AF20" s="690">
        <v>109.50308270886774</v>
      </c>
      <c r="AG20" s="689">
        <v>0</v>
      </c>
      <c r="AH20" s="690">
        <v>0</v>
      </c>
      <c r="AI20" s="644">
        <v>12074</v>
      </c>
      <c r="AJ20" s="645">
        <v>276.88083315700015</v>
      </c>
      <c r="AK20" s="689">
        <v>10870</v>
      </c>
      <c r="AL20" s="690">
        <v>243.83371413200018</v>
      </c>
      <c r="AM20" s="644">
        <v>10815</v>
      </c>
      <c r="AN20" s="645">
        <v>114.49278275400083</v>
      </c>
      <c r="AO20" s="689">
        <v>10803</v>
      </c>
      <c r="AP20" s="690">
        <v>125.50979556000067</v>
      </c>
      <c r="AQ20" s="644">
        <v>11221</v>
      </c>
      <c r="AR20" s="645">
        <v>117.36243736</v>
      </c>
      <c r="AS20" s="689">
        <v>9208</v>
      </c>
      <c r="AT20" s="690">
        <v>116.15649502299999</v>
      </c>
      <c r="AU20" s="689">
        <v>1</v>
      </c>
      <c r="AV20" s="690">
        <v>2.4750000000000002E-3</v>
      </c>
      <c r="AW20" s="644">
        <v>178800</v>
      </c>
      <c r="AX20" s="645">
        <v>4289.0127952149996</v>
      </c>
      <c r="AY20" s="689">
        <v>197417</v>
      </c>
      <c r="AZ20" s="690">
        <v>3730.0115815529994</v>
      </c>
      <c r="BA20" s="644">
        <v>145885</v>
      </c>
      <c r="BB20" s="645">
        <v>1999.3535324329998</v>
      </c>
      <c r="BC20" s="689">
        <v>182352</v>
      </c>
      <c r="BD20" s="690">
        <v>2012.8332978769999</v>
      </c>
      <c r="BE20" s="644">
        <v>25524</v>
      </c>
      <c r="BF20" s="645">
        <v>218.17588927900144</v>
      </c>
      <c r="BG20" s="689">
        <v>18961</v>
      </c>
      <c r="BH20" s="690">
        <v>222.61477904300165</v>
      </c>
      <c r="BI20" s="644">
        <v>65335</v>
      </c>
      <c r="BJ20" s="645">
        <v>822.58091815398518</v>
      </c>
      <c r="BK20" s="689">
        <v>67124</v>
      </c>
      <c r="BL20" s="690">
        <v>905.36771385299994</v>
      </c>
      <c r="BM20" s="644">
        <v>70120</v>
      </c>
      <c r="BN20" s="645">
        <v>1323.5260198090064</v>
      </c>
      <c r="BO20" s="689">
        <v>74108</v>
      </c>
      <c r="BP20" s="690">
        <v>1643.4054822530052</v>
      </c>
      <c r="BQ20" s="644">
        <v>10265</v>
      </c>
      <c r="BR20" s="645">
        <v>114.52788396900007</v>
      </c>
      <c r="BS20" s="689">
        <v>9652</v>
      </c>
      <c r="BT20" s="690">
        <v>114.25807839200021</v>
      </c>
      <c r="BU20" s="644">
        <v>2536</v>
      </c>
      <c r="BV20" s="645">
        <v>12.509700800000001</v>
      </c>
      <c r="BW20" s="689">
        <v>2547</v>
      </c>
      <c r="BX20" s="690">
        <v>13.889349304</v>
      </c>
      <c r="BY20" s="644">
        <v>16539</v>
      </c>
      <c r="BZ20" s="645">
        <v>121.92284965200001</v>
      </c>
      <c r="CA20" s="689">
        <v>18326</v>
      </c>
      <c r="CB20" s="690">
        <v>131.66865976199989</v>
      </c>
      <c r="CC20" s="644">
        <v>0</v>
      </c>
      <c r="CD20" s="645">
        <v>0</v>
      </c>
      <c r="CE20" s="689"/>
      <c r="CF20" s="687"/>
      <c r="CG20" s="644">
        <v>179628</v>
      </c>
      <c r="CH20" s="645">
        <v>2762.9436360990003</v>
      </c>
      <c r="CI20" s="689">
        <v>192827</v>
      </c>
      <c r="CJ20" s="690">
        <v>3086.626299644</v>
      </c>
      <c r="CK20" s="644">
        <v>20427</v>
      </c>
      <c r="CL20" s="645">
        <v>64.480408190000006</v>
      </c>
      <c r="CM20" s="689">
        <v>28923</v>
      </c>
      <c r="CN20" s="690">
        <v>104.27790776099876</v>
      </c>
      <c r="CO20" s="644">
        <v>32372</v>
      </c>
      <c r="CP20" s="645">
        <v>359.99938585000871</v>
      </c>
      <c r="CQ20" s="689">
        <v>31659</v>
      </c>
      <c r="CR20" s="690">
        <v>373.10097586800214</v>
      </c>
      <c r="CS20" s="644">
        <v>134917</v>
      </c>
      <c r="CT20" s="645">
        <v>2143.7147277219997</v>
      </c>
      <c r="CU20" s="689">
        <v>163441</v>
      </c>
      <c r="CV20" s="690">
        <v>1962.2358636229983</v>
      </c>
      <c r="CW20" s="646">
        <v>1158142</v>
      </c>
      <c r="CX20" s="646">
        <v>18146.295344044156</v>
      </c>
      <c r="CY20" s="697">
        <v>1304099</v>
      </c>
      <c r="CZ20" s="698">
        <v>18176.66477758882</v>
      </c>
      <c r="DA20" s="646">
        <v>3260512</v>
      </c>
      <c r="DB20" s="646">
        <v>25698.183428774624</v>
      </c>
      <c r="DC20" s="704">
        <v>3143484</v>
      </c>
      <c r="DD20" s="699">
        <v>22291.89981628882</v>
      </c>
      <c r="DE20" s="710">
        <v>0.12602686026411258</v>
      </c>
      <c r="DF20" s="710">
        <v>1.6735886289116486E-3</v>
      </c>
      <c r="DG20" s="710">
        <v>-3.5892522401389737E-2</v>
      </c>
      <c r="DH20" s="706">
        <v>-0.1325495874806365</v>
      </c>
    </row>
    <row r="21" spans="1:114" ht="15" customHeight="1">
      <c r="A21" s="42">
        <v>16</v>
      </c>
      <c r="B21" s="42" t="s">
        <v>145</v>
      </c>
      <c r="C21" s="644">
        <v>16549</v>
      </c>
      <c r="D21" s="682">
        <v>56.293072085783507</v>
      </c>
      <c r="E21" s="689">
        <v>5121</v>
      </c>
      <c r="F21" s="687">
        <v>17.860835599999998</v>
      </c>
      <c r="G21" s="689">
        <v>1</v>
      </c>
      <c r="H21" s="690">
        <v>3.3649999999999999E-4</v>
      </c>
      <c r="I21" s="695">
        <v>185</v>
      </c>
      <c r="J21" s="645">
        <v>0.84100954190459998</v>
      </c>
      <c r="K21" s="689">
        <v>185</v>
      </c>
      <c r="L21" s="690">
        <v>0.9091768488002</v>
      </c>
      <c r="M21" s="644">
        <v>0</v>
      </c>
      <c r="N21" s="645">
        <v>0</v>
      </c>
      <c r="O21" s="689">
        <v>0</v>
      </c>
      <c r="P21" s="690">
        <v>0</v>
      </c>
      <c r="Q21" s="644">
        <v>8</v>
      </c>
      <c r="R21" s="645">
        <v>4.3583300000000005E-2</v>
      </c>
      <c r="S21" s="689">
        <v>9</v>
      </c>
      <c r="T21" s="690">
        <v>0.20500000000000002</v>
      </c>
      <c r="U21" s="644">
        <v>21</v>
      </c>
      <c r="V21" s="645">
        <v>0.1555</v>
      </c>
      <c r="W21" s="689">
        <v>5</v>
      </c>
      <c r="X21" s="690">
        <v>-2.8908099999999999E-2</v>
      </c>
      <c r="Y21" s="644">
        <v>1231</v>
      </c>
      <c r="Z21" s="645">
        <v>9.5902576961600037</v>
      </c>
      <c r="AA21" s="689">
        <v>960</v>
      </c>
      <c r="AB21" s="690">
        <v>7.5347169545000048</v>
      </c>
      <c r="AC21" s="644">
        <v>0</v>
      </c>
      <c r="AD21" s="645">
        <v>0</v>
      </c>
      <c r="AE21" s="689">
        <v>0</v>
      </c>
      <c r="AF21" s="690">
        <v>0</v>
      </c>
      <c r="AG21" s="689">
        <v>0</v>
      </c>
      <c r="AH21" s="690">
        <v>0</v>
      </c>
      <c r="AI21" s="644">
        <v>320</v>
      </c>
      <c r="AJ21" s="645">
        <v>1.1997316349999989</v>
      </c>
      <c r="AK21" s="689">
        <v>362</v>
      </c>
      <c r="AL21" s="690">
        <v>1.5674763869999999</v>
      </c>
      <c r="AM21" s="644">
        <v>2</v>
      </c>
      <c r="AN21" s="645">
        <v>7.1047999999999997E-3</v>
      </c>
      <c r="AO21" s="689">
        <v>3</v>
      </c>
      <c r="AP21" s="690">
        <v>4.1913699999999998E-2</v>
      </c>
      <c r="AQ21" s="644">
        <v>0</v>
      </c>
      <c r="AR21" s="645">
        <v>0</v>
      </c>
      <c r="AS21" s="689">
        <v>0</v>
      </c>
      <c r="AT21" s="690">
        <v>0</v>
      </c>
      <c r="AU21" s="689">
        <v>0</v>
      </c>
      <c r="AV21" s="690">
        <v>0</v>
      </c>
      <c r="AW21" s="644">
        <v>3683</v>
      </c>
      <c r="AX21" s="645">
        <v>22.572853308000003</v>
      </c>
      <c r="AY21" s="689">
        <v>2997</v>
      </c>
      <c r="AZ21" s="690">
        <v>23.613297418000002</v>
      </c>
      <c r="BA21" s="644">
        <v>1736</v>
      </c>
      <c r="BB21" s="645">
        <v>15.846151169000001</v>
      </c>
      <c r="BC21" s="689">
        <v>1135</v>
      </c>
      <c r="BD21" s="690">
        <v>13.496862137000001</v>
      </c>
      <c r="BE21" s="644">
        <v>738</v>
      </c>
      <c r="BF21" s="645">
        <v>3.444114003999994</v>
      </c>
      <c r="BG21" s="689">
        <v>210</v>
      </c>
      <c r="BH21" s="690">
        <v>2.1324111389999976</v>
      </c>
      <c r="BI21" s="644">
        <v>0</v>
      </c>
      <c r="BJ21" s="645">
        <v>0</v>
      </c>
      <c r="BK21" s="689">
        <v>0</v>
      </c>
      <c r="BL21" s="690">
        <v>0</v>
      </c>
      <c r="BM21" s="644">
        <v>1712</v>
      </c>
      <c r="BN21" s="645">
        <v>22.35798186000001</v>
      </c>
      <c r="BO21" s="689">
        <v>594</v>
      </c>
      <c r="BP21" s="690">
        <v>8.9877059290000005</v>
      </c>
      <c r="BQ21" s="644">
        <v>1295</v>
      </c>
      <c r="BR21" s="645">
        <v>3.6043812000000002</v>
      </c>
      <c r="BS21" s="689">
        <v>634</v>
      </c>
      <c r="BT21" s="690">
        <v>1.9816438519999999</v>
      </c>
      <c r="BU21" s="644">
        <v>364</v>
      </c>
      <c r="BV21" s="645">
        <v>1.9827468000000001</v>
      </c>
      <c r="BW21" s="689">
        <v>504</v>
      </c>
      <c r="BX21" s="690">
        <v>1.9463144050000003</v>
      </c>
      <c r="BY21" s="644">
        <v>199</v>
      </c>
      <c r="BZ21" s="645">
        <v>1.2047762000000002</v>
      </c>
      <c r="CA21" s="689">
        <v>141</v>
      </c>
      <c r="CB21" s="690">
        <v>0.71283520000000011</v>
      </c>
      <c r="CC21" s="644">
        <v>0</v>
      </c>
      <c r="CD21" s="645">
        <v>0</v>
      </c>
      <c r="CE21" s="689"/>
      <c r="CF21" s="687"/>
      <c r="CG21" s="644">
        <v>6889</v>
      </c>
      <c r="CH21" s="645">
        <v>35.634477699000001</v>
      </c>
      <c r="CI21" s="689">
        <v>4597</v>
      </c>
      <c r="CJ21" s="690">
        <v>28.762114415000003</v>
      </c>
      <c r="CK21" s="644">
        <v>275</v>
      </c>
      <c r="CL21" s="645">
        <v>0.39984209999999998</v>
      </c>
      <c r="CM21" s="689">
        <v>248</v>
      </c>
      <c r="CN21" s="690">
        <v>0.56127299999999991</v>
      </c>
      <c r="CO21" s="644">
        <v>114</v>
      </c>
      <c r="CP21" s="645">
        <v>0.53810330000000017</v>
      </c>
      <c r="CQ21" s="689">
        <v>93</v>
      </c>
      <c r="CR21" s="690">
        <v>0.42467860000000013</v>
      </c>
      <c r="CS21" s="644">
        <v>699</v>
      </c>
      <c r="CT21" s="645">
        <v>6.6106589749999998</v>
      </c>
      <c r="CU21" s="689">
        <v>557</v>
      </c>
      <c r="CV21" s="690">
        <v>4.715459106</v>
      </c>
      <c r="CW21" s="646">
        <v>19479</v>
      </c>
      <c r="CX21" s="646">
        <v>126.10753118806463</v>
      </c>
      <c r="CY21" s="697">
        <v>13235</v>
      </c>
      <c r="CZ21" s="698">
        <v>97.564307491300212</v>
      </c>
      <c r="DA21" s="646">
        <v>36028</v>
      </c>
      <c r="DB21" s="646">
        <v>182.40060327384813</v>
      </c>
      <c r="DC21" s="704">
        <v>18356</v>
      </c>
      <c r="DD21" s="699">
        <v>115.42514309130021</v>
      </c>
      <c r="DE21" s="710">
        <v>-0.32055033625956153</v>
      </c>
      <c r="DF21" s="710">
        <v>-0.22634035753342752</v>
      </c>
      <c r="DG21" s="710">
        <v>-0.49050738314644171</v>
      </c>
      <c r="DH21" s="706">
        <v>-0.36718880848214053</v>
      </c>
    </row>
    <row r="22" spans="1:114" ht="15" customHeight="1">
      <c r="A22" s="42">
        <v>17</v>
      </c>
      <c r="B22" s="42" t="s">
        <v>146</v>
      </c>
      <c r="C22" s="644">
        <v>10324</v>
      </c>
      <c r="D22" s="682">
        <v>51.18494055248992</v>
      </c>
      <c r="E22" s="689">
        <v>3126</v>
      </c>
      <c r="F22" s="687">
        <v>13.958017399999999</v>
      </c>
      <c r="G22" s="689">
        <v>0</v>
      </c>
      <c r="H22" s="690">
        <v>0</v>
      </c>
      <c r="I22" s="695">
        <v>676</v>
      </c>
      <c r="J22" s="645">
        <v>6.9313667415972997</v>
      </c>
      <c r="K22" s="689">
        <v>784</v>
      </c>
      <c r="L22" s="690">
        <v>7.6352601029441001</v>
      </c>
      <c r="M22" s="644">
        <v>0</v>
      </c>
      <c r="N22" s="645">
        <v>0</v>
      </c>
      <c r="O22" s="689">
        <v>0</v>
      </c>
      <c r="P22" s="690">
        <v>0</v>
      </c>
      <c r="Q22" s="644">
        <v>54</v>
      </c>
      <c r="R22" s="645">
        <v>1.1576824000000001</v>
      </c>
      <c r="S22" s="689">
        <v>103</v>
      </c>
      <c r="T22" s="690">
        <v>1.9825208300000003</v>
      </c>
      <c r="U22" s="644">
        <v>22</v>
      </c>
      <c r="V22" s="645">
        <v>0.48517290000000002</v>
      </c>
      <c r="W22" s="689">
        <v>19</v>
      </c>
      <c r="X22" s="690">
        <v>7.5265600000000002E-2</v>
      </c>
      <c r="Y22" s="644">
        <v>519</v>
      </c>
      <c r="Z22" s="645">
        <v>3.9977180509999992</v>
      </c>
      <c r="AA22" s="689">
        <v>669</v>
      </c>
      <c r="AB22" s="690">
        <v>6.5424429152999997</v>
      </c>
      <c r="AC22" s="644">
        <v>195</v>
      </c>
      <c r="AD22" s="645">
        <v>1.46718909548</v>
      </c>
      <c r="AE22" s="689">
        <v>221</v>
      </c>
      <c r="AF22" s="690">
        <v>1.8027954753600002</v>
      </c>
      <c r="AG22" s="689">
        <v>0</v>
      </c>
      <c r="AH22" s="690">
        <v>0</v>
      </c>
      <c r="AI22" s="644">
        <v>167</v>
      </c>
      <c r="AJ22" s="645">
        <v>1.2285542929999997</v>
      </c>
      <c r="AK22" s="689">
        <v>198</v>
      </c>
      <c r="AL22" s="690">
        <v>1.5540300949999999</v>
      </c>
      <c r="AM22" s="644">
        <v>11</v>
      </c>
      <c r="AN22" s="645">
        <v>0.32539939999999995</v>
      </c>
      <c r="AO22" s="689">
        <v>12</v>
      </c>
      <c r="AP22" s="690">
        <v>9.3905299999999997E-2</v>
      </c>
      <c r="AQ22" s="644">
        <v>0</v>
      </c>
      <c r="AR22" s="645">
        <v>0</v>
      </c>
      <c r="AS22" s="689">
        <v>0</v>
      </c>
      <c r="AT22" s="690">
        <v>0</v>
      </c>
      <c r="AU22" s="689">
        <v>0</v>
      </c>
      <c r="AV22" s="690">
        <v>0</v>
      </c>
      <c r="AW22" s="644">
        <v>1923</v>
      </c>
      <c r="AX22" s="645">
        <v>18.800898419999999</v>
      </c>
      <c r="AY22" s="689">
        <v>2463</v>
      </c>
      <c r="AZ22" s="690">
        <v>20.371719978999998</v>
      </c>
      <c r="BA22" s="644">
        <v>205</v>
      </c>
      <c r="BB22" s="645">
        <v>2.2784193909999999</v>
      </c>
      <c r="BC22" s="689">
        <v>177</v>
      </c>
      <c r="BD22" s="690">
        <v>2.2492087920000001</v>
      </c>
      <c r="BE22" s="644">
        <v>295</v>
      </c>
      <c r="BF22" s="645">
        <v>3.8965988749999978</v>
      </c>
      <c r="BG22" s="689">
        <v>288</v>
      </c>
      <c r="BH22" s="690">
        <v>3.604055282</v>
      </c>
      <c r="BI22" s="644">
        <v>464</v>
      </c>
      <c r="BJ22" s="645">
        <v>2.4306606999999998</v>
      </c>
      <c r="BK22" s="689">
        <v>344</v>
      </c>
      <c r="BL22" s="690">
        <v>2.2835318</v>
      </c>
      <c r="BM22" s="644">
        <v>648</v>
      </c>
      <c r="BN22" s="645">
        <v>8.8255662530000016</v>
      </c>
      <c r="BO22" s="689">
        <v>538</v>
      </c>
      <c r="BP22" s="690">
        <v>6.2646843349999983</v>
      </c>
      <c r="BQ22" s="644">
        <v>169</v>
      </c>
      <c r="BR22" s="645">
        <v>1.1880846970000001</v>
      </c>
      <c r="BS22" s="689">
        <v>206</v>
      </c>
      <c r="BT22" s="690">
        <v>1.0898368</v>
      </c>
      <c r="BU22" s="644">
        <v>95</v>
      </c>
      <c r="BV22" s="645">
        <v>1.4562214999999998</v>
      </c>
      <c r="BW22" s="689">
        <v>152</v>
      </c>
      <c r="BX22" s="690">
        <v>0.61559921799999995</v>
      </c>
      <c r="BY22" s="644">
        <v>391</v>
      </c>
      <c r="BZ22" s="645">
        <v>3.6242319999999992</v>
      </c>
      <c r="CA22" s="689">
        <v>451</v>
      </c>
      <c r="CB22" s="690">
        <v>3.8148406999999991</v>
      </c>
      <c r="CC22" s="644">
        <v>0</v>
      </c>
      <c r="CD22" s="645">
        <v>0</v>
      </c>
      <c r="CE22" s="689"/>
      <c r="CF22" s="687"/>
      <c r="CG22" s="644">
        <v>8558</v>
      </c>
      <c r="CH22" s="645">
        <v>72.872779076</v>
      </c>
      <c r="CI22" s="689">
        <v>10011</v>
      </c>
      <c r="CJ22" s="690">
        <v>89.942358564000003</v>
      </c>
      <c r="CK22" s="644">
        <v>29</v>
      </c>
      <c r="CL22" s="645">
        <v>2.1876199999999998E-2</v>
      </c>
      <c r="CM22" s="689">
        <v>45</v>
      </c>
      <c r="CN22" s="690">
        <v>0.131578</v>
      </c>
      <c r="CO22" s="644">
        <v>81</v>
      </c>
      <c r="CP22" s="645">
        <v>1.1078383000000003</v>
      </c>
      <c r="CQ22" s="689">
        <v>157</v>
      </c>
      <c r="CR22" s="690">
        <v>1.2912405000000002</v>
      </c>
      <c r="CS22" s="644">
        <v>55</v>
      </c>
      <c r="CT22" s="645">
        <v>0.27156871199999999</v>
      </c>
      <c r="CU22" s="689">
        <v>79</v>
      </c>
      <c r="CV22" s="690">
        <v>0.57294889999999998</v>
      </c>
      <c r="CW22" s="646">
        <v>14756</v>
      </c>
      <c r="CX22" s="646">
        <v>133.2236448050773</v>
      </c>
      <c r="CY22" s="697">
        <v>16917</v>
      </c>
      <c r="CZ22" s="698">
        <v>151.91782318860407</v>
      </c>
      <c r="DA22" s="646">
        <v>25080</v>
      </c>
      <c r="DB22" s="646">
        <v>184.40858535756723</v>
      </c>
      <c r="DC22" s="704">
        <v>20043</v>
      </c>
      <c r="DD22" s="699">
        <v>165.87584058860406</v>
      </c>
      <c r="DE22" s="710">
        <v>0.14644890214150186</v>
      </c>
      <c r="DF22" s="710">
        <v>0.14032177554426384</v>
      </c>
      <c r="DG22" s="710">
        <v>-0.2008373205741627</v>
      </c>
      <c r="DH22" s="706">
        <v>-0.10049827524585297</v>
      </c>
    </row>
    <row r="23" spans="1:114" ht="15" customHeight="1">
      <c r="A23" s="42">
        <v>18</v>
      </c>
      <c r="B23" s="42" t="s">
        <v>147</v>
      </c>
      <c r="C23" s="644">
        <v>3463</v>
      </c>
      <c r="D23" s="682">
        <v>12.027925469197342</v>
      </c>
      <c r="E23" s="689">
        <v>1326</v>
      </c>
      <c r="F23" s="687">
        <v>3.0702235</v>
      </c>
      <c r="G23" s="689">
        <v>0</v>
      </c>
      <c r="H23" s="690">
        <v>0</v>
      </c>
      <c r="I23" s="695">
        <v>0</v>
      </c>
      <c r="J23" s="645">
        <v>0</v>
      </c>
      <c r="K23" s="689">
        <v>0</v>
      </c>
      <c r="L23" s="690">
        <v>0</v>
      </c>
      <c r="M23" s="644">
        <v>0</v>
      </c>
      <c r="N23" s="645">
        <v>0</v>
      </c>
      <c r="O23" s="689">
        <v>0</v>
      </c>
      <c r="P23" s="690">
        <v>0</v>
      </c>
      <c r="Q23" s="644">
        <v>16</v>
      </c>
      <c r="R23" s="645">
        <v>0.21900000000000003</v>
      </c>
      <c r="S23" s="689">
        <v>37</v>
      </c>
      <c r="T23" s="690">
        <v>1.3132123</v>
      </c>
      <c r="U23" s="644">
        <v>15</v>
      </c>
      <c r="V23" s="645">
        <v>0.3273163</v>
      </c>
      <c r="W23" s="689">
        <v>3</v>
      </c>
      <c r="X23" s="690">
        <v>1.6E-2</v>
      </c>
      <c r="Y23" s="644">
        <v>296</v>
      </c>
      <c r="Z23" s="645">
        <v>4.7813193010000008</v>
      </c>
      <c r="AA23" s="689">
        <v>272</v>
      </c>
      <c r="AB23" s="690">
        <v>2.5056378987999999</v>
      </c>
      <c r="AC23" s="644">
        <v>85</v>
      </c>
      <c r="AD23" s="645">
        <v>0.66478485362999984</v>
      </c>
      <c r="AE23" s="689">
        <v>63</v>
      </c>
      <c r="AF23" s="690">
        <v>0.65634111100000014</v>
      </c>
      <c r="AG23" s="689">
        <v>0</v>
      </c>
      <c r="AH23" s="690">
        <v>0</v>
      </c>
      <c r="AI23" s="644">
        <v>83</v>
      </c>
      <c r="AJ23" s="645">
        <v>0.40199407200000004</v>
      </c>
      <c r="AK23" s="689">
        <v>75</v>
      </c>
      <c r="AL23" s="690">
        <v>0.64288245200000005</v>
      </c>
      <c r="AM23" s="644">
        <v>0</v>
      </c>
      <c r="AN23" s="645">
        <v>0</v>
      </c>
      <c r="AO23" s="689">
        <v>1</v>
      </c>
      <c r="AP23" s="690">
        <v>1.11004E-2</v>
      </c>
      <c r="AQ23" s="644">
        <v>0</v>
      </c>
      <c r="AR23" s="645">
        <v>0</v>
      </c>
      <c r="AS23" s="689">
        <v>0</v>
      </c>
      <c r="AT23" s="690">
        <v>0</v>
      </c>
      <c r="AU23" s="689">
        <v>0</v>
      </c>
      <c r="AV23" s="690">
        <v>0</v>
      </c>
      <c r="AW23" s="644">
        <v>566</v>
      </c>
      <c r="AX23" s="645">
        <v>5.4043270579999998</v>
      </c>
      <c r="AY23" s="689">
        <v>843</v>
      </c>
      <c r="AZ23" s="690">
        <v>9.5087008230000016</v>
      </c>
      <c r="BA23" s="644">
        <v>309</v>
      </c>
      <c r="BB23" s="645">
        <v>5.2952000020000005</v>
      </c>
      <c r="BC23" s="689">
        <v>255</v>
      </c>
      <c r="BD23" s="690">
        <v>4.879387683</v>
      </c>
      <c r="BE23" s="644">
        <v>86</v>
      </c>
      <c r="BF23" s="645">
        <v>0.80782940000000014</v>
      </c>
      <c r="BG23" s="689">
        <v>69</v>
      </c>
      <c r="BH23" s="690">
        <v>0.52627750000000006</v>
      </c>
      <c r="BI23" s="644">
        <v>0</v>
      </c>
      <c r="BJ23" s="645">
        <v>0</v>
      </c>
      <c r="BK23" s="689">
        <v>0</v>
      </c>
      <c r="BL23" s="690">
        <v>0</v>
      </c>
      <c r="BM23" s="644">
        <v>326</v>
      </c>
      <c r="BN23" s="645">
        <v>7.2191059819999985</v>
      </c>
      <c r="BO23" s="689">
        <v>448</v>
      </c>
      <c r="BP23" s="690">
        <v>8.6223879530000005</v>
      </c>
      <c r="BQ23" s="644">
        <v>45</v>
      </c>
      <c r="BR23" s="645">
        <v>0.18340000000000001</v>
      </c>
      <c r="BS23" s="689">
        <v>20</v>
      </c>
      <c r="BT23" s="690">
        <v>6.7000000000000004E-2</v>
      </c>
      <c r="BU23" s="644">
        <v>42</v>
      </c>
      <c r="BV23" s="645">
        <v>0.26273209999999997</v>
      </c>
      <c r="BW23" s="689">
        <v>82</v>
      </c>
      <c r="BX23" s="690">
        <v>0.25189600600000001</v>
      </c>
      <c r="BY23" s="644">
        <v>333</v>
      </c>
      <c r="BZ23" s="645">
        <v>5.1054415999999989</v>
      </c>
      <c r="CA23" s="689">
        <v>458</v>
      </c>
      <c r="CB23" s="690">
        <v>7.3210048999999993</v>
      </c>
      <c r="CC23" s="644">
        <v>0</v>
      </c>
      <c r="CD23" s="645">
        <v>0</v>
      </c>
      <c r="CE23" s="689"/>
      <c r="CF23" s="687"/>
      <c r="CG23" s="644">
        <v>3165</v>
      </c>
      <c r="CH23" s="645">
        <v>33.392935949000005</v>
      </c>
      <c r="CI23" s="689">
        <v>3623</v>
      </c>
      <c r="CJ23" s="690">
        <v>34.409689927999999</v>
      </c>
      <c r="CK23" s="644">
        <v>0</v>
      </c>
      <c r="CL23" s="645">
        <v>0</v>
      </c>
      <c r="CM23" s="689">
        <v>5</v>
      </c>
      <c r="CN23" s="690">
        <v>3.8949000000000002E-3</v>
      </c>
      <c r="CO23" s="644">
        <v>23</v>
      </c>
      <c r="CP23" s="645">
        <v>6.0683200000000007E-2</v>
      </c>
      <c r="CQ23" s="689">
        <v>30</v>
      </c>
      <c r="CR23" s="690">
        <v>0.16521179999999999</v>
      </c>
      <c r="CS23" s="644">
        <v>2</v>
      </c>
      <c r="CT23" s="645">
        <v>3.3601600000000002E-2</v>
      </c>
      <c r="CU23" s="689">
        <v>19</v>
      </c>
      <c r="CV23" s="690">
        <v>9.7361900000000001E-2</v>
      </c>
      <c r="CW23" s="646">
        <v>5394</v>
      </c>
      <c r="CX23" s="646">
        <v>64.18327421763</v>
      </c>
      <c r="CY23" s="697">
        <v>6303</v>
      </c>
      <c r="CZ23" s="698">
        <v>70.997987554800005</v>
      </c>
      <c r="DA23" s="646">
        <v>8857</v>
      </c>
      <c r="DB23" s="646">
        <v>76.211199686827342</v>
      </c>
      <c r="DC23" s="704">
        <v>7629</v>
      </c>
      <c r="DD23" s="699">
        <v>74.068211054800003</v>
      </c>
      <c r="DE23" s="710">
        <v>0.16852057842046708</v>
      </c>
      <c r="DF23" s="710">
        <v>0.10617584441178485</v>
      </c>
      <c r="DG23" s="710">
        <v>-0.13864739753866995</v>
      </c>
      <c r="DH23" s="706">
        <v>-2.8119077521853275E-2</v>
      </c>
    </row>
    <row r="24" spans="1:114" ht="15" customHeight="1">
      <c r="A24" s="42">
        <v>19</v>
      </c>
      <c r="B24" s="42" t="s">
        <v>148</v>
      </c>
      <c r="C24" s="644">
        <v>9000</v>
      </c>
      <c r="D24" s="682">
        <v>31.105914388073195</v>
      </c>
      <c r="E24" s="689">
        <v>3189</v>
      </c>
      <c r="F24" s="687">
        <v>9.1441292000000001</v>
      </c>
      <c r="G24" s="689">
        <v>0</v>
      </c>
      <c r="H24" s="690">
        <v>0</v>
      </c>
      <c r="I24" s="695">
        <v>174</v>
      </c>
      <c r="J24" s="645">
        <v>1.9458729360000002</v>
      </c>
      <c r="K24" s="689">
        <v>221</v>
      </c>
      <c r="L24" s="690">
        <v>2.5558006959999999</v>
      </c>
      <c r="M24" s="644">
        <v>0</v>
      </c>
      <c r="N24" s="645">
        <v>0</v>
      </c>
      <c r="O24" s="689">
        <v>0</v>
      </c>
      <c r="P24" s="690">
        <v>0</v>
      </c>
      <c r="Q24" s="644">
        <v>48</v>
      </c>
      <c r="R24" s="645">
        <v>0.54752101900000016</v>
      </c>
      <c r="S24" s="689">
        <v>50</v>
      </c>
      <c r="T24" s="690">
        <v>1.8592359000000001</v>
      </c>
      <c r="U24" s="644">
        <v>56</v>
      </c>
      <c r="V24" s="645">
        <v>0.54551000000000005</v>
      </c>
      <c r="W24" s="689">
        <v>29</v>
      </c>
      <c r="X24" s="690">
        <v>0.29986010000000002</v>
      </c>
      <c r="Y24" s="644">
        <v>829</v>
      </c>
      <c r="Z24" s="645">
        <v>8.7797806131600016</v>
      </c>
      <c r="AA24" s="689">
        <v>860</v>
      </c>
      <c r="AB24" s="690">
        <v>10.940070884640003</v>
      </c>
      <c r="AC24" s="644">
        <v>0</v>
      </c>
      <c r="AD24" s="645">
        <v>0</v>
      </c>
      <c r="AE24" s="689">
        <v>0</v>
      </c>
      <c r="AF24" s="690">
        <v>0</v>
      </c>
      <c r="AG24" s="689">
        <v>0</v>
      </c>
      <c r="AH24" s="690">
        <v>0</v>
      </c>
      <c r="AI24" s="644">
        <v>144</v>
      </c>
      <c r="AJ24" s="645">
        <v>0.62995900800000015</v>
      </c>
      <c r="AK24" s="689">
        <v>163</v>
      </c>
      <c r="AL24" s="690">
        <v>0.92354824400000024</v>
      </c>
      <c r="AM24" s="644">
        <v>4</v>
      </c>
      <c r="AN24" s="645">
        <v>1.0500000000000001E-2</v>
      </c>
      <c r="AO24" s="689">
        <v>4</v>
      </c>
      <c r="AP24" s="690">
        <v>1.7911799999999999E-2</v>
      </c>
      <c r="AQ24" s="644">
        <v>77</v>
      </c>
      <c r="AR24" s="645">
        <v>0.52329110000000001</v>
      </c>
      <c r="AS24" s="689">
        <v>15</v>
      </c>
      <c r="AT24" s="690">
        <v>6.7320000000000005E-2</v>
      </c>
      <c r="AU24" s="689">
        <v>0</v>
      </c>
      <c r="AV24" s="690">
        <v>0</v>
      </c>
      <c r="AW24" s="644">
        <v>937</v>
      </c>
      <c r="AX24" s="645">
        <v>8.6966773510000017</v>
      </c>
      <c r="AY24" s="689">
        <v>1083</v>
      </c>
      <c r="AZ24" s="690">
        <v>8.1693475549999999</v>
      </c>
      <c r="BA24" s="644">
        <v>570</v>
      </c>
      <c r="BB24" s="645">
        <v>4.3992347650000001</v>
      </c>
      <c r="BC24" s="689">
        <v>460</v>
      </c>
      <c r="BD24" s="690">
        <v>4.8181948999999999</v>
      </c>
      <c r="BE24" s="644">
        <v>638</v>
      </c>
      <c r="BF24" s="645">
        <v>3.9658411509999985</v>
      </c>
      <c r="BG24" s="689">
        <v>415</v>
      </c>
      <c r="BH24" s="690">
        <v>3.1427624399999976</v>
      </c>
      <c r="BI24" s="644">
        <v>0</v>
      </c>
      <c r="BJ24" s="645">
        <v>0</v>
      </c>
      <c r="BK24" s="689">
        <v>0</v>
      </c>
      <c r="BL24" s="690">
        <v>0</v>
      </c>
      <c r="BM24" s="644">
        <v>1087</v>
      </c>
      <c r="BN24" s="645">
        <v>19.175779791999993</v>
      </c>
      <c r="BO24" s="689">
        <v>1223</v>
      </c>
      <c r="BP24" s="690">
        <v>20.999734128000004</v>
      </c>
      <c r="BQ24" s="644">
        <v>67</v>
      </c>
      <c r="BR24" s="645">
        <v>0.29879999999999995</v>
      </c>
      <c r="BS24" s="689">
        <v>30</v>
      </c>
      <c r="BT24" s="690">
        <v>0.1075</v>
      </c>
      <c r="BU24" s="644">
        <v>445</v>
      </c>
      <c r="BV24" s="645">
        <v>1.3201672</v>
      </c>
      <c r="BW24" s="689">
        <v>405</v>
      </c>
      <c r="BX24" s="690">
        <v>1.3695559309999998</v>
      </c>
      <c r="BY24" s="644">
        <v>0</v>
      </c>
      <c r="BZ24" s="645">
        <v>0</v>
      </c>
      <c r="CA24" s="689">
        <v>0</v>
      </c>
      <c r="CB24" s="690">
        <v>0</v>
      </c>
      <c r="CC24" s="644">
        <v>0</v>
      </c>
      <c r="CD24" s="645">
        <v>0</v>
      </c>
      <c r="CE24" s="689"/>
      <c r="CF24" s="687"/>
      <c r="CG24" s="644">
        <v>9176</v>
      </c>
      <c r="CH24" s="645">
        <v>43.597662491000001</v>
      </c>
      <c r="CI24" s="689">
        <v>9687</v>
      </c>
      <c r="CJ24" s="690">
        <v>50.364837424999997</v>
      </c>
      <c r="CK24" s="644">
        <v>8</v>
      </c>
      <c r="CL24" s="645">
        <v>1.39486E-2</v>
      </c>
      <c r="CM24" s="689">
        <v>15</v>
      </c>
      <c r="CN24" s="690">
        <v>6.5837800000000016E-2</v>
      </c>
      <c r="CO24" s="644">
        <v>42</v>
      </c>
      <c r="CP24" s="645">
        <v>0.18850740000000002</v>
      </c>
      <c r="CQ24" s="689">
        <v>57</v>
      </c>
      <c r="CR24" s="690">
        <v>0.1376136</v>
      </c>
      <c r="CS24" s="644">
        <v>0</v>
      </c>
      <c r="CT24" s="645">
        <v>0</v>
      </c>
      <c r="CU24" s="689">
        <v>16</v>
      </c>
      <c r="CV24" s="690">
        <v>9.7957600000000006E-2</v>
      </c>
      <c r="CW24" s="646">
        <v>14309</v>
      </c>
      <c r="CX24" s="646">
        <v>94.972427626159998</v>
      </c>
      <c r="CY24" s="697">
        <v>14733</v>
      </c>
      <c r="CZ24" s="698">
        <v>105.93708900364</v>
      </c>
      <c r="DA24" s="646">
        <v>23309</v>
      </c>
      <c r="DB24" s="646">
        <v>126.07834201423319</v>
      </c>
      <c r="DC24" s="704">
        <v>17922</v>
      </c>
      <c r="DD24" s="699">
        <v>115.08121820363999</v>
      </c>
      <c r="DE24" s="710">
        <v>2.9631700328464516E-2</v>
      </c>
      <c r="DF24" s="710">
        <v>0.11545099616322529</v>
      </c>
      <c r="DG24" s="710">
        <v>-0.23111244583637225</v>
      </c>
      <c r="DH24" s="706">
        <v>-8.7224527503317884E-2</v>
      </c>
    </row>
    <row r="25" spans="1:114" ht="15" customHeight="1">
      <c r="A25" s="42">
        <v>20</v>
      </c>
      <c r="B25" s="42" t="s">
        <v>149</v>
      </c>
      <c r="C25" s="644">
        <v>1022648</v>
      </c>
      <c r="D25" s="682">
        <v>2076.8993703087021</v>
      </c>
      <c r="E25" s="689">
        <v>697282</v>
      </c>
      <c r="F25" s="687">
        <v>7598.0834352000002</v>
      </c>
      <c r="G25" s="689">
        <v>2</v>
      </c>
      <c r="H25" s="690">
        <v>2.6365999999999998E-3</v>
      </c>
      <c r="I25" s="695">
        <v>8118</v>
      </c>
      <c r="J25" s="645">
        <v>69.702534291310201</v>
      </c>
      <c r="K25" s="689">
        <v>9594</v>
      </c>
      <c r="L25" s="690">
        <v>71.853409443132904</v>
      </c>
      <c r="M25" s="644">
        <v>0</v>
      </c>
      <c r="N25" s="645">
        <v>0</v>
      </c>
      <c r="O25" s="689">
        <v>0</v>
      </c>
      <c r="P25" s="690">
        <v>0</v>
      </c>
      <c r="Q25" s="644">
        <v>1048</v>
      </c>
      <c r="R25" s="645">
        <v>6.1890600549999855</v>
      </c>
      <c r="S25" s="689">
        <v>1232</v>
      </c>
      <c r="T25" s="690">
        <v>10.244410894999962</v>
      </c>
      <c r="U25" s="644">
        <v>885</v>
      </c>
      <c r="V25" s="645">
        <v>7.1076824999999992</v>
      </c>
      <c r="W25" s="689">
        <v>642</v>
      </c>
      <c r="X25" s="690">
        <v>6.3371212000000003</v>
      </c>
      <c r="Y25" s="644">
        <v>28247</v>
      </c>
      <c r="Z25" s="645">
        <v>219.44257282449507</v>
      </c>
      <c r="AA25" s="689">
        <v>34241</v>
      </c>
      <c r="AB25" s="690">
        <v>281.57952301888514</v>
      </c>
      <c r="AC25" s="644">
        <v>6207</v>
      </c>
      <c r="AD25" s="645">
        <v>37.94969426537007</v>
      </c>
      <c r="AE25" s="689">
        <v>5723</v>
      </c>
      <c r="AF25" s="690">
        <v>35.333067286230161</v>
      </c>
      <c r="AG25" s="689">
        <v>0</v>
      </c>
      <c r="AH25" s="690">
        <v>0</v>
      </c>
      <c r="AI25" s="644">
        <v>5320</v>
      </c>
      <c r="AJ25" s="645">
        <v>37.037628247999997</v>
      </c>
      <c r="AK25" s="689">
        <v>5366</v>
      </c>
      <c r="AL25" s="690">
        <v>35.540154181999995</v>
      </c>
      <c r="AM25" s="644">
        <v>1540</v>
      </c>
      <c r="AN25" s="645">
        <v>8.5865558479999997</v>
      </c>
      <c r="AO25" s="689">
        <v>1433</v>
      </c>
      <c r="AP25" s="690">
        <v>9.5153799849999672</v>
      </c>
      <c r="AQ25" s="644">
        <v>2202</v>
      </c>
      <c r="AR25" s="645">
        <v>17.021047599999999</v>
      </c>
      <c r="AS25" s="689">
        <v>2066</v>
      </c>
      <c r="AT25" s="690">
        <v>16.0410918</v>
      </c>
      <c r="AU25" s="689">
        <v>0</v>
      </c>
      <c r="AV25" s="690">
        <v>0</v>
      </c>
      <c r="AW25" s="644">
        <v>27438</v>
      </c>
      <c r="AX25" s="645">
        <v>247.19302772099996</v>
      </c>
      <c r="AY25" s="689">
        <v>34483</v>
      </c>
      <c r="AZ25" s="690">
        <v>330.51508001599996</v>
      </c>
      <c r="BA25" s="644">
        <v>14554</v>
      </c>
      <c r="BB25" s="645">
        <v>154.879078757</v>
      </c>
      <c r="BC25" s="689">
        <v>14030</v>
      </c>
      <c r="BD25" s="690">
        <v>184.59420040099999</v>
      </c>
      <c r="BE25" s="644">
        <v>7776</v>
      </c>
      <c r="BF25" s="645">
        <v>32.441924982000003</v>
      </c>
      <c r="BG25" s="689">
        <v>5191</v>
      </c>
      <c r="BH25" s="690">
        <v>31.136307381000002</v>
      </c>
      <c r="BI25" s="644">
        <v>29103</v>
      </c>
      <c r="BJ25" s="645">
        <v>49.708645637998096</v>
      </c>
      <c r="BK25" s="689">
        <v>17376</v>
      </c>
      <c r="BL25" s="690">
        <v>58.910065599999996</v>
      </c>
      <c r="BM25" s="644">
        <v>15251</v>
      </c>
      <c r="BN25" s="645">
        <v>200.45064967799922</v>
      </c>
      <c r="BO25" s="689">
        <v>18504</v>
      </c>
      <c r="BP25" s="690">
        <v>223.18951677500016</v>
      </c>
      <c r="BQ25" s="644">
        <v>7512</v>
      </c>
      <c r="BR25" s="645">
        <v>45.802915479000056</v>
      </c>
      <c r="BS25" s="689">
        <v>7575</v>
      </c>
      <c r="BT25" s="690">
        <v>50.595538730000065</v>
      </c>
      <c r="BU25" s="644">
        <v>648</v>
      </c>
      <c r="BV25" s="645">
        <v>4.3960508000000003</v>
      </c>
      <c r="BW25" s="689">
        <v>1024</v>
      </c>
      <c r="BX25" s="690">
        <v>6.7607649470000002</v>
      </c>
      <c r="BY25" s="644">
        <v>6408</v>
      </c>
      <c r="BZ25" s="645">
        <v>32.129787551000007</v>
      </c>
      <c r="CA25" s="689">
        <v>7434</v>
      </c>
      <c r="CB25" s="690">
        <v>35.98578647399998</v>
      </c>
      <c r="CC25" s="644">
        <v>0</v>
      </c>
      <c r="CD25" s="645">
        <v>0</v>
      </c>
      <c r="CE25" s="689"/>
      <c r="CF25" s="687"/>
      <c r="CG25" s="644">
        <v>132420</v>
      </c>
      <c r="CH25" s="645">
        <v>1119.8762391120001</v>
      </c>
      <c r="CI25" s="689">
        <v>134017</v>
      </c>
      <c r="CJ25" s="690">
        <v>1225.044454114</v>
      </c>
      <c r="CK25" s="644">
        <v>13536</v>
      </c>
      <c r="CL25" s="645">
        <v>27.495563494999988</v>
      </c>
      <c r="CM25" s="689">
        <v>17592</v>
      </c>
      <c r="CN25" s="690">
        <v>39.552427986000644</v>
      </c>
      <c r="CO25" s="644">
        <v>10626</v>
      </c>
      <c r="CP25" s="645">
        <v>57.293156500000386</v>
      </c>
      <c r="CQ25" s="689">
        <v>9338</v>
      </c>
      <c r="CR25" s="690">
        <v>56.642270200000411</v>
      </c>
      <c r="CS25" s="644">
        <v>18290</v>
      </c>
      <c r="CT25" s="645">
        <v>201.95530640299995</v>
      </c>
      <c r="CU25" s="689">
        <v>18692</v>
      </c>
      <c r="CV25" s="690">
        <v>194.13231208999997</v>
      </c>
      <c r="CW25" s="646">
        <v>340766</v>
      </c>
      <c r="CX25" s="646">
        <v>2596.2089921731731</v>
      </c>
      <c r="CY25" s="697">
        <v>345555</v>
      </c>
      <c r="CZ25" s="698">
        <v>2903.5055191242495</v>
      </c>
      <c r="DA25" s="646">
        <v>1363414</v>
      </c>
      <c r="DB25" s="646">
        <v>4673.1083624818748</v>
      </c>
      <c r="DC25" s="704">
        <v>1042837</v>
      </c>
      <c r="DD25" s="699">
        <v>10501.58895432425</v>
      </c>
      <c r="DE25" s="710">
        <v>1.4053632111184822E-2</v>
      </c>
      <c r="DF25" s="710">
        <v>0.11836355542927679</v>
      </c>
      <c r="DG25" s="710">
        <v>-0.23512814156228412</v>
      </c>
      <c r="DH25" s="706">
        <v>1.2472384844820685</v>
      </c>
    </row>
    <row r="26" spans="1:114" ht="15" customHeight="1">
      <c r="A26" s="42">
        <v>21</v>
      </c>
      <c r="B26" s="42" t="s">
        <v>150</v>
      </c>
      <c r="C26" s="644">
        <v>379956</v>
      </c>
      <c r="D26" s="682">
        <v>1187.4895625237898</v>
      </c>
      <c r="E26" s="689">
        <v>146750</v>
      </c>
      <c r="F26" s="687">
        <v>863.82251439999993</v>
      </c>
      <c r="G26" s="689">
        <v>2</v>
      </c>
      <c r="H26" s="690">
        <v>3.5740519999999999E-3</v>
      </c>
      <c r="I26" s="695">
        <v>1960</v>
      </c>
      <c r="J26" s="645">
        <v>15.260624714488202</v>
      </c>
      <c r="K26" s="689">
        <v>1819</v>
      </c>
      <c r="L26" s="690">
        <v>13.846346674234299</v>
      </c>
      <c r="M26" s="644">
        <v>0</v>
      </c>
      <c r="N26" s="645">
        <v>0</v>
      </c>
      <c r="O26" s="689">
        <v>0</v>
      </c>
      <c r="P26" s="690">
        <v>0</v>
      </c>
      <c r="Q26" s="644">
        <v>933</v>
      </c>
      <c r="R26" s="645">
        <v>5.4479559579999872</v>
      </c>
      <c r="S26" s="689">
        <v>1224</v>
      </c>
      <c r="T26" s="690">
        <v>9.4768577419999769</v>
      </c>
      <c r="U26" s="644">
        <v>266</v>
      </c>
      <c r="V26" s="645">
        <v>2.0712001</v>
      </c>
      <c r="W26" s="689">
        <v>180</v>
      </c>
      <c r="X26" s="690">
        <v>2.1500735</v>
      </c>
      <c r="Y26" s="644">
        <v>15123</v>
      </c>
      <c r="Z26" s="645">
        <v>124.00561271282501</v>
      </c>
      <c r="AA26" s="689">
        <v>18581</v>
      </c>
      <c r="AB26" s="690">
        <v>157.40182429905988</v>
      </c>
      <c r="AC26" s="644">
        <v>1698</v>
      </c>
      <c r="AD26" s="645">
        <v>11.850546116539999</v>
      </c>
      <c r="AE26" s="689">
        <v>1234</v>
      </c>
      <c r="AF26" s="690">
        <v>7.604040416689978</v>
      </c>
      <c r="AG26" s="689">
        <v>0</v>
      </c>
      <c r="AH26" s="690">
        <v>0</v>
      </c>
      <c r="AI26" s="644">
        <v>5704</v>
      </c>
      <c r="AJ26" s="645">
        <v>49.860200850999945</v>
      </c>
      <c r="AK26" s="689">
        <v>4591</v>
      </c>
      <c r="AL26" s="690">
        <v>36.027652072000002</v>
      </c>
      <c r="AM26" s="644">
        <v>2180</v>
      </c>
      <c r="AN26" s="645">
        <v>16.501783913000022</v>
      </c>
      <c r="AO26" s="689">
        <v>1989</v>
      </c>
      <c r="AP26" s="690">
        <v>13.642209019999967</v>
      </c>
      <c r="AQ26" s="644">
        <v>1013</v>
      </c>
      <c r="AR26" s="645">
        <v>7.3312660999999997</v>
      </c>
      <c r="AS26" s="689">
        <v>474</v>
      </c>
      <c r="AT26" s="690">
        <v>5.7931557000000007</v>
      </c>
      <c r="AU26" s="689">
        <v>0</v>
      </c>
      <c r="AV26" s="690">
        <v>0</v>
      </c>
      <c r="AW26" s="644">
        <v>51183</v>
      </c>
      <c r="AX26" s="645">
        <v>536.18822357800002</v>
      </c>
      <c r="AY26" s="689">
        <v>56492</v>
      </c>
      <c r="AZ26" s="690">
        <v>590.49018620300001</v>
      </c>
      <c r="BA26" s="644">
        <v>16158</v>
      </c>
      <c r="BB26" s="645">
        <v>212.23018797700001</v>
      </c>
      <c r="BC26" s="689">
        <v>14861</v>
      </c>
      <c r="BD26" s="690">
        <v>198.61349622799997</v>
      </c>
      <c r="BE26" s="644">
        <v>5348</v>
      </c>
      <c r="BF26" s="645">
        <v>30.540456831000014</v>
      </c>
      <c r="BG26" s="689">
        <v>4197</v>
      </c>
      <c r="BH26" s="690">
        <v>26.549260440999959</v>
      </c>
      <c r="BI26" s="644">
        <v>5558</v>
      </c>
      <c r="BJ26" s="645">
        <v>57.99097270000005</v>
      </c>
      <c r="BK26" s="689">
        <v>6255</v>
      </c>
      <c r="BL26" s="690">
        <v>70.053405999999995</v>
      </c>
      <c r="BM26" s="644">
        <v>19056</v>
      </c>
      <c r="BN26" s="645">
        <v>256.74987199299773</v>
      </c>
      <c r="BO26" s="689">
        <v>21314</v>
      </c>
      <c r="BP26" s="690">
        <v>277.58322802800001</v>
      </c>
      <c r="BQ26" s="644">
        <v>19151</v>
      </c>
      <c r="BR26" s="645">
        <v>200.0461727130002</v>
      </c>
      <c r="BS26" s="689">
        <v>17568</v>
      </c>
      <c r="BT26" s="690">
        <v>201.11569269000077</v>
      </c>
      <c r="BU26" s="644">
        <v>3310</v>
      </c>
      <c r="BV26" s="645">
        <v>12.1157735</v>
      </c>
      <c r="BW26" s="689">
        <v>2338</v>
      </c>
      <c r="BX26" s="690">
        <v>13.716364588999999</v>
      </c>
      <c r="BY26" s="644">
        <v>1675</v>
      </c>
      <c r="BZ26" s="645">
        <v>14.212536047999997</v>
      </c>
      <c r="CA26" s="689">
        <v>2714</v>
      </c>
      <c r="CB26" s="690">
        <v>17.479009236</v>
      </c>
      <c r="CC26" s="644">
        <v>0</v>
      </c>
      <c r="CD26" s="645">
        <v>0</v>
      </c>
      <c r="CE26" s="689"/>
      <c r="CF26" s="687"/>
      <c r="CG26" s="644">
        <v>62601</v>
      </c>
      <c r="CH26" s="645">
        <v>464.99748872700002</v>
      </c>
      <c r="CI26" s="689">
        <v>63171</v>
      </c>
      <c r="CJ26" s="690">
        <v>562.82851807499992</v>
      </c>
      <c r="CK26" s="644">
        <v>3870</v>
      </c>
      <c r="CL26" s="645">
        <v>9.2935641909999998</v>
      </c>
      <c r="CM26" s="689">
        <v>5365</v>
      </c>
      <c r="CN26" s="690">
        <v>12.920632818999994</v>
      </c>
      <c r="CO26" s="644">
        <v>1978</v>
      </c>
      <c r="CP26" s="645">
        <v>18.9774738999999</v>
      </c>
      <c r="CQ26" s="689">
        <v>2400</v>
      </c>
      <c r="CR26" s="690">
        <v>21.087337224999906</v>
      </c>
      <c r="CS26" s="644">
        <v>14354</v>
      </c>
      <c r="CT26" s="645">
        <v>162.81542370399998</v>
      </c>
      <c r="CU26" s="689">
        <v>16515</v>
      </c>
      <c r="CV26" s="690">
        <v>184.28296370700005</v>
      </c>
      <c r="CW26" s="646">
        <v>234199</v>
      </c>
      <c r="CX26" s="646">
        <v>2215.660037766851</v>
      </c>
      <c r="CY26" s="697">
        <v>243284</v>
      </c>
      <c r="CZ26" s="698">
        <v>2422.6658287169839</v>
      </c>
      <c r="DA26" s="646">
        <v>614155</v>
      </c>
      <c r="DB26" s="646">
        <v>3403.1496002906406</v>
      </c>
      <c r="DC26" s="704">
        <v>390034</v>
      </c>
      <c r="DD26" s="699">
        <v>3286.4883431169837</v>
      </c>
      <c r="DE26" s="710">
        <v>3.879179671988342E-2</v>
      </c>
      <c r="DF26" s="710">
        <v>9.3428498696385143E-2</v>
      </c>
      <c r="DG26" s="710">
        <v>-0.36492579234883704</v>
      </c>
      <c r="DH26" s="706">
        <v>-3.4280378730248473E-2</v>
      </c>
      <c r="DI26" s="647"/>
      <c r="DJ26" s="648"/>
    </row>
    <row r="27" spans="1:114" ht="15" customHeight="1">
      <c r="A27" s="42">
        <v>22</v>
      </c>
      <c r="B27" s="42" t="s">
        <v>151</v>
      </c>
      <c r="C27" s="644">
        <v>1151819</v>
      </c>
      <c r="D27" s="682">
        <v>2734.8756569626603</v>
      </c>
      <c r="E27" s="689">
        <v>742019</v>
      </c>
      <c r="F27" s="687">
        <v>1819.1839910000001</v>
      </c>
      <c r="G27" s="689">
        <v>2</v>
      </c>
      <c r="H27" s="690">
        <v>2.2418999999999998E-3</v>
      </c>
      <c r="I27" s="695">
        <v>4316</v>
      </c>
      <c r="J27" s="645">
        <v>53.8239783380901</v>
      </c>
      <c r="K27" s="689">
        <v>5147</v>
      </c>
      <c r="L27" s="690">
        <v>48.768201704886792</v>
      </c>
      <c r="M27" s="644">
        <v>0</v>
      </c>
      <c r="N27" s="645">
        <v>0</v>
      </c>
      <c r="O27" s="689">
        <v>0</v>
      </c>
      <c r="P27" s="690">
        <v>0</v>
      </c>
      <c r="Q27" s="644">
        <v>279</v>
      </c>
      <c r="R27" s="645">
        <v>1.9497148439999994</v>
      </c>
      <c r="S27" s="689">
        <v>573</v>
      </c>
      <c r="T27" s="690">
        <v>4.9079713549999928</v>
      </c>
      <c r="U27" s="644">
        <v>413</v>
      </c>
      <c r="V27" s="645">
        <v>2.4364830999999998</v>
      </c>
      <c r="W27" s="689">
        <v>663</v>
      </c>
      <c r="X27" s="690">
        <v>9.1189053999999992</v>
      </c>
      <c r="Y27" s="644">
        <v>18197</v>
      </c>
      <c r="Z27" s="645">
        <v>129.28282267737004</v>
      </c>
      <c r="AA27" s="689">
        <v>23016</v>
      </c>
      <c r="AB27" s="690">
        <v>167.36447545422976</v>
      </c>
      <c r="AC27" s="644">
        <v>2604</v>
      </c>
      <c r="AD27" s="645">
        <v>17.51843939098001</v>
      </c>
      <c r="AE27" s="689">
        <v>1084</v>
      </c>
      <c r="AF27" s="690">
        <v>7.7263593005799951</v>
      </c>
      <c r="AG27" s="689">
        <v>0</v>
      </c>
      <c r="AH27" s="690">
        <v>0</v>
      </c>
      <c r="AI27" s="644">
        <v>4541</v>
      </c>
      <c r="AJ27" s="645">
        <v>30.105365028000001</v>
      </c>
      <c r="AK27" s="689">
        <v>3301</v>
      </c>
      <c r="AL27" s="690">
        <v>22.276579851000001</v>
      </c>
      <c r="AM27" s="644">
        <v>965</v>
      </c>
      <c r="AN27" s="645">
        <v>5.759014124000001</v>
      </c>
      <c r="AO27" s="689">
        <v>1037</v>
      </c>
      <c r="AP27" s="690">
        <v>6.7169164559999786</v>
      </c>
      <c r="AQ27" s="644">
        <v>1287</v>
      </c>
      <c r="AR27" s="645">
        <v>9.9190994000000003</v>
      </c>
      <c r="AS27" s="689">
        <v>1097</v>
      </c>
      <c r="AT27" s="690">
        <v>10.6596239</v>
      </c>
      <c r="AU27" s="689">
        <v>2</v>
      </c>
      <c r="AV27" s="690">
        <v>1.1999999999999999E-3</v>
      </c>
      <c r="AW27" s="644">
        <v>42226</v>
      </c>
      <c r="AX27" s="645">
        <v>387.42082491400004</v>
      </c>
      <c r="AY27" s="689">
        <v>54288</v>
      </c>
      <c r="AZ27" s="690">
        <v>480.38100314100006</v>
      </c>
      <c r="BA27" s="644">
        <v>33860</v>
      </c>
      <c r="BB27" s="645">
        <v>342.60457055799998</v>
      </c>
      <c r="BC27" s="689">
        <v>30510</v>
      </c>
      <c r="BD27" s="690">
        <v>321.62058434200003</v>
      </c>
      <c r="BE27" s="644">
        <v>34458</v>
      </c>
      <c r="BF27" s="645">
        <v>139.91971809100016</v>
      </c>
      <c r="BG27" s="689">
        <v>28329</v>
      </c>
      <c r="BH27" s="690">
        <v>138.62850969199815</v>
      </c>
      <c r="BI27" s="644">
        <v>8603</v>
      </c>
      <c r="BJ27" s="645">
        <v>78.008691600000148</v>
      </c>
      <c r="BK27" s="689">
        <v>9162</v>
      </c>
      <c r="BL27" s="690">
        <v>97.524004199999993</v>
      </c>
      <c r="BM27" s="644">
        <v>17895</v>
      </c>
      <c r="BN27" s="645">
        <v>238.88560559599844</v>
      </c>
      <c r="BO27" s="689">
        <v>21170</v>
      </c>
      <c r="BP27" s="690">
        <v>270.46022998599915</v>
      </c>
      <c r="BQ27" s="644">
        <v>7309</v>
      </c>
      <c r="BR27" s="645">
        <v>55.046746855999984</v>
      </c>
      <c r="BS27" s="689">
        <v>7670</v>
      </c>
      <c r="BT27" s="690">
        <v>55.974773695000025</v>
      </c>
      <c r="BU27" s="644">
        <v>1770</v>
      </c>
      <c r="BV27" s="645">
        <v>6.9697946000000002</v>
      </c>
      <c r="BW27" s="689">
        <v>2252</v>
      </c>
      <c r="BX27" s="690">
        <v>10.158126964999999</v>
      </c>
      <c r="BY27" s="644">
        <v>2447</v>
      </c>
      <c r="BZ27" s="645">
        <v>12.428962458000004</v>
      </c>
      <c r="CA27" s="689">
        <v>3761</v>
      </c>
      <c r="CB27" s="690">
        <v>15.854835105999999</v>
      </c>
      <c r="CC27" s="644">
        <v>0</v>
      </c>
      <c r="CD27" s="645">
        <v>0</v>
      </c>
      <c r="CE27" s="689"/>
      <c r="CF27" s="687"/>
      <c r="CG27" s="644">
        <v>120356</v>
      </c>
      <c r="CH27" s="645">
        <v>969.70200599500004</v>
      </c>
      <c r="CI27" s="689">
        <v>115610</v>
      </c>
      <c r="CJ27" s="690">
        <v>994.05076554600009</v>
      </c>
      <c r="CK27" s="644">
        <v>9885</v>
      </c>
      <c r="CL27" s="645">
        <v>15.831240746999997</v>
      </c>
      <c r="CM27" s="689">
        <v>19106</v>
      </c>
      <c r="CN27" s="690">
        <v>33.770871954000192</v>
      </c>
      <c r="CO27" s="644">
        <v>3993</v>
      </c>
      <c r="CP27" s="645">
        <v>26.251321299999887</v>
      </c>
      <c r="CQ27" s="689">
        <v>3191</v>
      </c>
      <c r="CR27" s="690">
        <v>21.204910399999903</v>
      </c>
      <c r="CS27" s="644">
        <v>20961</v>
      </c>
      <c r="CT27" s="645">
        <v>182.43562903</v>
      </c>
      <c r="CU27" s="689">
        <v>24954</v>
      </c>
      <c r="CV27" s="690">
        <v>241.04228310800008</v>
      </c>
      <c r="CW27" s="646">
        <v>337875</v>
      </c>
      <c r="CX27" s="646">
        <v>2714.5787334734391</v>
      </c>
      <c r="CY27" s="697">
        <v>355925</v>
      </c>
      <c r="CZ27" s="698">
        <v>2958.2133734566942</v>
      </c>
      <c r="DA27" s="646">
        <v>1489694</v>
      </c>
      <c r="DB27" s="646">
        <v>5449.4543904360999</v>
      </c>
      <c r="DC27" s="704">
        <v>1097944</v>
      </c>
      <c r="DD27" s="699">
        <v>4777.397364456694</v>
      </c>
      <c r="DE27" s="710">
        <v>5.3422123566407631E-2</v>
      </c>
      <c r="DF27" s="710">
        <v>8.9750441561704974E-2</v>
      </c>
      <c r="DG27" s="710">
        <v>-0.26297346971928459</v>
      </c>
      <c r="DH27" s="706">
        <v>-0.1233255621257936</v>
      </c>
    </row>
    <row r="28" spans="1:114" ht="15" customHeight="1">
      <c r="A28" s="42">
        <v>23</v>
      </c>
      <c r="B28" s="42" t="s">
        <v>152</v>
      </c>
      <c r="C28" s="644">
        <v>6691</v>
      </c>
      <c r="D28" s="682">
        <v>26.337984949859951</v>
      </c>
      <c r="E28" s="689">
        <v>2954</v>
      </c>
      <c r="F28" s="687">
        <v>11.8758091</v>
      </c>
      <c r="G28" s="689">
        <v>0</v>
      </c>
      <c r="H28" s="690">
        <v>0</v>
      </c>
      <c r="I28" s="695">
        <v>108</v>
      </c>
      <c r="J28" s="645">
        <v>0.91665136199999997</v>
      </c>
      <c r="K28" s="689">
        <v>135</v>
      </c>
      <c r="L28" s="690">
        <v>1.7298291729999999</v>
      </c>
      <c r="M28" s="644">
        <v>0</v>
      </c>
      <c r="N28" s="645">
        <v>0</v>
      </c>
      <c r="O28" s="689">
        <v>0</v>
      </c>
      <c r="P28" s="690">
        <v>0</v>
      </c>
      <c r="Q28" s="644">
        <v>18</v>
      </c>
      <c r="R28" s="645">
        <v>0.37265920000000008</v>
      </c>
      <c r="S28" s="689">
        <v>76</v>
      </c>
      <c r="T28" s="690">
        <v>0.81784109999999999</v>
      </c>
      <c r="U28" s="644">
        <v>11</v>
      </c>
      <c r="V28" s="645">
        <v>5.62E-2</v>
      </c>
      <c r="W28" s="689">
        <v>5</v>
      </c>
      <c r="X28" s="690">
        <v>4.5499999999999999E-2</v>
      </c>
      <c r="Y28" s="644">
        <v>973</v>
      </c>
      <c r="Z28" s="645">
        <v>12.141277958000007</v>
      </c>
      <c r="AA28" s="689">
        <v>1003</v>
      </c>
      <c r="AB28" s="690">
        <v>12.015231759660001</v>
      </c>
      <c r="AC28" s="644">
        <v>0</v>
      </c>
      <c r="AD28" s="645">
        <v>0</v>
      </c>
      <c r="AE28" s="689">
        <v>0</v>
      </c>
      <c r="AF28" s="690">
        <v>0</v>
      </c>
      <c r="AG28" s="689">
        <v>0</v>
      </c>
      <c r="AH28" s="690">
        <v>0</v>
      </c>
      <c r="AI28" s="644">
        <v>199</v>
      </c>
      <c r="AJ28" s="645">
        <v>2.1666256939999995</v>
      </c>
      <c r="AK28" s="689">
        <v>237</v>
      </c>
      <c r="AL28" s="690">
        <v>1.8525180450000001</v>
      </c>
      <c r="AM28" s="644">
        <v>12</v>
      </c>
      <c r="AN28" s="645">
        <v>0.16370880000000004</v>
      </c>
      <c r="AO28" s="689">
        <v>13</v>
      </c>
      <c r="AP28" s="690">
        <v>9.3202097999999997E-2</v>
      </c>
      <c r="AQ28" s="644">
        <v>0</v>
      </c>
      <c r="AR28" s="645">
        <v>0</v>
      </c>
      <c r="AS28" s="689">
        <v>12</v>
      </c>
      <c r="AT28" s="690">
        <v>0.12197379999999999</v>
      </c>
      <c r="AU28" s="689">
        <v>0</v>
      </c>
      <c r="AV28" s="690">
        <v>0</v>
      </c>
      <c r="AW28" s="644">
        <v>678</v>
      </c>
      <c r="AX28" s="645">
        <v>8.2945832300000006</v>
      </c>
      <c r="AY28" s="689">
        <v>814</v>
      </c>
      <c r="AZ28" s="690">
        <v>9.288174003</v>
      </c>
      <c r="BA28" s="644">
        <v>498</v>
      </c>
      <c r="BB28" s="645">
        <v>3.771040535</v>
      </c>
      <c r="BC28" s="689">
        <v>571</v>
      </c>
      <c r="BD28" s="690">
        <v>5.0116026140000001</v>
      </c>
      <c r="BE28" s="644">
        <v>184</v>
      </c>
      <c r="BF28" s="645">
        <v>1.6299167000000001</v>
      </c>
      <c r="BG28" s="689">
        <v>130</v>
      </c>
      <c r="BH28" s="690">
        <v>1.0357438790000002</v>
      </c>
      <c r="BI28" s="644">
        <v>0</v>
      </c>
      <c r="BJ28" s="645">
        <v>0</v>
      </c>
      <c r="BK28" s="689">
        <v>0</v>
      </c>
      <c r="BL28" s="690">
        <v>0</v>
      </c>
      <c r="BM28" s="644">
        <v>986</v>
      </c>
      <c r="BN28" s="645">
        <v>18.459545902000002</v>
      </c>
      <c r="BO28" s="689">
        <v>1045</v>
      </c>
      <c r="BP28" s="690">
        <v>13.664768371000001</v>
      </c>
      <c r="BQ28" s="644">
        <v>97</v>
      </c>
      <c r="BR28" s="645">
        <v>0.50119639999999999</v>
      </c>
      <c r="BS28" s="689">
        <v>47</v>
      </c>
      <c r="BT28" s="690">
        <v>0.28850300000000001</v>
      </c>
      <c r="BU28" s="644">
        <v>82</v>
      </c>
      <c r="BV28" s="645">
        <v>0.20324920000000002</v>
      </c>
      <c r="BW28" s="689">
        <v>70</v>
      </c>
      <c r="BX28" s="690">
        <v>0.27825903200000002</v>
      </c>
      <c r="BY28" s="644">
        <v>137</v>
      </c>
      <c r="BZ28" s="645">
        <v>1.1047051000000001</v>
      </c>
      <c r="CA28" s="689">
        <v>176</v>
      </c>
      <c r="CB28" s="690">
        <v>1.6568409690000001</v>
      </c>
      <c r="CC28" s="644">
        <v>0</v>
      </c>
      <c r="CD28" s="645">
        <v>0</v>
      </c>
      <c r="CE28" s="689"/>
      <c r="CF28" s="687"/>
      <c r="CG28" s="644">
        <v>1990</v>
      </c>
      <c r="CH28" s="645">
        <v>23.221195700000003</v>
      </c>
      <c r="CI28" s="689">
        <v>2084</v>
      </c>
      <c r="CJ28" s="690">
        <v>30.145903044000001</v>
      </c>
      <c r="CK28" s="644">
        <v>171</v>
      </c>
      <c r="CL28" s="645">
        <v>0.21411970000000002</v>
      </c>
      <c r="CM28" s="689">
        <v>226</v>
      </c>
      <c r="CN28" s="690">
        <v>0.58088610000000007</v>
      </c>
      <c r="CO28" s="644">
        <v>159</v>
      </c>
      <c r="CP28" s="645">
        <v>1.2844614000000003</v>
      </c>
      <c r="CQ28" s="689">
        <v>138</v>
      </c>
      <c r="CR28" s="690">
        <v>1.0551214000000002</v>
      </c>
      <c r="CS28" s="644">
        <v>43</v>
      </c>
      <c r="CT28" s="645">
        <v>0.38306590000000001</v>
      </c>
      <c r="CU28" s="689">
        <v>47</v>
      </c>
      <c r="CV28" s="690">
        <v>0.76542919999999992</v>
      </c>
      <c r="CW28" s="646">
        <v>6379</v>
      </c>
      <c r="CX28" s="646">
        <v>75.046607381000015</v>
      </c>
      <c r="CY28" s="697">
        <v>6829</v>
      </c>
      <c r="CZ28" s="698">
        <v>80.447327587659998</v>
      </c>
      <c r="DA28" s="646">
        <v>13070</v>
      </c>
      <c r="DB28" s="646">
        <v>101.38459233085996</v>
      </c>
      <c r="DC28" s="704">
        <v>9783</v>
      </c>
      <c r="DD28" s="699">
        <v>92.323136687659996</v>
      </c>
      <c r="DE28" s="710">
        <v>7.0543972409468525E-2</v>
      </c>
      <c r="DF28" s="710">
        <v>7.1964881493461252E-2</v>
      </c>
      <c r="DG28" s="710">
        <v>-0.25149196633511861</v>
      </c>
      <c r="DH28" s="706">
        <v>-8.9377048670558068E-2</v>
      </c>
    </row>
    <row r="29" spans="1:114" ht="15" customHeight="1">
      <c r="A29" s="42">
        <v>24</v>
      </c>
      <c r="B29" s="42" t="s">
        <v>168</v>
      </c>
      <c r="C29" s="649">
        <v>1109065</v>
      </c>
      <c r="D29" s="683">
        <v>3661.8341219866434</v>
      </c>
      <c r="E29" s="689">
        <v>1432423</v>
      </c>
      <c r="F29" s="687">
        <v>3463.7898988000002</v>
      </c>
      <c r="G29" s="689">
        <v>9</v>
      </c>
      <c r="H29" s="690">
        <v>1.9704093999999998E-2</v>
      </c>
      <c r="I29" s="696">
        <v>10562</v>
      </c>
      <c r="J29" s="650">
        <v>114.3773638855758</v>
      </c>
      <c r="K29" s="689">
        <v>14235</v>
      </c>
      <c r="L29" s="690">
        <v>139.15822716359492</v>
      </c>
      <c r="M29" s="649">
        <v>0</v>
      </c>
      <c r="N29" s="650">
        <v>0</v>
      </c>
      <c r="O29" s="689">
        <v>0</v>
      </c>
      <c r="P29" s="690">
        <v>0</v>
      </c>
      <c r="Q29" s="649">
        <v>3539</v>
      </c>
      <c r="R29" s="650">
        <v>30.899504030000148</v>
      </c>
      <c r="S29" s="689">
        <v>3853</v>
      </c>
      <c r="T29" s="690">
        <v>39.952139247000112</v>
      </c>
      <c r="U29" s="649">
        <v>1247</v>
      </c>
      <c r="V29" s="650">
        <v>14.035124599999998</v>
      </c>
      <c r="W29" s="689">
        <v>1318</v>
      </c>
      <c r="X29" s="690">
        <v>17.059444699999997</v>
      </c>
      <c r="Y29" s="649">
        <v>27498</v>
      </c>
      <c r="Z29" s="650">
        <v>256.11217229182461</v>
      </c>
      <c r="AA29" s="689">
        <v>40691</v>
      </c>
      <c r="AB29" s="690">
        <v>361.37931293000236</v>
      </c>
      <c r="AC29" s="649">
        <v>5263</v>
      </c>
      <c r="AD29" s="650">
        <v>50.139964724330298</v>
      </c>
      <c r="AE29" s="689">
        <v>5274</v>
      </c>
      <c r="AF29" s="690">
        <v>42.661812901040193</v>
      </c>
      <c r="AG29" s="689">
        <v>0</v>
      </c>
      <c r="AH29" s="690">
        <v>0</v>
      </c>
      <c r="AI29" s="649">
        <v>13383</v>
      </c>
      <c r="AJ29" s="650">
        <v>131.79685170499997</v>
      </c>
      <c r="AK29" s="689">
        <v>14004</v>
      </c>
      <c r="AL29" s="690">
        <v>127.46280673000005</v>
      </c>
      <c r="AM29" s="649">
        <v>8207</v>
      </c>
      <c r="AN29" s="650">
        <v>34.966813788999978</v>
      </c>
      <c r="AO29" s="689">
        <v>8189</v>
      </c>
      <c r="AP29" s="690">
        <v>39.539698866000172</v>
      </c>
      <c r="AQ29" s="649">
        <v>2130</v>
      </c>
      <c r="AR29" s="650">
        <v>17.088962065</v>
      </c>
      <c r="AS29" s="689">
        <v>1393</v>
      </c>
      <c r="AT29" s="690">
        <v>13.206300499999999</v>
      </c>
      <c r="AU29" s="689">
        <v>0</v>
      </c>
      <c r="AV29" s="690">
        <v>0</v>
      </c>
      <c r="AW29" s="649">
        <v>62977</v>
      </c>
      <c r="AX29" s="650">
        <v>959.57348132400011</v>
      </c>
      <c r="AY29" s="689">
        <v>72853</v>
      </c>
      <c r="AZ29" s="690">
        <v>991.8766419980002</v>
      </c>
      <c r="BA29" s="649">
        <v>52764</v>
      </c>
      <c r="BB29" s="650">
        <v>735.65112929899999</v>
      </c>
      <c r="BC29" s="689">
        <v>49466</v>
      </c>
      <c r="BD29" s="690">
        <v>730.83010123500003</v>
      </c>
      <c r="BE29" s="649">
        <v>7302</v>
      </c>
      <c r="BF29" s="650">
        <v>43.679129328000279</v>
      </c>
      <c r="BG29" s="689">
        <v>6370</v>
      </c>
      <c r="BH29" s="690">
        <v>51.141207361000241</v>
      </c>
      <c r="BI29" s="649">
        <v>31441</v>
      </c>
      <c r="BJ29" s="650">
        <v>325.25109920000011</v>
      </c>
      <c r="BK29" s="689">
        <v>30353</v>
      </c>
      <c r="BL29" s="690">
        <v>309.78157680000004</v>
      </c>
      <c r="BM29" s="649">
        <v>28716</v>
      </c>
      <c r="BN29" s="650">
        <v>516.89181388599707</v>
      </c>
      <c r="BO29" s="689">
        <v>34190</v>
      </c>
      <c r="BP29" s="690">
        <v>583.2244630949989</v>
      </c>
      <c r="BQ29" s="649">
        <v>4332</v>
      </c>
      <c r="BR29" s="650">
        <v>36.829904363999994</v>
      </c>
      <c r="BS29" s="689">
        <v>3822</v>
      </c>
      <c r="BT29" s="690">
        <v>32.939613793999982</v>
      </c>
      <c r="BU29" s="649">
        <v>952</v>
      </c>
      <c r="BV29" s="650">
        <v>4.0745886000000002</v>
      </c>
      <c r="BW29" s="689">
        <v>1303</v>
      </c>
      <c r="BX29" s="690">
        <v>5.3901877850000002</v>
      </c>
      <c r="BY29" s="649">
        <v>3385</v>
      </c>
      <c r="BZ29" s="650">
        <v>31.402087306999995</v>
      </c>
      <c r="CA29" s="689">
        <v>4102</v>
      </c>
      <c r="CB29" s="690">
        <v>32.559485357999989</v>
      </c>
      <c r="CC29" s="649">
        <v>0</v>
      </c>
      <c r="CD29" s="650">
        <v>0</v>
      </c>
      <c r="CE29" s="689"/>
      <c r="CF29" s="687"/>
      <c r="CG29" s="649">
        <v>127068</v>
      </c>
      <c r="CH29" s="650">
        <v>1176.742302956</v>
      </c>
      <c r="CI29" s="689">
        <v>124669</v>
      </c>
      <c r="CJ29" s="690">
        <v>1385.9713496740001</v>
      </c>
      <c r="CK29" s="649">
        <v>38192</v>
      </c>
      <c r="CL29" s="650">
        <v>88.369590686000123</v>
      </c>
      <c r="CM29" s="689">
        <v>132731</v>
      </c>
      <c r="CN29" s="690">
        <v>108.60058186799648</v>
      </c>
      <c r="CO29" s="649">
        <v>4661</v>
      </c>
      <c r="CP29" s="650">
        <v>42.600165500000195</v>
      </c>
      <c r="CQ29" s="689">
        <v>5506</v>
      </c>
      <c r="CR29" s="690">
        <v>37.053592750000121</v>
      </c>
      <c r="CS29" s="649">
        <v>30531</v>
      </c>
      <c r="CT29" s="650">
        <v>454.21441752100003</v>
      </c>
      <c r="CU29" s="689">
        <v>37565</v>
      </c>
      <c r="CV29" s="690">
        <v>471.88478210400001</v>
      </c>
      <c r="CW29" s="646">
        <v>469547</v>
      </c>
      <c r="CX29" s="646">
        <v>5108.7913005337277</v>
      </c>
      <c r="CY29" s="697">
        <v>591896</v>
      </c>
      <c r="CZ29" s="698">
        <v>5521.6930309536347</v>
      </c>
      <c r="DA29" s="646">
        <v>1578612</v>
      </c>
      <c r="DB29" s="646">
        <v>8770.6254225203702</v>
      </c>
      <c r="DC29" s="704">
        <v>2024319</v>
      </c>
      <c r="DD29" s="699">
        <v>8985.4829297536344</v>
      </c>
      <c r="DE29" s="710">
        <v>0.26056816463527621</v>
      </c>
      <c r="DF29" s="710">
        <v>8.0821804244923801E-2</v>
      </c>
      <c r="DG29" s="710">
        <v>0.2823410692431072</v>
      </c>
      <c r="DH29" s="706">
        <v>2.4497398632664646E-2</v>
      </c>
    </row>
    <row r="30" spans="1:114" ht="15" customHeight="1">
      <c r="A30" s="42">
        <v>25</v>
      </c>
      <c r="B30" s="42" t="s">
        <v>154</v>
      </c>
      <c r="C30" s="644">
        <v>547638</v>
      </c>
      <c r="D30" s="682">
        <v>1754.8961567374499</v>
      </c>
      <c r="E30" s="689">
        <v>1079187</v>
      </c>
      <c r="F30" s="687">
        <v>8038.9838335000004</v>
      </c>
      <c r="G30" s="689">
        <v>22</v>
      </c>
      <c r="H30" s="690">
        <v>4.2984024999999995E-2</v>
      </c>
      <c r="I30" s="695">
        <v>4177</v>
      </c>
      <c r="J30" s="645">
        <v>57.606183499881098</v>
      </c>
      <c r="K30" s="689">
        <v>5554</v>
      </c>
      <c r="L30" s="690">
        <v>62.945832997502905</v>
      </c>
      <c r="M30" s="644">
        <v>0</v>
      </c>
      <c r="N30" s="645">
        <v>0</v>
      </c>
      <c r="O30" s="689">
        <v>0</v>
      </c>
      <c r="P30" s="690">
        <v>0</v>
      </c>
      <c r="Q30" s="644">
        <v>841</v>
      </c>
      <c r="R30" s="645">
        <v>5.3171300489999824</v>
      </c>
      <c r="S30" s="689">
        <v>1070</v>
      </c>
      <c r="T30" s="690">
        <v>9.3439121909999603</v>
      </c>
      <c r="U30" s="644">
        <v>547</v>
      </c>
      <c r="V30" s="645">
        <v>7.7679464999999999</v>
      </c>
      <c r="W30" s="689">
        <v>573</v>
      </c>
      <c r="X30" s="690">
        <v>7.5290853000000002</v>
      </c>
      <c r="Y30" s="644">
        <v>15822</v>
      </c>
      <c r="Z30" s="645">
        <v>141.53999987888494</v>
      </c>
      <c r="AA30" s="689">
        <v>23000</v>
      </c>
      <c r="AB30" s="690">
        <v>203.09050305029055</v>
      </c>
      <c r="AC30" s="644">
        <v>4873</v>
      </c>
      <c r="AD30" s="645">
        <v>39.54788893835007</v>
      </c>
      <c r="AE30" s="689">
        <v>2126</v>
      </c>
      <c r="AF30" s="690">
        <v>21.725223892799985</v>
      </c>
      <c r="AG30" s="689">
        <v>0</v>
      </c>
      <c r="AH30" s="690">
        <v>0</v>
      </c>
      <c r="AI30" s="644">
        <v>4193</v>
      </c>
      <c r="AJ30" s="645">
        <v>43.907859846999919</v>
      </c>
      <c r="AK30" s="689">
        <v>3515</v>
      </c>
      <c r="AL30" s="690">
        <v>40.055035506999978</v>
      </c>
      <c r="AM30" s="644">
        <v>1815</v>
      </c>
      <c r="AN30" s="645">
        <v>17.999864457999998</v>
      </c>
      <c r="AO30" s="689">
        <v>2006</v>
      </c>
      <c r="AP30" s="690">
        <v>19.965168253999995</v>
      </c>
      <c r="AQ30" s="644">
        <v>841</v>
      </c>
      <c r="AR30" s="645">
        <v>12.8363152</v>
      </c>
      <c r="AS30" s="689">
        <v>787</v>
      </c>
      <c r="AT30" s="690">
        <v>11.392340300000001</v>
      </c>
      <c r="AU30" s="689">
        <v>0</v>
      </c>
      <c r="AV30" s="690">
        <v>0</v>
      </c>
      <c r="AW30" s="644">
        <v>32651</v>
      </c>
      <c r="AX30" s="645">
        <v>495.37634383999995</v>
      </c>
      <c r="AY30" s="689">
        <v>40404</v>
      </c>
      <c r="AZ30" s="690">
        <v>540.65336995899997</v>
      </c>
      <c r="BA30" s="644">
        <v>14369</v>
      </c>
      <c r="BB30" s="645">
        <v>266.64874508899999</v>
      </c>
      <c r="BC30" s="689">
        <v>14957</v>
      </c>
      <c r="BD30" s="690">
        <v>274.76602401700001</v>
      </c>
      <c r="BE30" s="644">
        <v>7334</v>
      </c>
      <c r="BF30" s="645">
        <v>45.895393661000135</v>
      </c>
      <c r="BG30" s="689">
        <v>7224</v>
      </c>
      <c r="BH30" s="690">
        <v>52.480755685000176</v>
      </c>
      <c r="BI30" s="644">
        <v>10045</v>
      </c>
      <c r="BJ30" s="645">
        <v>123.04394390000002</v>
      </c>
      <c r="BK30" s="689">
        <v>10735</v>
      </c>
      <c r="BL30" s="690">
        <v>122.78218080000001</v>
      </c>
      <c r="BM30" s="644">
        <v>14440</v>
      </c>
      <c r="BN30" s="645">
        <v>209.44303618299924</v>
      </c>
      <c r="BO30" s="689">
        <v>17186</v>
      </c>
      <c r="BP30" s="690">
        <v>253.65720133399932</v>
      </c>
      <c r="BQ30" s="644">
        <v>2415</v>
      </c>
      <c r="BR30" s="645">
        <v>29.460903258000009</v>
      </c>
      <c r="BS30" s="689">
        <v>2985</v>
      </c>
      <c r="BT30" s="690">
        <v>36.780216919999994</v>
      </c>
      <c r="BU30" s="644">
        <v>1465</v>
      </c>
      <c r="BV30" s="645">
        <v>6.3187055000000001</v>
      </c>
      <c r="BW30" s="689">
        <v>370</v>
      </c>
      <c r="BX30" s="690">
        <v>1.8452362979999999</v>
      </c>
      <c r="BY30" s="644">
        <v>3163</v>
      </c>
      <c r="BZ30" s="645">
        <v>19.040878653999997</v>
      </c>
      <c r="CA30" s="689">
        <v>3770</v>
      </c>
      <c r="CB30" s="690">
        <v>18.831612610999997</v>
      </c>
      <c r="CC30" s="644">
        <v>0</v>
      </c>
      <c r="CD30" s="645">
        <v>0</v>
      </c>
      <c r="CE30" s="689"/>
      <c r="CF30" s="687"/>
      <c r="CG30" s="644">
        <v>117789</v>
      </c>
      <c r="CH30" s="645">
        <v>976.09624029600002</v>
      </c>
      <c r="CI30" s="689">
        <v>137045</v>
      </c>
      <c r="CJ30" s="690">
        <v>1157.920772378</v>
      </c>
      <c r="CK30" s="644">
        <v>34814</v>
      </c>
      <c r="CL30" s="645">
        <v>101.75034747000021</v>
      </c>
      <c r="CM30" s="689">
        <v>36575</v>
      </c>
      <c r="CN30" s="690">
        <v>119.389222809</v>
      </c>
      <c r="CO30" s="644">
        <v>7115</v>
      </c>
      <c r="CP30" s="645">
        <v>42.051591700000301</v>
      </c>
      <c r="CQ30" s="689">
        <v>6469</v>
      </c>
      <c r="CR30" s="690">
        <v>37.840770500000161</v>
      </c>
      <c r="CS30" s="644">
        <v>23300</v>
      </c>
      <c r="CT30" s="645">
        <v>276.07731516899997</v>
      </c>
      <c r="CU30" s="689">
        <v>28935</v>
      </c>
      <c r="CV30" s="690">
        <v>304.98698739199995</v>
      </c>
      <c r="CW30" s="646">
        <v>306605</v>
      </c>
      <c r="CX30" s="646">
        <v>2952.2751584901157</v>
      </c>
      <c r="CY30" s="697">
        <v>345308</v>
      </c>
      <c r="CZ30" s="698">
        <v>3298.0244362205922</v>
      </c>
      <c r="DA30" s="646">
        <v>854243</v>
      </c>
      <c r="DB30" s="646">
        <v>4707.1713152275661</v>
      </c>
      <c r="DC30" s="704">
        <v>1424495</v>
      </c>
      <c r="DD30" s="699">
        <v>11337.008269720593</v>
      </c>
      <c r="DE30" s="710">
        <v>0.12623081815365045</v>
      </c>
      <c r="DF30" s="710">
        <v>0.11711282288040636</v>
      </c>
      <c r="DG30" s="710">
        <v>0.66755244116720891</v>
      </c>
      <c r="DH30" s="706">
        <v>1.4084545708046976</v>
      </c>
    </row>
    <row r="31" spans="1:114" ht="15" customHeight="1">
      <c r="A31" s="42">
        <v>26</v>
      </c>
      <c r="B31" s="42" t="s">
        <v>155</v>
      </c>
      <c r="C31" s="644">
        <v>89982</v>
      </c>
      <c r="D31" s="682">
        <v>231.67283841625616</v>
      </c>
      <c r="E31" s="689">
        <v>30656</v>
      </c>
      <c r="F31" s="687">
        <v>62.332252600000004</v>
      </c>
      <c r="G31" s="689">
        <v>0</v>
      </c>
      <c r="H31" s="690">
        <v>0</v>
      </c>
      <c r="I31" s="695">
        <v>177</v>
      </c>
      <c r="J31" s="645">
        <v>0.891712277</v>
      </c>
      <c r="K31" s="689">
        <v>159</v>
      </c>
      <c r="L31" s="690">
        <v>0.86077422299999995</v>
      </c>
      <c r="M31" s="644">
        <v>0</v>
      </c>
      <c r="N31" s="645">
        <v>0</v>
      </c>
      <c r="O31" s="689">
        <v>0</v>
      </c>
      <c r="P31" s="690">
        <v>0</v>
      </c>
      <c r="Q31" s="644">
        <v>55</v>
      </c>
      <c r="R31" s="645">
        <v>0.48448257500000003</v>
      </c>
      <c r="S31" s="689">
        <v>43</v>
      </c>
      <c r="T31" s="690">
        <v>0.61662380000000006</v>
      </c>
      <c r="U31" s="644">
        <v>422</v>
      </c>
      <c r="V31" s="645">
        <v>1.5340778000000002</v>
      </c>
      <c r="W31" s="689">
        <v>460</v>
      </c>
      <c r="X31" s="690">
        <v>2.1772363000000001</v>
      </c>
      <c r="Y31" s="644">
        <v>3182</v>
      </c>
      <c r="Z31" s="645">
        <v>21.358566819249997</v>
      </c>
      <c r="AA31" s="689">
        <v>3737</v>
      </c>
      <c r="AB31" s="690">
        <v>26.460006316670011</v>
      </c>
      <c r="AC31" s="644">
        <v>23</v>
      </c>
      <c r="AD31" s="645">
        <v>0.10053871984</v>
      </c>
      <c r="AE31" s="689">
        <v>0</v>
      </c>
      <c r="AF31" s="690">
        <v>0</v>
      </c>
      <c r="AG31" s="689">
        <v>0</v>
      </c>
      <c r="AH31" s="690">
        <v>0</v>
      </c>
      <c r="AI31" s="644">
        <v>326</v>
      </c>
      <c r="AJ31" s="645">
        <v>2.3989484159999996</v>
      </c>
      <c r="AK31" s="689">
        <v>355</v>
      </c>
      <c r="AL31" s="690">
        <v>2.3151900969999999</v>
      </c>
      <c r="AM31" s="644">
        <v>8</v>
      </c>
      <c r="AN31" s="645">
        <v>1.8707099999999997E-2</v>
      </c>
      <c r="AO31" s="689">
        <v>14</v>
      </c>
      <c r="AP31" s="690">
        <v>0.13579570000000002</v>
      </c>
      <c r="AQ31" s="644">
        <v>0</v>
      </c>
      <c r="AR31" s="645">
        <v>0</v>
      </c>
      <c r="AS31" s="689">
        <v>0</v>
      </c>
      <c r="AT31" s="690">
        <v>0</v>
      </c>
      <c r="AU31" s="689">
        <v>0</v>
      </c>
      <c r="AV31" s="690">
        <v>0</v>
      </c>
      <c r="AW31" s="644">
        <v>2540</v>
      </c>
      <c r="AX31" s="645">
        <v>16.852406285999997</v>
      </c>
      <c r="AY31" s="689">
        <v>3044</v>
      </c>
      <c r="AZ31" s="690">
        <v>19.207410815000003</v>
      </c>
      <c r="BA31" s="644">
        <v>985</v>
      </c>
      <c r="BB31" s="645">
        <v>10.025539696999999</v>
      </c>
      <c r="BC31" s="689">
        <v>874</v>
      </c>
      <c r="BD31" s="690">
        <v>14.363029912</v>
      </c>
      <c r="BE31" s="644">
        <v>268</v>
      </c>
      <c r="BF31" s="645">
        <v>1.3556220149999998</v>
      </c>
      <c r="BG31" s="689">
        <v>215</v>
      </c>
      <c r="BH31" s="690">
        <v>2.7517347919999988</v>
      </c>
      <c r="BI31" s="644">
        <v>1459</v>
      </c>
      <c r="BJ31" s="645">
        <v>9.5318960000000015</v>
      </c>
      <c r="BK31" s="689">
        <v>1434</v>
      </c>
      <c r="BL31" s="690">
        <v>10.078890400000001</v>
      </c>
      <c r="BM31" s="644">
        <v>1904</v>
      </c>
      <c r="BN31" s="645">
        <v>18.376465665000005</v>
      </c>
      <c r="BO31" s="689">
        <v>2122</v>
      </c>
      <c r="BP31" s="690">
        <v>19.647526473999996</v>
      </c>
      <c r="BQ31" s="644">
        <v>1009</v>
      </c>
      <c r="BR31" s="645">
        <v>5.9502401159999998</v>
      </c>
      <c r="BS31" s="689">
        <v>1962</v>
      </c>
      <c r="BT31" s="690">
        <v>10.554007106</v>
      </c>
      <c r="BU31" s="644">
        <v>264</v>
      </c>
      <c r="BV31" s="645">
        <v>1.2041745000000001</v>
      </c>
      <c r="BW31" s="689">
        <v>297</v>
      </c>
      <c r="BX31" s="690">
        <v>1.1221430699999999</v>
      </c>
      <c r="BY31" s="644">
        <v>1327</v>
      </c>
      <c r="BZ31" s="645">
        <v>7.9092395000000026</v>
      </c>
      <c r="CA31" s="689">
        <v>1911</v>
      </c>
      <c r="CB31" s="690">
        <v>10.420088199999995</v>
      </c>
      <c r="CC31" s="644">
        <v>0</v>
      </c>
      <c r="CD31" s="645">
        <v>0</v>
      </c>
      <c r="CE31" s="689"/>
      <c r="CF31" s="687"/>
      <c r="CG31" s="644">
        <v>8285</v>
      </c>
      <c r="CH31" s="645">
        <v>66.240265765000004</v>
      </c>
      <c r="CI31" s="689">
        <v>9878</v>
      </c>
      <c r="CJ31" s="690">
        <v>82.007047615000005</v>
      </c>
      <c r="CK31" s="644">
        <v>143</v>
      </c>
      <c r="CL31" s="645">
        <v>7.6766399999999999E-2</v>
      </c>
      <c r="CM31" s="689">
        <v>307</v>
      </c>
      <c r="CN31" s="690">
        <v>0.72539530000000019</v>
      </c>
      <c r="CO31" s="644">
        <v>181</v>
      </c>
      <c r="CP31" s="645">
        <v>1.1893209000000002</v>
      </c>
      <c r="CQ31" s="689">
        <v>308</v>
      </c>
      <c r="CR31" s="690">
        <v>1.9074399</v>
      </c>
      <c r="CS31" s="644">
        <v>1266</v>
      </c>
      <c r="CT31" s="645">
        <v>13.488558819</v>
      </c>
      <c r="CU31" s="689">
        <v>1428</v>
      </c>
      <c r="CV31" s="690">
        <v>15.900036700999998</v>
      </c>
      <c r="CW31" s="646">
        <v>23926</v>
      </c>
      <c r="CX31" s="646">
        <v>179.43641166708997</v>
      </c>
      <c r="CY31" s="697">
        <v>28548</v>
      </c>
      <c r="CZ31" s="698">
        <v>221.25037672166999</v>
      </c>
      <c r="DA31" s="646">
        <v>113908</v>
      </c>
      <c r="DB31" s="646">
        <v>411.10925008334613</v>
      </c>
      <c r="DC31" s="704">
        <v>59204</v>
      </c>
      <c r="DD31" s="699">
        <v>283.58262932166997</v>
      </c>
      <c r="DE31" s="710">
        <v>0.19317896848616578</v>
      </c>
      <c r="DF31" s="710">
        <v>0.23302943179758784</v>
      </c>
      <c r="DG31" s="710">
        <v>-0.48024721705235807</v>
      </c>
      <c r="DH31" s="706">
        <v>-0.3102012925659593</v>
      </c>
    </row>
    <row r="32" spans="1:114" ht="15" customHeight="1">
      <c r="A32" s="42">
        <v>27</v>
      </c>
      <c r="B32" s="42" t="s">
        <v>157</v>
      </c>
      <c r="C32" s="644">
        <v>2816089</v>
      </c>
      <c r="D32" s="682">
        <v>5908.5443143507973</v>
      </c>
      <c r="E32" s="689">
        <v>2230058</v>
      </c>
      <c r="F32" s="687">
        <v>4087.5891179740001</v>
      </c>
      <c r="G32" s="689">
        <v>9</v>
      </c>
      <c r="H32" s="690">
        <v>1.0085175000000002E-2</v>
      </c>
      <c r="I32" s="695">
        <v>16958</v>
      </c>
      <c r="J32" s="645">
        <v>187.80458362227557</v>
      </c>
      <c r="K32" s="689">
        <v>20466</v>
      </c>
      <c r="L32" s="690">
        <v>205.0944468858095</v>
      </c>
      <c r="M32" s="644">
        <v>0</v>
      </c>
      <c r="N32" s="645">
        <v>0</v>
      </c>
      <c r="O32" s="689">
        <v>0</v>
      </c>
      <c r="P32" s="690">
        <v>0</v>
      </c>
      <c r="Q32" s="644">
        <v>2055</v>
      </c>
      <c r="R32" s="645">
        <v>21.898013903000013</v>
      </c>
      <c r="S32" s="689">
        <v>2478</v>
      </c>
      <c r="T32" s="690">
        <v>26.846694097000011</v>
      </c>
      <c r="U32" s="644">
        <v>1054</v>
      </c>
      <c r="V32" s="645">
        <v>11.2437539</v>
      </c>
      <c r="W32" s="689">
        <v>1126</v>
      </c>
      <c r="X32" s="690">
        <v>14.100679</v>
      </c>
      <c r="Y32" s="644">
        <v>65586</v>
      </c>
      <c r="Z32" s="645">
        <v>491.68706091778756</v>
      </c>
      <c r="AA32" s="689">
        <v>77537</v>
      </c>
      <c r="AB32" s="690">
        <v>599.98652878506755</v>
      </c>
      <c r="AC32" s="644">
        <v>13107</v>
      </c>
      <c r="AD32" s="645">
        <v>98.287586124479702</v>
      </c>
      <c r="AE32" s="689">
        <v>11799</v>
      </c>
      <c r="AF32" s="690">
        <v>78.580614695749588</v>
      </c>
      <c r="AG32" s="689">
        <v>0</v>
      </c>
      <c r="AH32" s="690">
        <v>0</v>
      </c>
      <c r="AI32" s="644">
        <v>19419</v>
      </c>
      <c r="AJ32" s="645">
        <v>134.77087031700009</v>
      </c>
      <c r="AK32" s="689">
        <v>20852</v>
      </c>
      <c r="AL32" s="690">
        <v>156.84821764800012</v>
      </c>
      <c r="AM32" s="644">
        <v>3420</v>
      </c>
      <c r="AN32" s="645">
        <v>25.422992453999981</v>
      </c>
      <c r="AO32" s="689">
        <v>3457</v>
      </c>
      <c r="AP32" s="690">
        <v>27.804734921000005</v>
      </c>
      <c r="AQ32" s="644">
        <v>4458</v>
      </c>
      <c r="AR32" s="645">
        <v>29.231918499999999</v>
      </c>
      <c r="AS32" s="689">
        <v>3664</v>
      </c>
      <c r="AT32" s="690">
        <v>33.372583800000001</v>
      </c>
      <c r="AU32" s="689">
        <v>0</v>
      </c>
      <c r="AV32" s="690">
        <v>0</v>
      </c>
      <c r="AW32" s="644">
        <v>100646</v>
      </c>
      <c r="AX32" s="645">
        <v>1082.5785920819997</v>
      </c>
      <c r="AY32" s="689">
        <v>120906</v>
      </c>
      <c r="AZ32" s="690">
        <v>1178.3621963640003</v>
      </c>
      <c r="BA32" s="644">
        <v>43726</v>
      </c>
      <c r="BB32" s="645">
        <v>612.6405863</v>
      </c>
      <c r="BC32" s="689">
        <v>40023</v>
      </c>
      <c r="BD32" s="690">
        <v>577.92796677699994</v>
      </c>
      <c r="BE32" s="644">
        <v>69798</v>
      </c>
      <c r="BF32" s="645">
        <v>327.5417242579756</v>
      </c>
      <c r="BG32" s="689">
        <v>58339</v>
      </c>
      <c r="BH32" s="690">
        <v>355.34259276497448</v>
      </c>
      <c r="BI32" s="644">
        <v>15980</v>
      </c>
      <c r="BJ32" s="645">
        <v>205.48439240000019</v>
      </c>
      <c r="BK32" s="689">
        <v>17262</v>
      </c>
      <c r="BL32" s="690">
        <v>250.54743268999997</v>
      </c>
      <c r="BM32" s="644">
        <v>40949</v>
      </c>
      <c r="BN32" s="645">
        <v>560.01562541500152</v>
      </c>
      <c r="BO32" s="689">
        <v>46846</v>
      </c>
      <c r="BP32" s="690">
        <v>632.72992037699555</v>
      </c>
      <c r="BQ32" s="644">
        <v>37824</v>
      </c>
      <c r="BR32" s="645">
        <v>361.9045505530006</v>
      </c>
      <c r="BS32" s="689">
        <v>38896</v>
      </c>
      <c r="BT32" s="690">
        <v>404.59220540999843</v>
      </c>
      <c r="BU32" s="644">
        <v>2936</v>
      </c>
      <c r="BV32" s="645">
        <v>13.8578519</v>
      </c>
      <c r="BW32" s="689">
        <v>4462</v>
      </c>
      <c r="BX32" s="690">
        <v>19.144355001000001</v>
      </c>
      <c r="BY32" s="644">
        <v>20639</v>
      </c>
      <c r="BZ32" s="645">
        <v>135.34441364199995</v>
      </c>
      <c r="CA32" s="689">
        <v>24131</v>
      </c>
      <c r="CB32" s="690">
        <v>138.14931371099979</v>
      </c>
      <c r="CC32" s="644">
        <v>0</v>
      </c>
      <c r="CD32" s="645">
        <v>0</v>
      </c>
      <c r="CE32" s="689"/>
      <c r="CF32" s="687"/>
      <c r="CG32" s="644">
        <v>227968</v>
      </c>
      <c r="CH32" s="645">
        <v>1928.832757245</v>
      </c>
      <c r="CI32" s="689">
        <v>214946</v>
      </c>
      <c r="CJ32" s="690">
        <v>2041.42907304</v>
      </c>
      <c r="CK32" s="644">
        <v>22072</v>
      </c>
      <c r="CL32" s="645">
        <v>39.603223813999996</v>
      </c>
      <c r="CM32" s="689">
        <v>25271</v>
      </c>
      <c r="CN32" s="690">
        <v>57.969353671000391</v>
      </c>
      <c r="CO32" s="644">
        <v>39534</v>
      </c>
      <c r="CP32" s="645">
        <v>227.93193090000281</v>
      </c>
      <c r="CQ32" s="689">
        <v>35666</v>
      </c>
      <c r="CR32" s="690">
        <v>247.44437375000632</v>
      </c>
      <c r="CS32" s="644">
        <v>33896</v>
      </c>
      <c r="CT32" s="645">
        <v>412.99784728500009</v>
      </c>
      <c r="CU32" s="689">
        <v>40868</v>
      </c>
      <c r="CV32" s="690">
        <v>486.71689890700003</v>
      </c>
      <c r="CW32" s="646">
        <v>787217</v>
      </c>
      <c r="CX32" s="646">
        <v>6933.662739331523</v>
      </c>
      <c r="CY32" s="697">
        <v>809004</v>
      </c>
      <c r="CZ32" s="698">
        <v>7533.0002674706002</v>
      </c>
      <c r="DA32" s="646">
        <v>3603306</v>
      </c>
      <c r="DB32" s="646">
        <v>12842.207053682319</v>
      </c>
      <c r="DC32" s="704">
        <v>3039062</v>
      </c>
      <c r="DD32" s="699">
        <v>11620.5893854446</v>
      </c>
      <c r="DE32" s="710">
        <v>2.7675977525891904E-2</v>
      </c>
      <c r="DF32" s="710">
        <v>8.6438805963161114E-2</v>
      </c>
      <c r="DG32" s="710">
        <v>-0.15659064203817274</v>
      </c>
      <c r="DH32" s="706">
        <v>-9.5125211977285296E-2</v>
      </c>
    </row>
    <row r="33" spans="1:112" ht="15" customHeight="1">
      <c r="A33" s="42">
        <v>28</v>
      </c>
      <c r="B33" s="42" t="s">
        <v>156</v>
      </c>
      <c r="C33" s="644">
        <v>221439</v>
      </c>
      <c r="D33" s="682">
        <v>539.89232150827729</v>
      </c>
      <c r="E33" s="689">
        <v>119044</v>
      </c>
      <c r="F33" s="687">
        <v>904.50184740000009</v>
      </c>
      <c r="G33" s="689">
        <v>1</v>
      </c>
      <c r="H33" s="690">
        <v>1.4636440000000001E-3</v>
      </c>
      <c r="I33" s="695">
        <v>897</v>
      </c>
      <c r="J33" s="645">
        <v>8.7250916890534995</v>
      </c>
      <c r="K33" s="689">
        <v>1217</v>
      </c>
      <c r="L33" s="690">
        <v>11.006533722155599</v>
      </c>
      <c r="M33" s="644">
        <v>0</v>
      </c>
      <c r="N33" s="645">
        <v>0</v>
      </c>
      <c r="O33" s="689">
        <v>0</v>
      </c>
      <c r="P33" s="690">
        <v>0</v>
      </c>
      <c r="Q33" s="644">
        <v>239</v>
      </c>
      <c r="R33" s="645">
        <v>2.2230025150000001</v>
      </c>
      <c r="S33" s="689">
        <v>393</v>
      </c>
      <c r="T33" s="690">
        <v>3.7245127499999957</v>
      </c>
      <c r="U33" s="644">
        <v>59</v>
      </c>
      <c r="V33" s="645">
        <v>0.98339739999999998</v>
      </c>
      <c r="W33" s="689">
        <v>54</v>
      </c>
      <c r="X33" s="690">
        <v>0.68970929999999997</v>
      </c>
      <c r="Y33" s="644">
        <v>8647</v>
      </c>
      <c r="Z33" s="645">
        <v>75.401990072669975</v>
      </c>
      <c r="AA33" s="689">
        <v>11318</v>
      </c>
      <c r="AB33" s="690">
        <v>102.16905013717981</v>
      </c>
      <c r="AC33" s="644">
        <v>648</v>
      </c>
      <c r="AD33" s="645">
        <v>5.4075094319800021</v>
      </c>
      <c r="AE33" s="689">
        <v>440</v>
      </c>
      <c r="AF33" s="690">
        <v>3.0687673108799993</v>
      </c>
      <c r="AG33" s="689">
        <v>0</v>
      </c>
      <c r="AH33" s="690">
        <v>0</v>
      </c>
      <c r="AI33" s="644">
        <v>3330</v>
      </c>
      <c r="AJ33" s="645">
        <v>23.907981116999984</v>
      </c>
      <c r="AK33" s="689">
        <v>2727</v>
      </c>
      <c r="AL33" s="690">
        <v>18.466712982999994</v>
      </c>
      <c r="AM33" s="644">
        <v>524</v>
      </c>
      <c r="AN33" s="645">
        <v>2.6856410290000001</v>
      </c>
      <c r="AO33" s="689">
        <v>550</v>
      </c>
      <c r="AP33" s="690">
        <v>2.9548508879999993</v>
      </c>
      <c r="AQ33" s="644">
        <v>280</v>
      </c>
      <c r="AR33" s="645">
        <v>2.2263127999999996</v>
      </c>
      <c r="AS33" s="689">
        <v>252</v>
      </c>
      <c r="AT33" s="690">
        <v>2.8015224999999999</v>
      </c>
      <c r="AU33" s="689">
        <v>0</v>
      </c>
      <c r="AV33" s="690">
        <v>0</v>
      </c>
      <c r="AW33" s="644">
        <v>12742</v>
      </c>
      <c r="AX33" s="645">
        <v>140.73831960500002</v>
      </c>
      <c r="AY33" s="689">
        <v>14713</v>
      </c>
      <c r="AZ33" s="690">
        <v>149.33441582199998</v>
      </c>
      <c r="BA33" s="644">
        <v>5470</v>
      </c>
      <c r="BB33" s="645">
        <v>86.513865093999996</v>
      </c>
      <c r="BC33" s="689">
        <v>5807</v>
      </c>
      <c r="BD33" s="690">
        <v>92.220453861999999</v>
      </c>
      <c r="BE33" s="644">
        <v>4210</v>
      </c>
      <c r="BF33" s="645">
        <v>15.545979008999968</v>
      </c>
      <c r="BG33" s="689">
        <v>2750</v>
      </c>
      <c r="BH33" s="690">
        <v>15.719050676999977</v>
      </c>
      <c r="BI33" s="644">
        <v>700</v>
      </c>
      <c r="BJ33" s="645">
        <v>10.690630600000002</v>
      </c>
      <c r="BK33" s="689">
        <v>732</v>
      </c>
      <c r="BL33" s="690">
        <v>13.4329641</v>
      </c>
      <c r="BM33" s="644">
        <v>7277</v>
      </c>
      <c r="BN33" s="645">
        <v>101.91499227599996</v>
      </c>
      <c r="BO33" s="689">
        <v>8092</v>
      </c>
      <c r="BP33" s="690">
        <v>110.26603254800017</v>
      </c>
      <c r="BQ33" s="644">
        <v>5846</v>
      </c>
      <c r="BR33" s="645">
        <v>60.889561466000181</v>
      </c>
      <c r="BS33" s="689">
        <v>6203</v>
      </c>
      <c r="BT33" s="690">
        <v>63.396951886000167</v>
      </c>
      <c r="BU33" s="644">
        <v>1352</v>
      </c>
      <c r="BV33" s="645">
        <v>6.1600404999999991</v>
      </c>
      <c r="BW33" s="689">
        <v>1416</v>
      </c>
      <c r="BX33" s="690">
        <v>6.3939870350000003</v>
      </c>
      <c r="BY33" s="644">
        <v>3142</v>
      </c>
      <c r="BZ33" s="645">
        <v>19.942326657999999</v>
      </c>
      <c r="CA33" s="689">
        <v>4421</v>
      </c>
      <c r="CB33" s="690">
        <v>23.538382656999993</v>
      </c>
      <c r="CC33" s="644">
        <v>0</v>
      </c>
      <c r="CD33" s="645">
        <v>0</v>
      </c>
      <c r="CE33" s="689"/>
      <c r="CF33" s="687"/>
      <c r="CG33" s="644">
        <v>42817</v>
      </c>
      <c r="CH33" s="645">
        <v>431.88107328900003</v>
      </c>
      <c r="CI33" s="689">
        <v>41226</v>
      </c>
      <c r="CJ33" s="690">
        <v>459.70827216600003</v>
      </c>
      <c r="CK33" s="644">
        <v>828</v>
      </c>
      <c r="CL33" s="645">
        <v>2.3052354589999999</v>
      </c>
      <c r="CM33" s="689">
        <v>1729</v>
      </c>
      <c r="CN33" s="690">
        <v>6.8182836999999852</v>
      </c>
      <c r="CO33" s="644">
        <v>1161</v>
      </c>
      <c r="CP33" s="645">
        <v>10.114174399999966</v>
      </c>
      <c r="CQ33" s="689">
        <v>1144</v>
      </c>
      <c r="CR33" s="690">
        <v>9.5620709999999622</v>
      </c>
      <c r="CS33" s="644">
        <v>4672</v>
      </c>
      <c r="CT33" s="645">
        <v>48.783760698999998</v>
      </c>
      <c r="CU33" s="689">
        <v>5663</v>
      </c>
      <c r="CV33" s="690">
        <v>59.460427962000004</v>
      </c>
      <c r="CW33" s="646">
        <v>106249</v>
      </c>
      <c r="CX33" s="646">
        <v>1063.7816983637033</v>
      </c>
      <c r="CY33" s="697">
        <v>110848</v>
      </c>
      <c r="CZ33" s="698">
        <v>1154.7344166502157</v>
      </c>
      <c r="DA33" s="646">
        <v>327688</v>
      </c>
      <c r="DB33" s="646">
        <v>1603.6740198719806</v>
      </c>
      <c r="DC33" s="704">
        <v>229892</v>
      </c>
      <c r="DD33" s="699">
        <v>2059.2362640502161</v>
      </c>
      <c r="DE33" s="710">
        <v>4.3285113271654296E-2</v>
      </c>
      <c r="DF33" s="710">
        <v>8.5499420065615839E-2</v>
      </c>
      <c r="DG33" s="710">
        <v>-0.29844242083933503</v>
      </c>
      <c r="DH33" s="706">
        <v>0.28407409394497929</v>
      </c>
    </row>
    <row r="34" spans="1:112" ht="15" customHeight="1">
      <c r="A34" s="42">
        <v>29</v>
      </c>
      <c r="B34" s="42" t="s">
        <v>158</v>
      </c>
      <c r="C34" s="644">
        <v>2066451</v>
      </c>
      <c r="D34" s="682">
        <v>6573.3978092199704</v>
      </c>
      <c r="E34" s="689">
        <v>1932214</v>
      </c>
      <c r="F34" s="687">
        <v>4043.1288737000004</v>
      </c>
      <c r="G34" s="689">
        <v>5</v>
      </c>
      <c r="H34" s="690">
        <v>9.9697029999999999E-3</v>
      </c>
      <c r="I34" s="695">
        <v>11568</v>
      </c>
      <c r="J34" s="645">
        <v>106.44697747943701</v>
      </c>
      <c r="K34" s="689">
        <v>14874</v>
      </c>
      <c r="L34" s="690">
        <v>124.4924354326501</v>
      </c>
      <c r="M34" s="644">
        <v>0</v>
      </c>
      <c r="N34" s="645">
        <v>0</v>
      </c>
      <c r="O34" s="689">
        <v>0</v>
      </c>
      <c r="P34" s="690">
        <v>0</v>
      </c>
      <c r="Q34" s="644">
        <v>2847</v>
      </c>
      <c r="R34" s="645">
        <v>25.991396604000048</v>
      </c>
      <c r="S34" s="689">
        <v>2971</v>
      </c>
      <c r="T34" s="690">
        <v>34.017886063000056</v>
      </c>
      <c r="U34" s="644">
        <v>1848</v>
      </c>
      <c r="V34" s="645">
        <v>17.959404599999999</v>
      </c>
      <c r="W34" s="689">
        <v>1630</v>
      </c>
      <c r="X34" s="690">
        <v>15.1042565</v>
      </c>
      <c r="Y34" s="644">
        <v>74736</v>
      </c>
      <c r="Z34" s="645">
        <v>715.29024833138351</v>
      </c>
      <c r="AA34" s="689">
        <v>77998</v>
      </c>
      <c r="AB34" s="690">
        <v>757.30235104118913</v>
      </c>
      <c r="AC34" s="644">
        <v>9171</v>
      </c>
      <c r="AD34" s="645">
        <v>67.690596945800195</v>
      </c>
      <c r="AE34" s="689">
        <v>7669</v>
      </c>
      <c r="AF34" s="690">
        <v>58.873460942130215</v>
      </c>
      <c r="AG34" s="689">
        <v>0</v>
      </c>
      <c r="AH34" s="690">
        <v>0</v>
      </c>
      <c r="AI34" s="644">
        <v>6634</v>
      </c>
      <c r="AJ34" s="645">
        <v>104.81851816300093</v>
      </c>
      <c r="AK34" s="689">
        <v>8123</v>
      </c>
      <c r="AL34" s="690">
        <v>100.286989452</v>
      </c>
      <c r="AM34" s="644">
        <v>1826</v>
      </c>
      <c r="AN34" s="645">
        <v>23.576725157999981</v>
      </c>
      <c r="AO34" s="689">
        <v>2611</v>
      </c>
      <c r="AP34" s="690">
        <v>38.69516353800006</v>
      </c>
      <c r="AQ34" s="644">
        <v>4773</v>
      </c>
      <c r="AR34" s="645">
        <v>50.348619299999996</v>
      </c>
      <c r="AS34" s="689">
        <v>4443</v>
      </c>
      <c r="AT34" s="690">
        <v>54.599677400000004</v>
      </c>
      <c r="AU34" s="689">
        <v>3</v>
      </c>
      <c r="AV34" s="690">
        <v>1.7879999999999997E-3</v>
      </c>
      <c r="AW34" s="644">
        <v>66322</v>
      </c>
      <c r="AX34" s="645">
        <v>841.6568888449998</v>
      </c>
      <c r="AY34" s="689">
        <v>72263</v>
      </c>
      <c r="AZ34" s="690">
        <v>876.58982248000007</v>
      </c>
      <c r="BA34" s="644">
        <v>39402</v>
      </c>
      <c r="BB34" s="645">
        <v>582.22736861099997</v>
      </c>
      <c r="BC34" s="689">
        <v>39166</v>
      </c>
      <c r="BD34" s="690">
        <v>541.04555387599999</v>
      </c>
      <c r="BE34" s="644">
        <v>9173</v>
      </c>
      <c r="BF34" s="645">
        <v>79.336651800000496</v>
      </c>
      <c r="BG34" s="689">
        <v>6969</v>
      </c>
      <c r="BH34" s="690">
        <v>83.754337139000384</v>
      </c>
      <c r="BI34" s="644">
        <v>30213</v>
      </c>
      <c r="BJ34" s="645">
        <v>266.08447566299731</v>
      </c>
      <c r="BK34" s="689">
        <v>43861</v>
      </c>
      <c r="BL34" s="690">
        <v>244.9375733</v>
      </c>
      <c r="BM34" s="644">
        <v>44272</v>
      </c>
      <c r="BN34" s="645">
        <v>792.33451500000365</v>
      </c>
      <c r="BO34" s="689">
        <v>47498</v>
      </c>
      <c r="BP34" s="690">
        <v>775.4157240939976</v>
      </c>
      <c r="BQ34" s="644">
        <v>23679</v>
      </c>
      <c r="BR34" s="645">
        <v>187.26387942400009</v>
      </c>
      <c r="BS34" s="689">
        <v>24775</v>
      </c>
      <c r="BT34" s="690">
        <v>195.89701605800019</v>
      </c>
      <c r="BU34" s="644">
        <v>1253</v>
      </c>
      <c r="BV34" s="645">
        <v>5.0738607</v>
      </c>
      <c r="BW34" s="689">
        <v>2210</v>
      </c>
      <c r="BX34" s="690">
        <v>13.638288801000002</v>
      </c>
      <c r="BY34" s="644">
        <v>13263</v>
      </c>
      <c r="BZ34" s="645">
        <v>80.817748441000006</v>
      </c>
      <c r="CA34" s="689">
        <v>17297</v>
      </c>
      <c r="CB34" s="690">
        <v>98.732804651999999</v>
      </c>
      <c r="CC34" s="644">
        <v>0</v>
      </c>
      <c r="CD34" s="645">
        <v>0</v>
      </c>
      <c r="CE34" s="689"/>
      <c r="CF34" s="687"/>
      <c r="CG34" s="644">
        <v>160202</v>
      </c>
      <c r="CH34" s="645">
        <v>1407.2797857989999</v>
      </c>
      <c r="CI34" s="689">
        <v>162994</v>
      </c>
      <c r="CJ34" s="690">
        <v>1738.0967925919999</v>
      </c>
      <c r="CK34" s="644">
        <v>9893</v>
      </c>
      <c r="CL34" s="645">
        <v>23.868609856999996</v>
      </c>
      <c r="CM34" s="689">
        <v>15437</v>
      </c>
      <c r="CN34" s="690">
        <v>43.883618014000128</v>
      </c>
      <c r="CO34" s="644">
        <v>17796</v>
      </c>
      <c r="CP34" s="645">
        <v>154.81371850000235</v>
      </c>
      <c r="CQ34" s="689">
        <v>17265</v>
      </c>
      <c r="CR34" s="690">
        <v>148.23359331500205</v>
      </c>
      <c r="CS34" s="644">
        <v>35851</v>
      </c>
      <c r="CT34" s="645">
        <v>523.21410470699993</v>
      </c>
      <c r="CU34" s="689">
        <v>51561</v>
      </c>
      <c r="CV34" s="690">
        <v>456.48181381200015</v>
      </c>
      <c r="CW34" s="646">
        <v>568052</v>
      </c>
      <c r="CX34" s="646">
        <v>6081.4784943176246</v>
      </c>
      <c r="CY34" s="697">
        <v>621623</v>
      </c>
      <c r="CZ34" s="698">
        <v>6400.0909162049693</v>
      </c>
      <c r="DA34" s="646">
        <v>2634503</v>
      </c>
      <c r="DB34" s="646">
        <v>12654.876303537596</v>
      </c>
      <c r="DC34" s="704">
        <v>2553837</v>
      </c>
      <c r="DD34" s="699">
        <v>10443.21978990497</v>
      </c>
      <c r="DE34" s="710">
        <v>9.4306507150753838E-2</v>
      </c>
      <c r="DF34" s="710">
        <v>5.2390618857741211E-2</v>
      </c>
      <c r="DG34" s="710">
        <v>-3.0619057939960559E-2</v>
      </c>
      <c r="DH34" s="706">
        <v>-0.17476713802523469</v>
      </c>
    </row>
    <row r="35" spans="1:112" ht="15" customHeight="1">
      <c r="A35" s="42">
        <v>30</v>
      </c>
      <c r="B35" s="42" t="s">
        <v>159</v>
      </c>
      <c r="C35" s="644">
        <v>4631</v>
      </c>
      <c r="D35" s="682">
        <v>16.6540833</v>
      </c>
      <c r="E35" s="689">
        <v>1093</v>
      </c>
      <c r="F35" s="687">
        <v>2.2227768999999999</v>
      </c>
      <c r="G35" s="689">
        <v>0</v>
      </c>
      <c r="H35" s="690">
        <v>0</v>
      </c>
      <c r="I35" s="695">
        <v>0</v>
      </c>
      <c r="J35" s="645">
        <v>0</v>
      </c>
      <c r="K35" s="689">
        <v>0</v>
      </c>
      <c r="L35" s="690">
        <v>0</v>
      </c>
      <c r="M35" s="644">
        <v>0</v>
      </c>
      <c r="N35" s="645">
        <v>0</v>
      </c>
      <c r="O35" s="689">
        <v>0</v>
      </c>
      <c r="P35" s="690">
        <v>0</v>
      </c>
      <c r="Q35" s="644">
        <v>0</v>
      </c>
      <c r="R35" s="645">
        <v>0</v>
      </c>
      <c r="S35" s="689">
        <v>0</v>
      </c>
      <c r="T35" s="690">
        <v>0</v>
      </c>
      <c r="U35" s="644">
        <v>9</v>
      </c>
      <c r="V35" s="645">
        <v>0.19920000000000002</v>
      </c>
      <c r="W35" s="689">
        <v>0</v>
      </c>
      <c r="X35" s="690">
        <v>0</v>
      </c>
      <c r="Y35" s="644">
        <v>0</v>
      </c>
      <c r="Z35" s="645">
        <v>0</v>
      </c>
      <c r="AA35" s="689">
        <v>0</v>
      </c>
      <c r="AB35" s="690">
        <v>0</v>
      </c>
      <c r="AC35" s="644">
        <v>0</v>
      </c>
      <c r="AD35" s="645">
        <v>0</v>
      </c>
      <c r="AE35" s="689">
        <v>0</v>
      </c>
      <c r="AF35" s="690">
        <v>0</v>
      </c>
      <c r="AG35" s="689">
        <v>0</v>
      </c>
      <c r="AH35" s="690">
        <v>0</v>
      </c>
      <c r="AI35" s="644">
        <v>77</v>
      </c>
      <c r="AJ35" s="645">
        <v>0.52713535499999997</v>
      </c>
      <c r="AK35" s="689">
        <v>100</v>
      </c>
      <c r="AL35" s="690">
        <v>0.76796870900000003</v>
      </c>
      <c r="AM35" s="644">
        <v>2</v>
      </c>
      <c r="AN35" s="645">
        <v>5.2999999999999999E-2</v>
      </c>
      <c r="AO35" s="689">
        <v>3</v>
      </c>
      <c r="AP35" s="690">
        <v>4.9088E-2</v>
      </c>
      <c r="AQ35" s="644">
        <v>0</v>
      </c>
      <c r="AR35" s="645">
        <v>0</v>
      </c>
      <c r="AS35" s="689">
        <v>0</v>
      </c>
      <c r="AT35" s="690">
        <v>0</v>
      </c>
      <c r="AU35" s="689">
        <v>0</v>
      </c>
      <c r="AV35" s="690">
        <v>0</v>
      </c>
      <c r="AW35" s="644">
        <v>223</v>
      </c>
      <c r="AX35" s="645">
        <v>1.9072111599999999</v>
      </c>
      <c r="AY35" s="689">
        <v>308</v>
      </c>
      <c r="AZ35" s="690">
        <v>2.1609153130000003</v>
      </c>
      <c r="BA35" s="644">
        <v>0</v>
      </c>
      <c r="BB35" s="645">
        <v>1.5E-3</v>
      </c>
      <c r="BC35" s="689">
        <v>0</v>
      </c>
      <c r="BD35" s="690">
        <v>0</v>
      </c>
      <c r="BE35" s="644">
        <v>39</v>
      </c>
      <c r="BF35" s="645">
        <v>0.24279240000000002</v>
      </c>
      <c r="BG35" s="689">
        <v>25</v>
      </c>
      <c r="BH35" s="690">
        <v>0.23693740699999999</v>
      </c>
      <c r="BI35" s="644">
        <v>0</v>
      </c>
      <c r="BJ35" s="645">
        <v>0</v>
      </c>
      <c r="BK35" s="689">
        <v>0</v>
      </c>
      <c r="BL35" s="690">
        <v>0</v>
      </c>
      <c r="BM35" s="644">
        <v>278</v>
      </c>
      <c r="BN35" s="645">
        <v>3.0947199439999995</v>
      </c>
      <c r="BO35" s="689">
        <v>268</v>
      </c>
      <c r="BP35" s="690">
        <v>2.9571969850000004</v>
      </c>
      <c r="BQ35" s="644">
        <v>4</v>
      </c>
      <c r="BR35" s="645">
        <v>1.3899999999999999E-2</v>
      </c>
      <c r="BS35" s="689">
        <v>1</v>
      </c>
      <c r="BT35" s="690">
        <v>3.0000000000000001E-3</v>
      </c>
      <c r="BU35" s="644">
        <v>2</v>
      </c>
      <c r="BV35" s="645">
        <v>2.78319E-2</v>
      </c>
      <c r="BW35" s="689">
        <v>140</v>
      </c>
      <c r="BX35" s="690">
        <v>0.51153392900000005</v>
      </c>
      <c r="BY35" s="644">
        <v>0</v>
      </c>
      <c r="BZ35" s="645">
        <v>0</v>
      </c>
      <c r="CA35" s="689">
        <v>0</v>
      </c>
      <c r="CB35" s="690">
        <v>0</v>
      </c>
      <c r="CC35" s="644">
        <v>0</v>
      </c>
      <c r="CD35" s="645">
        <v>0</v>
      </c>
      <c r="CE35" s="689"/>
      <c r="CF35" s="687"/>
      <c r="CG35" s="644">
        <v>1975</v>
      </c>
      <c r="CH35" s="645">
        <v>18.149415269000002</v>
      </c>
      <c r="CI35" s="689">
        <v>2426</v>
      </c>
      <c r="CJ35" s="690">
        <v>24.162185589000003</v>
      </c>
      <c r="CK35" s="644">
        <v>98</v>
      </c>
      <c r="CL35" s="645">
        <v>0.17481199999999994</v>
      </c>
      <c r="CM35" s="689">
        <v>60</v>
      </c>
      <c r="CN35" s="690">
        <v>0.10439509999999998</v>
      </c>
      <c r="CO35" s="644">
        <v>6</v>
      </c>
      <c r="CP35" s="645">
        <v>1.5655800000000001E-2</v>
      </c>
      <c r="CQ35" s="689">
        <v>8</v>
      </c>
      <c r="CR35" s="690">
        <v>7.8E-2</v>
      </c>
      <c r="CS35" s="644">
        <v>0</v>
      </c>
      <c r="CT35" s="645">
        <v>0</v>
      </c>
      <c r="CU35" s="689">
        <v>0</v>
      </c>
      <c r="CV35" s="690">
        <v>0</v>
      </c>
      <c r="CW35" s="646">
        <v>2718</v>
      </c>
      <c r="CX35" s="646">
        <v>24.429773828000002</v>
      </c>
      <c r="CY35" s="697">
        <v>3339</v>
      </c>
      <c r="CZ35" s="698">
        <v>31.031221032000005</v>
      </c>
      <c r="DA35" s="646">
        <v>7349</v>
      </c>
      <c r="DB35" s="646">
        <v>41.083857128000005</v>
      </c>
      <c r="DC35" s="704">
        <v>4432</v>
      </c>
      <c r="DD35" s="699">
        <v>33.253997932000004</v>
      </c>
      <c r="DE35" s="710">
        <v>0.22847682119205293</v>
      </c>
      <c r="DF35" s="710">
        <v>0.27022138029103671</v>
      </c>
      <c r="DG35" s="710">
        <v>-0.39692475166689345</v>
      </c>
      <c r="DH35" s="706">
        <v>-0.19058237817363288</v>
      </c>
    </row>
    <row r="36" spans="1:112" ht="15" customHeight="1">
      <c r="A36" s="42">
        <v>31</v>
      </c>
      <c r="B36" s="662" t="s">
        <v>160</v>
      </c>
      <c r="C36" s="644">
        <v>30614</v>
      </c>
      <c r="D36" s="682">
        <v>104.89860244217964</v>
      </c>
      <c r="E36" s="689">
        <v>14064</v>
      </c>
      <c r="F36" s="687">
        <v>86.465093699999997</v>
      </c>
      <c r="G36" s="689">
        <v>0</v>
      </c>
      <c r="H36" s="690">
        <v>0</v>
      </c>
      <c r="I36" s="695">
        <v>554</v>
      </c>
      <c r="J36" s="645">
        <v>6.1327228200000006</v>
      </c>
      <c r="K36" s="689">
        <v>920</v>
      </c>
      <c r="L36" s="690">
        <v>10.538035999881298</v>
      </c>
      <c r="M36" s="644">
        <v>0</v>
      </c>
      <c r="N36" s="645">
        <v>0</v>
      </c>
      <c r="O36" s="689">
        <v>0</v>
      </c>
      <c r="P36" s="690">
        <v>0</v>
      </c>
      <c r="Q36" s="644">
        <v>154</v>
      </c>
      <c r="R36" s="645">
        <v>2.0020817309999979</v>
      </c>
      <c r="S36" s="689">
        <v>170</v>
      </c>
      <c r="T36" s="690">
        <v>1.9966639280000003</v>
      </c>
      <c r="U36" s="644">
        <v>62</v>
      </c>
      <c r="V36" s="645">
        <v>0.52961740000000002</v>
      </c>
      <c r="W36" s="689">
        <v>72</v>
      </c>
      <c r="X36" s="690">
        <v>0.89747169999999998</v>
      </c>
      <c r="Y36" s="644">
        <v>1154</v>
      </c>
      <c r="Z36" s="645">
        <v>16.400017137725008</v>
      </c>
      <c r="AA36" s="689">
        <v>1633</v>
      </c>
      <c r="AB36" s="690">
        <v>11.979579319840012</v>
      </c>
      <c r="AC36" s="644">
        <v>941</v>
      </c>
      <c r="AD36" s="645">
        <v>8.2151109978299903</v>
      </c>
      <c r="AE36" s="689">
        <v>693</v>
      </c>
      <c r="AF36" s="690">
        <v>5.5265152579299945</v>
      </c>
      <c r="AG36" s="689">
        <v>0</v>
      </c>
      <c r="AH36" s="690">
        <v>0</v>
      </c>
      <c r="AI36" s="644">
        <v>320</v>
      </c>
      <c r="AJ36" s="645">
        <v>7.4136878780000028</v>
      </c>
      <c r="AK36" s="689">
        <v>277</v>
      </c>
      <c r="AL36" s="690">
        <v>4.2608012240000006</v>
      </c>
      <c r="AM36" s="644">
        <v>77</v>
      </c>
      <c r="AN36" s="645">
        <v>1.0598929500000003</v>
      </c>
      <c r="AO36" s="689">
        <v>117</v>
      </c>
      <c r="AP36" s="690">
        <v>1.1140608280000004</v>
      </c>
      <c r="AQ36" s="644">
        <v>505</v>
      </c>
      <c r="AR36" s="645">
        <v>4.7368562000000001</v>
      </c>
      <c r="AS36" s="689">
        <v>360</v>
      </c>
      <c r="AT36" s="690">
        <v>5.5684664999999995</v>
      </c>
      <c r="AU36" s="689">
        <v>0</v>
      </c>
      <c r="AV36" s="690">
        <v>0</v>
      </c>
      <c r="AW36" s="644">
        <v>3084</v>
      </c>
      <c r="AX36" s="645">
        <v>54.936569648999992</v>
      </c>
      <c r="AY36" s="689">
        <v>3636</v>
      </c>
      <c r="AZ36" s="690">
        <v>51.274415291999993</v>
      </c>
      <c r="BA36" s="644">
        <v>4434</v>
      </c>
      <c r="BB36" s="645">
        <v>73.956330879999996</v>
      </c>
      <c r="BC36" s="689">
        <v>4002</v>
      </c>
      <c r="BD36" s="690">
        <v>61.556427145000001</v>
      </c>
      <c r="BE36" s="644">
        <v>315</v>
      </c>
      <c r="BF36" s="645">
        <v>2.8325829349999965</v>
      </c>
      <c r="BG36" s="689">
        <v>325</v>
      </c>
      <c r="BH36" s="690">
        <v>1.9594473199999969</v>
      </c>
      <c r="BI36" s="644">
        <v>2089</v>
      </c>
      <c r="BJ36" s="645">
        <v>35.502134800000022</v>
      </c>
      <c r="BK36" s="689">
        <v>2063</v>
      </c>
      <c r="BL36" s="690">
        <v>40.317506399999999</v>
      </c>
      <c r="BM36" s="644">
        <v>3329</v>
      </c>
      <c r="BN36" s="645">
        <v>46.186941728999969</v>
      </c>
      <c r="BO36" s="689">
        <v>2946</v>
      </c>
      <c r="BP36" s="690">
        <v>50.193997721000081</v>
      </c>
      <c r="BQ36" s="644">
        <v>1732</v>
      </c>
      <c r="BR36" s="645">
        <v>14.983091527999997</v>
      </c>
      <c r="BS36" s="689">
        <v>1997</v>
      </c>
      <c r="BT36" s="690">
        <v>21.692328768999985</v>
      </c>
      <c r="BU36" s="644">
        <v>439</v>
      </c>
      <c r="BV36" s="645">
        <v>0.61860320000000002</v>
      </c>
      <c r="BW36" s="689">
        <v>19</v>
      </c>
      <c r="BX36" s="690">
        <v>0.6886023240000001</v>
      </c>
      <c r="BY36" s="644">
        <v>278</v>
      </c>
      <c r="BZ36" s="645">
        <v>2.8174279790000005</v>
      </c>
      <c r="CA36" s="689">
        <v>339</v>
      </c>
      <c r="CB36" s="690">
        <v>3.4582629519999997</v>
      </c>
      <c r="CC36" s="644">
        <v>0</v>
      </c>
      <c r="CD36" s="645">
        <v>0</v>
      </c>
      <c r="CE36" s="689"/>
      <c r="CF36" s="687"/>
      <c r="CG36" s="644">
        <v>2511</v>
      </c>
      <c r="CH36" s="645">
        <v>28.179814910999998</v>
      </c>
      <c r="CI36" s="689">
        <v>2361</v>
      </c>
      <c r="CJ36" s="690">
        <v>31.679274908</v>
      </c>
      <c r="CK36" s="644">
        <v>122</v>
      </c>
      <c r="CL36" s="645">
        <v>0.1224565</v>
      </c>
      <c r="CM36" s="689">
        <v>105</v>
      </c>
      <c r="CN36" s="690">
        <v>7.1238899999999994E-2</v>
      </c>
      <c r="CO36" s="644">
        <v>136</v>
      </c>
      <c r="CP36" s="645">
        <v>0.84363470000000029</v>
      </c>
      <c r="CQ36" s="689">
        <v>139</v>
      </c>
      <c r="CR36" s="690">
        <v>0.73836290000000016</v>
      </c>
      <c r="CS36" s="644">
        <v>2511</v>
      </c>
      <c r="CT36" s="645">
        <v>33.475909943999994</v>
      </c>
      <c r="CU36" s="689">
        <v>2827</v>
      </c>
      <c r="CV36" s="690">
        <v>39.605698592000003</v>
      </c>
      <c r="CW36" s="646">
        <v>24800</v>
      </c>
      <c r="CX36" s="646">
        <v>341.5123499985549</v>
      </c>
      <c r="CY36" s="697">
        <v>25001</v>
      </c>
      <c r="CZ36" s="698">
        <v>345.11715798065137</v>
      </c>
      <c r="DA36" s="646">
        <v>55414</v>
      </c>
      <c r="DB36" s="646">
        <v>446.41095244073455</v>
      </c>
      <c r="DC36" s="704">
        <v>39065</v>
      </c>
      <c r="DD36" s="699">
        <v>431.58225168065138</v>
      </c>
      <c r="DE36" s="710">
        <v>8.1048387096773755E-3</v>
      </c>
      <c r="DF36" s="710">
        <v>1.0555424956408599E-2</v>
      </c>
      <c r="DG36" s="710">
        <v>-0.29503374598476917</v>
      </c>
      <c r="DH36" s="706">
        <v>-3.3217600686111792E-2</v>
      </c>
    </row>
    <row r="37" spans="1:112" ht="15" customHeight="1">
      <c r="A37" s="42">
        <v>32</v>
      </c>
      <c r="B37" s="42" t="s">
        <v>161</v>
      </c>
      <c r="C37" s="644">
        <v>13116</v>
      </c>
      <c r="D37" s="682">
        <v>39.518937114478334</v>
      </c>
      <c r="E37" s="689">
        <v>4208</v>
      </c>
      <c r="F37" s="687">
        <v>12.314776599999998</v>
      </c>
      <c r="G37" s="689">
        <v>0</v>
      </c>
      <c r="H37" s="690">
        <v>0</v>
      </c>
      <c r="I37" s="695">
        <v>0</v>
      </c>
      <c r="J37" s="645">
        <v>0</v>
      </c>
      <c r="K37" s="689">
        <v>0</v>
      </c>
      <c r="L37" s="690">
        <v>0</v>
      </c>
      <c r="M37" s="644">
        <v>0</v>
      </c>
      <c r="N37" s="645">
        <v>0</v>
      </c>
      <c r="O37" s="689">
        <v>0</v>
      </c>
      <c r="P37" s="690">
        <v>0</v>
      </c>
      <c r="Q37" s="644">
        <v>36</v>
      </c>
      <c r="R37" s="645">
        <v>0.95271367400000018</v>
      </c>
      <c r="S37" s="689">
        <v>30</v>
      </c>
      <c r="T37" s="690">
        <v>0.27755700000000005</v>
      </c>
      <c r="U37" s="644">
        <v>8</v>
      </c>
      <c r="V37" s="645">
        <v>5.1000000000000004E-2</v>
      </c>
      <c r="W37" s="689">
        <v>8</v>
      </c>
      <c r="X37" s="690">
        <v>4.8853199999999999E-2</v>
      </c>
      <c r="Y37" s="644">
        <v>517</v>
      </c>
      <c r="Z37" s="645">
        <v>5.1714392130000011</v>
      </c>
      <c r="AA37" s="689">
        <v>719</v>
      </c>
      <c r="AB37" s="690">
        <v>6.8640728638799988</v>
      </c>
      <c r="AC37" s="644">
        <v>0</v>
      </c>
      <c r="AD37" s="645">
        <v>0</v>
      </c>
      <c r="AE37" s="689">
        <v>0</v>
      </c>
      <c r="AF37" s="690">
        <v>0</v>
      </c>
      <c r="AG37" s="689">
        <v>0</v>
      </c>
      <c r="AH37" s="690">
        <v>0</v>
      </c>
      <c r="AI37" s="644">
        <v>62</v>
      </c>
      <c r="AJ37" s="645">
        <v>0.36217234999999992</v>
      </c>
      <c r="AK37" s="689">
        <v>35</v>
      </c>
      <c r="AL37" s="690">
        <v>0.36386086200000006</v>
      </c>
      <c r="AM37" s="644">
        <v>101</v>
      </c>
      <c r="AN37" s="645">
        <v>1.1759567</v>
      </c>
      <c r="AO37" s="689">
        <v>81</v>
      </c>
      <c r="AP37" s="690">
        <v>1.2632314000000002</v>
      </c>
      <c r="AQ37" s="644">
        <v>0</v>
      </c>
      <c r="AR37" s="645">
        <v>0</v>
      </c>
      <c r="AS37" s="689">
        <v>0</v>
      </c>
      <c r="AT37" s="690">
        <v>0</v>
      </c>
      <c r="AU37" s="689">
        <v>0</v>
      </c>
      <c r="AV37" s="690">
        <v>0</v>
      </c>
      <c r="AW37" s="644">
        <v>1092</v>
      </c>
      <c r="AX37" s="645">
        <v>12.020621948999999</v>
      </c>
      <c r="AY37" s="689">
        <v>1550</v>
      </c>
      <c r="AZ37" s="690">
        <v>14.673328835</v>
      </c>
      <c r="BA37" s="644">
        <v>0</v>
      </c>
      <c r="BB37" s="645">
        <v>0</v>
      </c>
      <c r="BC37" s="689">
        <v>0</v>
      </c>
      <c r="BD37" s="690">
        <v>0</v>
      </c>
      <c r="BE37" s="644">
        <v>415</v>
      </c>
      <c r="BF37" s="645">
        <v>5.3495649429999954</v>
      </c>
      <c r="BG37" s="689">
        <v>333</v>
      </c>
      <c r="BH37" s="690">
        <v>5.3303885489999905</v>
      </c>
      <c r="BI37" s="644">
        <v>0</v>
      </c>
      <c r="BJ37" s="645">
        <v>0</v>
      </c>
      <c r="BK37" s="689">
        <v>0</v>
      </c>
      <c r="BL37" s="690">
        <v>0</v>
      </c>
      <c r="BM37" s="644">
        <v>156</v>
      </c>
      <c r="BN37" s="645">
        <v>2.0989125830000002</v>
      </c>
      <c r="BO37" s="689">
        <v>245</v>
      </c>
      <c r="BP37" s="690">
        <v>3.5123202829999998</v>
      </c>
      <c r="BQ37" s="644">
        <v>20</v>
      </c>
      <c r="BR37" s="645">
        <v>9.5319600000000004E-2</v>
      </c>
      <c r="BS37" s="689">
        <v>42</v>
      </c>
      <c r="BT37" s="690">
        <v>0.34337000000000001</v>
      </c>
      <c r="BU37" s="644">
        <v>1</v>
      </c>
      <c r="BV37" s="645">
        <v>1.4354000000000001E-3</v>
      </c>
      <c r="BW37" s="689">
        <v>3</v>
      </c>
      <c r="BX37" s="690">
        <v>1.4473700000000001E-2</v>
      </c>
      <c r="BY37" s="644">
        <v>0</v>
      </c>
      <c r="BZ37" s="645">
        <v>0</v>
      </c>
      <c r="CA37" s="689">
        <v>0</v>
      </c>
      <c r="CB37" s="690">
        <v>0</v>
      </c>
      <c r="CC37" s="644">
        <v>0</v>
      </c>
      <c r="CD37" s="645">
        <v>0</v>
      </c>
      <c r="CE37" s="689"/>
      <c r="CF37" s="687"/>
      <c r="CG37" s="644">
        <v>690</v>
      </c>
      <c r="CH37" s="645">
        <v>14.607784208</v>
      </c>
      <c r="CI37" s="689">
        <v>569</v>
      </c>
      <c r="CJ37" s="690">
        <v>9.4272186510000004</v>
      </c>
      <c r="CK37" s="644">
        <v>79</v>
      </c>
      <c r="CL37" s="645">
        <v>0.19476320000000003</v>
      </c>
      <c r="CM37" s="689">
        <v>153</v>
      </c>
      <c r="CN37" s="690">
        <v>0.4437586</v>
      </c>
      <c r="CO37" s="644">
        <v>126</v>
      </c>
      <c r="CP37" s="645">
        <v>2.0411617000000009</v>
      </c>
      <c r="CQ37" s="689">
        <v>104</v>
      </c>
      <c r="CR37" s="690">
        <v>2.4826868500000003</v>
      </c>
      <c r="CS37" s="644">
        <v>0</v>
      </c>
      <c r="CT37" s="645">
        <v>0</v>
      </c>
      <c r="CU37" s="689">
        <v>0</v>
      </c>
      <c r="CV37" s="690">
        <v>0</v>
      </c>
      <c r="CW37" s="646">
        <v>3303</v>
      </c>
      <c r="CX37" s="646">
        <v>44.122845519999998</v>
      </c>
      <c r="CY37" s="697">
        <v>3872</v>
      </c>
      <c r="CZ37" s="698">
        <v>45.045120793880002</v>
      </c>
      <c r="DA37" s="646">
        <v>16419</v>
      </c>
      <c r="DB37" s="646">
        <v>83.641782634478332</v>
      </c>
      <c r="DC37" s="704">
        <v>8080</v>
      </c>
      <c r="DD37" s="699">
        <v>57.359897393880004</v>
      </c>
      <c r="DE37" s="710">
        <v>0.17226763548289425</v>
      </c>
      <c r="DF37" s="710">
        <v>2.0902443235714552E-2</v>
      </c>
      <c r="DG37" s="710">
        <v>-0.50788720384919905</v>
      </c>
      <c r="DH37" s="706">
        <v>-0.31421957319408633</v>
      </c>
    </row>
    <row r="38" spans="1:112" ht="15" customHeight="1">
      <c r="A38" s="42">
        <v>33</v>
      </c>
      <c r="B38" s="42" t="s">
        <v>162</v>
      </c>
      <c r="C38" s="644">
        <v>469396</v>
      </c>
      <c r="D38" s="682">
        <v>2297.5368565551225</v>
      </c>
      <c r="E38" s="689">
        <v>869333</v>
      </c>
      <c r="F38" s="687">
        <v>2037.2261573000001</v>
      </c>
      <c r="G38" s="689">
        <v>8</v>
      </c>
      <c r="H38" s="690">
        <v>1.6542010000000003E-2</v>
      </c>
      <c r="I38" s="695">
        <v>6717</v>
      </c>
      <c r="J38" s="645">
        <v>127.44402367348029</v>
      </c>
      <c r="K38" s="689">
        <v>8934</v>
      </c>
      <c r="L38" s="690">
        <v>153.96158402175763</v>
      </c>
      <c r="M38" s="644">
        <v>0</v>
      </c>
      <c r="N38" s="645">
        <v>0</v>
      </c>
      <c r="O38" s="689">
        <v>0</v>
      </c>
      <c r="P38" s="690">
        <v>0</v>
      </c>
      <c r="Q38" s="644">
        <v>1747</v>
      </c>
      <c r="R38" s="645">
        <v>22.085402721000062</v>
      </c>
      <c r="S38" s="689">
        <v>1979</v>
      </c>
      <c r="T38" s="690">
        <v>28.760262946000061</v>
      </c>
      <c r="U38" s="644">
        <v>1361</v>
      </c>
      <c r="V38" s="645">
        <v>28.2717311</v>
      </c>
      <c r="W38" s="689">
        <v>1228</v>
      </c>
      <c r="X38" s="690">
        <v>36.9687026</v>
      </c>
      <c r="Y38" s="644">
        <v>23696</v>
      </c>
      <c r="Z38" s="645">
        <v>296.71637552441518</v>
      </c>
      <c r="AA38" s="689">
        <v>27314</v>
      </c>
      <c r="AB38" s="690">
        <v>329.12517913745199</v>
      </c>
      <c r="AC38" s="644">
        <v>4917</v>
      </c>
      <c r="AD38" s="645">
        <v>52.692706907460035</v>
      </c>
      <c r="AE38" s="689">
        <v>6627</v>
      </c>
      <c r="AF38" s="690">
        <v>51.813759546139892</v>
      </c>
      <c r="AG38" s="689">
        <v>0</v>
      </c>
      <c r="AH38" s="690">
        <v>0</v>
      </c>
      <c r="AI38" s="644">
        <v>6542</v>
      </c>
      <c r="AJ38" s="645">
        <v>123.65224335800004</v>
      </c>
      <c r="AK38" s="689">
        <v>6090</v>
      </c>
      <c r="AL38" s="690">
        <v>108.55761285200001</v>
      </c>
      <c r="AM38" s="644">
        <v>2654</v>
      </c>
      <c r="AN38" s="645">
        <v>24.879790876999945</v>
      </c>
      <c r="AO38" s="689">
        <v>3124</v>
      </c>
      <c r="AP38" s="690">
        <v>30.439938974000071</v>
      </c>
      <c r="AQ38" s="644">
        <v>3944</v>
      </c>
      <c r="AR38" s="645">
        <v>38.594695200000004</v>
      </c>
      <c r="AS38" s="689">
        <v>3652</v>
      </c>
      <c r="AT38" s="690">
        <v>38.896520101</v>
      </c>
      <c r="AU38" s="689">
        <v>3</v>
      </c>
      <c r="AV38" s="690">
        <v>2.4500000000000001E-2</v>
      </c>
      <c r="AW38" s="644">
        <v>45100</v>
      </c>
      <c r="AX38" s="645">
        <v>840.30584229400017</v>
      </c>
      <c r="AY38" s="689">
        <v>51689</v>
      </c>
      <c r="AZ38" s="690">
        <v>807.73044253900025</v>
      </c>
      <c r="BA38" s="644">
        <v>36817</v>
      </c>
      <c r="BB38" s="645">
        <v>836.38629846499998</v>
      </c>
      <c r="BC38" s="689">
        <v>35182</v>
      </c>
      <c r="BD38" s="690">
        <v>731.475273378</v>
      </c>
      <c r="BE38" s="644">
        <v>4878</v>
      </c>
      <c r="BF38" s="645">
        <v>52.727398380000245</v>
      </c>
      <c r="BG38" s="689">
        <v>3356</v>
      </c>
      <c r="BH38" s="690">
        <v>44.369549588000226</v>
      </c>
      <c r="BI38" s="644">
        <v>27656</v>
      </c>
      <c r="BJ38" s="645">
        <v>477.21359586500051</v>
      </c>
      <c r="BK38" s="689">
        <v>20957</v>
      </c>
      <c r="BL38" s="690">
        <v>464.70350430000002</v>
      </c>
      <c r="BM38" s="644">
        <v>35496</v>
      </c>
      <c r="BN38" s="645">
        <v>620.59835177299897</v>
      </c>
      <c r="BO38" s="689">
        <v>38799</v>
      </c>
      <c r="BP38" s="690">
        <v>666.86407026099687</v>
      </c>
      <c r="BQ38" s="644">
        <v>30512</v>
      </c>
      <c r="BR38" s="645">
        <v>317.17265688000151</v>
      </c>
      <c r="BS38" s="689">
        <v>28625</v>
      </c>
      <c r="BT38" s="690">
        <v>311.47804358600257</v>
      </c>
      <c r="BU38" s="644">
        <v>727</v>
      </c>
      <c r="BV38" s="645">
        <v>5.2701612999999998</v>
      </c>
      <c r="BW38" s="689">
        <v>496</v>
      </c>
      <c r="BX38" s="690">
        <v>3.9552697349999999</v>
      </c>
      <c r="BY38" s="644">
        <v>4967</v>
      </c>
      <c r="BZ38" s="645">
        <v>46.866380630000002</v>
      </c>
      <c r="CA38" s="689">
        <v>6792</v>
      </c>
      <c r="CB38" s="690">
        <v>54.824577850000011</v>
      </c>
      <c r="CC38" s="644">
        <v>0</v>
      </c>
      <c r="CD38" s="645">
        <v>0</v>
      </c>
      <c r="CE38" s="689"/>
      <c r="CF38" s="687"/>
      <c r="CG38" s="644">
        <v>26765</v>
      </c>
      <c r="CH38" s="645">
        <v>442.592576275</v>
      </c>
      <c r="CI38" s="689">
        <v>26149</v>
      </c>
      <c r="CJ38" s="690">
        <v>447.89667004500001</v>
      </c>
      <c r="CK38" s="644">
        <v>3767</v>
      </c>
      <c r="CL38" s="645">
        <v>8.8592174509999992</v>
      </c>
      <c r="CM38" s="689">
        <v>5623</v>
      </c>
      <c r="CN38" s="690">
        <v>18.371395840000041</v>
      </c>
      <c r="CO38" s="644">
        <v>2919</v>
      </c>
      <c r="CP38" s="645">
        <v>36.823615000000053</v>
      </c>
      <c r="CQ38" s="689">
        <v>3643</v>
      </c>
      <c r="CR38" s="690">
        <v>44.150419990000174</v>
      </c>
      <c r="CS38" s="644">
        <v>19236</v>
      </c>
      <c r="CT38" s="645">
        <v>383.60476063399994</v>
      </c>
      <c r="CU38" s="689">
        <v>28903</v>
      </c>
      <c r="CV38" s="690">
        <v>450.57415659399976</v>
      </c>
      <c r="CW38" s="646">
        <v>291678</v>
      </c>
      <c r="CX38" s="646">
        <v>4791.5156117733577</v>
      </c>
      <c r="CY38" s="697">
        <v>309173</v>
      </c>
      <c r="CZ38" s="698">
        <v>4824.9579758943491</v>
      </c>
      <c r="DA38" s="646">
        <v>761074</v>
      </c>
      <c r="DB38" s="646">
        <v>7089.0524683284802</v>
      </c>
      <c r="DC38" s="704">
        <v>1178506</v>
      </c>
      <c r="DD38" s="699">
        <v>6862.1841331943488</v>
      </c>
      <c r="DE38" s="710">
        <v>5.9980526470971407E-2</v>
      </c>
      <c r="DF38" s="710">
        <v>6.9794960155862285E-3</v>
      </c>
      <c r="DG38" s="710">
        <v>0.54847754620444267</v>
      </c>
      <c r="DH38" s="706">
        <v>-3.2002631684234784E-2</v>
      </c>
    </row>
    <row r="39" spans="1:112" ht="15" customHeight="1">
      <c r="A39" s="42">
        <v>34</v>
      </c>
      <c r="B39" s="42" t="s">
        <v>164</v>
      </c>
      <c r="C39" s="644">
        <v>941</v>
      </c>
      <c r="D39" s="682">
        <v>2.3019276</v>
      </c>
      <c r="E39" s="689">
        <v>945</v>
      </c>
      <c r="F39" s="687">
        <v>2.3165613999999999</v>
      </c>
      <c r="G39" s="689">
        <v>0</v>
      </c>
      <c r="H39" s="690">
        <v>0</v>
      </c>
      <c r="I39" s="695">
        <v>0</v>
      </c>
      <c r="J39" s="645">
        <v>0</v>
      </c>
      <c r="K39" s="689">
        <v>0</v>
      </c>
      <c r="L39" s="690">
        <v>0</v>
      </c>
      <c r="M39" s="644">
        <v>0</v>
      </c>
      <c r="N39" s="645">
        <v>0</v>
      </c>
      <c r="O39" s="689">
        <v>0</v>
      </c>
      <c r="P39" s="690">
        <v>0</v>
      </c>
      <c r="Q39" s="644">
        <v>0</v>
      </c>
      <c r="R39" s="645">
        <v>0</v>
      </c>
      <c r="S39" s="689">
        <v>0</v>
      </c>
      <c r="T39" s="690">
        <v>0</v>
      </c>
      <c r="U39" s="644">
        <v>0</v>
      </c>
      <c r="V39" s="645">
        <v>0</v>
      </c>
      <c r="W39" s="689">
        <v>0</v>
      </c>
      <c r="X39" s="690">
        <v>0</v>
      </c>
      <c r="Y39" s="644">
        <v>0</v>
      </c>
      <c r="Z39" s="645">
        <v>0</v>
      </c>
      <c r="AA39" s="689">
        <v>0</v>
      </c>
      <c r="AB39" s="690">
        <v>0</v>
      </c>
      <c r="AC39" s="644">
        <v>0</v>
      </c>
      <c r="AD39" s="645">
        <v>0</v>
      </c>
      <c r="AE39" s="689">
        <v>0</v>
      </c>
      <c r="AF39" s="690">
        <v>0</v>
      </c>
      <c r="AG39" s="689">
        <v>0</v>
      </c>
      <c r="AH39" s="690">
        <v>0</v>
      </c>
      <c r="AI39" s="644">
        <v>0</v>
      </c>
      <c r="AJ39" s="645">
        <v>0</v>
      </c>
      <c r="AK39" s="689">
        <v>0</v>
      </c>
      <c r="AL39" s="690">
        <v>0</v>
      </c>
      <c r="AM39" s="644">
        <v>0</v>
      </c>
      <c r="AN39" s="645">
        <v>0</v>
      </c>
      <c r="AO39" s="689">
        <v>0</v>
      </c>
      <c r="AP39" s="690">
        <v>0</v>
      </c>
      <c r="AQ39" s="644">
        <v>0</v>
      </c>
      <c r="AR39" s="645">
        <v>0</v>
      </c>
      <c r="AS39" s="689">
        <v>0</v>
      </c>
      <c r="AT39" s="690">
        <v>0</v>
      </c>
      <c r="AU39" s="689">
        <v>0</v>
      </c>
      <c r="AV39" s="690">
        <v>0</v>
      </c>
      <c r="AW39" s="644">
        <v>0</v>
      </c>
      <c r="AX39" s="645">
        <v>0</v>
      </c>
      <c r="AY39" s="689">
        <v>0</v>
      </c>
      <c r="AZ39" s="690">
        <v>0</v>
      </c>
      <c r="BA39" s="644">
        <v>0</v>
      </c>
      <c r="BB39" s="645">
        <v>0</v>
      </c>
      <c r="BC39" s="689">
        <v>0</v>
      </c>
      <c r="BD39" s="690">
        <v>0</v>
      </c>
      <c r="BE39" s="644">
        <v>0</v>
      </c>
      <c r="BF39" s="645">
        <v>0</v>
      </c>
      <c r="BG39" s="689">
        <v>0</v>
      </c>
      <c r="BH39" s="690">
        <v>0</v>
      </c>
      <c r="BI39" s="644">
        <v>0</v>
      </c>
      <c r="BJ39" s="645">
        <v>0</v>
      </c>
      <c r="BK39" s="689">
        <v>0</v>
      </c>
      <c r="BL39" s="690">
        <v>0</v>
      </c>
      <c r="BM39" s="644">
        <v>0</v>
      </c>
      <c r="BN39" s="645">
        <v>0</v>
      </c>
      <c r="BO39" s="689">
        <v>0</v>
      </c>
      <c r="BP39" s="690">
        <v>0</v>
      </c>
      <c r="BQ39" s="644">
        <v>61</v>
      </c>
      <c r="BR39" s="645">
        <v>3.3199482520000001</v>
      </c>
      <c r="BS39" s="689">
        <v>577</v>
      </c>
      <c r="BT39" s="690">
        <v>2.4122664</v>
      </c>
      <c r="BU39" s="644">
        <v>0</v>
      </c>
      <c r="BV39" s="645">
        <v>0</v>
      </c>
      <c r="BW39" s="689">
        <v>1</v>
      </c>
      <c r="BX39" s="690">
        <v>0.112678258</v>
      </c>
      <c r="BY39" s="644">
        <v>0</v>
      </c>
      <c r="BZ39" s="645">
        <v>0</v>
      </c>
      <c r="CA39" s="689">
        <v>0</v>
      </c>
      <c r="CB39" s="690">
        <v>0</v>
      </c>
      <c r="CC39" s="644">
        <v>0</v>
      </c>
      <c r="CD39" s="645">
        <v>0</v>
      </c>
      <c r="CE39" s="689"/>
      <c r="CF39" s="687"/>
      <c r="CG39" s="644">
        <v>942</v>
      </c>
      <c r="CH39" s="645">
        <v>6.7622214319999996</v>
      </c>
      <c r="CI39" s="689">
        <v>1052</v>
      </c>
      <c r="CJ39" s="690">
        <v>12.247803257999999</v>
      </c>
      <c r="CK39" s="644">
        <v>0</v>
      </c>
      <c r="CL39" s="645">
        <v>0</v>
      </c>
      <c r="CM39" s="689">
        <v>0</v>
      </c>
      <c r="CN39" s="690">
        <v>0</v>
      </c>
      <c r="CO39" s="644">
        <v>0</v>
      </c>
      <c r="CP39" s="645">
        <v>0</v>
      </c>
      <c r="CQ39" s="689">
        <v>0</v>
      </c>
      <c r="CR39" s="690">
        <v>0</v>
      </c>
      <c r="CS39" s="644">
        <v>0</v>
      </c>
      <c r="CT39" s="645">
        <v>0</v>
      </c>
      <c r="CU39" s="689">
        <v>0</v>
      </c>
      <c r="CV39" s="690">
        <v>0</v>
      </c>
      <c r="CW39" s="646">
        <v>1003</v>
      </c>
      <c r="CX39" s="646">
        <v>10.082169684</v>
      </c>
      <c r="CY39" s="697">
        <v>1630</v>
      </c>
      <c r="CZ39" s="698">
        <v>14.772747916</v>
      </c>
      <c r="DA39" s="646">
        <v>1944</v>
      </c>
      <c r="DB39" s="646">
        <v>12.384097283999999</v>
      </c>
      <c r="DC39" s="704">
        <v>2575</v>
      </c>
      <c r="DD39" s="699">
        <v>17.089309316000001</v>
      </c>
      <c r="DE39" s="710">
        <v>0.625124626121635</v>
      </c>
      <c r="DF39" s="710">
        <v>0.46523500189088862</v>
      </c>
      <c r="DG39" s="710">
        <v>0.32458847736625507</v>
      </c>
      <c r="DH39" s="706">
        <v>0.37993984737822117</v>
      </c>
    </row>
    <row r="40" spans="1:112" ht="15" customHeight="1">
      <c r="A40" s="42">
        <v>35</v>
      </c>
      <c r="B40" s="42" t="s">
        <v>165</v>
      </c>
      <c r="C40" s="644">
        <v>79</v>
      </c>
      <c r="D40" s="682">
        <v>0.295574</v>
      </c>
      <c r="E40" s="689">
        <v>22</v>
      </c>
      <c r="F40" s="687">
        <v>3.9830400000000002E-2</v>
      </c>
      <c r="G40" s="689">
        <v>0</v>
      </c>
      <c r="H40" s="690">
        <v>0</v>
      </c>
      <c r="I40" s="695">
        <v>0</v>
      </c>
      <c r="J40" s="645">
        <v>0</v>
      </c>
      <c r="K40" s="689">
        <v>0</v>
      </c>
      <c r="L40" s="690">
        <v>0</v>
      </c>
      <c r="M40" s="644">
        <v>0</v>
      </c>
      <c r="N40" s="645">
        <v>0</v>
      </c>
      <c r="O40" s="689">
        <v>0</v>
      </c>
      <c r="P40" s="690">
        <v>0</v>
      </c>
      <c r="Q40" s="644">
        <v>0</v>
      </c>
      <c r="R40" s="645">
        <v>0</v>
      </c>
      <c r="S40" s="689">
        <v>2</v>
      </c>
      <c r="T40" s="690">
        <v>6.0000000000000005E-2</v>
      </c>
      <c r="U40" s="644">
        <v>0</v>
      </c>
      <c r="V40" s="645">
        <v>0</v>
      </c>
      <c r="W40" s="689">
        <v>0</v>
      </c>
      <c r="X40" s="690">
        <v>0</v>
      </c>
      <c r="Y40" s="644">
        <v>8</v>
      </c>
      <c r="Z40" s="645">
        <v>0.10191924000000001</v>
      </c>
      <c r="AA40" s="689">
        <v>10</v>
      </c>
      <c r="AB40" s="690">
        <v>6.8050501999999999E-2</v>
      </c>
      <c r="AC40" s="644">
        <v>0</v>
      </c>
      <c r="AD40" s="645">
        <v>0</v>
      </c>
      <c r="AE40" s="689">
        <v>0</v>
      </c>
      <c r="AF40" s="690">
        <v>0</v>
      </c>
      <c r="AG40" s="689">
        <v>0</v>
      </c>
      <c r="AH40" s="690">
        <v>0</v>
      </c>
      <c r="AI40" s="644">
        <v>3</v>
      </c>
      <c r="AJ40" s="645">
        <v>0.104987812</v>
      </c>
      <c r="AK40" s="689">
        <v>5</v>
      </c>
      <c r="AL40" s="690">
        <v>8.1338920000000002E-3</v>
      </c>
      <c r="AM40" s="644">
        <v>9</v>
      </c>
      <c r="AN40" s="645">
        <v>7.3605899999999988E-2</v>
      </c>
      <c r="AO40" s="689">
        <v>11</v>
      </c>
      <c r="AP40" s="690">
        <v>6.1708200000000005E-2</v>
      </c>
      <c r="AQ40" s="644">
        <v>0</v>
      </c>
      <c r="AR40" s="645">
        <v>0</v>
      </c>
      <c r="AS40" s="689">
        <v>0</v>
      </c>
      <c r="AT40" s="690">
        <v>0</v>
      </c>
      <c r="AU40" s="689">
        <v>0</v>
      </c>
      <c r="AV40" s="690">
        <v>0</v>
      </c>
      <c r="AW40" s="644">
        <v>9</v>
      </c>
      <c r="AX40" s="645">
        <v>0.17882020599999998</v>
      </c>
      <c r="AY40" s="689">
        <v>22</v>
      </c>
      <c r="AZ40" s="690">
        <v>0.38757300300000003</v>
      </c>
      <c r="BA40" s="644">
        <v>0</v>
      </c>
      <c r="BB40" s="645">
        <v>0</v>
      </c>
      <c r="BC40" s="689">
        <v>0</v>
      </c>
      <c r="BD40" s="690">
        <v>0</v>
      </c>
      <c r="BE40" s="644">
        <v>1</v>
      </c>
      <c r="BF40" s="645">
        <v>1.4375E-3</v>
      </c>
      <c r="BG40" s="689">
        <v>1</v>
      </c>
      <c r="BH40" s="690">
        <v>1.5425E-3</v>
      </c>
      <c r="BI40" s="644">
        <v>0</v>
      </c>
      <c r="BJ40" s="645">
        <v>0</v>
      </c>
      <c r="BK40" s="689">
        <v>0</v>
      </c>
      <c r="BL40" s="690">
        <v>0</v>
      </c>
      <c r="BM40" s="644">
        <v>0</v>
      </c>
      <c r="BN40" s="645">
        <v>0</v>
      </c>
      <c r="BO40" s="689">
        <v>0</v>
      </c>
      <c r="BP40" s="690">
        <v>0</v>
      </c>
      <c r="BQ40" s="644">
        <v>0</v>
      </c>
      <c r="BR40" s="645">
        <v>0</v>
      </c>
      <c r="BS40" s="689">
        <v>0</v>
      </c>
      <c r="BT40" s="690">
        <v>0</v>
      </c>
      <c r="BU40" s="644">
        <v>2</v>
      </c>
      <c r="BV40" s="645">
        <v>8.7080999999999999E-3</v>
      </c>
      <c r="BW40" s="689">
        <v>5</v>
      </c>
      <c r="BX40" s="690">
        <v>1.0018651000000002E-2</v>
      </c>
      <c r="BY40" s="644">
        <v>0</v>
      </c>
      <c r="BZ40" s="645">
        <v>0</v>
      </c>
      <c r="CA40" s="689">
        <v>0</v>
      </c>
      <c r="CB40" s="690">
        <v>0</v>
      </c>
      <c r="CC40" s="644">
        <v>0</v>
      </c>
      <c r="CD40" s="645">
        <v>0</v>
      </c>
      <c r="CE40" s="689"/>
      <c r="CF40" s="687"/>
      <c r="CG40" s="644">
        <v>27</v>
      </c>
      <c r="CH40" s="645">
        <v>0.21091525799999999</v>
      </c>
      <c r="CI40" s="689">
        <v>23</v>
      </c>
      <c r="CJ40" s="690">
        <v>9.9230230000000003E-2</v>
      </c>
      <c r="CK40" s="644">
        <v>0</v>
      </c>
      <c r="CL40" s="645">
        <v>0</v>
      </c>
      <c r="CM40" s="689">
        <v>0</v>
      </c>
      <c r="CN40" s="690">
        <v>0</v>
      </c>
      <c r="CO40" s="644">
        <v>2</v>
      </c>
      <c r="CP40" s="645">
        <v>5.2899999999999996E-3</v>
      </c>
      <c r="CQ40" s="689">
        <v>3</v>
      </c>
      <c r="CR40" s="690">
        <v>1.6E-2</v>
      </c>
      <c r="CS40" s="644">
        <v>0</v>
      </c>
      <c r="CT40" s="645">
        <v>0</v>
      </c>
      <c r="CU40" s="689">
        <v>0</v>
      </c>
      <c r="CV40" s="690">
        <v>0</v>
      </c>
      <c r="CW40" s="646">
        <v>61</v>
      </c>
      <c r="CX40" s="646">
        <v>0.68568401599999995</v>
      </c>
      <c r="CY40" s="697">
        <v>82</v>
      </c>
      <c r="CZ40" s="698">
        <v>0.71225697799999999</v>
      </c>
      <c r="DA40" s="646">
        <v>140</v>
      </c>
      <c r="DB40" s="646">
        <v>0.98125801599999996</v>
      </c>
      <c r="DC40" s="704">
        <v>104</v>
      </c>
      <c r="DD40" s="699">
        <v>0.75208737800000003</v>
      </c>
      <c r="DE40" s="710">
        <v>0.34426229508196715</v>
      </c>
      <c r="DF40" s="710">
        <v>3.8753946978399512E-2</v>
      </c>
      <c r="DG40" s="710">
        <v>-0.25714285714285712</v>
      </c>
      <c r="DH40" s="706">
        <v>-0.23354778688503464</v>
      </c>
    </row>
    <row r="41" spans="1:112" ht="15" customHeight="1">
      <c r="A41" s="42">
        <v>36</v>
      </c>
      <c r="B41" s="42" t="s">
        <v>166</v>
      </c>
      <c r="C41" s="644">
        <v>25715</v>
      </c>
      <c r="D41" s="682">
        <v>88.964500554777217</v>
      </c>
      <c r="E41" s="689">
        <v>1629</v>
      </c>
      <c r="F41" s="687">
        <v>21.8687924</v>
      </c>
      <c r="G41" s="689">
        <v>0</v>
      </c>
      <c r="H41" s="690">
        <v>0</v>
      </c>
      <c r="I41" s="695">
        <v>590</v>
      </c>
      <c r="J41" s="645">
        <v>4.300637787210901</v>
      </c>
      <c r="K41" s="689">
        <v>1254</v>
      </c>
      <c r="L41" s="690">
        <v>9.2538103203225006</v>
      </c>
      <c r="M41" s="644">
        <v>0</v>
      </c>
      <c r="N41" s="645">
        <v>0</v>
      </c>
      <c r="O41" s="689">
        <v>0</v>
      </c>
      <c r="P41" s="690">
        <v>0</v>
      </c>
      <c r="Q41" s="644">
        <v>30</v>
      </c>
      <c r="R41" s="645">
        <v>0.34377375000000004</v>
      </c>
      <c r="S41" s="689">
        <v>55</v>
      </c>
      <c r="T41" s="690">
        <v>1.9449254999999996</v>
      </c>
      <c r="U41" s="644">
        <v>36</v>
      </c>
      <c r="V41" s="645">
        <v>0.2307379</v>
      </c>
      <c r="W41" s="689">
        <v>35</v>
      </c>
      <c r="X41" s="690">
        <v>0.2831205</v>
      </c>
      <c r="Y41" s="644">
        <v>545</v>
      </c>
      <c r="Z41" s="645">
        <v>5.7911696044999994</v>
      </c>
      <c r="AA41" s="689">
        <v>957</v>
      </c>
      <c r="AB41" s="690">
        <v>8.7522498115900031</v>
      </c>
      <c r="AC41" s="644">
        <v>44</v>
      </c>
      <c r="AD41" s="645">
        <v>0.34518516970000002</v>
      </c>
      <c r="AE41" s="689">
        <v>0</v>
      </c>
      <c r="AF41" s="690">
        <v>0</v>
      </c>
      <c r="AG41" s="689">
        <v>0</v>
      </c>
      <c r="AH41" s="690">
        <v>0</v>
      </c>
      <c r="AI41" s="644">
        <v>79</v>
      </c>
      <c r="AJ41" s="645">
        <v>1.108907141</v>
      </c>
      <c r="AK41" s="689">
        <v>85</v>
      </c>
      <c r="AL41" s="690">
        <v>0.82893920200000004</v>
      </c>
      <c r="AM41" s="644">
        <v>53</v>
      </c>
      <c r="AN41" s="645">
        <v>0.43290290000000003</v>
      </c>
      <c r="AO41" s="689">
        <v>68</v>
      </c>
      <c r="AP41" s="690">
        <v>0.89945050000000015</v>
      </c>
      <c r="AQ41" s="644">
        <v>0</v>
      </c>
      <c r="AR41" s="645">
        <v>0</v>
      </c>
      <c r="AS41" s="689">
        <v>0</v>
      </c>
      <c r="AT41" s="690">
        <v>0</v>
      </c>
      <c r="AU41" s="689">
        <v>0</v>
      </c>
      <c r="AV41" s="690">
        <v>0</v>
      </c>
      <c r="AW41" s="644">
        <v>1485</v>
      </c>
      <c r="AX41" s="645">
        <v>18.630173441</v>
      </c>
      <c r="AY41" s="689">
        <v>2143</v>
      </c>
      <c r="AZ41" s="690">
        <v>22.451145482000001</v>
      </c>
      <c r="BA41" s="644">
        <v>1030</v>
      </c>
      <c r="BB41" s="645">
        <v>14.405842335000001</v>
      </c>
      <c r="BC41" s="689">
        <v>1126</v>
      </c>
      <c r="BD41" s="690">
        <v>17.441344669999999</v>
      </c>
      <c r="BE41" s="644">
        <v>441</v>
      </c>
      <c r="BF41" s="645">
        <v>1.4403046149999967</v>
      </c>
      <c r="BG41" s="689">
        <v>291</v>
      </c>
      <c r="BH41" s="690">
        <v>1.7042624929999994</v>
      </c>
      <c r="BI41" s="644">
        <v>2795</v>
      </c>
      <c r="BJ41" s="645">
        <v>17.772465100000012</v>
      </c>
      <c r="BK41" s="689">
        <v>2988</v>
      </c>
      <c r="BL41" s="690">
        <v>21.0112573</v>
      </c>
      <c r="BM41" s="644">
        <v>648</v>
      </c>
      <c r="BN41" s="645">
        <v>10.630657536999999</v>
      </c>
      <c r="BO41" s="689">
        <v>826</v>
      </c>
      <c r="BP41" s="690">
        <v>11.748149760000002</v>
      </c>
      <c r="BQ41" s="644">
        <v>18</v>
      </c>
      <c r="BR41" s="645">
        <v>5.8940000000000006E-2</v>
      </c>
      <c r="BS41" s="689">
        <v>17</v>
      </c>
      <c r="BT41" s="690">
        <v>6.4219999999999999E-2</v>
      </c>
      <c r="BU41" s="644">
        <v>11</v>
      </c>
      <c r="BV41" s="645">
        <v>4.4882600000000002E-2</v>
      </c>
      <c r="BW41" s="689">
        <v>18</v>
      </c>
      <c r="BX41" s="690">
        <v>6.8754389000000013E-2</v>
      </c>
      <c r="BY41" s="644">
        <v>52</v>
      </c>
      <c r="BZ41" s="645">
        <v>0.60281630000000008</v>
      </c>
      <c r="CA41" s="689">
        <v>98</v>
      </c>
      <c r="CB41" s="690">
        <v>1.0189232000000001</v>
      </c>
      <c r="CC41" s="644">
        <v>0</v>
      </c>
      <c r="CD41" s="645">
        <v>0</v>
      </c>
      <c r="CE41" s="689"/>
      <c r="CF41" s="687"/>
      <c r="CG41" s="644">
        <v>2782</v>
      </c>
      <c r="CH41" s="645">
        <v>35.366008988000004</v>
      </c>
      <c r="CI41" s="689">
        <v>2769</v>
      </c>
      <c r="CJ41" s="690">
        <v>38.740422059000004</v>
      </c>
      <c r="CK41" s="644">
        <v>317</v>
      </c>
      <c r="CL41" s="645">
        <v>0.75711258199999998</v>
      </c>
      <c r="CM41" s="689">
        <v>1598</v>
      </c>
      <c r="CN41" s="690">
        <v>0.87813385699999813</v>
      </c>
      <c r="CO41" s="644">
        <v>121</v>
      </c>
      <c r="CP41" s="645">
        <v>1.5565473000000003</v>
      </c>
      <c r="CQ41" s="689">
        <v>128</v>
      </c>
      <c r="CR41" s="690">
        <v>2.2352510000000003</v>
      </c>
      <c r="CS41" s="644">
        <v>842</v>
      </c>
      <c r="CT41" s="645">
        <v>7.4939082320000008</v>
      </c>
      <c r="CU41" s="689">
        <v>911</v>
      </c>
      <c r="CV41" s="690">
        <v>8.9729795909999996</v>
      </c>
      <c r="CW41" s="646">
        <v>12052</v>
      </c>
      <c r="CX41" s="646">
        <v>122.07414838241093</v>
      </c>
      <c r="CY41" s="697">
        <v>15367</v>
      </c>
      <c r="CZ41" s="698">
        <v>148.29733963491253</v>
      </c>
      <c r="DA41" s="646">
        <v>37767</v>
      </c>
      <c r="DB41" s="646">
        <v>211.03864893718816</v>
      </c>
      <c r="DC41" s="704">
        <v>16996</v>
      </c>
      <c r="DD41" s="699">
        <v>170.16613203491252</v>
      </c>
      <c r="DE41" s="710">
        <v>0.27505808164619983</v>
      </c>
      <c r="DF41" s="710">
        <v>0.21481363253384766</v>
      </c>
      <c r="DG41" s="710">
        <v>-0.54997749357905046</v>
      </c>
      <c r="DH41" s="706">
        <v>-0.1936731357413144</v>
      </c>
    </row>
    <row r="42" spans="1:112" ht="15" customHeight="1">
      <c r="A42" s="651"/>
      <c r="B42" s="652" t="s">
        <v>126</v>
      </c>
      <c r="C42" s="653">
        <v>20428937</v>
      </c>
      <c r="D42" s="684">
        <v>58662.1050302</v>
      </c>
      <c r="E42" s="684">
        <v>20392973</v>
      </c>
      <c r="F42" s="693">
        <v>57597.130098473994</v>
      </c>
      <c r="G42" s="684">
        <v>165</v>
      </c>
      <c r="H42" s="693">
        <v>0.37465508800000002</v>
      </c>
      <c r="I42" s="691">
        <v>243389</v>
      </c>
      <c r="J42" s="654">
        <v>3483.1565065725463</v>
      </c>
      <c r="K42" s="684">
        <v>284482</v>
      </c>
      <c r="L42" s="693">
        <v>3545.5783225006153</v>
      </c>
      <c r="M42" s="653">
        <v>2996</v>
      </c>
      <c r="N42" s="654">
        <v>1.240491566</v>
      </c>
      <c r="O42" s="684">
        <v>25705</v>
      </c>
      <c r="P42" s="693">
        <v>12.493975230000002</v>
      </c>
      <c r="Q42" s="653">
        <v>47007</v>
      </c>
      <c r="R42" s="654">
        <v>670.02006256099889</v>
      </c>
      <c r="S42" s="684">
        <v>57687</v>
      </c>
      <c r="T42" s="693">
        <v>890.43735518899575</v>
      </c>
      <c r="U42" s="653">
        <v>28234</v>
      </c>
      <c r="V42" s="654">
        <v>230.6767274</v>
      </c>
      <c r="W42" s="684">
        <v>28418</v>
      </c>
      <c r="X42" s="693">
        <v>240.64729329999997</v>
      </c>
      <c r="Y42" s="653">
        <v>613205</v>
      </c>
      <c r="Z42" s="654">
        <v>5713.7376952927216</v>
      </c>
      <c r="AA42" s="684">
        <v>746555</v>
      </c>
      <c r="AB42" s="693">
        <v>6846.3153927548692</v>
      </c>
      <c r="AC42" s="653">
        <v>105207</v>
      </c>
      <c r="AD42" s="654">
        <v>802.29588543820819</v>
      </c>
      <c r="AE42" s="684">
        <v>89070</v>
      </c>
      <c r="AF42" s="693">
        <v>639.63301627284773</v>
      </c>
      <c r="AG42" s="684">
        <v>0</v>
      </c>
      <c r="AH42" s="693">
        <v>0</v>
      </c>
      <c r="AI42" s="653">
        <v>186679</v>
      </c>
      <c r="AJ42" s="654">
        <v>1843.3355768079994</v>
      </c>
      <c r="AK42" s="684">
        <v>184726</v>
      </c>
      <c r="AL42" s="693">
        <v>1786.255178000999</v>
      </c>
      <c r="AM42" s="653">
        <v>56593</v>
      </c>
      <c r="AN42" s="654">
        <v>517.15172018100054</v>
      </c>
      <c r="AO42" s="684">
        <v>58358</v>
      </c>
      <c r="AP42" s="693">
        <v>555.17558879300179</v>
      </c>
      <c r="AQ42" s="653">
        <v>42427</v>
      </c>
      <c r="AR42" s="654">
        <v>390.405907125</v>
      </c>
      <c r="AS42" s="684">
        <v>36252</v>
      </c>
      <c r="AT42" s="693">
        <v>398.39156472399998</v>
      </c>
      <c r="AU42" s="684">
        <v>27</v>
      </c>
      <c r="AV42" s="693">
        <v>0.244398</v>
      </c>
      <c r="AW42" s="653">
        <v>992718</v>
      </c>
      <c r="AX42" s="654">
        <v>14464.280269829003</v>
      </c>
      <c r="AY42" s="684">
        <v>1166010</v>
      </c>
      <c r="AZ42" s="693">
        <v>14683.225640339002</v>
      </c>
      <c r="BA42" s="653">
        <v>601683</v>
      </c>
      <c r="BB42" s="654">
        <v>8939.2235129949986</v>
      </c>
      <c r="BC42" s="684">
        <v>619026</v>
      </c>
      <c r="BD42" s="693">
        <v>8851.4392426859995</v>
      </c>
      <c r="BE42" s="653">
        <v>313114</v>
      </c>
      <c r="BF42" s="654">
        <v>1772.6082048379728</v>
      </c>
      <c r="BG42" s="684">
        <v>248737</v>
      </c>
      <c r="BH42" s="693">
        <v>1818.1130627579657</v>
      </c>
      <c r="BI42" s="653">
        <v>346063</v>
      </c>
      <c r="BJ42" s="654">
        <v>3951.9509866999833</v>
      </c>
      <c r="BK42" s="684">
        <v>347938</v>
      </c>
      <c r="BL42" s="693">
        <v>4260.1608642370002</v>
      </c>
      <c r="BM42" s="653">
        <v>597144</v>
      </c>
      <c r="BN42" s="654">
        <v>8083.2659679009994</v>
      </c>
      <c r="BO42" s="684">
        <v>716651</v>
      </c>
      <c r="BP42" s="693">
        <v>9256.9239583319886</v>
      </c>
      <c r="BQ42" s="653">
        <v>287742</v>
      </c>
      <c r="BR42" s="654">
        <v>2295.3133931170041</v>
      </c>
      <c r="BS42" s="684">
        <v>284598</v>
      </c>
      <c r="BT42" s="693">
        <v>2399.9496650810029</v>
      </c>
      <c r="BU42" s="653">
        <v>34413</v>
      </c>
      <c r="BV42" s="654">
        <v>159.16326079999999</v>
      </c>
      <c r="BW42" s="684">
        <v>38672</v>
      </c>
      <c r="BX42" s="693">
        <v>190.19833380299994</v>
      </c>
      <c r="BY42" s="653">
        <v>148750</v>
      </c>
      <c r="BZ42" s="654">
        <v>1032.1775716940001</v>
      </c>
      <c r="CA42" s="684">
        <v>180735</v>
      </c>
      <c r="CB42" s="693">
        <v>1135.2019672609995</v>
      </c>
      <c r="CC42" s="653">
        <v>0</v>
      </c>
      <c r="CD42" s="654">
        <v>0</v>
      </c>
      <c r="CE42" s="684">
        <v>0</v>
      </c>
      <c r="CF42" s="693">
        <v>0</v>
      </c>
      <c r="CG42" s="653">
        <v>2197129</v>
      </c>
      <c r="CH42" s="654">
        <v>20904.845683641997</v>
      </c>
      <c r="CI42" s="684">
        <v>2261118</v>
      </c>
      <c r="CJ42" s="693">
        <v>23832.466431585002</v>
      </c>
      <c r="CK42" s="653">
        <v>288222</v>
      </c>
      <c r="CL42" s="654">
        <v>675.19808123400014</v>
      </c>
      <c r="CM42" s="684">
        <v>446730</v>
      </c>
      <c r="CN42" s="693">
        <v>938.27189163799744</v>
      </c>
      <c r="CO42" s="653">
        <v>194912</v>
      </c>
      <c r="CP42" s="654">
        <v>1480.0373888400175</v>
      </c>
      <c r="CQ42" s="684">
        <v>189174</v>
      </c>
      <c r="CR42" s="693">
        <v>1567.9699607980151</v>
      </c>
      <c r="CS42" s="653">
        <v>652542</v>
      </c>
      <c r="CT42" s="654">
        <v>7971.6492010370021</v>
      </c>
      <c r="CU42" s="684">
        <v>773070</v>
      </c>
      <c r="CV42" s="693">
        <v>8229.6937172519956</v>
      </c>
      <c r="CW42" s="653">
        <v>8041515</v>
      </c>
      <c r="CX42" s="653">
        <v>85759.851796550458</v>
      </c>
      <c r="CY42" s="700">
        <v>8783904</v>
      </c>
      <c r="CZ42" s="702">
        <v>92079.161475623274</v>
      </c>
      <c r="DA42" s="653">
        <v>28470452</v>
      </c>
      <c r="DB42" s="653">
        <v>144421.95682675045</v>
      </c>
      <c r="DC42" s="705">
        <v>29176877</v>
      </c>
      <c r="DD42" s="701">
        <v>149676.29157409735</v>
      </c>
      <c r="DE42" s="711">
        <v>9.2319544264980014E-2</v>
      </c>
      <c r="DF42" s="711">
        <v>7.3686107737968243E-2</v>
      </c>
      <c r="DG42" s="711">
        <v>2.4812567078316805E-2</v>
      </c>
      <c r="DH42" s="707">
        <v>3.638182768600795E-2</v>
      </c>
    </row>
    <row r="44" spans="1:112" ht="31.5" customHeight="1">
      <c r="A44" s="1997" t="s">
        <v>914</v>
      </c>
      <c r="B44" s="1997"/>
      <c r="C44" s="1997"/>
      <c r="D44" s="1997"/>
      <c r="E44" s="1997"/>
      <c r="F44" s="1997"/>
      <c r="G44" s="1997"/>
      <c r="H44" s="1997"/>
      <c r="I44" s="1997"/>
      <c r="J44" s="1997"/>
      <c r="K44" s="1997"/>
      <c r="L44" s="1997"/>
      <c r="M44" s="1997"/>
      <c r="N44" s="1997"/>
    </row>
    <row r="45" spans="1:112" ht="20.149999999999999" customHeight="1">
      <c r="A45" s="1997" t="s">
        <v>941</v>
      </c>
      <c r="B45" s="1997"/>
      <c r="C45" s="1997"/>
      <c r="D45" s="1997"/>
      <c r="E45" s="1997"/>
      <c r="F45" s="1997"/>
      <c r="G45" s="1997"/>
      <c r="H45" s="1997"/>
      <c r="I45" s="1997"/>
      <c r="J45" s="1997"/>
      <c r="K45" s="1997"/>
      <c r="L45" s="1997"/>
      <c r="M45" s="1997"/>
      <c r="N45" s="1997"/>
      <c r="O45" s="1982"/>
    </row>
  </sheetData>
  <sortState ref="A6:DB41">
    <sortCondition ref="A6:A41"/>
  </sortState>
  <dataConsolidate>
    <dataRefs count="4">
      <dataRef ref="AD4:AE38" sheet="Indv.NB Statewise " r:id="rId1"/>
      <dataRef ref="AB4:AC38" sheet="Indv.NB Statewise " r:id="rId2"/>
      <dataRef ref="AF4:AG38" sheet="Indv.NB Statewise " r:id="rId3"/>
      <dataRef ref="AB4:AC38" sheet="Indv.NB Statewise " r:id="rId4"/>
    </dataRefs>
  </dataConsolidate>
  <mergeCells count="88">
    <mergeCell ref="BM4:BN4"/>
    <mergeCell ref="BE4:BF4"/>
    <mergeCell ref="C4:D4"/>
    <mergeCell ref="I4:J4"/>
    <mergeCell ref="M4:N4"/>
    <mergeCell ref="Q4:R4"/>
    <mergeCell ref="E4:F4"/>
    <mergeCell ref="BC4:BD4"/>
    <mergeCell ref="A45:N45"/>
    <mergeCell ref="BG4:BH4"/>
    <mergeCell ref="BI4:BJ4"/>
    <mergeCell ref="BK4:BL4"/>
    <mergeCell ref="A44:N44"/>
    <mergeCell ref="DE5:DF5"/>
    <mergeCell ref="DE4:DH4"/>
    <mergeCell ref="BU3:BX3"/>
    <mergeCell ref="BQ3:BT3"/>
    <mergeCell ref="CK4:CL4"/>
    <mergeCell ref="DA3:DD3"/>
    <mergeCell ref="CG3:CJ3"/>
    <mergeCell ref="CK3:CN3"/>
    <mergeCell ref="CO3:CR3"/>
    <mergeCell ref="CS3:CV3"/>
    <mergeCell ref="CW3:CZ3"/>
    <mergeCell ref="CE4:CF4"/>
    <mergeCell ref="CG4:CH4"/>
    <mergeCell ref="CI4:CJ4"/>
    <mergeCell ref="CA4:CB4"/>
    <mergeCell ref="DC4:DD4"/>
    <mergeCell ref="BC1:BX1"/>
    <mergeCell ref="A3:A5"/>
    <mergeCell ref="B3:B5"/>
    <mergeCell ref="C3:F3"/>
    <mergeCell ref="I3:L3"/>
    <mergeCell ref="M3:P3"/>
    <mergeCell ref="Q3:T3"/>
    <mergeCell ref="U3:X3"/>
    <mergeCell ref="Y3:AB3"/>
    <mergeCell ref="AC3:AF3"/>
    <mergeCell ref="U4:V4"/>
    <mergeCell ref="Y4:Z4"/>
    <mergeCell ref="BA3:BD3"/>
    <mergeCell ref="BE3:BH3"/>
    <mergeCell ref="BI3:BL3"/>
    <mergeCell ref="BM3:BP3"/>
    <mergeCell ref="CC3:CF3"/>
    <mergeCell ref="BY3:CB3"/>
    <mergeCell ref="AG4:AH4"/>
    <mergeCell ref="AI4:AJ4"/>
    <mergeCell ref="AK4:AL4"/>
    <mergeCell ref="AM4:AN4"/>
    <mergeCell ref="AO4:AP4"/>
    <mergeCell ref="BO4:BP4"/>
    <mergeCell ref="AQ4:AR4"/>
    <mergeCell ref="AS4:AT4"/>
    <mergeCell ref="AW4:AX4"/>
    <mergeCell ref="AY4:AZ4"/>
    <mergeCell ref="AW3:AZ3"/>
    <mergeCell ref="AU3:AV3"/>
    <mergeCell ref="AU4:AV4"/>
    <mergeCell ref="BA4:BB4"/>
    <mergeCell ref="G3:H3"/>
    <mergeCell ref="G4:H4"/>
    <mergeCell ref="AI3:AL3"/>
    <mergeCell ref="AM3:AP3"/>
    <mergeCell ref="AQ3:AT3"/>
    <mergeCell ref="AC4:AD4"/>
    <mergeCell ref="O4:P4"/>
    <mergeCell ref="AG3:AH3"/>
    <mergeCell ref="K4:L4"/>
    <mergeCell ref="S4:T4"/>
    <mergeCell ref="W4:X4"/>
    <mergeCell ref="AA4:AB4"/>
    <mergeCell ref="AE4:AF4"/>
    <mergeCell ref="DA4:DB4"/>
    <mergeCell ref="CO4:CP4"/>
    <mergeCell ref="CQ4:CR4"/>
    <mergeCell ref="CS4:CT4"/>
    <mergeCell ref="CU4:CV4"/>
    <mergeCell ref="CW4:CX4"/>
    <mergeCell ref="CY4:CZ4"/>
    <mergeCell ref="CM4:CN4"/>
    <mergeCell ref="BQ4:BR4"/>
    <mergeCell ref="BS4:BT4"/>
    <mergeCell ref="BU4:BV4"/>
    <mergeCell ref="BW4:BX4"/>
    <mergeCell ref="BY4:BZ4"/>
    <mergeCell ref="CC4:CD4"/>
  </mergeCells>
  <conditionalFormatting sqref="C42:DH42">
    <cfRule type="cellIs" dxfId="4" priority="2" operator="equal">
      <formula>0</formula>
    </cfRule>
  </conditionalFormatting>
  <printOptions horizontalCentered="1" verticalCentered="1"/>
  <pageMargins left="0.1" right="0.1" top="0.1" bottom="0.1" header="0.5" footer="0.5"/>
  <pageSetup paperSize="5" scale="55" fitToWidth="2" orientation="landscape" r:id="rId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topLeftCell="G1" zoomScale="90" zoomScaleNormal="90" workbookViewId="0">
      <selection activeCell="AG12" sqref="AG12"/>
    </sheetView>
  </sheetViews>
  <sheetFormatPr defaultColWidth="9.26953125" defaultRowHeight="12.5"/>
  <cols>
    <col min="1" max="1" width="4.26953125" style="1780" customWidth="1"/>
    <col min="2" max="2" width="22.26953125" style="1780" customWidth="1"/>
    <col min="3" max="3" width="10.7265625" style="1780" customWidth="1"/>
    <col min="4" max="4" width="22.54296875" style="1780" bestFit="1" customWidth="1"/>
    <col min="5" max="6" width="10.7265625" style="1780" customWidth="1"/>
    <col min="7" max="7" width="19.453125" style="1780" customWidth="1"/>
    <col min="8" max="9" width="10.7265625" style="1780" customWidth="1"/>
    <col min="10" max="10" width="20.453125" style="1780" customWidth="1"/>
    <col min="11" max="12" width="10.7265625" style="1780" customWidth="1"/>
    <col min="13" max="13" width="16.26953125" style="1780" customWidth="1"/>
    <col min="14" max="15" width="11.7265625" style="1780" customWidth="1"/>
    <col min="16" max="16" width="16" style="1780" customWidth="1"/>
    <col min="17" max="17" width="11.7265625" style="1780" customWidth="1"/>
    <col min="18" max="18" width="10.26953125" style="1780" customWidth="1"/>
    <col min="19" max="19" width="19" style="1780" customWidth="1"/>
    <col min="20" max="20" width="11.7265625" style="1780" customWidth="1"/>
    <col min="21" max="21" width="10.26953125" style="1780" customWidth="1"/>
    <col min="22" max="22" width="15.1796875" style="1780" customWidth="1"/>
    <col min="23" max="23" width="15.453125" style="1780" customWidth="1"/>
    <col min="24" max="24" width="14.26953125" style="1780" customWidth="1"/>
    <col min="25" max="25" width="19" style="1780" customWidth="1"/>
    <col min="26" max="26" width="16.1796875" style="1780" customWidth="1"/>
    <col min="27" max="27" width="9.26953125" style="1780" customWidth="1"/>
    <col min="28" max="28" width="16.7265625" style="1780" customWidth="1"/>
    <col min="29" max="29" width="11" style="1780" customWidth="1"/>
    <col min="30" max="31" width="12" style="1780" bestFit="1" customWidth="1"/>
    <col min="32" max="16384" width="9.26953125" style="1780"/>
  </cols>
  <sheetData>
    <row r="1" spans="1:32" ht="24" customHeight="1">
      <c r="A1" s="1779" t="s">
        <v>827</v>
      </c>
      <c r="C1" s="1779"/>
      <c r="D1" s="1779"/>
      <c r="E1" s="1779"/>
      <c r="F1" s="1779"/>
      <c r="G1" s="1779"/>
      <c r="H1" s="1779"/>
      <c r="I1" s="1779"/>
      <c r="J1" s="1779"/>
      <c r="K1" s="1779"/>
      <c r="L1" s="1779"/>
      <c r="M1" s="1779"/>
      <c r="N1" s="1779"/>
      <c r="O1" s="1779"/>
      <c r="P1" s="1779"/>
      <c r="Q1" s="1779"/>
    </row>
    <row r="2" spans="1:32" s="1781" customFormat="1" ht="15" customHeight="1">
      <c r="A2" s="2028" t="s">
        <v>1</v>
      </c>
      <c r="B2" s="2028" t="s">
        <v>128</v>
      </c>
      <c r="C2" s="2029" t="s">
        <v>88</v>
      </c>
      <c r="D2" s="2029"/>
      <c r="E2" s="2029"/>
      <c r="F2" s="2030" t="s">
        <v>89</v>
      </c>
      <c r="G2" s="2030"/>
      <c r="H2" s="2030"/>
      <c r="I2" s="2030" t="s">
        <v>90</v>
      </c>
      <c r="J2" s="2030"/>
      <c r="K2" s="2030"/>
      <c r="L2" s="2030" t="s">
        <v>91</v>
      </c>
      <c r="M2" s="2030"/>
      <c r="N2" s="2030"/>
      <c r="O2" s="2030" t="s">
        <v>92</v>
      </c>
      <c r="P2" s="2030"/>
      <c r="Q2" s="2030"/>
      <c r="R2" s="2030" t="s">
        <v>93</v>
      </c>
      <c r="S2" s="2030"/>
      <c r="T2" s="2030"/>
      <c r="U2" s="2031" t="s">
        <v>94</v>
      </c>
      <c r="V2" s="2031"/>
      <c r="W2" s="2031"/>
      <c r="X2" s="2027" t="s">
        <v>95</v>
      </c>
      <c r="Y2" s="2027"/>
      <c r="Z2" s="2027"/>
      <c r="AA2" s="2027" t="s">
        <v>102</v>
      </c>
      <c r="AB2" s="2027"/>
      <c r="AC2" s="2027"/>
      <c r="AD2" s="2027" t="s">
        <v>320</v>
      </c>
      <c r="AE2" s="2027"/>
      <c r="AF2" s="2027"/>
    </row>
    <row r="3" spans="1:32" s="1781" customFormat="1" ht="25.5" customHeight="1">
      <c r="A3" s="2028"/>
      <c r="B3" s="2028"/>
      <c r="C3" s="1782" t="s">
        <v>828</v>
      </c>
      <c r="D3" s="1783" t="s">
        <v>829</v>
      </c>
      <c r="E3" s="1782" t="s">
        <v>167</v>
      </c>
      <c r="F3" s="1782" t="s">
        <v>828</v>
      </c>
      <c r="G3" s="1783" t="s">
        <v>829</v>
      </c>
      <c r="H3" s="1782" t="s">
        <v>167</v>
      </c>
      <c r="I3" s="1782" t="s">
        <v>828</v>
      </c>
      <c r="J3" s="1783" t="s">
        <v>829</v>
      </c>
      <c r="K3" s="1782" t="s">
        <v>167</v>
      </c>
      <c r="L3" s="1782" t="s">
        <v>828</v>
      </c>
      <c r="M3" s="1782" t="s">
        <v>829</v>
      </c>
      <c r="N3" s="1782" t="s">
        <v>167</v>
      </c>
      <c r="O3" s="1782" t="s">
        <v>828</v>
      </c>
      <c r="P3" s="1782" t="s">
        <v>829</v>
      </c>
      <c r="Q3" s="1782" t="s">
        <v>167</v>
      </c>
      <c r="R3" s="1782" t="s">
        <v>828</v>
      </c>
      <c r="S3" s="1782" t="s">
        <v>829</v>
      </c>
      <c r="T3" s="1782" t="s">
        <v>167</v>
      </c>
      <c r="U3" s="1784" t="s">
        <v>828</v>
      </c>
      <c r="V3" s="1784" t="s">
        <v>829</v>
      </c>
      <c r="W3" s="1784" t="s">
        <v>167</v>
      </c>
      <c r="X3" s="1785" t="s">
        <v>828</v>
      </c>
      <c r="Y3" s="1785" t="s">
        <v>829</v>
      </c>
      <c r="Z3" s="1785" t="s">
        <v>167</v>
      </c>
      <c r="AA3" s="1785" t="s">
        <v>828</v>
      </c>
      <c r="AB3" s="1785" t="s">
        <v>829</v>
      </c>
      <c r="AC3" s="1785" t="s">
        <v>167</v>
      </c>
      <c r="AD3" s="1785" t="s">
        <v>828</v>
      </c>
      <c r="AE3" s="1785" t="s">
        <v>829</v>
      </c>
      <c r="AF3" s="1785" t="s">
        <v>167</v>
      </c>
    </row>
    <row r="4" spans="1:32">
      <c r="A4" s="1786">
        <v>1</v>
      </c>
      <c r="B4" s="1786" t="s">
        <v>131</v>
      </c>
      <c r="C4" s="1787">
        <v>1444</v>
      </c>
      <c r="D4" s="1787">
        <v>5340025</v>
      </c>
      <c r="E4" s="1788">
        <v>640.16183953804955</v>
      </c>
      <c r="F4" s="1787">
        <v>1239</v>
      </c>
      <c r="G4" s="1787">
        <v>7868993</v>
      </c>
      <c r="H4" s="1788">
        <v>982.68343374684105</v>
      </c>
      <c r="I4" s="1787">
        <v>1275</v>
      </c>
      <c r="J4" s="1787">
        <v>15862749</v>
      </c>
      <c r="K4" s="1788">
        <v>922.31385926930056</v>
      </c>
      <c r="L4" s="1787">
        <v>1129</v>
      </c>
      <c r="M4" s="1787">
        <v>23723017</v>
      </c>
      <c r="N4" s="1788">
        <v>975.44021421450338</v>
      </c>
      <c r="O4" s="1787">
        <v>1143</v>
      </c>
      <c r="P4" s="1787">
        <v>2851080</v>
      </c>
      <c r="Q4" s="1788">
        <v>1727.6953823433371</v>
      </c>
      <c r="R4" s="1789">
        <v>1297</v>
      </c>
      <c r="S4" s="1789">
        <v>1844413</v>
      </c>
      <c r="T4" s="1788">
        <v>1633.2345999053598</v>
      </c>
      <c r="U4" s="1790">
        <v>1233</v>
      </c>
      <c r="V4" s="1790">
        <v>3345403</v>
      </c>
      <c r="W4" s="1791">
        <v>2372.9985576727368</v>
      </c>
      <c r="X4" s="1792">
        <v>1375</v>
      </c>
      <c r="Y4" s="1792">
        <v>1975873</v>
      </c>
      <c r="Z4" s="1793">
        <v>3288.6875348630065</v>
      </c>
      <c r="AA4" s="1794">
        <v>1436</v>
      </c>
      <c r="AB4" s="1795">
        <v>1970629</v>
      </c>
      <c r="AC4" s="1796">
        <v>3788.4666378858979</v>
      </c>
      <c r="AD4" s="1786">
        <v>1563</v>
      </c>
      <c r="AE4" s="1786">
        <v>2872783</v>
      </c>
      <c r="AF4" s="2366">
        <v>3019.5261757624044</v>
      </c>
    </row>
    <row r="5" spans="1:32">
      <c r="A5" s="1797">
        <v>2</v>
      </c>
      <c r="B5" s="1797" t="s">
        <v>132</v>
      </c>
      <c r="C5" s="1798">
        <v>8</v>
      </c>
      <c r="D5" s="1798">
        <v>17168</v>
      </c>
      <c r="E5" s="1799">
        <v>1.3730877308285341</v>
      </c>
      <c r="F5" s="1798">
        <v>5</v>
      </c>
      <c r="G5" s="1798">
        <v>4588</v>
      </c>
      <c r="H5" s="1799">
        <v>0.70929781958124616</v>
      </c>
      <c r="I5" s="1798">
        <v>10</v>
      </c>
      <c r="J5" s="1798">
        <v>5670</v>
      </c>
      <c r="K5" s="1799">
        <v>2.3666014999999998</v>
      </c>
      <c r="L5" s="1798">
        <v>2</v>
      </c>
      <c r="M5" s="1798">
        <v>3883</v>
      </c>
      <c r="N5" s="1799">
        <v>1.5031781309884766</v>
      </c>
      <c r="O5" s="1798">
        <v>4</v>
      </c>
      <c r="P5" s="1798">
        <v>13606</v>
      </c>
      <c r="Q5" s="1799">
        <v>9.5337924740000002</v>
      </c>
      <c r="R5" s="1800">
        <v>1</v>
      </c>
      <c r="S5" s="1800">
        <v>7210</v>
      </c>
      <c r="T5" s="1799">
        <v>6.464276410000001</v>
      </c>
      <c r="U5" s="1801">
        <v>2</v>
      </c>
      <c r="V5" s="1801">
        <v>12543</v>
      </c>
      <c r="W5" s="1802">
        <v>13.108411598</v>
      </c>
      <c r="X5" s="1803">
        <v>1</v>
      </c>
      <c r="Y5" s="1803">
        <v>21306</v>
      </c>
      <c r="Z5" s="1804">
        <v>10.737831360000003</v>
      </c>
      <c r="AA5" s="1805">
        <v>1</v>
      </c>
      <c r="AB5" s="1806">
        <v>36906</v>
      </c>
      <c r="AC5" s="1807">
        <v>8.285868863000001</v>
      </c>
      <c r="AD5" s="1808">
        <v>1.0568622999999999</v>
      </c>
      <c r="AE5" s="1797">
        <v>47134</v>
      </c>
      <c r="AF5" s="2367">
        <v>7.2824772989399991</v>
      </c>
    </row>
    <row r="6" spans="1:32">
      <c r="A6" s="1797">
        <v>3</v>
      </c>
      <c r="B6" s="1797" t="s">
        <v>133</v>
      </c>
      <c r="C6" s="1798">
        <v>1527</v>
      </c>
      <c r="D6" s="1798">
        <v>955407</v>
      </c>
      <c r="E6" s="1799">
        <v>320.39793024071571</v>
      </c>
      <c r="F6" s="1798">
        <v>1896</v>
      </c>
      <c r="G6" s="1798">
        <v>1526842</v>
      </c>
      <c r="H6" s="1799">
        <v>845.54773259311628</v>
      </c>
      <c r="I6" s="1798">
        <v>1991</v>
      </c>
      <c r="J6" s="1798">
        <v>1443865</v>
      </c>
      <c r="K6" s="1799">
        <v>826.42540268000005</v>
      </c>
      <c r="L6" s="1798">
        <v>1081</v>
      </c>
      <c r="M6" s="1798">
        <v>1427342</v>
      </c>
      <c r="N6" s="1799">
        <v>746.80138187946932</v>
      </c>
      <c r="O6" s="1798">
        <v>1065</v>
      </c>
      <c r="P6" s="1798">
        <v>1609524</v>
      </c>
      <c r="Q6" s="1799">
        <v>999.9287904529001</v>
      </c>
      <c r="R6" s="1800">
        <v>1071</v>
      </c>
      <c r="S6" s="1800">
        <v>1422748</v>
      </c>
      <c r="T6" s="1799">
        <v>1432.2710449222805</v>
      </c>
      <c r="U6" s="1801">
        <v>1068</v>
      </c>
      <c r="V6" s="1801">
        <v>1289621</v>
      </c>
      <c r="W6" s="1802">
        <v>2314.86381747</v>
      </c>
      <c r="X6" s="1803">
        <v>1088</v>
      </c>
      <c r="Y6" s="1803">
        <v>1458225</v>
      </c>
      <c r="Z6" s="1804">
        <v>1982.5024445885419</v>
      </c>
      <c r="AA6" s="1805">
        <v>1167</v>
      </c>
      <c r="AB6" s="1806">
        <v>1282700</v>
      </c>
      <c r="AC6" s="1807">
        <v>2222.6419844968</v>
      </c>
      <c r="AD6" s="1797">
        <v>1299</v>
      </c>
      <c r="AE6" s="1797">
        <v>1597327</v>
      </c>
      <c r="AF6" s="2367">
        <v>3659.7834698685697</v>
      </c>
    </row>
    <row r="7" spans="1:32">
      <c r="A7" s="1797">
        <v>4</v>
      </c>
      <c r="B7" s="1797" t="s">
        <v>134</v>
      </c>
      <c r="C7" s="1798">
        <v>1233</v>
      </c>
      <c r="D7" s="1798">
        <v>892916</v>
      </c>
      <c r="E7" s="1799">
        <v>247.17442595759437</v>
      </c>
      <c r="F7" s="1798">
        <v>1449</v>
      </c>
      <c r="G7" s="1798">
        <v>1949402</v>
      </c>
      <c r="H7" s="1799">
        <v>351.72726609805534</v>
      </c>
      <c r="I7" s="1798">
        <v>1957</v>
      </c>
      <c r="J7" s="1798">
        <v>1513007</v>
      </c>
      <c r="K7" s="1799">
        <v>611.04344893629843</v>
      </c>
      <c r="L7" s="1798">
        <v>1477</v>
      </c>
      <c r="M7" s="1798">
        <v>865339</v>
      </c>
      <c r="N7" s="1799">
        <v>1080.5307837372293</v>
      </c>
      <c r="O7" s="1798">
        <v>1343</v>
      </c>
      <c r="P7" s="1798">
        <v>2471035</v>
      </c>
      <c r="Q7" s="1799">
        <v>1138.5862789248622</v>
      </c>
      <c r="R7" s="1800">
        <v>1101</v>
      </c>
      <c r="S7" s="1800">
        <v>2435316</v>
      </c>
      <c r="T7" s="1799">
        <v>1115.8667558032841</v>
      </c>
      <c r="U7" s="1801">
        <v>229</v>
      </c>
      <c r="V7" s="1801">
        <v>1312912</v>
      </c>
      <c r="W7" s="1802">
        <v>2923.9528756808863</v>
      </c>
      <c r="X7" s="1803">
        <v>471</v>
      </c>
      <c r="Y7" s="1803">
        <v>2543793</v>
      </c>
      <c r="Z7" s="1804">
        <v>1327.3808689469997</v>
      </c>
      <c r="AA7" s="1805">
        <v>614</v>
      </c>
      <c r="AB7" s="1806">
        <v>2854329</v>
      </c>
      <c r="AC7" s="1807">
        <v>1238.1583932041426</v>
      </c>
      <c r="AD7" s="1797">
        <v>676</v>
      </c>
      <c r="AE7" s="1797">
        <v>3355375</v>
      </c>
      <c r="AF7" s="2367">
        <v>1275.7550565852578</v>
      </c>
    </row>
    <row r="8" spans="1:32">
      <c r="A8" s="1797">
        <v>5</v>
      </c>
      <c r="B8" s="1797" t="s">
        <v>135</v>
      </c>
      <c r="C8" s="1798">
        <v>611</v>
      </c>
      <c r="D8" s="1798">
        <v>3393872</v>
      </c>
      <c r="E8" s="1799">
        <v>703.31754798360964</v>
      </c>
      <c r="F8" s="1798">
        <v>686</v>
      </c>
      <c r="G8" s="1798">
        <v>2707076</v>
      </c>
      <c r="H8" s="1799">
        <v>698.66207247036027</v>
      </c>
      <c r="I8" s="1798">
        <v>43</v>
      </c>
      <c r="J8" s="1798">
        <v>2000419</v>
      </c>
      <c r="K8" s="1799">
        <v>1369.8195257336088</v>
      </c>
      <c r="L8" s="1798">
        <v>528</v>
      </c>
      <c r="M8" s="1798">
        <v>2686458</v>
      </c>
      <c r="N8" s="1799">
        <v>979.64482759033376</v>
      </c>
      <c r="O8" s="1798">
        <v>619</v>
      </c>
      <c r="P8" s="1798">
        <v>2259201</v>
      </c>
      <c r="Q8" s="1799">
        <v>1075.4796569940002</v>
      </c>
      <c r="R8" s="1800">
        <v>671</v>
      </c>
      <c r="S8" s="1800">
        <v>392775</v>
      </c>
      <c r="T8" s="1799">
        <v>1170.203202918</v>
      </c>
      <c r="U8" s="1801">
        <v>403</v>
      </c>
      <c r="V8" s="1801">
        <v>429504</v>
      </c>
      <c r="W8" s="1802">
        <v>1364.1921394049998</v>
      </c>
      <c r="X8" s="1803">
        <v>746</v>
      </c>
      <c r="Y8" s="1803">
        <v>874848</v>
      </c>
      <c r="Z8" s="1804">
        <v>1727.0668397940003</v>
      </c>
      <c r="AA8" s="1805">
        <v>834</v>
      </c>
      <c r="AB8" s="1806">
        <v>1021299</v>
      </c>
      <c r="AC8" s="1807">
        <v>1636.7566714547527</v>
      </c>
      <c r="AD8" s="1797">
        <v>811</v>
      </c>
      <c r="AE8" s="1797">
        <v>1129032</v>
      </c>
      <c r="AF8" s="2367">
        <v>1988.9659963834397</v>
      </c>
    </row>
    <row r="9" spans="1:32">
      <c r="A9" s="1797">
        <v>6</v>
      </c>
      <c r="B9" s="1797" t="s">
        <v>136</v>
      </c>
      <c r="C9" s="1798">
        <v>252</v>
      </c>
      <c r="D9" s="1798">
        <v>84513</v>
      </c>
      <c r="E9" s="1799">
        <v>337.43018422777351</v>
      </c>
      <c r="F9" s="1798">
        <v>131</v>
      </c>
      <c r="G9" s="1798">
        <v>141470</v>
      </c>
      <c r="H9" s="1799">
        <v>104.8741292562537</v>
      </c>
      <c r="I9" s="1798">
        <v>61</v>
      </c>
      <c r="J9" s="1798">
        <v>57295</v>
      </c>
      <c r="K9" s="1799">
        <v>133.48808216731783</v>
      </c>
      <c r="L9" s="1798">
        <v>145</v>
      </c>
      <c r="M9" s="1798">
        <v>90690</v>
      </c>
      <c r="N9" s="1799">
        <v>114.39828782123446</v>
      </c>
      <c r="O9" s="1798">
        <v>144</v>
      </c>
      <c r="P9" s="1798">
        <v>82625</v>
      </c>
      <c r="Q9" s="1799">
        <v>164.80399672600001</v>
      </c>
      <c r="R9" s="1800">
        <v>34</v>
      </c>
      <c r="S9" s="1800">
        <v>40045</v>
      </c>
      <c r="T9" s="1799">
        <v>175.21315750600004</v>
      </c>
      <c r="U9" s="1801">
        <v>82</v>
      </c>
      <c r="V9" s="1801">
        <v>46882</v>
      </c>
      <c r="W9" s="1802">
        <v>193.65469982931506</v>
      </c>
      <c r="X9" s="1803">
        <v>83</v>
      </c>
      <c r="Y9" s="1803">
        <v>54395</v>
      </c>
      <c r="Z9" s="1804">
        <v>438.66060325646583</v>
      </c>
      <c r="AA9" s="1805">
        <v>65</v>
      </c>
      <c r="AB9" s="1806">
        <v>54715</v>
      </c>
      <c r="AC9" s="1807">
        <v>411.98159606700005</v>
      </c>
      <c r="AD9" s="1797">
        <v>75</v>
      </c>
      <c r="AE9" s="1797">
        <v>56176</v>
      </c>
      <c r="AF9" s="2367">
        <v>476.71364077111286</v>
      </c>
    </row>
    <row r="10" spans="1:32">
      <c r="A10" s="1797">
        <v>7</v>
      </c>
      <c r="B10" s="1797" t="s">
        <v>137</v>
      </c>
      <c r="C10" s="1798">
        <v>1899</v>
      </c>
      <c r="D10" s="1798">
        <v>1907493</v>
      </c>
      <c r="E10" s="1799">
        <v>1572.4667685479046</v>
      </c>
      <c r="F10" s="1798">
        <v>1088</v>
      </c>
      <c r="G10" s="1798">
        <v>3121022</v>
      </c>
      <c r="H10" s="1799">
        <v>1483.9513734670934</v>
      </c>
      <c r="I10" s="1798">
        <v>956</v>
      </c>
      <c r="J10" s="1798">
        <v>2852092</v>
      </c>
      <c r="K10" s="1799">
        <v>3027.3135924205062</v>
      </c>
      <c r="L10" s="1798">
        <v>1434</v>
      </c>
      <c r="M10" s="1798">
        <v>2550751.8627450978</v>
      </c>
      <c r="N10" s="1799">
        <v>2841.4271251237051</v>
      </c>
      <c r="O10" s="1798">
        <v>1353</v>
      </c>
      <c r="P10" s="1798">
        <v>2820830</v>
      </c>
      <c r="Q10" s="1799">
        <v>3693.5774175756696</v>
      </c>
      <c r="R10" s="1800">
        <v>901</v>
      </c>
      <c r="S10" s="1800">
        <v>2588086</v>
      </c>
      <c r="T10" s="1799">
        <v>2896.9595916030667</v>
      </c>
      <c r="U10" s="1801">
        <v>1636</v>
      </c>
      <c r="V10" s="1801">
        <v>2197892</v>
      </c>
      <c r="W10" s="1802">
        <v>4702.1972377261209</v>
      </c>
      <c r="X10" s="1803">
        <v>2170</v>
      </c>
      <c r="Y10" s="1803">
        <v>3648375</v>
      </c>
      <c r="Z10" s="1804">
        <v>5533.7658692912764</v>
      </c>
      <c r="AA10" s="1805">
        <v>2128</v>
      </c>
      <c r="AB10" s="1806">
        <v>4317943</v>
      </c>
      <c r="AC10" s="1807">
        <v>4327.2089767039961</v>
      </c>
      <c r="AD10" s="1797">
        <v>2202</v>
      </c>
      <c r="AE10" s="1797">
        <v>5664757</v>
      </c>
      <c r="AF10" s="2367">
        <v>4914.6836443533321</v>
      </c>
    </row>
    <row r="11" spans="1:32">
      <c r="A11" s="1797">
        <v>8</v>
      </c>
      <c r="B11" s="1797" t="s">
        <v>138</v>
      </c>
      <c r="C11" s="1798">
        <v>597</v>
      </c>
      <c r="D11" s="1798">
        <v>1482425</v>
      </c>
      <c r="E11" s="1799">
        <v>385.32229593406021</v>
      </c>
      <c r="F11" s="1798">
        <v>514</v>
      </c>
      <c r="G11" s="1798">
        <v>2374978</v>
      </c>
      <c r="H11" s="1799">
        <v>488.9289426398189</v>
      </c>
      <c r="I11" s="1798">
        <v>675</v>
      </c>
      <c r="J11" s="1798">
        <v>1895601</v>
      </c>
      <c r="K11" s="1799">
        <v>593.91670477728394</v>
      </c>
      <c r="L11" s="1798">
        <v>716</v>
      </c>
      <c r="M11" s="1798">
        <v>3926495</v>
      </c>
      <c r="N11" s="1799">
        <v>1069.2100631574212</v>
      </c>
      <c r="O11" s="1798">
        <v>673</v>
      </c>
      <c r="P11" s="1798">
        <v>11569722</v>
      </c>
      <c r="Q11" s="1799">
        <v>1024.9738278480675</v>
      </c>
      <c r="R11" s="1800">
        <v>686</v>
      </c>
      <c r="S11" s="1800">
        <v>16761896</v>
      </c>
      <c r="T11" s="1799">
        <v>1542.0926499476016</v>
      </c>
      <c r="U11" s="1801">
        <v>666</v>
      </c>
      <c r="V11" s="1801">
        <v>9342560</v>
      </c>
      <c r="W11" s="1802">
        <v>1330.5667395516605</v>
      </c>
      <c r="X11" s="1803">
        <v>629</v>
      </c>
      <c r="Y11" s="1803">
        <v>9310225</v>
      </c>
      <c r="Z11" s="1804">
        <v>2801.2038962100855</v>
      </c>
      <c r="AA11" s="1805">
        <v>830</v>
      </c>
      <c r="AB11" s="1806">
        <v>12216194</v>
      </c>
      <c r="AC11" s="1807">
        <v>2642.2979606440053</v>
      </c>
      <c r="AD11" s="1797">
        <v>1275</v>
      </c>
      <c r="AE11" s="1797">
        <v>25969993</v>
      </c>
      <c r="AF11" s="2367">
        <v>5870.1750749026669</v>
      </c>
    </row>
    <row r="12" spans="1:32">
      <c r="A12" s="1797">
        <v>9</v>
      </c>
      <c r="B12" s="1797" t="s">
        <v>139</v>
      </c>
      <c r="C12" s="1798">
        <v>530</v>
      </c>
      <c r="D12" s="1798">
        <v>68324</v>
      </c>
      <c r="E12" s="1799">
        <v>57.660139273393213</v>
      </c>
      <c r="F12" s="1798">
        <v>441</v>
      </c>
      <c r="G12" s="1798">
        <v>234648</v>
      </c>
      <c r="H12" s="1799">
        <v>86.69782763997955</v>
      </c>
      <c r="I12" s="1798">
        <v>375</v>
      </c>
      <c r="J12" s="1798">
        <v>121453</v>
      </c>
      <c r="K12" s="1799">
        <v>101.33007899326589</v>
      </c>
      <c r="L12" s="1798">
        <v>291</v>
      </c>
      <c r="M12" s="1798">
        <v>66136</v>
      </c>
      <c r="N12" s="1799">
        <v>265.60142960936497</v>
      </c>
      <c r="O12" s="1798">
        <v>274</v>
      </c>
      <c r="P12" s="1798">
        <v>715044</v>
      </c>
      <c r="Q12" s="1799">
        <v>243.14275506199999</v>
      </c>
      <c r="R12" s="1800">
        <v>229</v>
      </c>
      <c r="S12" s="1800">
        <v>195095</v>
      </c>
      <c r="T12" s="1799">
        <v>167.31537308899999</v>
      </c>
      <c r="U12" s="1801">
        <v>380</v>
      </c>
      <c r="V12" s="1801">
        <v>166446</v>
      </c>
      <c r="W12" s="1802">
        <v>221.45346752400002</v>
      </c>
      <c r="X12" s="1803">
        <v>399</v>
      </c>
      <c r="Y12" s="1803">
        <v>300451</v>
      </c>
      <c r="Z12" s="1804">
        <v>248.97613604180003</v>
      </c>
      <c r="AA12" s="1805">
        <v>292</v>
      </c>
      <c r="AB12" s="1806">
        <v>314521</v>
      </c>
      <c r="AC12" s="1807">
        <v>216.17969372900001</v>
      </c>
      <c r="AD12" s="1797">
        <v>297</v>
      </c>
      <c r="AE12" s="1797">
        <v>221472</v>
      </c>
      <c r="AF12" s="2367">
        <v>229.37971329664998</v>
      </c>
    </row>
    <row r="13" spans="1:32">
      <c r="A13" s="1797">
        <v>10</v>
      </c>
      <c r="B13" s="1809" t="s">
        <v>140</v>
      </c>
      <c r="C13" s="1798">
        <v>631</v>
      </c>
      <c r="D13" s="1798">
        <v>378377</v>
      </c>
      <c r="E13" s="1799">
        <v>631.26455603966281</v>
      </c>
      <c r="F13" s="1798">
        <v>616</v>
      </c>
      <c r="G13" s="1798">
        <v>563080</v>
      </c>
      <c r="H13" s="1799">
        <v>706.46379263574124</v>
      </c>
      <c r="I13" s="1798">
        <v>594</v>
      </c>
      <c r="J13" s="1798">
        <v>487677</v>
      </c>
      <c r="K13" s="1799">
        <v>1046.1657952379999</v>
      </c>
      <c r="L13" s="1798">
        <v>555</v>
      </c>
      <c r="M13" s="1798">
        <v>562119</v>
      </c>
      <c r="N13" s="1799">
        <v>1200.9218495922312</v>
      </c>
      <c r="O13" s="1798">
        <v>679</v>
      </c>
      <c r="P13" s="1798">
        <v>1021041</v>
      </c>
      <c r="Q13" s="1799">
        <v>2014.82428382843</v>
      </c>
      <c r="R13" s="1800">
        <v>817</v>
      </c>
      <c r="S13" s="1800">
        <v>867827</v>
      </c>
      <c r="T13" s="1799">
        <v>1185.6694959239767</v>
      </c>
      <c r="U13" s="1801">
        <v>659</v>
      </c>
      <c r="V13" s="1801">
        <v>669182</v>
      </c>
      <c r="W13" s="1802">
        <v>800.5019234949998</v>
      </c>
      <c r="X13" s="1803">
        <v>860</v>
      </c>
      <c r="Y13" s="1803">
        <v>768002</v>
      </c>
      <c r="Z13" s="1804">
        <v>2690.0026039049999</v>
      </c>
      <c r="AA13" s="1805">
        <v>1078</v>
      </c>
      <c r="AB13" s="1806">
        <v>1206438</v>
      </c>
      <c r="AC13" s="1807">
        <v>2826.8969064053445</v>
      </c>
      <c r="AD13" s="1797">
        <v>1214</v>
      </c>
      <c r="AE13" s="1797">
        <v>1496277</v>
      </c>
      <c r="AF13" s="2367">
        <v>2818.2170262727009</v>
      </c>
    </row>
    <row r="14" spans="1:32">
      <c r="A14" s="1797">
        <v>11</v>
      </c>
      <c r="B14" s="1797" t="s">
        <v>141</v>
      </c>
      <c r="C14" s="1798">
        <v>4006</v>
      </c>
      <c r="D14" s="1798">
        <v>17515608</v>
      </c>
      <c r="E14" s="1799">
        <v>8203.5102449301594</v>
      </c>
      <c r="F14" s="1798">
        <v>4146</v>
      </c>
      <c r="G14" s="1798">
        <v>25572415</v>
      </c>
      <c r="H14" s="1799">
        <v>11334.558707998453</v>
      </c>
      <c r="I14" s="1798">
        <v>3884</v>
      </c>
      <c r="J14" s="1798">
        <v>28220906</v>
      </c>
      <c r="K14" s="1799">
        <v>13172.062293975034</v>
      </c>
      <c r="L14" s="1798">
        <v>3372</v>
      </c>
      <c r="M14" s="1798">
        <v>22013238</v>
      </c>
      <c r="N14" s="1799">
        <v>13538.596654938177</v>
      </c>
      <c r="O14" s="1798">
        <v>3461</v>
      </c>
      <c r="P14" s="1798">
        <v>37392898</v>
      </c>
      <c r="Q14" s="1799">
        <v>15694.853331319755</v>
      </c>
      <c r="R14" s="1800">
        <v>3094</v>
      </c>
      <c r="S14" s="1800">
        <v>38830846</v>
      </c>
      <c r="T14" s="1799">
        <v>17036.602841319902</v>
      </c>
      <c r="U14" s="1801">
        <v>3611</v>
      </c>
      <c r="V14" s="1801">
        <v>29681258</v>
      </c>
      <c r="W14" s="1802">
        <v>24423.117786787348</v>
      </c>
      <c r="X14" s="1803">
        <v>3301</v>
      </c>
      <c r="Y14" s="1803">
        <v>31151682</v>
      </c>
      <c r="Z14" s="1804">
        <v>21651.51110944651</v>
      </c>
      <c r="AA14" s="1805">
        <v>3773</v>
      </c>
      <c r="AB14" s="1806">
        <v>43591482</v>
      </c>
      <c r="AC14" s="1807">
        <v>23217.756038697778</v>
      </c>
      <c r="AD14" s="1797">
        <v>4854</v>
      </c>
      <c r="AE14" s="1797">
        <v>58276942</v>
      </c>
      <c r="AF14" s="2367">
        <v>26460.570325906392</v>
      </c>
    </row>
    <row r="15" spans="1:32">
      <c r="A15" s="1797">
        <v>12</v>
      </c>
      <c r="B15" s="1797" t="s">
        <v>142</v>
      </c>
      <c r="C15" s="1798">
        <v>1384</v>
      </c>
      <c r="D15" s="1798">
        <v>3565122</v>
      </c>
      <c r="E15" s="1799">
        <v>1115.0715713461675</v>
      </c>
      <c r="F15" s="1798">
        <v>1342</v>
      </c>
      <c r="G15" s="1798">
        <v>4913156</v>
      </c>
      <c r="H15" s="1799">
        <v>2117.2909032486491</v>
      </c>
      <c r="I15" s="1798">
        <v>1647</v>
      </c>
      <c r="J15" s="1798">
        <v>5048968</v>
      </c>
      <c r="K15" s="1799">
        <v>2655.0972975682926</v>
      </c>
      <c r="L15" s="1798">
        <v>1516</v>
      </c>
      <c r="M15" s="1798">
        <v>5633745</v>
      </c>
      <c r="N15" s="1799">
        <v>2305.9316803885813</v>
      </c>
      <c r="O15" s="1798">
        <v>1598</v>
      </c>
      <c r="P15" s="1798">
        <v>4626616</v>
      </c>
      <c r="Q15" s="1799">
        <v>2332.28336836878</v>
      </c>
      <c r="R15" s="1800">
        <v>1585</v>
      </c>
      <c r="S15" s="1800">
        <v>4698116</v>
      </c>
      <c r="T15" s="1799">
        <v>3159.7098781735399</v>
      </c>
      <c r="U15" s="1801">
        <v>1798</v>
      </c>
      <c r="V15" s="1801">
        <v>3619895</v>
      </c>
      <c r="W15" s="1802">
        <v>3300.2985924813211</v>
      </c>
      <c r="X15" s="1803">
        <v>1871</v>
      </c>
      <c r="Y15" s="1803">
        <v>6288769</v>
      </c>
      <c r="Z15" s="1804">
        <v>4311.0552544152006</v>
      </c>
      <c r="AA15" s="1805">
        <v>1955</v>
      </c>
      <c r="AB15" s="1806">
        <v>8939842</v>
      </c>
      <c r="AC15" s="1807">
        <v>3697.0402328583646</v>
      </c>
      <c r="AD15" s="1797">
        <v>1969</v>
      </c>
      <c r="AE15" s="1797">
        <v>11843849</v>
      </c>
      <c r="AF15" s="2367">
        <v>3682.7414118182623</v>
      </c>
    </row>
    <row r="16" spans="1:32">
      <c r="A16" s="1797">
        <v>13</v>
      </c>
      <c r="B16" s="1797" t="s">
        <v>143</v>
      </c>
      <c r="C16" s="1798">
        <v>1769</v>
      </c>
      <c r="D16" s="1798">
        <v>4783414</v>
      </c>
      <c r="E16" s="1799">
        <v>361.48097493740727</v>
      </c>
      <c r="F16" s="1798">
        <v>1582</v>
      </c>
      <c r="G16" s="1798">
        <v>5602524</v>
      </c>
      <c r="H16" s="1799">
        <v>418.7678104539861</v>
      </c>
      <c r="I16" s="1798">
        <v>777</v>
      </c>
      <c r="J16" s="1798">
        <v>4724020</v>
      </c>
      <c r="K16" s="1799">
        <v>514.08318452690253</v>
      </c>
      <c r="L16" s="1798">
        <v>1095</v>
      </c>
      <c r="M16" s="1798">
        <v>1287591</v>
      </c>
      <c r="N16" s="1799">
        <v>610.04486411743642</v>
      </c>
      <c r="O16" s="1798">
        <v>1794</v>
      </c>
      <c r="P16" s="1798">
        <v>1037582</v>
      </c>
      <c r="Q16" s="1799">
        <v>688.71290543047189</v>
      </c>
      <c r="R16" s="1800">
        <v>1695</v>
      </c>
      <c r="S16" s="1800">
        <v>1209404</v>
      </c>
      <c r="T16" s="1799">
        <v>839.29338138057892</v>
      </c>
      <c r="U16" s="1801">
        <v>1265</v>
      </c>
      <c r="V16" s="1801">
        <v>1235436</v>
      </c>
      <c r="W16" s="1802">
        <v>855.14215355707097</v>
      </c>
      <c r="X16" s="1803">
        <v>1923</v>
      </c>
      <c r="Y16" s="1803">
        <v>2005740</v>
      </c>
      <c r="Z16" s="1804">
        <v>1752.3495972921241</v>
      </c>
      <c r="AA16" s="1805">
        <v>2624</v>
      </c>
      <c r="AB16" s="1806">
        <v>2146702</v>
      </c>
      <c r="AC16" s="1807">
        <v>1302.868405544056</v>
      </c>
      <c r="AD16" s="1797">
        <v>2550</v>
      </c>
      <c r="AE16" s="1797">
        <v>3042291</v>
      </c>
      <c r="AF16" s="2367">
        <v>2274.1096379327064</v>
      </c>
    </row>
    <row r="17" spans="1:32">
      <c r="A17" s="1797">
        <v>14</v>
      </c>
      <c r="B17" s="1797" t="s">
        <v>144</v>
      </c>
      <c r="C17" s="1798">
        <v>5004</v>
      </c>
      <c r="D17" s="1798">
        <v>15436478</v>
      </c>
      <c r="E17" s="1799">
        <v>19180.428798902554</v>
      </c>
      <c r="F17" s="1798">
        <v>4108</v>
      </c>
      <c r="G17" s="1798">
        <v>29496955</v>
      </c>
      <c r="H17" s="1799">
        <v>24348.307142241145</v>
      </c>
      <c r="I17" s="1798">
        <v>3355</v>
      </c>
      <c r="J17" s="1798">
        <v>25836358</v>
      </c>
      <c r="K17" s="1799">
        <v>29840.263550118329</v>
      </c>
      <c r="L17" s="1798">
        <v>3911</v>
      </c>
      <c r="M17" s="1798">
        <v>40277248</v>
      </c>
      <c r="N17" s="1799">
        <v>31512.538343792032</v>
      </c>
      <c r="O17" s="1798">
        <v>4835</v>
      </c>
      <c r="P17" s="1798">
        <v>56622660</v>
      </c>
      <c r="Q17" s="1799">
        <v>37689.190393032688</v>
      </c>
      <c r="R17" s="1800">
        <v>4745</v>
      </c>
      <c r="S17" s="1800">
        <v>62323413</v>
      </c>
      <c r="T17" s="1799">
        <v>46470.374492113726</v>
      </c>
      <c r="U17" s="1801">
        <v>5705</v>
      </c>
      <c r="V17" s="1801">
        <v>51394103</v>
      </c>
      <c r="W17" s="1802">
        <v>52208.849861459501</v>
      </c>
      <c r="X17" s="1803">
        <v>5437</v>
      </c>
      <c r="Y17" s="1803">
        <v>69776621</v>
      </c>
      <c r="Z17" s="1804">
        <v>65112.23</v>
      </c>
      <c r="AA17" s="1805">
        <v>5140</v>
      </c>
      <c r="AB17" s="1806">
        <v>93083131</v>
      </c>
      <c r="AC17" s="1807">
        <v>87862.841551861668</v>
      </c>
      <c r="AD17" s="1797">
        <v>5883</v>
      </c>
      <c r="AE17" s="1797">
        <v>93288250</v>
      </c>
      <c r="AF17" s="2367">
        <v>86129.204743163689</v>
      </c>
    </row>
    <row r="18" spans="1:32">
      <c r="A18" s="1797">
        <v>15</v>
      </c>
      <c r="B18" s="1797" t="s">
        <v>145</v>
      </c>
      <c r="C18" s="1798">
        <v>66</v>
      </c>
      <c r="D18" s="1798">
        <v>23695</v>
      </c>
      <c r="E18" s="1799">
        <v>7.4288086480630735</v>
      </c>
      <c r="F18" s="1798">
        <v>7</v>
      </c>
      <c r="G18" s="1798">
        <v>21669</v>
      </c>
      <c r="H18" s="1799">
        <v>2.3259939681278343</v>
      </c>
      <c r="I18" s="1798">
        <v>35</v>
      </c>
      <c r="J18" s="1798">
        <v>10639</v>
      </c>
      <c r="K18" s="1799">
        <v>1.190583758</v>
      </c>
      <c r="L18" s="1798">
        <v>46</v>
      </c>
      <c r="M18" s="1798">
        <v>17335</v>
      </c>
      <c r="N18" s="1799">
        <v>3.146701025</v>
      </c>
      <c r="O18" s="1798">
        <v>37</v>
      </c>
      <c r="P18" s="1798">
        <v>20575</v>
      </c>
      <c r="Q18" s="1799">
        <v>26.578446600999996</v>
      </c>
      <c r="R18" s="1800">
        <v>23</v>
      </c>
      <c r="S18" s="1800">
        <v>470898</v>
      </c>
      <c r="T18" s="1799">
        <v>78.73071651799971</v>
      </c>
      <c r="U18" s="1801">
        <v>6</v>
      </c>
      <c r="V18" s="1801">
        <v>9856</v>
      </c>
      <c r="W18" s="1802">
        <v>1.2723986209999998</v>
      </c>
      <c r="X18" s="1803">
        <v>1</v>
      </c>
      <c r="Y18" s="1803">
        <v>31169</v>
      </c>
      <c r="Z18" s="1804">
        <v>5.53</v>
      </c>
      <c r="AA18" s="1805">
        <v>2</v>
      </c>
      <c r="AB18" s="1806">
        <v>39237</v>
      </c>
      <c r="AC18" s="1807">
        <v>4.6470352199999994</v>
      </c>
      <c r="AD18" s="1797">
        <v>1</v>
      </c>
      <c r="AE18" s="1797">
        <v>37212</v>
      </c>
      <c r="AF18" s="2367">
        <v>7.3316857738499994</v>
      </c>
    </row>
    <row r="19" spans="1:32">
      <c r="A19" s="1797">
        <v>16</v>
      </c>
      <c r="B19" s="1797" t="s">
        <v>146</v>
      </c>
      <c r="C19" s="1798">
        <v>34</v>
      </c>
      <c r="D19" s="1798">
        <v>22976</v>
      </c>
      <c r="E19" s="1799">
        <v>76.519271778265718</v>
      </c>
      <c r="F19" s="1798">
        <v>50</v>
      </c>
      <c r="G19" s="1798">
        <v>27548</v>
      </c>
      <c r="H19" s="1799">
        <v>26.413277419984119</v>
      </c>
      <c r="I19" s="1798">
        <v>45</v>
      </c>
      <c r="J19" s="1798">
        <v>27245</v>
      </c>
      <c r="K19" s="1799">
        <v>27.514023393999999</v>
      </c>
      <c r="L19" s="1798">
        <v>9</v>
      </c>
      <c r="M19" s="1798">
        <v>11612</v>
      </c>
      <c r="N19" s="1799">
        <v>7.8412899007274088</v>
      </c>
      <c r="O19" s="1798">
        <v>1</v>
      </c>
      <c r="P19" s="1798">
        <v>15359</v>
      </c>
      <c r="Q19" s="1799">
        <v>6.2617640880000005</v>
      </c>
      <c r="R19" s="1800">
        <v>15</v>
      </c>
      <c r="S19" s="1800">
        <v>22687</v>
      </c>
      <c r="T19" s="1799">
        <v>19.732016778999999</v>
      </c>
      <c r="U19" s="1801">
        <v>3</v>
      </c>
      <c r="V19" s="1801">
        <v>38736</v>
      </c>
      <c r="W19" s="1802">
        <v>37.404197957000001</v>
      </c>
      <c r="X19" s="1803">
        <v>3</v>
      </c>
      <c r="Y19" s="1803">
        <v>61421</v>
      </c>
      <c r="Z19" s="1804">
        <v>28.704137856999999</v>
      </c>
      <c r="AA19" s="1805">
        <v>6</v>
      </c>
      <c r="AB19" s="1806">
        <v>116526</v>
      </c>
      <c r="AC19" s="1807">
        <v>46.274283999000012</v>
      </c>
      <c r="AD19" s="1797">
        <v>8</v>
      </c>
      <c r="AE19" s="1797">
        <v>102265</v>
      </c>
      <c r="AF19" s="2367">
        <v>125.85412060074</v>
      </c>
    </row>
    <row r="20" spans="1:32">
      <c r="A20" s="1797">
        <v>17</v>
      </c>
      <c r="B20" s="1797" t="s">
        <v>147</v>
      </c>
      <c r="C20" s="1798">
        <v>23</v>
      </c>
      <c r="D20" s="1798">
        <v>5274</v>
      </c>
      <c r="E20" s="1799">
        <v>5.6762663019779058</v>
      </c>
      <c r="F20" s="1798">
        <v>18</v>
      </c>
      <c r="G20" s="1798">
        <v>11941</v>
      </c>
      <c r="H20" s="1799">
        <v>4.1307919968423015</v>
      </c>
      <c r="I20" s="1798">
        <v>33</v>
      </c>
      <c r="J20" s="1798">
        <v>17699</v>
      </c>
      <c r="K20" s="1799">
        <v>5.5658586670000005</v>
      </c>
      <c r="L20" s="1798">
        <v>39</v>
      </c>
      <c r="M20" s="1798">
        <v>17888</v>
      </c>
      <c r="N20" s="1799">
        <v>10.107664097000001</v>
      </c>
      <c r="O20" s="1798">
        <v>43</v>
      </c>
      <c r="P20" s="1798">
        <v>29602</v>
      </c>
      <c r="Q20" s="1799">
        <v>15.001425220000002</v>
      </c>
      <c r="R20" s="1800">
        <v>2</v>
      </c>
      <c r="S20" s="1800">
        <v>16177</v>
      </c>
      <c r="T20" s="1799">
        <v>50.013283000000001</v>
      </c>
      <c r="U20" s="1801">
        <v>0</v>
      </c>
      <c r="V20" s="1801">
        <v>29678</v>
      </c>
      <c r="W20" s="1802">
        <v>24.581500600000002</v>
      </c>
      <c r="X20" s="1803">
        <v>1</v>
      </c>
      <c r="Y20" s="1803">
        <v>29780</v>
      </c>
      <c r="Z20" s="1804">
        <v>16.489895971999999</v>
      </c>
      <c r="AA20" s="1805">
        <v>0</v>
      </c>
      <c r="AB20" s="1806">
        <v>49041</v>
      </c>
      <c r="AC20" s="1807">
        <v>19.076407720000002</v>
      </c>
      <c r="AD20" s="1797">
        <v>0</v>
      </c>
      <c r="AE20" s="1797">
        <v>92058</v>
      </c>
      <c r="AF20" s="2367">
        <v>24.413843311779999</v>
      </c>
    </row>
    <row r="21" spans="1:32">
      <c r="A21" s="1797">
        <v>18</v>
      </c>
      <c r="B21" s="1797" t="s">
        <v>148</v>
      </c>
      <c r="C21" s="1798">
        <v>6</v>
      </c>
      <c r="D21" s="1798">
        <v>2421</v>
      </c>
      <c r="E21" s="1799">
        <v>0.67689627599875168</v>
      </c>
      <c r="F21" s="1798">
        <v>7</v>
      </c>
      <c r="G21" s="1798">
        <v>11982</v>
      </c>
      <c r="H21" s="1799">
        <v>0.39727094440541427</v>
      </c>
      <c r="I21" s="1798">
        <v>15</v>
      </c>
      <c r="J21" s="1798">
        <v>11760</v>
      </c>
      <c r="K21" s="1799">
        <v>1.4391137010000001</v>
      </c>
      <c r="L21" s="1798">
        <v>0</v>
      </c>
      <c r="M21" s="1798">
        <v>3260</v>
      </c>
      <c r="N21" s="1799">
        <v>1.4747394650913486</v>
      </c>
      <c r="O21" s="1798">
        <v>1</v>
      </c>
      <c r="P21" s="1798">
        <v>3513</v>
      </c>
      <c r="Q21" s="1799">
        <v>0.95579740000000002</v>
      </c>
      <c r="R21" s="1800">
        <v>0</v>
      </c>
      <c r="S21" s="1800">
        <v>11200</v>
      </c>
      <c r="T21" s="1799">
        <v>0.70243699999999998</v>
      </c>
      <c r="U21" s="1801">
        <v>1</v>
      </c>
      <c r="V21" s="1801">
        <v>19606</v>
      </c>
      <c r="W21" s="1802">
        <v>0.71016900000000005</v>
      </c>
      <c r="X21" s="1803">
        <v>0</v>
      </c>
      <c r="Y21" s="1803">
        <v>33093</v>
      </c>
      <c r="Z21" s="1804">
        <v>2.3790056399999999</v>
      </c>
      <c r="AA21" s="1805">
        <v>0</v>
      </c>
      <c r="AB21" s="1806">
        <v>37011</v>
      </c>
      <c r="AC21" s="1807">
        <v>2.3822105540000003</v>
      </c>
      <c r="AD21" s="1797">
        <v>0</v>
      </c>
      <c r="AE21" s="1797">
        <v>31032</v>
      </c>
      <c r="AF21" s="2367">
        <v>1.4560927069</v>
      </c>
    </row>
    <row r="22" spans="1:32">
      <c r="A22" s="1797">
        <v>19</v>
      </c>
      <c r="B22" s="1797" t="s">
        <v>149</v>
      </c>
      <c r="C22" s="1798">
        <v>1318</v>
      </c>
      <c r="D22" s="1798">
        <v>1944801</v>
      </c>
      <c r="E22" s="1799">
        <v>383.56264845116954</v>
      </c>
      <c r="F22" s="1798">
        <v>1250</v>
      </c>
      <c r="G22" s="1798">
        <v>2509407</v>
      </c>
      <c r="H22" s="1799">
        <v>363.79482398385153</v>
      </c>
      <c r="I22" s="1798">
        <v>1333</v>
      </c>
      <c r="J22" s="1798">
        <v>3336423</v>
      </c>
      <c r="K22" s="1799">
        <v>754.24166155513035</v>
      </c>
      <c r="L22" s="1798">
        <v>1176</v>
      </c>
      <c r="M22" s="1798">
        <v>3954767</v>
      </c>
      <c r="N22" s="1799">
        <v>882.98967204112182</v>
      </c>
      <c r="O22" s="1798">
        <v>1302</v>
      </c>
      <c r="P22" s="1798">
        <v>4333776</v>
      </c>
      <c r="Q22" s="1799">
        <v>1171.089601518164</v>
      </c>
      <c r="R22" s="1800">
        <v>1230</v>
      </c>
      <c r="S22" s="1800">
        <v>1918362</v>
      </c>
      <c r="T22" s="1799">
        <v>1233.4803779777687</v>
      </c>
      <c r="U22" s="1801">
        <v>1136</v>
      </c>
      <c r="V22" s="1801">
        <v>1737986</v>
      </c>
      <c r="W22" s="1802">
        <v>1663.0019857752307</v>
      </c>
      <c r="X22" s="1803">
        <v>1372</v>
      </c>
      <c r="Y22" s="1803">
        <v>3160780</v>
      </c>
      <c r="Z22" s="1804">
        <v>1968.9862238477951</v>
      </c>
      <c r="AA22" s="1805">
        <v>1450</v>
      </c>
      <c r="AB22" s="1806">
        <v>3365972</v>
      </c>
      <c r="AC22" s="1807">
        <v>1934.0773940863792</v>
      </c>
      <c r="AD22" s="1797">
        <v>1606</v>
      </c>
      <c r="AE22" s="1797">
        <v>3449264</v>
      </c>
      <c r="AF22" s="2367">
        <v>2277.7723461856899</v>
      </c>
    </row>
    <row r="23" spans="1:32">
      <c r="A23" s="1797">
        <v>20</v>
      </c>
      <c r="B23" s="1797" t="s">
        <v>150</v>
      </c>
      <c r="C23" s="1798">
        <v>406</v>
      </c>
      <c r="D23" s="1798">
        <v>338767</v>
      </c>
      <c r="E23" s="1799">
        <v>189.12880161082813</v>
      </c>
      <c r="F23" s="1798">
        <v>374</v>
      </c>
      <c r="G23" s="1798">
        <v>771318</v>
      </c>
      <c r="H23" s="1799">
        <v>187.98304533325813</v>
      </c>
      <c r="I23" s="1798">
        <v>419</v>
      </c>
      <c r="J23" s="1798">
        <v>482086</v>
      </c>
      <c r="K23" s="1799">
        <v>186.91222666812621</v>
      </c>
      <c r="L23" s="1798">
        <v>440</v>
      </c>
      <c r="M23" s="1798">
        <v>628023</v>
      </c>
      <c r="N23" s="1799">
        <v>155.85886441989308</v>
      </c>
      <c r="O23" s="1798">
        <v>499</v>
      </c>
      <c r="P23" s="1798">
        <v>549901</v>
      </c>
      <c r="Q23" s="1799">
        <v>278.19584422264029</v>
      </c>
      <c r="R23" s="1800">
        <v>601</v>
      </c>
      <c r="S23" s="1800">
        <v>1853726</v>
      </c>
      <c r="T23" s="1799">
        <v>229.90872670699986</v>
      </c>
      <c r="U23" s="1801">
        <v>624</v>
      </c>
      <c r="V23" s="1801">
        <v>1271731</v>
      </c>
      <c r="W23" s="1802">
        <v>610.42190273993174</v>
      </c>
      <c r="X23" s="1803">
        <v>603</v>
      </c>
      <c r="Y23" s="1803">
        <v>1593767</v>
      </c>
      <c r="Z23" s="1804">
        <v>421.93756925608079</v>
      </c>
      <c r="AA23" s="1805">
        <v>673</v>
      </c>
      <c r="AB23" s="1806">
        <v>1711855</v>
      </c>
      <c r="AC23" s="1807">
        <v>357.56761803268603</v>
      </c>
      <c r="AD23" s="1797">
        <v>693</v>
      </c>
      <c r="AE23" s="1797">
        <v>2600237</v>
      </c>
      <c r="AF23" s="2367">
        <v>629.30526721289448</v>
      </c>
    </row>
    <row r="24" spans="1:32">
      <c r="A24" s="1797">
        <v>21</v>
      </c>
      <c r="B24" s="1809" t="s">
        <v>151</v>
      </c>
      <c r="C24" s="1798">
        <v>1293</v>
      </c>
      <c r="D24" s="1798">
        <v>3116758</v>
      </c>
      <c r="E24" s="1799">
        <v>665.52658064764989</v>
      </c>
      <c r="F24" s="1798">
        <v>1301</v>
      </c>
      <c r="G24" s="1798">
        <v>4654800</v>
      </c>
      <c r="H24" s="1799">
        <v>962.44296831920587</v>
      </c>
      <c r="I24" s="1798">
        <v>1030</v>
      </c>
      <c r="J24" s="1798">
        <v>2808138</v>
      </c>
      <c r="K24" s="1799">
        <v>2143.4120819900522</v>
      </c>
      <c r="L24" s="1798">
        <v>1427</v>
      </c>
      <c r="M24" s="1798">
        <v>4167393</v>
      </c>
      <c r="N24" s="1799">
        <v>1124.744657798032</v>
      </c>
      <c r="O24" s="1798">
        <v>908</v>
      </c>
      <c r="P24" s="1798">
        <v>2557230</v>
      </c>
      <c r="Q24" s="1799">
        <v>1223.5198149875814</v>
      </c>
      <c r="R24" s="1800">
        <v>1004</v>
      </c>
      <c r="S24" s="1800">
        <v>1943531</v>
      </c>
      <c r="T24" s="1799">
        <v>1950.0020953730009</v>
      </c>
      <c r="U24" s="1801">
        <v>1120</v>
      </c>
      <c r="V24" s="1801">
        <v>4014615</v>
      </c>
      <c r="W24" s="1802">
        <v>1569.7947438537667</v>
      </c>
      <c r="X24" s="1803">
        <v>971</v>
      </c>
      <c r="Y24" s="1803">
        <v>5464629</v>
      </c>
      <c r="Z24" s="1804">
        <v>2065.4076670064983</v>
      </c>
      <c r="AA24" s="1805">
        <v>1101</v>
      </c>
      <c r="AB24" s="1806">
        <v>3225523</v>
      </c>
      <c r="AC24" s="1807">
        <v>2345.6437628884996</v>
      </c>
      <c r="AD24" s="1797">
        <v>1242</v>
      </c>
      <c r="AE24" s="1797">
        <v>8581001</v>
      </c>
      <c r="AF24" s="2367">
        <v>2903.7781863790051</v>
      </c>
    </row>
    <row r="25" spans="1:32">
      <c r="A25" s="1797">
        <v>22</v>
      </c>
      <c r="B25" s="1797" t="s">
        <v>152</v>
      </c>
      <c r="C25" s="1798">
        <v>4</v>
      </c>
      <c r="D25" s="1798">
        <v>878</v>
      </c>
      <c r="E25" s="1799">
        <v>0.2172136409432544</v>
      </c>
      <c r="F25" s="1798">
        <v>16</v>
      </c>
      <c r="G25" s="1798">
        <v>5471</v>
      </c>
      <c r="H25" s="1799">
        <v>1.1755093940641947</v>
      </c>
      <c r="I25" s="1798">
        <v>11</v>
      </c>
      <c r="J25" s="1798">
        <v>3708</v>
      </c>
      <c r="K25" s="1799">
        <v>7.4989827679999994</v>
      </c>
      <c r="L25" s="1798">
        <v>3</v>
      </c>
      <c r="M25" s="1798">
        <v>1817</v>
      </c>
      <c r="N25" s="1799">
        <v>5.3575423340620372</v>
      </c>
      <c r="O25" s="1798">
        <v>0</v>
      </c>
      <c r="P25" s="1798">
        <v>1467</v>
      </c>
      <c r="Q25" s="1799">
        <v>7.2382321999999997</v>
      </c>
      <c r="R25" s="1800">
        <v>9</v>
      </c>
      <c r="S25" s="1800">
        <v>218881</v>
      </c>
      <c r="T25" s="1799">
        <v>6.9895157927117486</v>
      </c>
      <c r="U25" s="1801">
        <v>4</v>
      </c>
      <c r="V25" s="1801">
        <v>11895</v>
      </c>
      <c r="W25" s="1802">
        <v>3.929787202</v>
      </c>
      <c r="X25" s="1803">
        <v>0</v>
      </c>
      <c r="Y25" s="1803">
        <v>13219</v>
      </c>
      <c r="Z25" s="1804">
        <v>8.5636604779999992</v>
      </c>
      <c r="AA25" s="1805">
        <v>2</v>
      </c>
      <c r="AB25" s="1806">
        <v>18107</v>
      </c>
      <c r="AC25" s="1807">
        <v>1.857269788</v>
      </c>
      <c r="AD25" s="1797">
        <v>0</v>
      </c>
      <c r="AE25" s="1797">
        <v>24232</v>
      </c>
      <c r="AF25" s="2367">
        <v>2.1448864751170165</v>
      </c>
    </row>
    <row r="26" spans="1:32">
      <c r="A26" s="1797">
        <v>23</v>
      </c>
      <c r="B26" s="1809" t="s">
        <v>168</v>
      </c>
      <c r="C26" s="1798">
        <v>5185</v>
      </c>
      <c r="D26" s="1798">
        <v>10197911</v>
      </c>
      <c r="E26" s="1799">
        <v>4568.8265018614075</v>
      </c>
      <c r="F26" s="1798">
        <v>3785</v>
      </c>
      <c r="G26" s="1798">
        <v>13939328</v>
      </c>
      <c r="H26" s="1799">
        <v>5733.7056577451203</v>
      </c>
      <c r="I26" s="1798">
        <v>4504</v>
      </c>
      <c r="J26" s="1798">
        <v>16042671</v>
      </c>
      <c r="K26" s="1799">
        <v>9144.3219578971712</v>
      </c>
      <c r="L26" s="1798">
        <v>4020</v>
      </c>
      <c r="M26" s="1798">
        <v>14760079</v>
      </c>
      <c r="N26" s="1799">
        <v>8132.7400482335624</v>
      </c>
      <c r="O26" s="1798">
        <v>4229</v>
      </c>
      <c r="P26" s="1798">
        <v>13925025</v>
      </c>
      <c r="Q26" s="1799">
        <v>6957.1074385177189</v>
      </c>
      <c r="R26" s="1800">
        <v>4652</v>
      </c>
      <c r="S26" s="1800">
        <v>12853723</v>
      </c>
      <c r="T26" s="1799">
        <v>31430.992745423035</v>
      </c>
      <c r="U26" s="1801">
        <v>5010</v>
      </c>
      <c r="V26" s="1801">
        <v>13471329</v>
      </c>
      <c r="W26" s="1802">
        <v>12507.580197302088</v>
      </c>
      <c r="X26" s="1803">
        <v>5009</v>
      </c>
      <c r="Y26" s="1803">
        <v>13900381</v>
      </c>
      <c r="Z26" s="1804">
        <v>21437.87028177116</v>
      </c>
      <c r="AA26" s="1805">
        <v>4866</v>
      </c>
      <c r="AB26" s="1806">
        <v>18532880</v>
      </c>
      <c r="AC26" s="1807">
        <v>31040.593142189882</v>
      </c>
      <c r="AD26" s="1797">
        <v>5154</v>
      </c>
      <c r="AE26" s="1797">
        <v>20208624</v>
      </c>
      <c r="AF26" s="2367">
        <v>24427.638896002274</v>
      </c>
    </row>
    <row r="27" spans="1:32">
      <c r="A27" s="1797">
        <v>24</v>
      </c>
      <c r="B27" s="1810" t="s">
        <v>154</v>
      </c>
      <c r="C27" s="1811">
        <v>1424</v>
      </c>
      <c r="D27" s="1811">
        <v>18843328</v>
      </c>
      <c r="E27" s="1812">
        <v>2312.0096353298022</v>
      </c>
      <c r="F27" s="1811">
        <v>1396</v>
      </c>
      <c r="G27" s="1811">
        <v>18965995</v>
      </c>
      <c r="H27" s="1812">
        <v>2885.1955579970568</v>
      </c>
      <c r="I27" s="1811">
        <v>1562</v>
      </c>
      <c r="J27" s="1811">
        <v>32203381</v>
      </c>
      <c r="K27" s="1812">
        <v>3454.1632690144529</v>
      </c>
      <c r="L27" s="1811">
        <v>1693</v>
      </c>
      <c r="M27" s="1811">
        <v>18954172</v>
      </c>
      <c r="N27" s="1812">
        <v>4739.2243761416939</v>
      </c>
      <c r="O27" s="1811">
        <v>1871</v>
      </c>
      <c r="P27" s="1811">
        <v>24069677</v>
      </c>
      <c r="Q27" s="1812">
        <v>3563.9322606250971</v>
      </c>
      <c r="R27" s="1813">
        <v>2045</v>
      </c>
      <c r="S27" s="1813">
        <v>19779308</v>
      </c>
      <c r="T27" s="1812">
        <v>4780.8374807704349</v>
      </c>
      <c r="U27" s="1814">
        <v>2306</v>
      </c>
      <c r="V27" s="1814">
        <v>15389845</v>
      </c>
      <c r="W27" s="1815">
        <v>5062.1120322593088</v>
      </c>
      <c r="X27" s="1816">
        <v>1978</v>
      </c>
      <c r="Y27" s="1816">
        <v>18223627</v>
      </c>
      <c r="Z27" s="1817">
        <v>5147.7209353694634</v>
      </c>
      <c r="AA27" s="1805">
        <v>2128</v>
      </c>
      <c r="AB27" s="1806">
        <v>17474649</v>
      </c>
      <c r="AC27" s="1807">
        <v>8412.4873636885095</v>
      </c>
      <c r="AD27" s="1797">
        <v>2331</v>
      </c>
      <c r="AE27" s="1797">
        <v>18306927</v>
      </c>
      <c r="AF27" s="2367">
        <v>9946.0210472198651</v>
      </c>
    </row>
    <row r="28" spans="1:32">
      <c r="A28" s="1797">
        <v>25</v>
      </c>
      <c r="B28" s="1797" t="s">
        <v>155</v>
      </c>
      <c r="C28" s="1798">
        <v>78</v>
      </c>
      <c r="D28" s="1798">
        <v>39704</v>
      </c>
      <c r="E28" s="1799">
        <v>23.166166467264333</v>
      </c>
      <c r="F28" s="1798">
        <v>82</v>
      </c>
      <c r="G28" s="1798">
        <v>29083</v>
      </c>
      <c r="H28" s="1799">
        <v>43.121877013123097</v>
      </c>
      <c r="I28" s="1798">
        <v>114</v>
      </c>
      <c r="J28" s="1798">
        <v>40787</v>
      </c>
      <c r="K28" s="1799">
        <v>19.698107107000002</v>
      </c>
      <c r="L28" s="1798">
        <v>113</v>
      </c>
      <c r="M28" s="1798">
        <v>41765</v>
      </c>
      <c r="N28" s="1799">
        <v>37.314443953917717</v>
      </c>
      <c r="O28" s="1798">
        <v>135</v>
      </c>
      <c r="P28" s="1798">
        <v>41868</v>
      </c>
      <c r="Q28" s="1799">
        <v>85.70526406499998</v>
      </c>
      <c r="R28" s="1800">
        <v>7</v>
      </c>
      <c r="S28" s="1800">
        <v>114003</v>
      </c>
      <c r="T28" s="1799">
        <v>11.96137818300013</v>
      </c>
      <c r="U28" s="1801">
        <v>1</v>
      </c>
      <c r="V28" s="1801">
        <v>17064</v>
      </c>
      <c r="W28" s="1802">
        <v>54.533516858000006</v>
      </c>
      <c r="X28" s="1803">
        <v>0</v>
      </c>
      <c r="Y28" s="1803">
        <v>20629</v>
      </c>
      <c r="Z28" s="1804">
        <v>30.678535710000002</v>
      </c>
      <c r="AA28" s="1805">
        <v>0</v>
      </c>
      <c r="AB28" s="1806">
        <v>19867</v>
      </c>
      <c r="AC28" s="1807">
        <v>16.400857522000003</v>
      </c>
      <c r="AD28" s="1797">
        <v>0</v>
      </c>
      <c r="AE28" s="1797">
        <v>23904</v>
      </c>
      <c r="AF28" s="2367">
        <v>23.097428568489999</v>
      </c>
    </row>
    <row r="29" spans="1:32">
      <c r="A29" s="1797">
        <v>26</v>
      </c>
      <c r="B29" s="1818" t="s">
        <v>156</v>
      </c>
      <c r="C29" s="1798">
        <v>616</v>
      </c>
      <c r="D29" s="1798">
        <v>258242</v>
      </c>
      <c r="E29" s="1799">
        <v>556.86173032464444</v>
      </c>
      <c r="F29" s="1798">
        <v>1043</v>
      </c>
      <c r="G29" s="1798">
        <v>436879</v>
      </c>
      <c r="H29" s="1799">
        <v>4352.3725419708317</v>
      </c>
      <c r="I29" s="1798">
        <v>741</v>
      </c>
      <c r="J29" s="1798">
        <v>172744</v>
      </c>
      <c r="K29" s="1799">
        <v>2150.4360055779998</v>
      </c>
      <c r="L29" s="1798">
        <v>692</v>
      </c>
      <c r="M29" s="1798">
        <v>118952</v>
      </c>
      <c r="N29" s="1799">
        <v>3071.7933230080334</v>
      </c>
      <c r="O29" s="1798">
        <v>643</v>
      </c>
      <c r="P29" s="1798">
        <v>98038</v>
      </c>
      <c r="Q29" s="1799">
        <v>1064.3991455120083</v>
      </c>
      <c r="R29" s="1800">
        <v>775</v>
      </c>
      <c r="S29" s="1800">
        <v>151612</v>
      </c>
      <c r="T29" s="1799">
        <v>1764.8886536208199</v>
      </c>
      <c r="U29" s="1801">
        <v>1036</v>
      </c>
      <c r="V29" s="1801">
        <v>217202</v>
      </c>
      <c r="W29" s="1802">
        <v>2264.9118957210576</v>
      </c>
      <c r="X29" s="1803">
        <v>988</v>
      </c>
      <c r="Y29" s="1803">
        <v>355809</v>
      </c>
      <c r="Z29" s="1804">
        <v>1815.3163733718659</v>
      </c>
      <c r="AA29" s="1805">
        <v>775</v>
      </c>
      <c r="AB29" s="1806">
        <v>334745</v>
      </c>
      <c r="AC29" s="1807">
        <v>2275.4990338927864</v>
      </c>
      <c r="AD29" s="1797">
        <v>824</v>
      </c>
      <c r="AE29" s="1797">
        <v>404400</v>
      </c>
      <c r="AF29" s="2367">
        <v>2169.0410859713788</v>
      </c>
    </row>
    <row r="30" spans="1:32">
      <c r="A30" s="1797">
        <v>27</v>
      </c>
      <c r="B30" s="1797" t="s">
        <v>157</v>
      </c>
      <c r="C30" s="1798">
        <v>2328</v>
      </c>
      <c r="D30" s="1798">
        <v>5341483</v>
      </c>
      <c r="E30" s="1799">
        <v>993.56822342944679</v>
      </c>
      <c r="F30" s="1798">
        <v>2271</v>
      </c>
      <c r="G30" s="1798">
        <v>9677034</v>
      </c>
      <c r="H30" s="1799">
        <v>1297.243507930805</v>
      </c>
      <c r="I30" s="1798">
        <v>2557</v>
      </c>
      <c r="J30" s="1798">
        <v>7811389</v>
      </c>
      <c r="K30" s="1799">
        <v>947.51184866294511</v>
      </c>
      <c r="L30" s="1798">
        <v>2582</v>
      </c>
      <c r="M30" s="1798">
        <v>8136949</v>
      </c>
      <c r="N30" s="1799">
        <v>1431.5131298678243</v>
      </c>
      <c r="O30" s="1798">
        <v>2820</v>
      </c>
      <c r="P30" s="1798">
        <v>10227606</v>
      </c>
      <c r="Q30" s="1799">
        <v>1535.0785998351553</v>
      </c>
      <c r="R30" s="1800">
        <v>2725</v>
      </c>
      <c r="S30" s="1800">
        <v>7836656</v>
      </c>
      <c r="T30" s="1799">
        <v>2615.1873063255889</v>
      </c>
      <c r="U30" s="1801">
        <v>2694</v>
      </c>
      <c r="V30" s="1801">
        <v>7042468</v>
      </c>
      <c r="W30" s="1802">
        <v>3345.579934812562</v>
      </c>
      <c r="X30" s="1803">
        <v>3065</v>
      </c>
      <c r="Y30" s="1803">
        <v>9385111</v>
      </c>
      <c r="Z30" s="1804">
        <v>2188.3910997648154</v>
      </c>
      <c r="AA30" s="1805">
        <v>3145</v>
      </c>
      <c r="AB30" s="1806">
        <v>10328423.190000001</v>
      </c>
      <c r="AC30" s="1807">
        <v>3046.7732912867496</v>
      </c>
      <c r="AD30" s="1797">
        <v>3600</v>
      </c>
      <c r="AE30" s="1797">
        <v>11901050</v>
      </c>
      <c r="AF30" s="2367">
        <v>4941.4515989570846</v>
      </c>
    </row>
    <row r="31" spans="1:32">
      <c r="A31" s="1797">
        <v>28</v>
      </c>
      <c r="B31" s="1797" t="s">
        <v>158</v>
      </c>
      <c r="C31" s="1798">
        <v>2861</v>
      </c>
      <c r="D31" s="1798">
        <v>14974055</v>
      </c>
      <c r="E31" s="1799">
        <v>5206.0039374253674</v>
      </c>
      <c r="F31" s="1798">
        <v>2765</v>
      </c>
      <c r="G31" s="1798">
        <v>18800697</v>
      </c>
      <c r="H31" s="1799">
        <v>6657.1072725577633</v>
      </c>
      <c r="I31" s="1798">
        <v>2846</v>
      </c>
      <c r="J31" s="1798">
        <v>18756636</v>
      </c>
      <c r="K31" s="1799">
        <v>7697.8015005694506</v>
      </c>
      <c r="L31" s="1798">
        <v>2976</v>
      </c>
      <c r="M31" s="1798">
        <v>22612972</v>
      </c>
      <c r="N31" s="1799">
        <v>7045.5171941520821</v>
      </c>
      <c r="O31" s="1798">
        <v>2890</v>
      </c>
      <c r="P31" s="1798">
        <v>27723151</v>
      </c>
      <c r="Q31" s="1799">
        <v>10239.255728832954</v>
      </c>
      <c r="R31" s="1800">
        <v>3171</v>
      </c>
      <c r="S31" s="1800">
        <v>27972850</v>
      </c>
      <c r="T31" s="1799">
        <v>13151.771477223547</v>
      </c>
      <c r="U31" s="1801">
        <v>3264</v>
      </c>
      <c r="V31" s="1801">
        <v>21891854</v>
      </c>
      <c r="W31" s="1802">
        <v>12916.73997187757</v>
      </c>
      <c r="X31" s="1803">
        <v>3695</v>
      </c>
      <c r="Y31" s="1803">
        <v>24044825</v>
      </c>
      <c r="Z31" s="1804">
        <v>12082.126721541244</v>
      </c>
      <c r="AA31" s="1805">
        <v>3444</v>
      </c>
      <c r="AB31" s="1806">
        <v>25574126</v>
      </c>
      <c r="AC31" s="1807">
        <v>11141.68408787402</v>
      </c>
      <c r="AD31" s="1797">
        <v>2564</v>
      </c>
      <c r="AE31" s="1797">
        <v>12135635</v>
      </c>
      <c r="AF31" s="2367">
        <v>12219.868934637763</v>
      </c>
    </row>
    <row r="32" spans="1:32">
      <c r="A32" s="1797">
        <v>29</v>
      </c>
      <c r="B32" s="1809" t="s">
        <v>159</v>
      </c>
      <c r="C32" s="1798">
        <v>9</v>
      </c>
      <c r="D32" s="1798">
        <v>2883</v>
      </c>
      <c r="E32" s="1799">
        <v>0.31085774699244556</v>
      </c>
      <c r="F32" s="1798">
        <v>4</v>
      </c>
      <c r="G32" s="1798">
        <v>976</v>
      </c>
      <c r="H32" s="1799">
        <v>0.10638636255175543</v>
      </c>
      <c r="I32" s="1798">
        <v>1</v>
      </c>
      <c r="J32" s="1798">
        <v>1861</v>
      </c>
      <c r="K32" s="1799">
        <v>0.73736109800000005</v>
      </c>
      <c r="L32" s="1798">
        <v>1</v>
      </c>
      <c r="M32" s="1798">
        <v>3379</v>
      </c>
      <c r="N32" s="1799">
        <v>1.259772047</v>
      </c>
      <c r="O32" s="1798">
        <v>0</v>
      </c>
      <c r="P32" s="1798">
        <v>2874</v>
      </c>
      <c r="Q32" s="1799">
        <v>0.73696550000000005</v>
      </c>
      <c r="R32" s="1800">
        <v>100</v>
      </c>
      <c r="S32" s="1800">
        <v>2454919</v>
      </c>
      <c r="T32" s="1799">
        <v>29.399472483997709</v>
      </c>
      <c r="U32" s="1801">
        <v>0</v>
      </c>
      <c r="V32" s="1801">
        <v>3806</v>
      </c>
      <c r="W32" s="1802">
        <v>0.97649486800000007</v>
      </c>
      <c r="X32" s="1803">
        <v>0</v>
      </c>
      <c r="Y32" s="1803">
        <v>9590</v>
      </c>
      <c r="Z32" s="1804">
        <v>4.1566037000000007</v>
      </c>
      <c r="AA32" s="1805">
        <v>0</v>
      </c>
      <c r="AB32" s="1806">
        <v>12635</v>
      </c>
      <c r="AC32" s="1807">
        <v>0.42675084900000004</v>
      </c>
      <c r="AD32" s="1797">
        <v>1</v>
      </c>
      <c r="AE32" s="1797">
        <v>19580</v>
      </c>
      <c r="AF32" s="2367">
        <v>1.9498444244900002</v>
      </c>
    </row>
    <row r="33" spans="1:32">
      <c r="A33" s="1797">
        <v>30</v>
      </c>
      <c r="B33" s="1797" t="s">
        <v>160</v>
      </c>
      <c r="C33" s="1798">
        <v>337</v>
      </c>
      <c r="D33" s="1798">
        <v>1461575</v>
      </c>
      <c r="E33" s="1799">
        <v>269.4950710680057</v>
      </c>
      <c r="F33" s="1798">
        <v>358</v>
      </c>
      <c r="G33" s="1798">
        <v>639711</v>
      </c>
      <c r="H33" s="1799">
        <v>264.36733511025983</v>
      </c>
      <c r="I33" s="1798">
        <v>354</v>
      </c>
      <c r="J33" s="1798">
        <v>620720</v>
      </c>
      <c r="K33" s="1799">
        <v>378.38553994299997</v>
      </c>
      <c r="L33" s="1798">
        <v>401</v>
      </c>
      <c r="M33" s="1798">
        <v>264916</v>
      </c>
      <c r="N33" s="1799">
        <v>570.96068159286824</v>
      </c>
      <c r="O33" s="1798">
        <v>418</v>
      </c>
      <c r="P33" s="1798">
        <v>427975</v>
      </c>
      <c r="Q33" s="1799">
        <v>475.75669340999997</v>
      </c>
      <c r="R33" s="1800">
        <v>434</v>
      </c>
      <c r="S33" s="1800">
        <v>431966</v>
      </c>
      <c r="T33" s="1799">
        <v>457.73167458599994</v>
      </c>
      <c r="U33" s="1801">
        <v>469</v>
      </c>
      <c r="V33" s="1801">
        <v>347391</v>
      </c>
      <c r="W33" s="1802">
        <v>332.67088087945086</v>
      </c>
      <c r="X33" s="1803">
        <v>515</v>
      </c>
      <c r="Y33" s="1803">
        <v>483298</v>
      </c>
      <c r="Z33" s="1804">
        <v>470.53107544411051</v>
      </c>
      <c r="AA33" s="1805">
        <v>543</v>
      </c>
      <c r="AB33" s="1806">
        <v>509402</v>
      </c>
      <c r="AC33" s="1807">
        <v>599.67519768399995</v>
      </c>
      <c r="AD33" s="1797">
        <v>564</v>
      </c>
      <c r="AE33" s="1797">
        <v>561277</v>
      </c>
      <c r="AF33" s="2367">
        <v>745.26635190900004</v>
      </c>
    </row>
    <row r="34" spans="1:32">
      <c r="A34" s="1797">
        <v>31</v>
      </c>
      <c r="B34" s="1809" t="s">
        <v>161</v>
      </c>
      <c r="C34" s="1798">
        <v>1</v>
      </c>
      <c r="D34" s="1798">
        <v>2045</v>
      </c>
      <c r="E34" s="1799">
        <v>0.1786030488431537</v>
      </c>
      <c r="F34" s="1798">
        <v>6</v>
      </c>
      <c r="G34" s="1798">
        <v>5657</v>
      </c>
      <c r="H34" s="1799">
        <v>1.9196876439242949</v>
      </c>
      <c r="I34" s="1798">
        <v>0</v>
      </c>
      <c r="J34" s="1798">
        <v>568</v>
      </c>
      <c r="K34" s="1799">
        <v>0.80565297516393442</v>
      </c>
      <c r="L34" s="1798">
        <v>5</v>
      </c>
      <c r="M34" s="1798">
        <v>6129</v>
      </c>
      <c r="N34" s="1799">
        <v>0.51429911551652108</v>
      </c>
      <c r="O34" s="1798">
        <v>1</v>
      </c>
      <c r="P34" s="1798">
        <v>956</v>
      </c>
      <c r="Q34" s="1799">
        <v>0.70541623500000017</v>
      </c>
      <c r="R34" s="1800">
        <v>3</v>
      </c>
      <c r="S34" s="1800">
        <v>2015</v>
      </c>
      <c r="T34" s="1799">
        <v>1.1547584050000002</v>
      </c>
      <c r="U34" s="1801">
        <v>2</v>
      </c>
      <c r="V34" s="1801">
        <v>2346</v>
      </c>
      <c r="W34" s="1802">
        <v>1.236801641</v>
      </c>
      <c r="X34" s="1803">
        <v>1</v>
      </c>
      <c r="Y34" s="1803">
        <v>3983</v>
      </c>
      <c r="Z34" s="1804">
        <v>1.2634576720000001</v>
      </c>
      <c r="AA34" s="1805">
        <v>5</v>
      </c>
      <c r="AB34" s="1806">
        <v>5510</v>
      </c>
      <c r="AC34" s="1807">
        <v>2.5044932829726023</v>
      </c>
      <c r="AD34" s="1797">
        <v>5</v>
      </c>
      <c r="AE34" s="1797">
        <v>5805</v>
      </c>
      <c r="AF34" s="2367">
        <v>3.1575281689589043</v>
      </c>
    </row>
    <row r="35" spans="1:32">
      <c r="A35" s="1797">
        <v>32</v>
      </c>
      <c r="B35" s="1809" t="s">
        <v>162</v>
      </c>
      <c r="C35" s="1798">
        <v>1676</v>
      </c>
      <c r="D35" s="1798">
        <v>4089407</v>
      </c>
      <c r="E35" s="1799">
        <v>8550.4726229406424</v>
      </c>
      <c r="F35" s="1798">
        <v>1505</v>
      </c>
      <c r="G35" s="1798">
        <v>7088135</v>
      </c>
      <c r="H35" s="1799">
        <v>13297.81825752266</v>
      </c>
      <c r="I35" s="1798">
        <v>1832</v>
      </c>
      <c r="J35" s="1798">
        <v>7181273</v>
      </c>
      <c r="K35" s="1799">
        <v>15102.455838310805</v>
      </c>
      <c r="L35" s="1798">
        <v>1496</v>
      </c>
      <c r="M35" s="1798">
        <v>9396884</v>
      </c>
      <c r="N35" s="1799">
        <v>16751.147462178815</v>
      </c>
      <c r="O35" s="1798">
        <v>1633</v>
      </c>
      <c r="P35" s="1798">
        <v>15341207</v>
      </c>
      <c r="Q35" s="1799">
        <v>21165.006060325049</v>
      </c>
      <c r="R35" s="1800">
        <v>1882</v>
      </c>
      <c r="S35" s="1800">
        <v>15475424</v>
      </c>
      <c r="T35" s="1799">
        <v>19848.838303012679</v>
      </c>
      <c r="U35" s="1801">
        <v>2545</v>
      </c>
      <c r="V35" s="1801">
        <v>9281941</v>
      </c>
      <c r="W35" s="1802">
        <v>25950.045958284612</v>
      </c>
      <c r="X35" s="1803">
        <v>1920</v>
      </c>
      <c r="Y35" s="1803">
        <v>8351451</v>
      </c>
      <c r="Z35" s="1804">
        <v>26609.73811207027</v>
      </c>
      <c r="AA35" s="1805">
        <v>1914</v>
      </c>
      <c r="AB35" s="1806">
        <v>11963579</v>
      </c>
      <c r="AC35" s="1807">
        <v>27801.322630711427</v>
      </c>
      <c r="AD35" s="1797">
        <v>1982</v>
      </c>
      <c r="AE35" s="1797">
        <v>12387728</v>
      </c>
      <c r="AF35" s="2367">
        <v>23193.419861495058</v>
      </c>
    </row>
    <row r="36" spans="1:32">
      <c r="A36" s="1797">
        <v>33</v>
      </c>
      <c r="B36" s="1797" t="s">
        <v>163</v>
      </c>
      <c r="C36" s="1798">
        <v>132</v>
      </c>
      <c r="D36" s="1798">
        <v>85235</v>
      </c>
      <c r="E36" s="1799">
        <v>144.60739138672753</v>
      </c>
      <c r="F36" s="1798">
        <v>121</v>
      </c>
      <c r="G36" s="1798">
        <v>260365</v>
      </c>
      <c r="H36" s="1799">
        <v>280.36263038500022</v>
      </c>
      <c r="I36" s="1798">
        <v>197</v>
      </c>
      <c r="J36" s="1798">
        <v>166816</v>
      </c>
      <c r="K36" s="1799">
        <v>487.53624238899999</v>
      </c>
      <c r="L36" s="1798">
        <v>150</v>
      </c>
      <c r="M36" s="1798">
        <v>182134</v>
      </c>
      <c r="N36" s="1799">
        <v>571.10095936142091</v>
      </c>
      <c r="O36" s="1798">
        <v>167</v>
      </c>
      <c r="P36" s="1798">
        <v>176865</v>
      </c>
      <c r="Q36" s="1799">
        <v>662.32978286100013</v>
      </c>
      <c r="R36" s="1800">
        <v>252</v>
      </c>
      <c r="S36" s="1800">
        <v>682080</v>
      </c>
      <c r="T36" s="1799">
        <v>886.54825712425009</v>
      </c>
      <c r="U36" s="1801">
        <v>223</v>
      </c>
      <c r="V36" s="1801">
        <v>219642</v>
      </c>
      <c r="W36" s="1802">
        <v>1075.5916549789999</v>
      </c>
      <c r="X36" s="1803">
        <v>243</v>
      </c>
      <c r="Y36" s="1803">
        <v>381972</v>
      </c>
      <c r="Z36" s="1804">
        <v>1812.22359684866</v>
      </c>
      <c r="AA36" s="1805">
        <v>325</v>
      </c>
      <c r="AB36" s="1806">
        <v>383802</v>
      </c>
      <c r="AC36" s="1807">
        <v>1507.017369461</v>
      </c>
      <c r="AD36" s="1797">
        <v>407</v>
      </c>
      <c r="AE36" s="1797">
        <v>326997</v>
      </c>
      <c r="AF36" s="2367">
        <v>1350.2962782262125</v>
      </c>
    </row>
    <row r="37" spans="1:32">
      <c r="A37" s="1797">
        <v>34</v>
      </c>
      <c r="B37" s="1819" t="s">
        <v>164</v>
      </c>
      <c r="C37" s="1798"/>
      <c r="D37" s="1798"/>
      <c r="E37" s="1799"/>
      <c r="F37" s="1798"/>
      <c r="G37" s="1798"/>
      <c r="H37" s="1799"/>
      <c r="I37" s="1798"/>
      <c r="J37" s="1798"/>
      <c r="K37" s="1799"/>
      <c r="L37" s="1798"/>
      <c r="M37" s="1798"/>
      <c r="N37" s="1799"/>
      <c r="O37" s="1798"/>
      <c r="P37" s="1798"/>
      <c r="Q37" s="1799"/>
      <c r="R37" s="1800">
        <v>0</v>
      </c>
      <c r="S37" s="1800">
        <v>976</v>
      </c>
      <c r="T37" s="1799">
        <v>1.2839086</v>
      </c>
      <c r="U37" s="1801">
        <v>20</v>
      </c>
      <c r="V37" s="1801">
        <v>6911</v>
      </c>
      <c r="W37" s="1802">
        <v>5.7449564609999992</v>
      </c>
      <c r="X37" s="1803">
        <v>0</v>
      </c>
      <c r="Y37" s="1803">
        <v>1683</v>
      </c>
      <c r="Z37" s="1804">
        <v>0.46943570000000023</v>
      </c>
      <c r="AA37" s="1805">
        <v>0</v>
      </c>
      <c r="AB37" s="1806">
        <v>238</v>
      </c>
      <c r="AC37" s="1807">
        <v>3.1403721999999998</v>
      </c>
      <c r="AD37" s="1797">
        <v>0</v>
      </c>
      <c r="AE37" s="1797">
        <v>1353</v>
      </c>
      <c r="AF37" s="2367">
        <v>2.6357303000000005</v>
      </c>
    </row>
    <row r="38" spans="1:32">
      <c r="A38" s="1797">
        <v>35</v>
      </c>
      <c r="B38" s="1797" t="s">
        <v>165</v>
      </c>
      <c r="C38" s="1798">
        <v>50</v>
      </c>
      <c r="D38" s="1798">
        <v>192279</v>
      </c>
      <c r="E38" s="1799">
        <v>2.4023398959440501</v>
      </c>
      <c r="F38" s="1798">
        <v>0</v>
      </c>
      <c r="G38" s="1798">
        <v>6</v>
      </c>
      <c r="H38" s="1799">
        <v>4.7923317653930884E-5</v>
      </c>
      <c r="I38" s="1798">
        <v>0</v>
      </c>
      <c r="J38" s="1798">
        <v>11</v>
      </c>
      <c r="K38" s="1799">
        <v>2.9732999999999999E-3</v>
      </c>
      <c r="L38" s="1798">
        <v>0</v>
      </c>
      <c r="M38" s="1798">
        <v>3</v>
      </c>
      <c r="N38" s="1799">
        <v>1.9006000000000001E-3</v>
      </c>
      <c r="O38" s="1798">
        <v>0</v>
      </c>
      <c r="P38" s="1798">
        <v>65</v>
      </c>
      <c r="Q38" s="1799">
        <v>1.9193900000000003E-2</v>
      </c>
      <c r="R38" s="1800">
        <v>0</v>
      </c>
      <c r="S38" s="1800">
        <v>46</v>
      </c>
      <c r="T38" s="1799">
        <v>7.5750000000000004E-4</v>
      </c>
      <c r="U38" s="1801">
        <v>0</v>
      </c>
      <c r="V38" s="1801">
        <v>976</v>
      </c>
      <c r="W38" s="1802">
        <v>1.2839086</v>
      </c>
      <c r="X38" s="1803">
        <v>0</v>
      </c>
      <c r="Y38" s="1803">
        <v>163</v>
      </c>
      <c r="Z38" s="1804">
        <v>1.2839086</v>
      </c>
      <c r="AA38" s="1805">
        <v>0</v>
      </c>
      <c r="AB38" s="1806">
        <v>113</v>
      </c>
      <c r="AC38" s="1807">
        <v>9.1929869009999994</v>
      </c>
      <c r="AD38" s="1797">
        <v>0</v>
      </c>
      <c r="AE38" s="1797">
        <v>315.01092130000001</v>
      </c>
      <c r="AF38" s="2367">
        <v>8.4475999999999996E-3</v>
      </c>
    </row>
    <row r="39" spans="1:32">
      <c r="A39" s="1797">
        <v>36</v>
      </c>
      <c r="B39" s="1797" t="s">
        <v>166</v>
      </c>
      <c r="C39" s="1798">
        <v>327</v>
      </c>
      <c r="D39" s="1798">
        <v>96514</v>
      </c>
      <c r="E39" s="1799">
        <v>18.508752088596765</v>
      </c>
      <c r="F39" s="1798">
        <v>273</v>
      </c>
      <c r="G39" s="1798">
        <v>98573</v>
      </c>
      <c r="H39" s="1799">
        <v>24.908801447650593</v>
      </c>
      <c r="I39" s="1798">
        <v>183</v>
      </c>
      <c r="J39" s="1798">
        <v>74651</v>
      </c>
      <c r="K39" s="1799">
        <v>24.929409243889999</v>
      </c>
      <c r="L39" s="1798">
        <v>120</v>
      </c>
      <c r="M39" s="1798">
        <v>63132</v>
      </c>
      <c r="N39" s="1799">
        <v>22.714803179411632</v>
      </c>
      <c r="O39" s="1798">
        <v>13</v>
      </c>
      <c r="P39" s="1798">
        <v>12818</v>
      </c>
      <c r="Q39" s="1799">
        <v>12.778217381000001</v>
      </c>
      <c r="R39" s="1800">
        <v>1</v>
      </c>
      <c r="S39" s="1800">
        <v>22617</v>
      </c>
      <c r="T39" s="1799">
        <v>2.5505030330000027</v>
      </c>
      <c r="U39" s="1801">
        <v>0</v>
      </c>
      <c r="V39" s="1801">
        <v>46</v>
      </c>
      <c r="W39" s="1802">
        <v>7.5750000000000004E-4</v>
      </c>
      <c r="X39" s="1803">
        <v>3</v>
      </c>
      <c r="Y39" s="1803">
        <v>6329</v>
      </c>
      <c r="Z39" s="1804">
        <v>6.72</v>
      </c>
      <c r="AA39" s="1805">
        <v>3</v>
      </c>
      <c r="AB39" s="1806">
        <v>4947</v>
      </c>
      <c r="AC39" s="1807">
        <v>8.1995298650000006</v>
      </c>
      <c r="AD39" s="1797">
        <v>9</v>
      </c>
      <c r="AE39" s="1797">
        <v>28460</v>
      </c>
      <c r="AF39" s="2367">
        <v>9.3169811216400014</v>
      </c>
    </row>
    <row r="40" spans="1:32" ht="13">
      <c r="A40" s="1820"/>
      <c r="B40" s="1821" t="s">
        <v>126</v>
      </c>
      <c r="C40" s="1822">
        <v>39069</v>
      </c>
      <c r="D40" s="1822">
        <v>116861373</v>
      </c>
      <c r="E40" s="1823">
        <v>57732.208685958445</v>
      </c>
      <c r="F40" s="1822">
        <v>35875</v>
      </c>
      <c r="G40" s="1822">
        <v>164033724</v>
      </c>
      <c r="H40" s="1823">
        <v>80356.063675278885</v>
      </c>
      <c r="I40" s="1822">
        <v>35412</v>
      </c>
      <c r="J40" s="1822">
        <v>179841286</v>
      </c>
      <c r="K40" s="1823">
        <v>97352.249656494329</v>
      </c>
      <c r="L40" s="1822">
        <v>34641</v>
      </c>
      <c r="M40" s="1822">
        <v>188457613.86274511</v>
      </c>
      <c r="N40" s="1823">
        <v>101809.91420860578</v>
      </c>
      <c r="O40" s="1822">
        <v>36596</v>
      </c>
      <c r="P40" s="1822">
        <v>224653012</v>
      </c>
      <c r="Q40" s="1823">
        <v>116989.23787361836</v>
      </c>
      <c r="R40" s="1824">
        <v>36858</v>
      </c>
      <c r="S40" s="1824">
        <v>227850847</v>
      </c>
      <c r="T40" s="1823">
        <v>157383.97658645516</v>
      </c>
      <c r="U40" s="1825">
        <v>39204</v>
      </c>
      <c r="V40" s="1825">
        <v>179771539</v>
      </c>
      <c r="W40" s="1826">
        <v>164455.29838178755</v>
      </c>
      <c r="X40" s="1827">
        <v>40722</v>
      </c>
      <c r="Y40" s="1827">
        <v>215735014</v>
      </c>
      <c r="Z40" s="1828">
        <v>189001.20159493713</v>
      </c>
      <c r="AA40" s="1951">
        <v>42319</v>
      </c>
      <c r="AB40" s="1952">
        <v>266745019.19</v>
      </c>
      <c r="AC40" s="1953">
        <v>225975.82400811266</v>
      </c>
      <c r="AD40" s="1829">
        <v>45660.0568623</v>
      </c>
      <c r="AE40" s="1821">
        <v>300091014.0109213</v>
      </c>
      <c r="AF40" s="2368">
        <v>227812.33483756435</v>
      </c>
    </row>
    <row r="41" spans="1:32" s="1831" customFormat="1" ht="18" customHeight="1">
      <c r="A41" s="1830" t="s">
        <v>830</v>
      </c>
      <c r="B41" s="1830"/>
      <c r="C41" s="1830"/>
      <c r="D41" s="1830"/>
      <c r="E41" s="1830"/>
      <c r="F41" s="1830"/>
      <c r="G41" s="1830"/>
      <c r="H41" s="1830"/>
      <c r="I41" s="1830"/>
      <c r="K41" s="1830"/>
      <c r="X41" s="1832"/>
      <c r="Y41" s="1832"/>
      <c r="Z41" s="1832"/>
      <c r="AA41" s="1833"/>
      <c r="AB41" s="1833"/>
      <c r="AC41" s="1833"/>
      <c r="AD41" s="1780"/>
      <c r="AE41" s="1780"/>
      <c r="AF41" s="1780"/>
    </row>
    <row r="42" spans="1:32" ht="49.5" customHeight="1">
      <c r="A42" s="2026" t="s">
        <v>375</v>
      </c>
      <c r="B42" s="2026"/>
      <c r="C42" s="2026"/>
      <c r="D42" s="2026"/>
      <c r="E42" s="2026"/>
      <c r="F42" s="2026"/>
      <c r="G42" s="2026"/>
      <c r="H42" s="2026"/>
      <c r="I42" s="2026"/>
      <c r="J42" s="2026"/>
      <c r="K42" s="2026"/>
      <c r="X42" s="1834"/>
      <c r="Y42" s="1834"/>
      <c r="Z42" s="1834"/>
    </row>
    <row r="43" spans="1:32">
      <c r="A43" s="2026" t="s">
        <v>939</v>
      </c>
      <c r="B43" s="2026"/>
      <c r="C43" s="2026"/>
      <c r="D43" s="2026"/>
      <c r="E43" s="2026"/>
      <c r="F43" s="2026"/>
      <c r="G43" s="2026"/>
      <c r="H43" s="2026"/>
      <c r="I43" s="2026"/>
      <c r="J43" s="2026"/>
      <c r="K43" s="2026"/>
    </row>
  </sheetData>
  <mergeCells count="14">
    <mergeCell ref="A43:K43"/>
    <mergeCell ref="AA2:AC2"/>
    <mergeCell ref="AD2:AF2"/>
    <mergeCell ref="A2:A3"/>
    <mergeCell ref="B2:B3"/>
    <mergeCell ref="C2:E2"/>
    <mergeCell ref="F2:H2"/>
    <mergeCell ref="I2:K2"/>
    <mergeCell ref="L2:N2"/>
    <mergeCell ref="A42:K42"/>
    <mergeCell ref="O2:Q2"/>
    <mergeCell ref="R2:T2"/>
    <mergeCell ref="U2:W2"/>
    <mergeCell ref="X2:Z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E62"/>
  <sheetViews>
    <sheetView zoomScale="80" zoomScaleNormal="80" workbookViewId="0">
      <pane xSplit="5" ySplit="4" topLeftCell="BK35" activePane="bottomRight" state="frozen"/>
      <selection activeCell="K13" sqref="K13"/>
      <selection pane="topRight" activeCell="K13" sqref="K13"/>
      <selection pane="bottomLeft" activeCell="K13" sqref="K13"/>
      <selection pane="bottomRight" activeCell="A44" sqref="A44:K44"/>
    </sheetView>
  </sheetViews>
  <sheetFormatPr defaultRowHeight="13"/>
  <cols>
    <col min="1" max="1" width="6.26953125" style="147" customWidth="1"/>
    <col min="2" max="2" width="23" style="125" customWidth="1"/>
    <col min="3" max="3" width="16.7265625" style="125" customWidth="1"/>
    <col min="4" max="4" width="14.81640625" style="125" customWidth="1"/>
    <col min="5" max="5" width="19.1796875" style="125" customWidth="1"/>
    <col min="6" max="6" width="11.7265625" style="125" customWidth="1"/>
    <col min="7" max="7" width="12.7265625" style="125" customWidth="1"/>
    <col min="8" max="14" width="13" style="125" customWidth="1"/>
    <col min="15" max="29" width="11.7265625" style="125" customWidth="1"/>
    <col min="30" max="30" width="12.81640625" style="125" bestFit="1" customWidth="1"/>
    <col min="31" max="31" width="15.1796875" style="125" bestFit="1" customWidth="1"/>
    <col min="32" max="33" width="12.81640625" style="125" bestFit="1" customWidth="1"/>
    <col min="34" max="34" width="15.1796875" style="125" bestFit="1" customWidth="1"/>
    <col min="35" max="35" width="12.81640625" style="125" bestFit="1" customWidth="1"/>
    <col min="36" max="36" width="11.7265625" style="125" customWidth="1"/>
    <col min="37" max="37" width="14.453125" style="125" customWidth="1"/>
    <col min="38" max="39" width="11.7265625" style="125" customWidth="1"/>
    <col min="40" max="40" width="14.26953125" style="125" customWidth="1"/>
    <col min="41" max="42" width="11.7265625" style="125" customWidth="1"/>
    <col min="43" max="44" width="12.81640625" style="125" bestFit="1" customWidth="1"/>
    <col min="45" max="72" width="11.7265625" style="125" customWidth="1"/>
    <col min="73" max="73" width="14.26953125" style="125" customWidth="1"/>
    <col min="74" max="74" width="12.81640625" style="125" bestFit="1" customWidth="1"/>
    <col min="75" max="75" width="11.7265625" style="125" customWidth="1"/>
    <col min="76" max="76" width="13.7265625" style="125" customWidth="1"/>
    <col min="77" max="77" width="12.81640625" style="125" bestFit="1" customWidth="1"/>
    <col min="78" max="78" width="11.7265625" style="125" customWidth="1"/>
    <col min="79" max="79" width="15" style="125" customWidth="1"/>
    <col min="80" max="81" width="11.7265625" style="125" customWidth="1"/>
    <col min="82" max="82" width="13.81640625" style="125" customWidth="1"/>
    <col min="83" max="90" width="11.7265625" style="125" customWidth="1"/>
    <col min="91" max="91" width="14.26953125" style="125" customWidth="1"/>
    <col min="92" max="93" width="11.7265625" style="125" customWidth="1"/>
    <col min="94" max="94" width="14" style="125" customWidth="1"/>
    <col min="95" max="98" width="13.26953125" style="125" customWidth="1"/>
    <col min="99" max="102" width="11.7265625" style="125" customWidth="1"/>
    <col min="103" max="103" width="13.81640625" style="125" bestFit="1" customWidth="1"/>
    <col min="104" max="104" width="12.81640625" style="125" bestFit="1" customWidth="1"/>
    <col min="105" max="105" width="11.7265625" style="125" customWidth="1"/>
    <col min="106" max="106" width="13.81640625" style="125" bestFit="1" customWidth="1"/>
    <col min="107" max="107" width="12.81640625" style="125" bestFit="1" customWidth="1"/>
    <col min="108" max="126" width="11.7265625" style="125" customWidth="1"/>
    <col min="127" max="127" width="17.81640625" style="125" bestFit="1" customWidth="1"/>
    <col min="128" max="128" width="12.81640625" style="125" bestFit="1" customWidth="1"/>
    <col min="129" max="129" width="10.54296875" style="125" bestFit="1" customWidth="1"/>
    <col min="130" max="130" width="17.81640625" style="125" bestFit="1" customWidth="1"/>
    <col min="131" max="131" width="12.81640625" style="125" bestFit="1" customWidth="1"/>
    <col min="132" max="132" width="10.54296875" style="125" bestFit="1" customWidth="1"/>
    <col min="133" max="133" width="11.26953125" style="125" bestFit="1" customWidth="1"/>
    <col min="134" max="134" width="10.26953125" style="125" bestFit="1" customWidth="1"/>
    <col min="135" max="135" width="10.54296875" style="125" bestFit="1" customWidth="1"/>
    <col min="136" max="136" width="12.453125" style="125" customWidth="1"/>
    <col min="137" max="137" width="10.26953125" style="125" bestFit="1" customWidth="1"/>
    <col min="138" max="138" width="10.54296875" style="125" bestFit="1" customWidth="1"/>
    <col min="139" max="139" width="11.26953125" style="125" bestFit="1" customWidth="1"/>
    <col min="140" max="140" width="10.26953125" style="125" bestFit="1" customWidth="1"/>
    <col min="141" max="141" width="12.81640625" style="125" bestFit="1" customWidth="1"/>
    <col min="142" max="142" width="13.81640625" style="125" bestFit="1" customWidth="1"/>
    <col min="143" max="143" width="12.81640625" style="125" bestFit="1" customWidth="1"/>
    <col min="144" max="144" width="10.54296875" style="125" bestFit="1" customWidth="1"/>
    <col min="145" max="146" width="12.81640625" style="125" bestFit="1" customWidth="1"/>
    <col min="147" max="147" width="10.54296875" style="125" bestFit="1" customWidth="1"/>
    <col min="148" max="148" width="13.81640625" style="125" bestFit="1" customWidth="1"/>
    <col min="149" max="149" width="12.81640625" style="125" bestFit="1" customWidth="1"/>
    <col min="150" max="150" width="14.54296875" style="125" bestFit="1" customWidth="1"/>
    <col min="151" max="151" width="20.26953125" style="125" bestFit="1" customWidth="1"/>
    <col min="152" max="152" width="14.54296875" style="125" bestFit="1" customWidth="1"/>
    <col min="153" max="153" width="12.81640625" style="125" bestFit="1" customWidth="1"/>
    <col min="154" max="154" width="17.81640625" style="125" bestFit="1" customWidth="1"/>
    <col min="155" max="156" width="12.81640625" style="125" bestFit="1" customWidth="1"/>
    <col min="157" max="157" width="17.81640625" style="125" bestFit="1" customWidth="1"/>
    <col min="158" max="159" width="12.81640625" style="125" bestFit="1" customWidth="1"/>
    <col min="160" max="160" width="17.81640625" style="125" bestFit="1" customWidth="1"/>
    <col min="161" max="161" width="12.81640625" style="125" bestFit="1" customWidth="1"/>
    <col min="162" max="338" width="9.1796875" style="125"/>
    <col min="339" max="339" width="28" style="125" customWidth="1"/>
    <col min="340" max="379" width="11.7265625" style="125" customWidth="1"/>
    <col min="380" max="380" width="13.26953125" style="125" customWidth="1"/>
    <col min="381" max="417" width="11.7265625" style="125" customWidth="1"/>
    <col min="418" max="594" width="9.1796875" style="125"/>
    <col min="595" max="595" width="28" style="125" customWidth="1"/>
    <col min="596" max="635" width="11.7265625" style="125" customWidth="1"/>
    <col min="636" max="636" width="13.26953125" style="125" customWidth="1"/>
    <col min="637" max="673" width="11.7265625" style="125" customWidth="1"/>
    <col min="674" max="850" width="9.1796875" style="125"/>
    <col min="851" max="851" width="28" style="125" customWidth="1"/>
    <col min="852" max="891" width="11.7265625" style="125" customWidth="1"/>
    <col min="892" max="892" width="13.26953125" style="125" customWidth="1"/>
    <col min="893" max="929" width="11.7265625" style="125" customWidth="1"/>
    <col min="930" max="1106" width="9.1796875" style="125"/>
    <col min="1107" max="1107" width="28" style="125" customWidth="1"/>
    <col min="1108" max="1147" width="11.7265625" style="125" customWidth="1"/>
    <col min="1148" max="1148" width="13.26953125" style="125" customWidth="1"/>
    <col min="1149" max="1185" width="11.7265625" style="125" customWidth="1"/>
    <col min="1186" max="1362" width="9.1796875" style="125"/>
    <col min="1363" max="1363" width="28" style="125" customWidth="1"/>
    <col min="1364" max="1403" width="11.7265625" style="125" customWidth="1"/>
    <col min="1404" max="1404" width="13.26953125" style="125" customWidth="1"/>
    <col min="1405" max="1441" width="11.7265625" style="125" customWidth="1"/>
    <col min="1442" max="1618" width="9.1796875" style="125"/>
    <col min="1619" max="1619" width="28" style="125" customWidth="1"/>
    <col min="1620" max="1659" width="11.7265625" style="125" customWidth="1"/>
    <col min="1660" max="1660" width="13.26953125" style="125" customWidth="1"/>
    <col min="1661" max="1697" width="11.7265625" style="125" customWidth="1"/>
    <col min="1698" max="1874" width="9.1796875" style="125"/>
    <col min="1875" max="1875" width="28" style="125" customWidth="1"/>
    <col min="1876" max="1915" width="11.7265625" style="125" customWidth="1"/>
    <col min="1916" max="1916" width="13.26953125" style="125" customWidth="1"/>
    <col min="1917" max="1953" width="11.7265625" style="125" customWidth="1"/>
    <col min="1954" max="2130" width="9.1796875" style="125"/>
    <col min="2131" max="2131" width="28" style="125" customWidth="1"/>
    <col min="2132" max="2171" width="11.7265625" style="125" customWidth="1"/>
    <col min="2172" max="2172" width="13.26953125" style="125" customWidth="1"/>
    <col min="2173" max="2209" width="11.7265625" style="125" customWidth="1"/>
    <col min="2210" max="2386" width="9.1796875" style="125"/>
    <col min="2387" max="2387" width="28" style="125" customWidth="1"/>
    <col min="2388" max="2427" width="11.7265625" style="125" customWidth="1"/>
    <col min="2428" max="2428" width="13.26953125" style="125" customWidth="1"/>
    <col min="2429" max="2465" width="11.7265625" style="125" customWidth="1"/>
    <col min="2466" max="2642" width="9.1796875" style="125"/>
    <col min="2643" max="2643" width="28" style="125" customWidth="1"/>
    <col min="2644" max="2683" width="11.7265625" style="125" customWidth="1"/>
    <col min="2684" max="2684" width="13.26953125" style="125" customWidth="1"/>
    <col min="2685" max="2721" width="11.7265625" style="125" customWidth="1"/>
    <col min="2722" max="2898" width="9.1796875" style="125"/>
    <col min="2899" max="2899" width="28" style="125" customWidth="1"/>
    <col min="2900" max="2939" width="11.7265625" style="125" customWidth="1"/>
    <col min="2940" max="2940" width="13.26953125" style="125" customWidth="1"/>
    <col min="2941" max="2977" width="11.7265625" style="125" customWidth="1"/>
    <col min="2978" max="3154" width="9.1796875" style="125"/>
    <col min="3155" max="3155" width="28" style="125" customWidth="1"/>
    <col min="3156" max="3195" width="11.7265625" style="125" customWidth="1"/>
    <col min="3196" max="3196" width="13.26953125" style="125" customWidth="1"/>
    <col min="3197" max="3233" width="11.7265625" style="125" customWidth="1"/>
    <col min="3234" max="3410" width="9.1796875" style="125"/>
    <col min="3411" max="3411" width="28" style="125" customWidth="1"/>
    <col min="3412" max="3451" width="11.7265625" style="125" customWidth="1"/>
    <col min="3452" max="3452" width="13.26953125" style="125" customWidth="1"/>
    <col min="3453" max="3489" width="11.7265625" style="125" customWidth="1"/>
    <col min="3490" max="3666" width="9.1796875" style="125"/>
    <col min="3667" max="3667" width="28" style="125" customWidth="1"/>
    <col min="3668" max="3707" width="11.7265625" style="125" customWidth="1"/>
    <col min="3708" max="3708" width="13.26953125" style="125" customWidth="1"/>
    <col min="3709" max="3745" width="11.7265625" style="125" customWidth="1"/>
    <col min="3746" max="3922" width="9.1796875" style="125"/>
    <col min="3923" max="3923" width="28" style="125" customWidth="1"/>
    <col min="3924" max="3963" width="11.7265625" style="125" customWidth="1"/>
    <col min="3964" max="3964" width="13.26953125" style="125" customWidth="1"/>
    <col min="3965" max="4001" width="11.7265625" style="125" customWidth="1"/>
    <col min="4002" max="4178" width="9.1796875" style="125"/>
    <col min="4179" max="4179" width="28" style="125" customWidth="1"/>
    <col min="4180" max="4219" width="11.7265625" style="125" customWidth="1"/>
    <col min="4220" max="4220" width="13.26953125" style="125" customWidth="1"/>
    <col min="4221" max="4257" width="11.7265625" style="125" customWidth="1"/>
    <col min="4258" max="4434" width="9.1796875" style="125"/>
    <col min="4435" max="4435" width="28" style="125" customWidth="1"/>
    <col min="4436" max="4475" width="11.7265625" style="125" customWidth="1"/>
    <col min="4476" max="4476" width="13.26953125" style="125" customWidth="1"/>
    <col min="4477" max="4513" width="11.7265625" style="125" customWidth="1"/>
    <col min="4514" max="4690" width="9.1796875" style="125"/>
    <col min="4691" max="4691" width="28" style="125" customWidth="1"/>
    <col min="4692" max="4731" width="11.7265625" style="125" customWidth="1"/>
    <col min="4732" max="4732" width="13.26953125" style="125" customWidth="1"/>
    <col min="4733" max="4769" width="11.7265625" style="125" customWidth="1"/>
    <col min="4770" max="4946" width="9.1796875" style="125"/>
    <col min="4947" max="4947" width="28" style="125" customWidth="1"/>
    <col min="4948" max="4987" width="11.7265625" style="125" customWidth="1"/>
    <col min="4988" max="4988" width="13.26953125" style="125" customWidth="1"/>
    <col min="4989" max="5025" width="11.7265625" style="125" customWidth="1"/>
    <col min="5026" max="5202" width="9.1796875" style="125"/>
    <col min="5203" max="5203" width="28" style="125" customWidth="1"/>
    <col min="5204" max="5243" width="11.7265625" style="125" customWidth="1"/>
    <col min="5244" max="5244" width="13.26953125" style="125" customWidth="1"/>
    <col min="5245" max="5281" width="11.7265625" style="125" customWidth="1"/>
    <col min="5282" max="5458" width="9.1796875" style="125"/>
    <col min="5459" max="5459" width="28" style="125" customWidth="1"/>
    <col min="5460" max="5499" width="11.7265625" style="125" customWidth="1"/>
    <col min="5500" max="5500" width="13.26953125" style="125" customWidth="1"/>
    <col min="5501" max="5537" width="11.7265625" style="125" customWidth="1"/>
    <col min="5538" max="5714" width="9.1796875" style="125"/>
    <col min="5715" max="5715" width="28" style="125" customWidth="1"/>
    <col min="5716" max="5755" width="11.7265625" style="125" customWidth="1"/>
    <col min="5756" max="5756" width="13.26953125" style="125" customWidth="1"/>
    <col min="5757" max="5793" width="11.7265625" style="125" customWidth="1"/>
    <col min="5794" max="5970" width="9.1796875" style="125"/>
    <col min="5971" max="5971" width="28" style="125" customWidth="1"/>
    <col min="5972" max="6011" width="11.7265625" style="125" customWidth="1"/>
    <col min="6012" max="6012" width="13.26953125" style="125" customWidth="1"/>
    <col min="6013" max="6049" width="11.7265625" style="125" customWidth="1"/>
    <col min="6050" max="6226" width="9.1796875" style="125"/>
    <col min="6227" max="6227" width="28" style="125" customWidth="1"/>
    <col min="6228" max="6267" width="11.7265625" style="125" customWidth="1"/>
    <col min="6268" max="6268" width="13.26953125" style="125" customWidth="1"/>
    <col min="6269" max="6305" width="11.7265625" style="125" customWidth="1"/>
    <col min="6306" max="6482" width="9.1796875" style="125"/>
    <col min="6483" max="6483" width="28" style="125" customWidth="1"/>
    <col min="6484" max="6523" width="11.7265625" style="125" customWidth="1"/>
    <col min="6524" max="6524" width="13.26953125" style="125" customWidth="1"/>
    <col min="6525" max="6561" width="11.7265625" style="125" customWidth="1"/>
    <col min="6562" max="6738" width="9.1796875" style="125"/>
    <col min="6739" max="6739" width="28" style="125" customWidth="1"/>
    <col min="6740" max="6779" width="11.7265625" style="125" customWidth="1"/>
    <col min="6780" max="6780" width="13.26953125" style="125" customWidth="1"/>
    <col min="6781" max="6817" width="11.7265625" style="125" customWidth="1"/>
    <col min="6818" max="6994" width="9.1796875" style="125"/>
    <col min="6995" max="6995" width="28" style="125" customWidth="1"/>
    <col min="6996" max="7035" width="11.7265625" style="125" customWidth="1"/>
    <col min="7036" max="7036" width="13.26953125" style="125" customWidth="1"/>
    <col min="7037" max="7073" width="11.7265625" style="125" customWidth="1"/>
    <col min="7074" max="7250" width="9.1796875" style="125"/>
    <col min="7251" max="7251" width="28" style="125" customWidth="1"/>
    <col min="7252" max="7291" width="11.7265625" style="125" customWidth="1"/>
    <col min="7292" max="7292" width="13.26953125" style="125" customWidth="1"/>
    <col min="7293" max="7329" width="11.7265625" style="125" customWidth="1"/>
    <col min="7330" max="7506" width="9.1796875" style="125"/>
    <col min="7507" max="7507" width="28" style="125" customWidth="1"/>
    <col min="7508" max="7547" width="11.7265625" style="125" customWidth="1"/>
    <col min="7548" max="7548" width="13.26953125" style="125" customWidth="1"/>
    <col min="7549" max="7585" width="11.7265625" style="125" customWidth="1"/>
    <col min="7586" max="7762" width="9.1796875" style="125"/>
    <col min="7763" max="7763" width="28" style="125" customWidth="1"/>
    <col min="7764" max="7803" width="11.7265625" style="125" customWidth="1"/>
    <col min="7804" max="7804" width="13.26953125" style="125" customWidth="1"/>
    <col min="7805" max="7841" width="11.7265625" style="125" customWidth="1"/>
    <col min="7842" max="8018" width="9.1796875" style="125"/>
    <col min="8019" max="8019" width="28" style="125" customWidth="1"/>
    <col min="8020" max="8059" width="11.7265625" style="125" customWidth="1"/>
    <col min="8060" max="8060" width="13.26953125" style="125" customWidth="1"/>
    <col min="8061" max="8097" width="11.7265625" style="125" customWidth="1"/>
    <col min="8098" max="8274" width="9.1796875" style="125"/>
    <col min="8275" max="8275" width="28" style="125" customWidth="1"/>
    <col min="8276" max="8315" width="11.7265625" style="125" customWidth="1"/>
    <col min="8316" max="8316" width="13.26953125" style="125" customWidth="1"/>
    <col min="8317" max="8353" width="11.7265625" style="125" customWidth="1"/>
    <col min="8354" max="8530" width="9.1796875" style="125"/>
    <col min="8531" max="8531" width="28" style="125" customWidth="1"/>
    <col min="8532" max="8571" width="11.7265625" style="125" customWidth="1"/>
    <col min="8572" max="8572" width="13.26953125" style="125" customWidth="1"/>
    <col min="8573" max="8609" width="11.7265625" style="125" customWidth="1"/>
    <col min="8610" max="8786" width="9.1796875" style="125"/>
    <col min="8787" max="8787" width="28" style="125" customWidth="1"/>
    <col min="8788" max="8827" width="11.7265625" style="125" customWidth="1"/>
    <col min="8828" max="8828" width="13.26953125" style="125" customWidth="1"/>
    <col min="8829" max="8865" width="11.7265625" style="125" customWidth="1"/>
    <col min="8866" max="9042" width="9.1796875" style="125"/>
    <col min="9043" max="9043" width="28" style="125" customWidth="1"/>
    <col min="9044" max="9083" width="11.7265625" style="125" customWidth="1"/>
    <col min="9084" max="9084" width="13.26953125" style="125" customWidth="1"/>
    <col min="9085" max="9121" width="11.7265625" style="125" customWidth="1"/>
    <col min="9122" max="9298" width="9.1796875" style="125"/>
    <col min="9299" max="9299" width="28" style="125" customWidth="1"/>
    <col min="9300" max="9339" width="11.7265625" style="125" customWidth="1"/>
    <col min="9340" max="9340" width="13.26953125" style="125" customWidth="1"/>
    <col min="9341" max="9377" width="11.7265625" style="125" customWidth="1"/>
    <col min="9378" max="9554" width="9.1796875" style="125"/>
    <col min="9555" max="9555" width="28" style="125" customWidth="1"/>
    <col min="9556" max="9595" width="11.7265625" style="125" customWidth="1"/>
    <col min="9596" max="9596" width="13.26953125" style="125" customWidth="1"/>
    <col min="9597" max="9633" width="11.7265625" style="125" customWidth="1"/>
    <col min="9634" max="9810" width="9.1796875" style="125"/>
    <col min="9811" max="9811" width="28" style="125" customWidth="1"/>
    <col min="9812" max="9851" width="11.7265625" style="125" customWidth="1"/>
    <col min="9852" max="9852" width="13.26953125" style="125" customWidth="1"/>
    <col min="9853" max="9889" width="11.7265625" style="125" customWidth="1"/>
    <col min="9890" max="10066" width="9.1796875" style="125"/>
    <col min="10067" max="10067" width="28" style="125" customWidth="1"/>
    <col min="10068" max="10107" width="11.7265625" style="125" customWidth="1"/>
    <col min="10108" max="10108" width="13.26953125" style="125" customWidth="1"/>
    <col min="10109" max="10145" width="11.7265625" style="125" customWidth="1"/>
    <col min="10146" max="10322" width="9.1796875" style="125"/>
    <col min="10323" max="10323" width="28" style="125" customWidth="1"/>
    <col min="10324" max="10363" width="11.7265625" style="125" customWidth="1"/>
    <col min="10364" max="10364" width="13.26953125" style="125" customWidth="1"/>
    <col min="10365" max="10401" width="11.7265625" style="125" customWidth="1"/>
    <col min="10402" max="10578" width="9.1796875" style="125"/>
    <col min="10579" max="10579" width="28" style="125" customWidth="1"/>
    <col min="10580" max="10619" width="11.7265625" style="125" customWidth="1"/>
    <col min="10620" max="10620" width="13.26953125" style="125" customWidth="1"/>
    <col min="10621" max="10657" width="11.7265625" style="125" customWidth="1"/>
    <col min="10658" max="10834" width="9.1796875" style="125"/>
    <col min="10835" max="10835" width="28" style="125" customWidth="1"/>
    <col min="10836" max="10875" width="11.7265625" style="125" customWidth="1"/>
    <col min="10876" max="10876" width="13.26953125" style="125" customWidth="1"/>
    <col min="10877" max="10913" width="11.7265625" style="125" customWidth="1"/>
    <col min="10914" max="11090" width="9.1796875" style="125"/>
    <col min="11091" max="11091" width="28" style="125" customWidth="1"/>
    <col min="11092" max="11131" width="11.7265625" style="125" customWidth="1"/>
    <col min="11132" max="11132" width="13.26953125" style="125" customWidth="1"/>
    <col min="11133" max="11169" width="11.7265625" style="125" customWidth="1"/>
    <col min="11170" max="11346" width="9.1796875" style="125"/>
    <col min="11347" max="11347" width="28" style="125" customWidth="1"/>
    <col min="11348" max="11387" width="11.7265625" style="125" customWidth="1"/>
    <col min="11388" max="11388" width="13.26953125" style="125" customWidth="1"/>
    <col min="11389" max="11425" width="11.7265625" style="125" customWidth="1"/>
    <col min="11426" max="11602" width="9.1796875" style="125"/>
    <col min="11603" max="11603" width="28" style="125" customWidth="1"/>
    <col min="11604" max="11643" width="11.7265625" style="125" customWidth="1"/>
    <col min="11644" max="11644" width="13.26953125" style="125" customWidth="1"/>
    <col min="11645" max="11681" width="11.7265625" style="125" customWidth="1"/>
    <col min="11682" max="11858" width="9.1796875" style="125"/>
    <col min="11859" max="11859" width="28" style="125" customWidth="1"/>
    <col min="11860" max="11899" width="11.7265625" style="125" customWidth="1"/>
    <col min="11900" max="11900" width="13.26953125" style="125" customWidth="1"/>
    <col min="11901" max="11937" width="11.7265625" style="125" customWidth="1"/>
    <col min="11938" max="12114" width="9.1796875" style="125"/>
    <col min="12115" max="12115" width="28" style="125" customWidth="1"/>
    <col min="12116" max="12155" width="11.7265625" style="125" customWidth="1"/>
    <col min="12156" max="12156" width="13.26953125" style="125" customWidth="1"/>
    <col min="12157" max="12193" width="11.7265625" style="125" customWidth="1"/>
    <col min="12194" max="12370" width="9.1796875" style="125"/>
    <col min="12371" max="12371" width="28" style="125" customWidth="1"/>
    <col min="12372" max="12411" width="11.7265625" style="125" customWidth="1"/>
    <col min="12412" max="12412" width="13.26953125" style="125" customWidth="1"/>
    <col min="12413" max="12449" width="11.7265625" style="125" customWidth="1"/>
    <col min="12450" max="12626" width="9.1796875" style="125"/>
    <col min="12627" max="12627" width="28" style="125" customWidth="1"/>
    <col min="12628" max="12667" width="11.7265625" style="125" customWidth="1"/>
    <col min="12668" max="12668" width="13.26953125" style="125" customWidth="1"/>
    <col min="12669" max="12705" width="11.7265625" style="125" customWidth="1"/>
    <col min="12706" max="12882" width="9.1796875" style="125"/>
    <col min="12883" max="12883" width="28" style="125" customWidth="1"/>
    <col min="12884" max="12923" width="11.7265625" style="125" customWidth="1"/>
    <col min="12924" max="12924" width="13.26953125" style="125" customWidth="1"/>
    <col min="12925" max="12961" width="11.7265625" style="125" customWidth="1"/>
    <col min="12962" max="13138" width="9.1796875" style="125"/>
    <col min="13139" max="13139" width="28" style="125" customWidth="1"/>
    <col min="13140" max="13179" width="11.7265625" style="125" customWidth="1"/>
    <col min="13180" max="13180" width="13.26953125" style="125" customWidth="1"/>
    <col min="13181" max="13217" width="11.7265625" style="125" customWidth="1"/>
    <col min="13218" max="13394" width="9.1796875" style="125"/>
    <col min="13395" max="13395" width="28" style="125" customWidth="1"/>
    <col min="13396" max="13435" width="11.7265625" style="125" customWidth="1"/>
    <col min="13436" max="13436" width="13.26953125" style="125" customWidth="1"/>
    <col min="13437" max="13473" width="11.7265625" style="125" customWidth="1"/>
    <col min="13474" max="13650" width="9.1796875" style="125"/>
    <col min="13651" max="13651" width="28" style="125" customWidth="1"/>
    <col min="13652" max="13691" width="11.7265625" style="125" customWidth="1"/>
    <col min="13692" max="13692" width="13.26953125" style="125" customWidth="1"/>
    <col min="13693" max="13729" width="11.7265625" style="125" customWidth="1"/>
    <col min="13730" max="13906" width="9.1796875" style="125"/>
    <col min="13907" max="13907" width="28" style="125" customWidth="1"/>
    <col min="13908" max="13947" width="11.7265625" style="125" customWidth="1"/>
    <col min="13948" max="13948" width="13.26953125" style="125" customWidth="1"/>
    <col min="13949" max="13985" width="11.7265625" style="125" customWidth="1"/>
    <col min="13986" max="14162" width="9.1796875" style="125"/>
    <col min="14163" max="14163" width="28" style="125" customWidth="1"/>
    <col min="14164" max="14203" width="11.7265625" style="125" customWidth="1"/>
    <col min="14204" max="14204" width="13.26953125" style="125" customWidth="1"/>
    <col min="14205" max="14241" width="11.7265625" style="125" customWidth="1"/>
    <col min="14242" max="14418" width="9.1796875" style="125"/>
    <col min="14419" max="14419" width="28" style="125" customWidth="1"/>
    <col min="14420" max="14459" width="11.7265625" style="125" customWidth="1"/>
    <col min="14460" max="14460" width="13.26953125" style="125" customWidth="1"/>
    <col min="14461" max="14497" width="11.7265625" style="125" customWidth="1"/>
    <col min="14498" max="14674" width="9.1796875" style="125"/>
    <col min="14675" max="14675" width="28" style="125" customWidth="1"/>
    <col min="14676" max="14715" width="11.7265625" style="125" customWidth="1"/>
    <col min="14716" max="14716" width="13.26953125" style="125" customWidth="1"/>
    <col min="14717" max="14753" width="11.7265625" style="125" customWidth="1"/>
    <col min="14754" max="14930" width="9.1796875" style="125"/>
    <col min="14931" max="14931" width="28" style="125" customWidth="1"/>
    <col min="14932" max="14971" width="11.7265625" style="125" customWidth="1"/>
    <col min="14972" max="14972" width="13.26953125" style="125" customWidth="1"/>
    <col min="14973" max="15009" width="11.7265625" style="125" customWidth="1"/>
    <col min="15010" max="15186" width="9.1796875" style="125"/>
    <col min="15187" max="15187" width="28" style="125" customWidth="1"/>
    <col min="15188" max="15227" width="11.7265625" style="125" customWidth="1"/>
    <col min="15228" max="15228" width="13.26953125" style="125" customWidth="1"/>
    <col min="15229" max="15265" width="11.7265625" style="125" customWidth="1"/>
    <col min="15266" max="15442" width="9.1796875" style="125"/>
    <col min="15443" max="15443" width="28" style="125" customWidth="1"/>
    <col min="15444" max="15483" width="11.7265625" style="125" customWidth="1"/>
    <col min="15484" max="15484" width="13.26953125" style="125" customWidth="1"/>
    <col min="15485" max="15521" width="11.7265625" style="125" customWidth="1"/>
    <col min="15522" max="15698" width="9.1796875" style="125"/>
    <col min="15699" max="15699" width="28" style="125" customWidth="1"/>
    <col min="15700" max="15739" width="11.7265625" style="125" customWidth="1"/>
    <col min="15740" max="15740" width="13.26953125" style="125" customWidth="1"/>
    <col min="15741" max="15777" width="11.7265625" style="125" customWidth="1"/>
    <col min="15778" max="15954" width="9.1796875" style="125"/>
    <col min="15955" max="15955" width="28" style="125" customWidth="1"/>
    <col min="15956" max="15995" width="11.7265625" style="125" customWidth="1"/>
    <col min="15996" max="15996" width="13.26953125" style="125" customWidth="1"/>
    <col min="15997" max="16033" width="11.7265625" style="125" customWidth="1"/>
    <col min="16034" max="16210" width="9.1796875" style="125"/>
    <col min="16211" max="16211" width="28" style="125" customWidth="1"/>
    <col min="16212" max="16251" width="11.7265625" style="125" customWidth="1"/>
    <col min="16252" max="16252" width="13.26953125" style="125" customWidth="1"/>
    <col min="16253" max="16289" width="11.7265625" style="125" customWidth="1"/>
    <col min="16290" max="16384" width="9.1796875" style="125"/>
  </cols>
  <sheetData>
    <row r="1" spans="1:161" ht="23.25" customHeight="1">
      <c r="A1" s="212" t="s">
        <v>340</v>
      </c>
      <c r="B1" s="668"/>
      <c r="C1" s="668"/>
      <c r="D1" s="668"/>
      <c r="E1" s="668"/>
      <c r="F1" s="656"/>
      <c r="G1" s="656"/>
      <c r="H1" s="656"/>
      <c r="I1" s="656"/>
      <c r="J1" s="656"/>
      <c r="K1" s="656"/>
      <c r="L1" s="656"/>
      <c r="M1" s="656"/>
      <c r="N1" s="656"/>
      <c r="O1" s="657"/>
      <c r="P1" s="657"/>
      <c r="Q1" s="657"/>
      <c r="R1" s="657"/>
      <c r="S1" s="657"/>
      <c r="T1" s="657"/>
      <c r="U1" s="657"/>
      <c r="V1" s="657"/>
      <c r="W1" s="657"/>
      <c r="X1" s="657"/>
      <c r="Y1" s="657"/>
      <c r="Z1" s="657"/>
      <c r="AA1" s="657"/>
      <c r="AB1" s="657"/>
      <c r="AC1" s="657"/>
      <c r="AD1" s="657"/>
      <c r="AE1" s="657"/>
      <c r="AF1" s="657"/>
      <c r="AG1" s="657"/>
      <c r="AH1" s="657"/>
      <c r="AI1" s="657"/>
      <c r="AJ1" s="657"/>
      <c r="AK1" s="657"/>
      <c r="AL1" s="657"/>
      <c r="AM1" s="657"/>
      <c r="AN1" s="657"/>
      <c r="AO1" s="657"/>
      <c r="AP1" s="657"/>
      <c r="AQ1" s="657"/>
      <c r="AR1" s="657"/>
      <c r="AS1" s="657"/>
      <c r="AT1" s="657"/>
      <c r="AU1" s="657"/>
      <c r="AV1" s="657"/>
      <c r="AW1" s="657"/>
      <c r="AX1" s="657"/>
      <c r="AY1" s="657"/>
      <c r="AZ1" s="657"/>
      <c r="BA1" s="657"/>
      <c r="BB1" s="657"/>
      <c r="BC1" s="657"/>
      <c r="BD1" s="657"/>
      <c r="BE1" s="657"/>
      <c r="BF1" s="657"/>
      <c r="BG1" s="657"/>
      <c r="BH1" s="657"/>
      <c r="BI1" s="657"/>
      <c r="BJ1" s="657"/>
      <c r="BK1" s="657"/>
      <c r="BL1" s="657"/>
      <c r="BM1" s="657"/>
      <c r="BN1" s="657"/>
      <c r="BO1" s="657"/>
      <c r="BP1" s="657"/>
      <c r="BQ1" s="657"/>
      <c r="BR1" s="657"/>
      <c r="BS1" s="657"/>
      <c r="BT1" s="657"/>
      <c r="BU1" s="657"/>
      <c r="BV1" s="657"/>
      <c r="BW1" s="657"/>
      <c r="BX1" s="657"/>
      <c r="BY1" s="657"/>
      <c r="BZ1" s="657"/>
      <c r="CA1" s="657"/>
      <c r="CB1" s="657"/>
      <c r="CC1" s="657"/>
      <c r="CD1" s="657"/>
      <c r="CE1" s="657"/>
      <c r="CF1" s="657"/>
      <c r="CG1" s="657"/>
      <c r="CH1" s="657"/>
      <c r="CI1" s="657"/>
      <c r="CJ1" s="657"/>
      <c r="CK1" s="657"/>
      <c r="CL1" s="657"/>
      <c r="CM1" s="657"/>
      <c r="CN1" s="657"/>
      <c r="CO1" s="658"/>
      <c r="CP1" s="656"/>
      <c r="CQ1" s="656"/>
      <c r="CR1" s="656"/>
      <c r="CS1" s="656"/>
      <c r="CT1" s="656"/>
      <c r="CU1" s="656"/>
      <c r="CV1" s="656"/>
      <c r="CW1" s="656"/>
      <c r="CX1" s="656"/>
      <c r="CY1" s="656"/>
      <c r="CZ1" s="656"/>
      <c r="DA1" s="656"/>
      <c r="DB1" s="656"/>
      <c r="DC1" s="656"/>
      <c r="DD1" s="656"/>
      <c r="DE1" s="656"/>
      <c r="DF1" s="656"/>
      <c r="DG1" s="656"/>
      <c r="DH1" s="656"/>
      <c r="DI1" s="656"/>
      <c r="DJ1" s="656"/>
      <c r="DK1" s="656"/>
      <c r="DL1" s="656"/>
      <c r="DM1" s="656"/>
      <c r="DN1" s="656"/>
      <c r="DO1" s="656"/>
      <c r="DP1" s="656"/>
      <c r="DQ1" s="656"/>
      <c r="DR1" s="656"/>
      <c r="DS1" s="656"/>
      <c r="DT1" s="656"/>
      <c r="DU1" s="656"/>
      <c r="DV1" s="656"/>
      <c r="DW1" s="656"/>
      <c r="DX1" s="656"/>
      <c r="DY1" s="656"/>
      <c r="DZ1" s="656"/>
      <c r="EA1" s="656"/>
      <c r="EB1" s="656"/>
      <c r="EC1" s="656"/>
      <c r="ED1" s="656"/>
      <c r="EE1" s="656"/>
      <c r="EF1" s="656"/>
      <c r="EG1" s="656"/>
      <c r="EH1" s="656"/>
      <c r="EI1" s="656"/>
      <c r="EJ1" s="656"/>
      <c r="EK1" s="656"/>
      <c r="EL1" s="656"/>
      <c r="EM1" s="656"/>
      <c r="EN1" s="656"/>
      <c r="EO1" s="656"/>
      <c r="EP1" s="656"/>
      <c r="EQ1" s="656"/>
      <c r="ER1" s="656"/>
      <c r="ES1" s="656"/>
      <c r="ET1" s="656"/>
      <c r="EU1" s="656"/>
      <c r="EV1" s="656"/>
      <c r="EW1" s="656"/>
      <c r="EX1" s="656"/>
      <c r="EY1" s="656"/>
      <c r="EZ1" s="656"/>
      <c r="FA1" s="656"/>
      <c r="FB1" s="656"/>
      <c r="FC1" s="656"/>
      <c r="FD1" s="656"/>
      <c r="FE1" s="656"/>
    </row>
    <row r="2" spans="1:161" s="659" customFormat="1" ht="18" customHeight="1">
      <c r="A2" s="2021" t="s">
        <v>1</v>
      </c>
      <c r="B2" s="2021" t="s">
        <v>128</v>
      </c>
      <c r="C2" s="2015" t="s">
        <v>104</v>
      </c>
      <c r="D2" s="2017"/>
      <c r="E2" s="2017"/>
      <c r="F2" s="2017"/>
      <c r="G2" s="2017"/>
      <c r="H2" s="2016"/>
      <c r="I2" s="2015" t="s">
        <v>343</v>
      </c>
      <c r="J2" s="2017"/>
      <c r="K2" s="2016"/>
      <c r="L2" s="2015" t="s">
        <v>215</v>
      </c>
      <c r="M2" s="2017"/>
      <c r="N2" s="2017"/>
      <c r="O2" s="2017"/>
      <c r="P2" s="2017"/>
      <c r="Q2" s="2016"/>
      <c r="R2" s="2015" t="s">
        <v>817</v>
      </c>
      <c r="S2" s="2017"/>
      <c r="T2" s="2017"/>
      <c r="U2" s="2017"/>
      <c r="V2" s="2017"/>
      <c r="W2" s="2016"/>
      <c r="X2" s="2015" t="s">
        <v>302</v>
      </c>
      <c r="Y2" s="2017"/>
      <c r="Z2" s="2017"/>
      <c r="AA2" s="2017"/>
      <c r="AB2" s="2017"/>
      <c r="AC2" s="2016"/>
      <c r="AD2" s="2015" t="s">
        <v>303</v>
      </c>
      <c r="AE2" s="2017"/>
      <c r="AF2" s="2017"/>
      <c r="AG2" s="2017"/>
      <c r="AH2" s="2017"/>
      <c r="AI2" s="2016"/>
      <c r="AJ2" s="2015" t="s">
        <v>304</v>
      </c>
      <c r="AK2" s="2017"/>
      <c r="AL2" s="2017"/>
      <c r="AM2" s="2017"/>
      <c r="AN2" s="2017"/>
      <c r="AO2" s="2016"/>
      <c r="AP2" s="2015" t="s">
        <v>305</v>
      </c>
      <c r="AQ2" s="2017"/>
      <c r="AR2" s="2017"/>
      <c r="AS2" s="2017"/>
      <c r="AT2" s="2017"/>
      <c r="AU2" s="2016"/>
      <c r="AV2" s="2015" t="s">
        <v>345</v>
      </c>
      <c r="AW2" s="2017"/>
      <c r="AX2" s="2016"/>
      <c r="AY2" s="2015" t="s">
        <v>306</v>
      </c>
      <c r="AZ2" s="2017"/>
      <c r="BA2" s="2017"/>
      <c r="BB2" s="2017"/>
      <c r="BC2" s="2017"/>
      <c r="BD2" s="2016"/>
      <c r="BE2" s="2015" t="s">
        <v>323</v>
      </c>
      <c r="BF2" s="2017"/>
      <c r="BG2" s="2017"/>
      <c r="BH2" s="2017"/>
      <c r="BI2" s="2017"/>
      <c r="BJ2" s="2016"/>
      <c r="BK2" s="2015" t="s">
        <v>308</v>
      </c>
      <c r="BL2" s="2017"/>
      <c r="BM2" s="2017"/>
      <c r="BN2" s="2017"/>
      <c r="BO2" s="2017"/>
      <c r="BP2" s="2016"/>
      <c r="BQ2" s="2015" t="s">
        <v>346</v>
      </c>
      <c r="BR2" s="2017"/>
      <c r="BS2" s="2016"/>
      <c r="BT2" s="2015" t="s">
        <v>219</v>
      </c>
      <c r="BU2" s="2017"/>
      <c r="BV2" s="2017"/>
      <c r="BW2" s="2017"/>
      <c r="BX2" s="2017"/>
      <c r="BY2" s="2016"/>
      <c r="BZ2" s="2015" t="s">
        <v>324</v>
      </c>
      <c r="CA2" s="2017"/>
      <c r="CB2" s="2017"/>
      <c r="CC2" s="2017"/>
      <c r="CD2" s="2017"/>
      <c r="CE2" s="2016"/>
      <c r="CF2" s="2015" t="s">
        <v>325</v>
      </c>
      <c r="CG2" s="2017"/>
      <c r="CH2" s="2017"/>
      <c r="CI2" s="2017"/>
      <c r="CJ2" s="2017"/>
      <c r="CK2" s="2016"/>
      <c r="CL2" s="2015" t="s">
        <v>310</v>
      </c>
      <c r="CM2" s="2017"/>
      <c r="CN2" s="2017"/>
      <c r="CO2" s="2017"/>
      <c r="CP2" s="2017"/>
      <c r="CQ2" s="2016"/>
      <c r="CR2" s="2015" t="s">
        <v>113</v>
      </c>
      <c r="CS2" s="2017"/>
      <c r="CT2" s="2017"/>
      <c r="CU2" s="2017"/>
      <c r="CV2" s="2017"/>
      <c r="CW2" s="2016"/>
      <c r="CX2" s="2015" t="s">
        <v>221</v>
      </c>
      <c r="CY2" s="2017"/>
      <c r="CZ2" s="2017"/>
      <c r="DA2" s="2017"/>
      <c r="DB2" s="2017"/>
      <c r="DC2" s="2016"/>
      <c r="DD2" s="2015" t="s">
        <v>222</v>
      </c>
      <c r="DE2" s="2017"/>
      <c r="DF2" s="2017"/>
      <c r="DG2" s="2017"/>
      <c r="DH2" s="2017"/>
      <c r="DI2" s="2016"/>
      <c r="DJ2" s="2015" t="s">
        <v>329</v>
      </c>
      <c r="DK2" s="2017"/>
      <c r="DL2" s="2017"/>
      <c r="DM2" s="2017"/>
      <c r="DN2" s="2017"/>
      <c r="DO2" s="2016"/>
      <c r="DP2" s="2015" t="s">
        <v>327</v>
      </c>
      <c r="DQ2" s="2017"/>
      <c r="DR2" s="2017"/>
      <c r="DS2" s="2017"/>
      <c r="DT2" s="2017"/>
      <c r="DU2" s="2016"/>
      <c r="DV2" s="2015" t="s">
        <v>109</v>
      </c>
      <c r="DW2" s="2017"/>
      <c r="DX2" s="2017"/>
      <c r="DY2" s="2017"/>
      <c r="DZ2" s="2017"/>
      <c r="EA2" s="2016"/>
      <c r="EB2" s="2015" t="s">
        <v>108</v>
      </c>
      <c r="EC2" s="2017"/>
      <c r="ED2" s="2017"/>
      <c r="EE2" s="2017"/>
      <c r="EF2" s="2017"/>
      <c r="EG2" s="2016"/>
      <c r="EH2" s="2015" t="s">
        <v>314</v>
      </c>
      <c r="EI2" s="2017"/>
      <c r="EJ2" s="2017"/>
      <c r="EK2" s="2017"/>
      <c r="EL2" s="2017"/>
      <c r="EM2" s="2016"/>
      <c r="EN2" s="2015" t="s">
        <v>328</v>
      </c>
      <c r="EO2" s="2017"/>
      <c r="EP2" s="2017"/>
      <c r="EQ2" s="2017"/>
      <c r="ER2" s="2017"/>
      <c r="ES2" s="2016"/>
      <c r="ET2" s="2015" t="s">
        <v>105</v>
      </c>
      <c r="EU2" s="2017"/>
      <c r="EV2" s="2017"/>
      <c r="EW2" s="2017"/>
      <c r="EX2" s="2017"/>
      <c r="EY2" s="2016"/>
      <c r="EZ2" s="2015" t="s">
        <v>101</v>
      </c>
      <c r="FA2" s="2017"/>
      <c r="FB2" s="2017"/>
      <c r="FC2" s="2017"/>
      <c r="FD2" s="2017"/>
      <c r="FE2" s="2016"/>
    </row>
    <row r="3" spans="1:161" s="659" customFormat="1" ht="18" customHeight="1">
      <c r="A3" s="2021"/>
      <c r="B3" s="2021"/>
      <c r="C3" s="2015" t="s">
        <v>102</v>
      </c>
      <c r="D3" s="2017"/>
      <c r="E3" s="2016"/>
      <c r="F3" s="2015" t="s">
        <v>320</v>
      </c>
      <c r="G3" s="2017"/>
      <c r="H3" s="2016"/>
      <c r="I3" s="2015" t="s">
        <v>320</v>
      </c>
      <c r="J3" s="2017"/>
      <c r="K3" s="2016"/>
      <c r="L3" s="2015" t="s">
        <v>102</v>
      </c>
      <c r="M3" s="2017"/>
      <c r="N3" s="2016"/>
      <c r="O3" s="2015" t="s">
        <v>320</v>
      </c>
      <c r="P3" s="2017"/>
      <c r="Q3" s="2016"/>
      <c r="R3" s="2015" t="s">
        <v>102</v>
      </c>
      <c r="S3" s="2017"/>
      <c r="T3" s="2016"/>
      <c r="U3" s="2015" t="s">
        <v>320</v>
      </c>
      <c r="V3" s="2017"/>
      <c r="W3" s="2016"/>
      <c r="X3" s="2015" t="s">
        <v>102</v>
      </c>
      <c r="Y3" s="2017"/>
      <c r="Z3" s="2016"/>
      <c r="AA3" s="2015" t="s">
        <v>320</v>
      </c>
      <c r="AB3" s="2017"/>
      <c r="AC3" s="2016"/>
      <c r="AD3" s="2015" t="s">
        <v>102</v>
      </c>
      <c r="AE3" s="2017"/>
      <c r="AF3" s="2016"/>
      <c r="AG3" s="2015" t="s">
        <v>320</v>
      </c>
      <c r="AH3" s="2017"/>
      <c r="AI3" s="2016"/>
      <c r="AJ3" s="2015" t="s">
        <v>102</v>
      </c>
      <c r="AK3" s="2017"/>
      <c r="AL3" s="2016"/>
      <c r="AM3" s="2015" t="s">
        <v>320</v>
      </c>
      <c r="AN3" s="2017"/>
      <c r="AO3" s="2016"/>
      <c r="AP3" s="2015" t="s">
        <v>102</v>
      </c>
      <c r="AQ3" s="2017"/>
      <c r="AR3" s="2016"/>
      <c r="AS3" s="2015" t="s">
        <v>320</v>
      </c>
      <c r="AT3" s="2017"/>
      <c r="AU3" s="2016"/>
      <c r="AV3" s="2015" t="s">
        <v>320</v>
      </c>
      <c r="AW3" s="2017"/>
      <c r="AX3" s="2016"/>
      <c r="AY3" s="2015" t="s">
        <v>102</v>
      </c>
      <c r="AZ3" s="2017"/>
      <c r="BA3" s="2016"/>
      <c r="BB3" s="2015" t="s">
        <v>320</v>
      </c>
      <c r="BC3" s="2017"/>
      <c r="BD3" s="2016"/>
      <c r="BE3" s="2015" t="s">
        <v>102</v>
      </c>
      <c r="BF3" s="2017"/>
      <c r="BG3" s="2016"/>
      <c r="BH3" s="2015" t="s">
        <v>320</v>
      </c>
      <c r="BI3" s="2017"/>
      <c r="BJ3" s="2016"/>
      <c r="BK3" s="2015" t="s">
        <v>102</v>
      </c>
      <c r="BL3" s="2017"/>
      <c r="BM3" s="2016"/>
      <c r="BN3" s="2015" t="s">
        <v>320</v>
      </c>
      <c r="BO3" s="2017"/>
      <c r="BP3" s="2016"/>
      <c r="BQ3" s="2015" t="s">
        <v>320</v>
      </c>
      <c r="BR3" s="2017"/>
      <c r="BS3" s="2016"/>
      <c r="BT3" s="2015" t="s">
        <v>102</v>
      </c>
      <c r="BU3" s="2017"/>
      <c r="BV3" s="2016"/>
      <c r="BW3" s="2015" t="s">
        <v>320</v>
      </c>
      <c r="BX3" s="2017"/>
      <c r="BY3" s="2016"/>
      <c r="BZ3" s="2015" t="s">
        <v>102</v>
      </c>
      <c r="CA3" s="2017"/>
      <c r="CB3" s="2016"/>
      <c r="CC3" s="2015" t="s">
        <v>320</v>
      </c>
      <c r="CD3" s="2017"/>
      <c r="CE3" s="2016"/>
      <c r="CF3" s="2015" t="s">
        <v>102</v>
      </c>
      <c r="CG3" s="2017"/>
      <c r="CH3" s="2016"/>
      <c r="CI3" s="2015" t="s">
        <v>320</v>
      </c>
      <c r="CJ3" s="2017"/>
      <c r="CK3" s="2016"/>
      <c r="CL3" s="2015" t="s">
        <v>102</v>
      </c>
      <c r="CM3" s="2017"/>
      <c r="CN3" s="2016"/>
      <c r="CO3" s="2015" t="s">
        <v>320</v>
      </c>
      <c r="CP3" s="2017"/>
      <c r="CQ3" s="2016"/>
      <c r="CR3" s="2015" t="s">
        <v>102</v>
      </c>
      <c r="CS3" s="2017"/>
      <c r="CT3" s="2016"/>
      <c r="CU3" s="2015" t="s">
        <v>320</v>
      </c>
      <c r="CV3" s="2017"/>
      <c r="CW3" s="2016"/>
      <c r="CX3" s="2015" t="s">
        <v>102</v>
      </c>
      <c r="CY3" s="2017"/>
      <c r="CZ3" s="2016"/>
      <c r="DA3" s="2015" t="s">
        <v>320</v>
      </c>
      <c r="DB3" s="2017"/>
      <c r="DC3" s="2016"/>
      <c r="DD3" s="2015" t="s">
        <v>102</v>
      </c>
      <c r="DE3" s="2017"/>
      <c r="DF3" s="2016"/>
      <c r="DG3" s="2015" t="s">
        <v>320</v>
      </c>
      <c r="DH3" s="2017"/>
      <c r="DI3" s="2016"/>
      <c r="DJ3" s="2015" t="s">
        <v>102</v>
      </c>
      <c r="DK3" s="2017"/>
      <c r="DL3" s="2016"/>
      <c r="DM3" s="2015" t="s">
        <v>320</v>
      </c>
      <c r="DN3" s="2017"/>
      <c r="DO3" s="2016"/>
      <c r="DP3" s="2015" t="s">
        <v>102</v>
      </c>
      <c r="DQ3" s="2017"/>
      <c r="DR3" s="2016"/>
      <c r="DS3" s="2015" t="s">
        <v>320</v>
      </c>
      <c r="DT3" s="2017"/>
      <c r="DU3" s="2016"/>
      <c r="DV3" s="2015" t="s">
        <v>102</v>
      </c>
      <c r="DW3" s="2017"/>
      <c r="DX3" s="2016"/>
      <c r="DY3" s="2015" t="s">
        <v>320</v>
      </c>
      <c r="DZ3" s="2017"/>
      <c r="EA3" s="2016"/>
      <c r="EB3" s="2015" t="s">
        <v>102</v>
      </c>
      <c r="EC3" s="2017"/>
      <c r="ED3" s="2016"/>
      <c r="EE3" s="2015" t="s">
        <v>320</v>
      </c>
      <c r="EF3" s="2017"/>
      <c r="EG3" s="2016"/>
      <c r="EH3" s="2015" t="s">
        <v>102</v>
      </c>
      <c r="EI3" s="2017"/>
      <c r="EJ3" s="2016"/>
      <c r="EK3" s="2015" t="s">
        <v>320</v>
      </c>
      <c r="EL3" s="2017"/>
      <c r="EM3" s="2016"/>
      <c r="EN3" s="2015" t="s">
        <v>102</v>
      </c>
      <c r="EO3" s="2017"/>
      <c r="EP3" s="2016"/>
      <c r="EQ3" s="2015" t="s">
        <v>320</v>
      </c>
      <c r="ER3" s="2017"/>
      <c r="ES3" s="2016"/>
      <c r="ET3" s="2015" t="s">
        <v>102</v>
      </c>
      <c r="EU3" s="2017"/>
      <c r="EV3" s="2016"/>
      <c r="EW3" s="2015" t="s">
        <v>320</v>
      </c>
      <c r="EX3" s="2017"/>
      <c r="EY3" s="2016"/>
      <c r="EZ3" s="2015" t="s">
        <v>102</v>
      </c>
      <c r="FA3" s="2017"/>
      <c r="FB3" s="2016"/>
      <c r="FC3" s="2015" t="s">
        <v>320</v>
      </c>
      <c r="FD3" s="2017"/>
      <c r="FE3" s="2016"/>
    </row>
    <row r="4" spans="1:161" ht="31.5" customHeight="1">
      <c r="A4" s="2021"/>
      <c r="B4" s="2021"/>
      <c r="C4" s="664" t="s">
        <v>277</v>
      </c>
      <c r="D4" s="664" t="s">
        <v>330</v>
      </c>
      <c r="E4" s="664" t="s">
        <v>167</v>
      </c>
      <c r="F4" s="714" t="s">
        <v>277</v>
      </c>
      <c r="G4" s="714" t="s">
        <v>330</v>
      </c>
      <c r="H4" s="714" t="s">
        <v>167</v>
      </c>
      <c r="I4" s="714" t="s">
        <v>277</v>
      </c>
      <c r="J4" s="714" t="s">
        <v>330</v>
      </c>
      <c r="K4" s="714" t="s">
        <v>167</v>
      </c>
      <c r="L4" s="664" t="s">
        <v>277</v>
      </c>
      <c r="M4" s="664" t="s">
        <v>330</v>
      </c>
      <c r="N4" s="664" t="s">
        <v>167</v>
      </c>
      <c r="O4" s="714" t="s">
        <v>277</v>
      </c>
      <c r="P4" s="714" t="s">
        <v>330</v>
      </c>
      <c r="Q4" s="714" t="s">
        <v>167</v>
      </c>
      <c r="R4" s="664" t="s">
        <v>277</v>
      </c>
      <c r="S4" s="664" t="s">
        <v>330</v>
      </c>
      <c r="T4" s="664" t="s">
        <v>167</v>
      </c>
      <c r="U4" s="714" t="s">
        <v>277</v>
      </c>
      <c r="V4" s="714" t="s">
        <v>330</v>
      </c>
      <c r="W4" s="714" t="s">
        <v>167</v>
      </c>
      <c r="X4" s="664" t="s">
        <v>277</v>
      </c>
      <c r="Y4" s="664" t="s">
        <v>330</v>
      </c>
      <c r="Z4" s="664" t="s">
        <v>167</v>
      </c>
      <c r="AA4" s="714" t="s">
        <v>277</v>
      </c>
      <c r="AB4" s="714" t="s">
        <v>330</v>
      </c>
      <c r="AC4" s="714" t="s">
        <v>167</v>
      </c>
      <c r="AD4" s="664" t="s">
        <v>277</v>
      </c>
      <c r="AE4" s="664" t="s">
        <v>330</v>
      </c>
      <c r="AF4" s="664" t="s">
        <v>167</v>
      </c>
      <c r="AG4" s="714" t="s">
        <v>277</v>
      </c>
      <c r="AH4" s="714" t="s">
        <v>330</v>
      </c>
      <c r="AI4" s="714" t="s">
        <v>167</v>
      </c>
      <c r="AJ4" s="664" t="s">
        <v>277</v>
      </c>
      <c r="AK4" s="664" t="s">
        <v>330</v>
      </c>
      <c r="AL4" s="664" t="s">
        <v>167</v>
      </c>
      <c r="AM4" s="714" t="s">
        <v>277</v>
      </c>
      <c r="AN4" s="714" t="s">
        <v>330</v>
      </c>
      <c r="AO4" s="714" t="s">
        <v>167</v>
      </c>
      <c r="AP4" s="664" t="s">
        <v>277</v>
      </c>
      <c r="AQ4" s="664" t="s">
        <v>330</v>
      </c>
      <c r="AR4" s="664" t="s">
        <v>167</v>
      </c>
      <c r="AS4" s="714" t="s">
        <v>277</v>
      </c>
      <c r="AT4" s="714" t="s">
        <v>330</v>
      </c>
      <c r="AU4" s="714" t="s">
        <v>167</v>
      </c>
      <c r="AV4" s="714" t="s">
        <v>277</v>
      </c>
      <c r="AW4" s="714" t="s">
        <v>330</v>
      </c>
      <c r="AX4" s="714" t="s">
        <v>167</v>
      </c>
      <c r="AY4" s="664" t="s">
        <v>277</v>
      </c>
      <c r="AZ4" s="664" t="s">
        <v>330</v>
      </c>
      <c r="BA4" s="664" t="s">
        <v>167</v>
      </c>
      <c r="BB4" s="714" t="s">
        <v>277</v>
      </c>
      <c r="BC4" s="714" t="s">
        <v>330</v>
      </c>
      <c r="BD4" s="714" t="s">
        <v>167</v>
      </c>
      <c r="BE4" s="664" t="s">
        <v>277</v>
      </c>
      <c r="BF4" s="664" t="s">
        <v>330</v>
      </c>
      <c r="BG4" s="664" t="s">
        <v>167</v>
      </c>
      <c r="BH4" s="714" t="s">
        <v>277</v>
      </c>
      <c r="BI4" s="714" t="s">
        <v>330</v>
      </c>
      <c r="BJ4" s="714" t="s">
        <v>167</v>
      </c>
      <c r="BK4" s="664" t="s">
        <v>277</v>
      </c>
      <c r="BL4" s="664" t="s">
        <v>330</v>
      </c>
      <c r="BM4" s="664" t="s">
        <v>167</v>
      </c>
      <c r="BN4" s="714" t="s">
        <v>277</v>
      </c>
      <c r="BO4" s="714" t="s">
        <v>330</v>
      </c>
      <c r="BP4" s="714" t="s">
        <v>167</v>
      </c>
      <c r="BQ4" s="714" t="s">
        <v>277</v>
      </c>
      <c r="BR4" s="714" t="s">
        <v>330</v>
      </c>
      <c r="BS4" s="714" t="s">
        <v>167</v>
      </c>
      <c r="BT4" s="664" t="s">
        <v>277</v>
      </c>
      <c r="BU4" s="664" t="s">
        <v>330</v>
      </c>
      <c r="BV4" s="664" t="s">
        <v>167</v>
      </c>
      <c r="BW4" s="714" t="s">
        <v>277</v>
      </c>
      <c r="BX4" s="714" t="s">
        <v>330</v>
      </c>
      <c r="BY4" s="714" t="s">
        <v>167</v>
      </c>
      <c r="BZ4" s="664" t="s">
        <v>277</v>
      </c>
      <c r="CA4" s="664" t="s">
        <v>330</v>
      </c>
      <c r="CB4" s="664" t="s">
        <v>167</v>
      </c>
      <c r="CC4" s="714" t="s">
        <v>277</v>
      </c>
      <c r="CD4" s="714" t="s">
        <v>330</v>
      </c>
      <c r="CE4" s="714" t="s">
        <v>167</v>
      </c>
      <c r="CF4" s="664" t="s">
        <v>277</v>
      </c>
      <c r="CG4" s="664" t="s">
        <v>330</v>
      </c>
      <c r="CH4" s="664" t="s">
        <v>167</v>
      </c>
      <c r="CI4" s="714" t="s">
        <v>277</v>
      </c>
      <c r="CJ4" s="714" t="s">
        <v>330</v>
      </c>
      <c r="CK4" s="714" t="s">
        <v>167</v>
      </c>
      <c r="CL4" s="664" t="s">
        <v>277</v>
      </c>
      <c r="CM4" s="664" t="s">
        <v>330</v>
      </c>
      <c r="CN4" s="664" t="s">
        <v>167</v>
      </c>
      <c r="CO4" s="714" t="s">
        <v>277</v>
      </c>
      <c r="CP4" s="714" t="s">
        <v>330</v>
      </c>
      <c r="CQ4" s="714" t="s">
        <v>167</v>
      </c>
      <c r="CR4" s="664" t="s">
        <v>277</v>
      </c>
      <c r="CS4" s="664" t="s">
        <v>330</v>
      </c>
      <c r="CT4" s="664" t="s">
        <v>167</v>
      </c>
      <c r="CU4" s="714" t="s">
        <v>277</v>
      </c>
      <c r="CV4" s="714" t="s">
        <v>330</v>
      </c>
      <c r="CW4" s="714" t="s">
        <v>167</v>
      </c>
      <c r="CX4" s="664" t="s">
        <v>277</v>
      </c>
      <c r="CY4" s="664" t="s">
        <v>330</v>
      </c>
      <c r="CZ4" s="664" t="s">
        <v>167</v>
      </c>
      <c r="DA4" s="714" t="s">
        <v>277</v>
      </c>
      <c r="DB4" s="714" t="s">
        <v>330</v>
      </c>
      <c r="DC4" s="714" t="s">
        <v>167</v>
      </c>
      <c r="DD4" s="664" t="s">
        <v>277</v>
      </c>
      <c r="DE4" s="664" t="s">
        <v>330</v>
      </c>
      <c r="DF4" s="664" t="s">
        <v>167</v>
      </c>
      <c r="DG4" s="714" t="s">
        <v>277</v>
      </c>
      <c r="DH4" s="714" t="s">
        <v>330</v>
      </c>
      <c r="DI4" s="714" t="s">
        <v>167</v>
      </c>
      <c r="DJ4" s="664" t="s">
        <v>277</v>
      </c>
      <c r="DK4" s="664" t="s">
        <v>330</v>
      </c>
      <c r="DL4" s="664" t="s">
        <v>167</v>
      </c>
      <c r="DM4" s="714" t="s">
        <v>277</v>
      </c>
      <c r="DN4" s="714" t="s">
        <v>330</v>
      </c>
      <c r="DO4" s="714" t="s">
        <v>167</v>
      </c>
      <c r="DP4" s="664" t="s">
        <v>277</v>
      </c>
      <c r="DQ4" s="664" t="s">
        <v>330</v>
      </c>
      <c r="DR4" s="664" t="s">
        <v>167</v>
      </c>
      <c r="DS4" s="714" t="s">
        <v>277</v>
      </c>
      <c r="DT4" s="714" t="s">
        <v>330</v>
      </c>
      <c r="DU4" s="714" t="s">
        <v>167</v>
      </c>
      <c r="DV4" s="664" t="s">
        <v>277</v>
      </c>
      <c r="DW4" s="664" t="s">
        <v>330</v>
      </c>
      <c r="DX4" s="664" t="s">
        <v>167</v>
      </c>
      <c r="DY4" s="714" t="s">
        <v>277</v>
      </c>
      <c r="DZ4" s="714" t="s">
        <v>330</v>
      </c>
      <c r="EA4" s="714" t="s">
        <v>167</v>
      </c>
      <c r="EB4" s="664" t="s">
        <v>277</v>
      </c>
      <c r="EC4" s="664" t="s">
        <v>330</v>
      </c>
      <c r="ED4" s="664" t="s">
        <v>167</v>
      </c>
      <c r="EE4" s="714" t="s">
        <v>277</v>
      </c>
      <c r="EF4" s="714" t="s">
        <v>330</v>
      </c>
      <c r="EG4" s="714" t="s">
        <v>167</v>
      </c>
      <c r="EH4" s="664" t="s">
        <v>277</v>
      </c>
      <c r="EI4" s="664" t="s">
        <v>330</v>
      </c>
      <c r="EJ4" s="664" t="s">
        <v>167</v>
      </c>
      <c r="EK4" s="714" t="s">
        <v>277</v>
      </c>
      <c r="EL4" s="714" t="s">
        <v>330</v>
      </c>
      <c r="EM4" s="714" t="s">
        <v>167</v>
      </c>
      <c r="EN4" s="664" t="s">
        <v>277</v>
      </c>
      <c r="EO4" s="664" t="s">
        <v>330</v>
      </c>
      <c r="EP4" s="664" t="s">
        <v>167</v>
      </c>
      <c r="EQ4" s="714" t="s">
        <v>277</v>
      </c>
      <c r="ER4" s="714" t="s">
        <v>330</v>
      </c>
      <c r="ES4" s="714" t="s">
        <v>167</v>
      </c>
      <c r="ET4" s="664" t="s">
        <v>277</v>
      </c>
      <c r="EU4" s="664" t="s">
        <v>330</v>
      </c>
      <c r="EV4" s="664" t="s">
        <v>167</v>
      </c>
      <c r="EW4" s="680" t="s">
        <v>277</v>
      </c>
      <c r="EX4" s="680" t="s">
        <v>330</v>
      </c>
      <c r="EY4" s="680" t="s">
        <v>167</v>
      </c>
      <c r="EZ4" s="664" t="s">
        <v>277</v>
      </c>
      <c r="FA4" s="664" t="s">
        <v>330</v>
      </c>
      <c r="FB4" s="714" t="s">
        <v>167</v>
      </c>
      <c r="FC4" s="714" t="s">
        <v>277</v>
      </c>
      <c r="FD4" s="714" t="s">
        <v>330</v>
      </c>
      <c r="FE4" s="714" t="s">
        <v>167</v>
      </c>
    </row>
    <row r="5" spans="1:161" ht="15" customHeight="1">
      <c r="A5" s="669">
        <v>1</v>
      </c>
      <c r="B5" s="669" t="s">
        <v>131</v>
      </c>
      <c r="C5" s="666">
        <v>1346</v>
      </c>
      <c r="D5" s="666">
        <v>677035</v>
      </c>
      <c r="E5" s="670">
        <v>3099.5290487840002</v>
      </c>
      <c r="F5" s="670">
        <v>1430</v>
      </c>
      <c r="G5" s="670">
        <v>1150045</v>
      </c>
      <c r="H5" s="715">
        <v>2280.314981475</v>
      </c>
      <c r="I5" s="670">
        <v>0</v>
      </c>
      <c r="J5" s="670">
        <v>368</v>
      </c>
      <c r="K5" s="715">
        <v>0.34653647595999992</v>
      </c>
      <c r="L5" s="666">
        <v>2</v>
      </c>
      <c r="M5" s="666">
        <v>8160</v>
      </c>
      <c r="N5" s="670">
        <v>6.8975551109999973</v>
      </c>
      <c r="O5" s="670">
        <v>7</v>
      </c>
      <c r="P5" s="670">
        <v>4808</v>
      </c>
      <c r="Q5" s="715">
        <v>79.011356428999974</v>
      </c>
      <c r="R5" s="666">
        <v>0</v>
      </c>
      <c r="S5" s="666">
        <v>0</v>
      </c>
      <c r="T5" s="670">
        <v>0</v>
      </c>
      <c r="U5" s="670">
        <v>0</v>
      </c>
      <c r="V5" s="670">
        <v>0</v>
      </c>
      <c r="W5" s="715">
        <v>0</v>
      </c>
      <c r="X5" s="666">
        <v>0</v>
      </c>
      <c r="Y5" s="666">
        <v>0</v>
      </c>
      <c r="Z5" s="670">
        <v>0</v>
      </c>
      <c r="AA5" s="670">
        <v>0</v>
      </c>
      <c r="AB5" s="670">
        <v>0</v>
      </c>
      <c r="AC5" s="715">
        <v>0</v>
      </c>
      <c r="AD5" s="666">
        <v>2</v>
      </c>
      <c r="AE5" s="666">
        <v>1146</v>
      </c>
      <c r="AF5" s="670">
        <v>9.787684429342465E-2</v>
      </c>
      <c r="AG5" s="670">
        <v>1</v>
      </c>
      <c r="AH5" s="670">
        <v>1562</v>
      </c>
      <c r="AI5" s="715">
        <v>0.104808</v>
      </c>
      <c r="AJ5" s="666">
        <v>8</v>
      </c>
      <c r="AK5" s="666">
        <v>2106</v>
      </c>
      <c r="AL5" s="670">
        <v>33.975095599999996</v>
      </c>
      <c r="AM5" s="670">
        <v>6</v>
      </c>
      <c r="AN5" s="670">
        <v>2860</v>
      </c>
      <c r="AO5" s="715">
        <v>4.7224120349999987</v>
      </c>
      <c r="AP5" s="666">
        <v>0</v>
      </c>
      <c r="AQ5" s="666">
        <v>2486</v>
      </c>
      <c r="AR5" s="670">
        <v>9.5183250419999901</v>
      </c>
      <c r="AS5" s="670">
        <v>0</v>
      </c>
      <c r="AT5" s="670">
        <v>1395</v>
      </c>
      <c r="AU5" s="715">
        <v>6.3267954889999976</v>
      </c>
      <c r="AV5" s="670">
        <v>3</v>
      </c>
      <c r="AW5" s="670">
        <v>1435</v>
      </c>
      <c r="AX5" s="715">
        <v>4.8066061999999993E-2</v>
      </c>
      <c r="AY5" s="666">
        <v>0</v>
      </c>
      <c r="AZ5" s="666">
        <v>0</v>
      </c>
      <c r="BA5" s="670">
        <v>47.61</v>
      </c>
      <c r="BB5" s="670">
        <v>0</v>
      </c>
      <c r="BC5" s="670">
        <v>0</v>
      </c>
      <c r="BD5" s="715">
        <v>15</v>
      </c>
      <c r="BE5" s="666">
        <v>0</v>
      </c>
      <c r="BF5" s="666">
        <v>14</v>
      </c>
      <c r="BG5" s="670">
        <v>6.7343981999999997E-2</v>
      </c>
      <c r="BH5" s="670">
        <v>0</v>
      </c>
      <c r="BI5" s="670">
        <v>2</v>
      </c>
      <c r="BJ5" s="715">
        <v>7.5197909999999996E-3</v>
      </c>
      <c r="BK5" s="666">
        <v>0</v>
      </c>
      <c r="BL5" s="666">
        <v>0</v>
      </c>
      <c r="BM5" s="670">
        <v>0</v>
      </c>
      <c r="BN5" s="670">
        <v>1</v>
      </c>
      <c r="BO5" s="670">
        <v>525</v>
      </c>
      <c r="BP5" s="715">
        <v>0.42948230400000004</v>
      </c>
      <c r="BQ5" s="670">
        <v>11</v>
      </c>
      <c r="BR5" s="670">
        <v>17595</v>
      </c>
      <c r="BS5" s="715">
        <v>3.6715986740000162</v>
      </c>
      <c r="BT5" s="666">
        <v>8</v>
      </c>
      <c r="BU5" s="666">
        <v>8541</v>
      </c>
      <c r="BV5" s="670">
        <v>214.58072347500007</v>
      </c>
      <c r="BW5" s="670">
        <v>3</v>
      </c>
      <c r="BX5" s="670">
        <v>5437</v>
      </c>
      <c r="BY5" s="715">
        <v>132.027631504</v>
      </c>
      <c r="BZ5" s="666">
        <v>0</v>
      </c>
      <c r="CA5" s="666">
        <v>0</v>
      </c>
      <c r="CB5" s="670">
        <v>0</v>
      </c>
      <c r="CC5" s="670">
        <v>0</v>
      </c>
      <c r="CD5" s="670">
        <v>2</v>
      </c>
      <c r="CE5" s="715">
        <v>2.9353000000000001E-3</v>
      </c>
      <c r="CF5" s="666">
        <v>8</v>
      </c>
      <c r="CG5" s="666">
        <v>81316</v>
      </c>
      <c r="CH5" s="670">
        <v>8.9295156930000044</v>
      </c>
      <c r="CI5" s="670">
        <v>12</v>
      </c>
      <c r="CJ5" s="670">
        <v>67270</v>
      </c>
      <c r="CK5" s="715">
        <v>41.0397161</v>
      </c>
      <c r="CL5" s="666">
        <v>8</v>
      </c>
      <c r="CM5" s="666">
        <v>45946</v>
      </c>
      <c r="CN5" s="670">
        <v>9.6411000659999999</v>
      </c>
      <c r="CO5" s="670">
        <v>10</v>
      </c>
      <c r="CP5" s="670">
        <v>10978</v>
      </c>
      <c r="CQ5" s="715">
        <v>10.671396293000001</v>
      </c>
      <c r="CR5" s="666">
        <v>6</v>
      </c>
      <c r="CS5" s="666">
        <v>11875</v>
      </c>
      <c r="CT5" s="670">
        <v>12.250409723000001</v>
      </c>
      <c r="CU5" s="670">
        <v>9</v>
      </c>
      <c r="CV5" s="670">
        <v>12851</v>
      </c>
      <c r="CW5" s="715">
        <v>46.133135021000008</v>
      </c>
      <c r="CX5" s="666">
        <v>1</v>
      </c>
      <c r="CY5" s="666">
        <v>9642</v>
      </c>
      <c r="CZ5" s="670">
        <v>5.3916637999999999</v>
      </c>
      <c r="DA5" s="670">
        <v>1</v>
      </c>
      <c r="DB5" s="670">
        <v>1600</v>
      </c>
      <c r="DC5" s="715">
        <v>6.8039821139997523</v>
      </c>
      <c r="DD5" s="666">
        <v>4</v>
      </c>
      <c r="DE5" s="666">
        <v>1632</v>
      </c>
      <c r="DF5" s="670">
        <v>1.6118430330000002</v>
      </c>
      <c r="DG5" s="670">
        <v>2</v>
      </c>
      <c r="DH5" s="670">
        <v>623</v>
      </c>
      <c r="DI5" s="715">
        <v>1.4401197160000001</v>
      </c>
      <c r="DJ5" s="666">
        <v>3</v>
      </c>
      <c r="DK5" s="666">
        <v>321</v>
      </c>
      <c r="DL5" s="670">
        <v>0.51672763160072088</v>
      </c>
      <c r="DM5" s="670">
        <v>5</v>
      </c>
      <c r="DN5" s="670">
        <v>1410</v>
      </c>
      <c r="DO5" s="715">
        <v>3.0022596419999998</v>
      </c>
      <c r="DP5" s="666">
        <v>0</v>
      </c>
      <c r="DQ5" s="666">
        <v>0</v>
      </c>
      <c r="DR5" s="670">
        <v>0</v>
      </c>
      <c r="DS5" s="670"/>
      <c r="DT5" s="670"/>
      <c r="DU5" s="715"/>
      <c r="DV5" s="666">
        <v>16</v>
      </c>
      <c r="DW5" s="666">
        <v>1085987</v>
      </c>
      <c r="DX5" s="670">
        <v>308.08038367099994</v>
      </c>
      <c r="DY5" s="670">
        <v>31</v>
      </c>
      <c r="DZ5" s="670">
        <v>1534528</v>
      </c>
      <c r="EA5" s="715">
        <v>285.86748033100002</v>
      </c>
      <c r="EB5" s="666">
        <v>7</v>
      </c>
      <c r="EC5" s="666">
        <v>3688</v>
      </c>
      <c r="ED5" s="670">
        <v>1.1728176440000004</v>
      </c>
      <c r="EE5" s="670">
        <v>6</v>
      </c>
      <c r="EF5" s="670">
        <v>5896</v>
      </c>
      <c r="EG5" s="715">
        <v>1.4807198419999996</v>
      </c>
      <c r="EH5" s="666">
        <v>3</v>
      </c>
      <c r="EI5" s="666">
        <v>5904</v>
      </c>
      <c r="EJ5" s="670">
        <v>8.8374788299999985</v>
      </c>
      <c r="EK5" s="670">
        <v>3</v>
      </c>
      <c r="EL5" s="670">
        <v>13084</v>
      </c>
      <c r="EM5" s="715">
        <v>77.995982332999901</v>
      </c>
      <c r="EN5" s="666">
        <v>14</v>
      </c>
      <c r="EO5" s="666">
        <v>24830</v>
      </c>
      <c r="EP5" s="670">
        <v>19.758728956003594</v>
      </c>
      <c r="EQ5" s="670">
        <v>22</v>
      </c>
      <c r="ER5" s="670">
        <v>38509</v>
      </c>
      <c r="ES5" s="715">
        <v>23.077260831444725</v>
      </c>
      <c r="ET5" s="671">
        <v>90</v>
      </c>
      <c r="EU5" s="671">
        <v>1293594</v>
      </c>
      <c r="EV5" s="671">
        <v>688.93758910189774</v>
      </c>
      <c r="EW5" s="718">
        <v>133</v>
      </c>
      <c r="EX5" s="718">
        <v>1722738</v>
      </c>
      <c r="EY5" s="718">
        <v>739.21119428740451</v>
      </c>
      <c r="EZ5" s="643">
        <v>1436</v>
      </c>
      <c r="FA5" s="721">
        <v>1970629</v>
      </c>
      <c r="FB5" s="643">
        <v>3788.4666378858979</v>
      </c>
      <c r="FC5" s="718">
        <v>1563</v>
      </c>
      <c r="FD5" s="718">
        <v>2872783</v>
      </c>
      <c r="FE5" s="724">
        <v>3019.5261757624044</v>
      </c>
    </row>
    <row r="6" spans="1:161" s="661" customFormat="1" ht="15" customHeight="1">
      <c r="A6" s="674">
        <v>2</v>
      </c>
      <c r="B6" s="674" t="s">
        <v>132</v>
      </c>
      <c r="C6" s="675">
        <v>0</v>
      </c>
      <c r="D6" s="675">
        <v>0</v>
      </c>
      <c r="E6" s="675">
        <v>0</v>
      </c>
      <c r="F6" s="675">
        <v>0</v>
      </c>
      <c r="G6" s="675">
        <v>0</v>
      </c>
      <c r="H6" s="726">
        <v>0</v>
      </c>
      <c r="I6" s="675">
        <v>0</v>
      </c>
      <c r="J6" s="675">
        <v>4</v>
      </c>
      <c r="K6" s="726">
        <v>2.9463559400000005E-3</v>
      </c>
      <c r="L6" s="675">
        <v>0</v>
      </c>
      <c r="M6" s="675">
        <v>0</v>
      </c>
      <c r="N6" s="675">
        <v>0</v>
      </c>
      <c r="O6" s="675">
        <v>0</v>
      </c>
      <c r="P6" s="675">
        <v>0</v>
      </c>
      <c r="Q6" s="726">
        <v>0</v>
      </c>
      <c r="R6" s="675">
        <v>0</v>
      </c>
      <c r="S6" s="675">
        <v>0</v>
      </c>
      <c r="T6" s="675">
        <v>0</v>
      </c>
      <c r="U6" s="675">
        <v>0</v>
      </c>
      <c r="V6" s="675">
        <v>0</v>
      </c>
      <c r="W6" s="726">
        <v>0</v>
      </c>
      <c r="X6" s="675">
        <v>0</v>
      </c>
      <c r="Y6" s="675">
        <v>0</v>
      </c>
      <c r="Z6" s="675">
        <v>0</v>
      </c>
      <c r="AA6" s="675">
        <v>0</v>
      </c>
      <c r="AB6" s="675">
        <v>0</v>
      </c>
      <c r="AC6" s="726">
        <v>0</v>
      </c>
      <c r="AD6" s="675">
        <v>1</v>
      </c>
      <c r="AE6" s="675">
        <v>394</v>
      </c>
      <c r="AF6" s="675">
        <v>2.8761999999999999E-2</v>
      </c>
      <c r="AG6" s="675">
        <v>1</v>
      </c>
      <c r="AH6" s="675">
        <v>472</v>
      </c>
      <c r="AI6" s="726">
        <v>3.5683199999999998E-2</v>
      </c>
      <c r="AJ6" s="675">
        <v>0</v>
      </c>
      <c r="AK6" s="675">
        <v>0</v>
      </c>
      <c r="AL6" s="675">
        <v>0</v>
      </c>
      <c r="AM6" s="675">
        <v>0</v>
      </c>
      <c r="AN6" s="675">
        <v>0</v>
      </c>
      <c r="AO6" s="726">
        <v>0</v>
      </c>
      <c r="AP6" s="675">
        <v>0</v>
      </c>
      <c r="AQ6" s="675">
        <v>3</v>
      </c>
      <c r="AR6" s="675">
        <v>2.0754469999999998E-3</v>
      </c>
      <c r="AS6" s="675">
        <v>0</v>
      </c>
      <c r="AT6" s="675">
        <v>0</v>
      </c>
      <c r="AU6" s="726">
        <v>0</v>
      </c>
      <c r="AV6" s="675">
        <v>0</v>
      </c>
      <c r="AW6" s="675">
        <v>0</v>
      </c>
      <c r="AX6" s="726">
        <v>0</v>
      </c>
      <c r="AY6" s="675">
        <v>0</v>
      </c>
      <c r="AZ6" s="675">
        <v>0</v>
      </c>
      <c r="BA6" s="675">
        <v>0</v>
      </c>
      <c r="BB6" s="675">
        <v>0</v>
      </c>
      <c r="BC6" s="675">
        <v>0</v>
      </c>
      <c r="BD6" s="726">
        <v>0</v>
      </c>
      <c r="BE6" s="675">
        <v>0</v>
      </c>
      <c r="BF6" s="675">
        <v>0</v>
      </c>
      <c r="BG6" s="675">
        <v>0</v>
      </c>
      <c r="BH6" s="675">
        <v>0</v>
      </c>
      <c r="BI6" s="675">
        <v>0</v>
      </c>
      <c r="BJ6" s="726">
        <v>0</v>
      </c>
      <c r="BK6" s="675">
        <v>0</v>
      </c>
      <c r="BL6" s="675">
        <v>0</v>
      </c>
      <c r="BM6" s="675">
        <v>0</v>
      </c>
      <c r="BN6" s="675">
        <v>0</v>
      </c>
      <c r="BO6" s="675">
        <v>0</v>
      </c>
      <c r="BP6" s="726">
        <v>0</v>
      </c>
      <c r="BQ6" s="675">
        <v>0</v>
      </c>
      <c r="BR6" s="675">
        <v>0</v>
      </c>
      <c r="BS6" s="726">
        <v>0</v>
      </c>
      <c r="BT6" s="675">
        <v>0</v>
      </c>
      <c r="BU6" s="675">
        <v>1</v>
      </c>
      <c r="BV6" s="675">
        <v>2.9807699999999999E-2</v>
      </c>
      <c r="BW6" s="675">
        <v>0</v>
      </c>
      <c r="BX6" s="675">
        <v>5</v>
      </c>
      <c r="BY6" s="726">
        <v>1.8369377999999998</v>
      </c>
      <c r="BZ6" s="675">
        <v>0</v>
      </c>
      <c r="CA6" s="675">
        <v>0</v>
      </c>
      <c r="CB6" s="675">
        <v>0</v>
      </c>
      <c r="CC6" s="675">
        <v>0</v>
      </c>
      <c r="CD6" s="675">
        <v>0</v>
      </c>
      <c r="CE6" s="726">
        <v>0</v>
      </c>
      <c r="CF6" s="675">
        <v>0</v>
      </c>
      <c r="CG6" s="675">
        <v>0</v>
      </c>
      <c r="CH6" s="675">
        <v>0</v>
      </c>
      <c r="CI6" s="675">
        <v>0</v>
      </c>
      <c r="CJ6" s="675">
        <v>0</v>
      </c>
      <c r="CK6" s="726">
        <v>0</v>
      </c>
      <c r="CL6" s="675">
        <v>0</v>
      </c>
      <c r="CM6" s="675">
        <v>0</v>
      </c>
      <c r="CN6" s="675">
        <v>0</v>
      </c>
      <c r="CO6" s="675">
        <v>0</v>
      </c>
      <c r="CP6" s="675">
        <v>0</v>
      </c>
      <c r="CQ6" s="726">
        <v>0</v>
      </c>
      <c r="CR6" s="675">
        <v>0</v>
      </c>
      <c r="CS6" s="675">
        <v>0</v>
      </c>
      <c r="CT6" s="675">
        <v>0</v>
      </c>
      <c r="CU6" s="675">
        <v>0</v>
      </c>
      <c r="CV6" s="675">
        <v>0</v>
      </c>
      <c r="CW6" s="726">
        <v>0</v>
      </c>
      <c r="CX6" s="675">
        <v>0</v>
      </c>
      <c r="CY6" s="675">
        <v>31</v>
      </c>
      <c r="CZ6" s="675">
        <v>0.36066830000000005</v>
      </c>
      <c r="DA6" s="675">
        <v>0</v>
      </c>
      <c r="DB6" s="675">
        <v>32</v>
      </c>
      <c r="DC6" s="726">
        <v>0.61492120000000006</v>
      </c>
      <c r="DD6" s="675">
        <v>0</v>
      </c>
      <c r="DE6" s="675">
        <v>0</v>
      </c>
      <c r="DF6" s="675">
        <v>0</v>
      </c>
      <c r="DG6" s="675">
        <v>0</v>
      </c>
      <c r="DH6" s="675">
        <v>0</v>
      </c>
      <c r="DI6" s="726">
        <v>0</v>
      </c>
      <c r="DJ6" s="675">
        <v>0</v>
      </c>
      <c r="DK6" s="675">
        <v>0</v>
      </c>
      <c r="DL6" s="675">
        <v>0</v>
      </c>
      <c r="DM6" s="675">
        <v>0</v>
      </c>
      <c r="DN6" s="675">
        <v>0</v>
      </c>
      <c r="DO6" s="726">
        <v>0</v>
      </c>
      <c r="DP6" s="675">
        <v>0</v>
      </c>
      <c r="DQ6" s="675">
        <v>0</v>
      </c>
      <c r="DR6" s="675">
        <v>0</v>
      </c>
      <c r="DS6" s="675"/>
      <c r="DT6" s="675"/>
      <c r="DU6" s="726"/>
      <c r="DV6" s="675">
        <v>0</v>
      </c>
      <c r="DW6" s="675">
        <v>36471</v>
      </c>
      <c r="DX6" s="675">
        <v>7.8482881000000004</v>
      </c>
      <c r="DY6" s="675">
        <v>0</v>
      </c>
      <c r="DZ6" s="675">
        <v>46578</v>
      </c>
      <c r="EA6" s="726">
        <v>4.7122285999999995</v>
      </c>
      <c r="EB6" s="675">
        <v>0</v>
      </c>
      <c r="EC6" s="675">
        <v>0</v>
      </c>
      <c r="ED6" s="675">
        <v>0</v>
      </c>
      <c r="EE6" s="675">
        <v>0</v>
      </c>
      <c r="EF6" s="675">
        <v>0</v>
      </c>
      <c r="EG6" s="726">
        <v>0</v>
      </c>
      <c r="EH6" s="675">
        <v>0</v>
      </c>
      <c r="EI6" s="675">
        <v>0</v>
      </c>
      <c r="EJ6" s="675">
        <v>0</v>
      </c>
      <c r="EK6" s="675">
        <v>5.6862299999999984E-2</v>
      </c>
      <c r="EL6" s="675">
        <v>24</v>
      </c>
      <c r="EM6" s="726">
        <v>5.6862299999999984E-2</v>
      </c>
      <c r="EN6" s="675">
        <v>0</v>
      </c>
      <c r="EO6" s="675">
        <v>6</v>
      </c>
      <c r="EP6" s="675">
        <v>1.6267316E-2</v>
      </c>
      <c r="EQ6" s="675">
        <v>0</v>
      </c>
      <c r="ER6" s="675">
        <v>19</v>
      </c>
      <c r="ES6" s="726">
        <v>2.2897842999999998E-2</v>
      </c>
      <c r="ET6" s="677">
        <v>1</v>
      </c>
      <c r="EU6" s="677">
        <v>36906</v>
      </c>
      <c r="EV6" s="677">
        <v>8.285868863000001</v>
      </c>
      <c r="EW6" s="718">
        <v>1.0568622999999999</v>
      </c>
      <c r="EX6" s="718">
        <v>47134</v>
      </c>
      <c r="EY6" s="718">
        <v>7.2824772989399991</v>
      </c>
      <c r="EZ6" s="660">
        <v>1</v>
      </c>
      <c r="FA6" s="723">
        <v>36906</v>
      </c>
      <c r="FB6" s="660">
        <v>8.285868863000001</v>
      </c>
      <c r="FC6" s="720">
        <v>1.0568622999999999</v>
      </c>
      <c r="FD6" s="720">
        <v>47134</v>
      </c>
      <c r="FE6" s="717">
        <v>7.2824772989399991</v>
      </c>
    </row>
    <row r="7" spans="1:161" ht="15" customHeight="1">
      <c r="A7" s="662">
        <v>3</v>
      </c>
      <c r="B7" s="662" t="s">
        <v>133</v>
      </c>
      <c r="C7" s="667">
        <v>1146</v>
      </c>
      <c r="D7" s="667">
        <v>524511</v>
      </c>
      <c r="E7" s="672">
        <v>1619.362490108</v>
      </c>
      <c r="F7" s="672">
        <v>1278</v>
      </c>
      <c r="G7" s="672">
        <v>795480</v>
      </c>
      <c r="H7" s="716">
        <v>3321.0840909689996</v>
      </c>
      <c r="I7" s="672">
        <v>0</v>
      </c>
      <c r="J7" s="672">
        <v>207</v>
      </c>
      <c r="K7" s="716">
        <v>0.17818949157000002</v>
      </c>
      <c r="L7" s="667">
        <v>2</v>
      </c>
      <c r="M7" s="667">
        <v>3584</v>
      </c>
      <c r="N7" s="672">
        <v>34.084864477000011</v>
      </c>
      <c r="O7" s="672">
        <v>2</v>
      </c>
      <c r="P7" s="672">
        <v>9911</v>
      </c>
      <c r="Q7" s="716">
        <v>35.037579014999992</v>
      </c>
      <c r="R7" s="667">
        <v>0</v>
      </c>
      <c r="S7" s="667">
        <v>0</v>
      </c>
      <c r="T7" s="672">
        <v>0</v>
      </c>
      <c r="U7" s="672">
        <v>0</v>
      </c>
      <c r="V7" s="672">
        <v>0</v>
      </c>
      <c r="W7" s="716">
        <v>0</v>
      </c>
      <c r="X7" s="667">
        <v>0</v>
      </c>
      <c r="Y7" s="667">
        <v>0</v>
      </c>
      <c r="Z7" s="672">
        <v>0</v>
      </c>
      <c r="AA7" s="672">
        <v>0</v>
      </c>
      <c r="AB7" s="672">
        <v>0</v>
      </c>
      <c r="AC7" s="716">
        <v>0</v>
      </c>
      <c r="AD7" s="667">
        <v>1</v>
      </c>
      <c r="AE7" s="667">
        <v>3171</v>
      </c>
      <c r="AF7" s="672">
        <v>0.22948459999999998</v>
      </c>
      <c r="AG7" s="672">
        <v>2</v>
      </c>
      <c r="AH7" s="672">
        <v>3431</v>
      </c>
      <c r="AI7" s="716">
        <v>0.25824239999999998</v>
      </c>
      <c r="AJ7" s="667">
        <v>4</v>
      </c>
      <c r="AK7" s="667">
        <v>1965</v>
      </c>
      <c r="AL7" s="672">
        <v>56.705818099999995</v>
      </c>
      <c r="AM7" s="672">
        <v>2</v>
      </c>
      <c r="AN7" s="672">
        <v>205</v>
      </c>
      <c r="AO7" s="716">
        <v>13.381744603000001</v>
      </c>
      <c r="AP7" s="667">
        <v>0</v>
      </c>
      <c r="AQ7" s="667">
        <v>17</v>
      </c>
      <c r="AR7" s="672">
        <v>3.2844365E-2</v>
      </c>
      <c r="AS7" s="672">
        <v>0</v>
      </c>
      <c r="AT7" s="672">
        <v>-38</v>
      </c>
      <c r="AU7" s="716">
        <v>1.4590225000000002E-2</v>
      </c>
      <c r="AV7" s="672">
        <v>0</v>
      </c>
      <c r="AW7" s="672">
        <v>0</v>
      </c>
      <c r="AX7" s="716">
        <v>0</v>
      </c>
      <c r="AY7" s="667">
        <v>0</v>
      </c>
      <c r="AZ7" s="667">
        <v>0</v>
      </c>
      <c r="BA7" s="672">
        <v>0</v>
      </c>
      <c r="BB7" s="672">
        <v>0</v>
      </c>
      <c r="BC7" s="672">
        <v>0</v>
      </c>
      <c r="BD7" s="716">
        <v>0</v>
      </c>
      <c r="BE7" s="667">
        <v>0</v>
      </c>
      <c r="BF7" s="667">
        <v>0</v>
      </c>
      <c r="BG7" s="672">
        <v>0</v>
      </c>
      <c r="BH7" s="672">
        <v>0</v>
      </c>
      <c r="BI7" s="672">
        <v>0</v>
      </c>
      <c r="BJ7" s="716">
        <v>0</v>
      </c>
      <c r="BK7" s="667">
        <v>0</v>
      </c>
      <c r="BL7" s="667">
        <v>0</v>
      </c>
      <c r="BM7" s="672">
        <v>0</v>
      </c>
      <c r="BN7" s="672">
        <v>0</v>
      </c>
      <c r="BO7" s="672">
        <v>0</v>
      </c>
      <c r="BP7" s="716">
        <v>0</v>
      </c>
      <c r="BQ7" s="672">
        <v>0</v>
      </c>
      <c r="BR7" s="672">
        <v>22</v>
      </c>
      <c r="BS7" s="716">
        <v>5.1873800000000027E-3</v>
      </c>
      <c r="BT7" s="667">
        <v>2</v>
      </c>
      <c r="BU7" s="667">
        <v>140517</v>
      </c>
      <c r="BV7" s="672">
        <v>178.03498267700002</v>
      </c>
      <c r="BW7" s="672">
        <v>1</v>
      </c>
      <c r="BX7" s="672">
        <v>8401</v>
      </c>
      <c r="BY7" s="716">
        <v>137.74139365100001</v>
      </c>
      <c r="BZ7" s="667">
        <v>0</v>
      </c>
      <c r="CA7" s="667">
        <v>0</v>
      </c>
      <c r="CB7" s="672">
        <v>0</v>
      </c>
      <c r="CC7" s="672">
        <v>0</v>
      </c>
      <c r="CD7" s="672">
        <v>0</v>
      </c>
      <c r="CE7" s="716">
        <v>0</v>
      </c>
      <c r="CF7" s="667">
        <v>1</v>
      </c>
      <c r="CG7" s="667">
        <v>2867</v>
      </c>
      <c r="CH7" s="672">
        <v>2.9367991399999998</v>
      </c>
      <c r="CI7" s="672">
        <v>2</v>
      </c>
      <c r="CJ7" s="672">
        <v>4556</v>
      </c>
      <c r="CK7" s="716">
        <v>4.1567537000000003</v>
      </c>
      <c r="CL7" s="667">
        <v>1</v>
      </c>
      <c r="CM7" s="667">
        <v>4632</v>
      </c>
      <c r="CN7" s="672">
        <v>0.280710024</v>
      </c>
      <c r="CO7" s="672">
        <v>1</v>
      </c>
      <c r="CP7" s="672">
        <v>6732</v>
      </c>
      <c r="CQ7" s="716">
        <v>0.33576832599999995</v>
      </c>
      <c r="CR7" s="667">
        <v>1</v>
      </c>
      <c r="CS7" s="667">
        <v>24</v>
      </c>
      <c r="CT7" s="672">
        <v>0.104517844</v>
      </c>
      <c r="CU7" s="672">
        <v>0</v>
      </c>
      <c r="CV7" s="672">
        <v>-1</v>
      </c>
      <c r="CW7" s="716">
        <v>-1.9021560000000001E-3</v>
      </c>
      <c r="CX7" s="667">
        <v>0</v>
      </c>
      <c r="CY7" s="667">
        <v>2380</v>
      </c>
      <c r="CZ7" s="672">
        <v>9.1357123999999992</v>
      </c>
      <c r="DA7" s="672">
        <v>0</v>
      </c>
      <c r="DB7" s="672">
        <v>2076</v>
      </c>
      <c r="DC7" s="716">
        <v>11.211107899999998</v>
      </c>
      <c r="DD7" s="667">
        <v>2</v>
      </c>
      <c r="DE7" s="667">
        <v>1070</v>
      </c>
      <c r="DF7" s="672">
        <v>7.9844520000000002E-2</v>
      </c>
      <c r="DG7" s="672">
        <v>5</v>
      </c>
      <c r="DH7" s="672">
        <v>2184</v>
      </c>
      <c r="DI7" s="716">
        <v>0.17005140000000002</v>
      </c>
      <c r="DJ7" s="667">
        <v>0</v>
      </c>
      <c r="DK7" s="667">
        <v>0</v>
      </c>
      <c r="DL7" s="672">
        <v>0</v>
      </c>
      <c r="DM7" s="672">
        <v>0</v>
      </c>
      <c r="DN7" s="672">
        <v>0</v>
      </c>
      <c r="DO7" s="716">
        <v>0</v>
      </c>
      <c r="DP7" s="667">
        <v>0</v>
      </c>
      <c r="DQ7" s="667">
        <v>0</v>
      </c>
      <c r="DR7" s="672">
        <v>0</v>
      </c>
      <c r="DS7" s="672"/>
      <c r="DT7" s="672"/>
      <c r="DU7" s="716"/>
      <c r="DV7" s="667">
        <v>7</v>
      </c>
      <c r="DW7" s="667">
        <v>595697</v>
      </c>
      <c r="DX7" s="672">
        <v>319.26532423600003</v>
      </c>
      <c r="DY7" s="672">
        <v>6</v>
      </c>
      <c r="DZ7" s="672">
        <v>759375</v>
      </c>
      <c r="EA7" s="716">
        <v>131.81888512500001</v>
      </c>
      <c r="EB7" s="667">
        <v>0</v>
      </c>
      <c r="EC7" s="667">
        <v>0</v>
      </c>
      <c r="ED7" s="672">
        <v>0</v>
      </c>
      <c r="EE7" s="672">
        <v>0</v>
      </c>
      <c r="EF7" s="672">
        <v>0</v>
      </c>
      <c r="EG7" s="716">
        <v>0</v>
      </c>
      <c r="EH7" s="667">
        <v>0</v>
      </c>
      <c r="EI7" s="667">
        <v>0</v>
      </c>
      <c r="EJ7" s="672">
        <v>0</v>
      </c>
      <c r="EK7" s="672">
        <v>0</v>
      </c>
      <c r="EL7" s="672">
        <v>603</v>
      </c>
      <c r="EM7" s="716">
        <v>1.8560492999999993</v>
      </c>
      <c r="EN7" s="667">
        <v>0</v>
      </c>
      <c r="EO7" s="667">
        <v>2265</v>
      </c>
      <c r="EP7" s="672">
        <v>2.3885920058000001</v>
      </c>
      <c r="EQ7" s="672">
        <v>0</v>
      </c>
      <c r="ER7" s="672">
        <v>4183</v>
      </c>
      <c r="ES7" s="716">
        <v>2.5357385389999996</v>
      </c>
      <c r="ET7" s="673">
        <v>21</v>
      </c>
      <c r="EU7" s="673">
        <v>758189</v>
      </c>
      <c r="EV7" s="673">
        <v>603.2794943888</v>
      </c>
      <c r="EW7" s="718">
        <v>21</v>
      </c>
      <c r="EX7" s="718">
        <v>801847</v>
      </c>
      <c r="EY7" s="718">
        <v>338.69937889957004</v>
      </c>
      <c r="EZ7" s="646">
        <v>1167</v>
      </c>
      <c r="FA7" s="722">
        <v>1282700</v>
      </c>
      <c r="FB7" s="646">
        <v>2222.6419844968</v>
      </c>
      <c r="FC7" s="719">
        <v>1299</v>
      </c>
      <c r="FD7" s="719">
        <v>1597327</v>
      </c>
      <c r="FE7" s="725">
        <v>3659.7834698685697</v>
      </c>
    </row>
    <row r="8" spans="1:161" ht="15" customHeight="1">
      <c r="A8" s="662">
        <v>4</v>
      </c>
      <c r="B8" s="662" t="s">
        <v>134</v>
      </c>
      <c r="C8" s="667">
        <v>608</v>
      </c>
      <c r="D8" s="667">
        <v>452336</v>
      </c>
      <c r="E8" s="672">
        <v>1043.9186509199997</v>
      </c>
      <c r="F8" s="672">
        <v>669</v>
      </c>
      <c r="G8" s="672">
        <v>1015240</v>
      </c>
      <c r="H8" s="716">
        <v>1072.324871673</v>
      </c>
      <c r="I8" s="672">
        <v>0</v>
      </c>
      <c r="J8" s="672">
        <v>109273</v>
      </c>
      <c r="K8" s="716">
        <v>4.3378496484417415</v>
      </c>
      <c r="L8" s="667">
        <v>1</v>
      </c>
      <c r="M8" s="667">
        <v>14</v>
      </c>
      <c r="N8" s="672">
        <v>9.6973496109999999</v>
      </c>
      <c r="O8" s="672">
        <v>0</v>
      </c>
      <c r="P8" s="672">
        <v>3973</v>
      </c>
      <c r="Q8" s="716">
        <v>5.5349169999999994E-3</v>
      </c>
      <c r="R8" s="667">
        <v>0</v>
      </c>
      <c r="S8" s="667">
        <v>0</v>
      </c>
      <c r="T8" s="672">
        <v>0</v>
      </c>
      <c r="U8" s="672">
        <v>0</v>
      </c>
      <c r="V8" s="672">
        <v>0</v>
      </c>
      <c r="W8" s="716">
        <v>0</v>
      </c>
      <c r="X8" s="667">
        <v>0</v>
      </c>
      <c r="Y8" s="667">
        <v>0</v>
      </c>
      <c r="Z8" s="672">
        <v>0</v>
      </c>
      <c r="AA8" s="672">
        <v>0</v>
      </c>
      <c r="AB8" s="672">
        <v>0</v>
      </c>
      <c r="AC8" s="716">
        <v>0</v>
      </c>
      <c r="AD8" s="667">
        <v>0</v>
      </c>
      <c r="AE8" s="667">
        <v>0</v>
      </c>
      <c r="AF8" s="672">
        <v>7.6499999999999999E-2</v>
      </c>
      <c r="AG8" s="672">
        <v>0</v>
      </c>
      <c r="AH8" s="672">
        <v>0</v>
      </c>
      <c r="AI8" s="716">
        <v>0</v>
      </c>
      <c r="AJ8" s="667">
        <v>0</v>
      </c>
      <c r="AK8" s="667">
        <v>601</v>
      </c>
      <c r="AL8" s="672">
        <v>18.056527299999999</v>
      </c>
      <c r="AM8" s="672">
        <v>0</v>
      </c>
      <c r="AN8" s="672">
        <v>0</v>
      </c>
      <c r="AO8" s="716">
        <v>16.933947199999999</v>
      </c>
      <c r="AP8" s="667">
        <v>0</v>
      </c>
      <c r="AQ8" s="667">
        <v>35675</v>
      </c>
      <c r="AR8" s="672">
        <v>6.1773107509999985</v>
      </c>
      <c r="AS8" s="672">
        <v>0</v>
      </c>
      <c r="AT8" s="672">
        <v>146473</v>
      </c>
      <c r="AU8" s="716">
        <v>20.194403215000001</v>
      </c>
      <c r="AV8" s="672">
        <v>0</v>
      </c>
      <c r="AW8" s="672">
        <v>0</v>
      </c>
      <c r="AX8" s="716">
        <v>0</v>
      </c>
      <c r="AY8" s="667">
        <v>0</v>
      </c>
      <c r="AZ8" s="667">
        <v>0</v>
      </c>
      <c r="BA8" s="672">
        <v>0</v>
      </c>
      <c r="BB8" s="672">
        <v>0</v>
      </c>
      <c r="BC8" s="672">
        <v>0</v>
      </c>
      <c r="BD8" s="716">
        <v>0</v>
      </c>
      <c r="BE8" s="667">
        <v>0</v>
      </c>
      <c r="BF8" s="667">
        <v>2</v>
      </c>
      <c r="BG8" s="672">
        <v>3.8220139999999999E-3</v>
      </c>
      <c r="BH8" s="672">
        <v>0</v>
      </c>
      <c r="BI8" s="672">
        <v>0</v>
      </c>
      <c r="BJ8" s="716">
        <v>0</v>
      </c>
      <c r="BK8" s="667">
        <v>0</v>
      </c>
      <c r="BL8" s="667">
        <v>0</v>
      </c>
      <c r="BM8" s="672">
        <v>0</v>
      </c>
      <c r="BN8" s="672">
        <v>0</v>
      </c>
      <c r="BO8" s="672">
        <v>0</v>
      </c>
      <c r="BP8" s="716">
        <v>0</v>
      </c>
      <c r="BQ8" s="672">
        <v>1</v>
      </c>
      <c r="BR8" s="672">
        <v>193</v>
      </c>
      <c r="BS8" s="716">
        <v>3.5547774999999997E-2</v>
      </c>
      <c r="BT8" s="667">
        <v>0</v>
      </c>
      <c r="BU8" s="667">
        <v>398418</v>
      </c>
      <c r="BV8" s="672">
        <v>41.684827562000002</v>
      </c>
      <c r="BW8" s="672">
        <v>1</v>
      </c>
      <c r="BX8" s="672">
        <v>168441</v>
      </c>
      <c r="BY8" s="716">
        <v>32.875483769999995</v>
      </c>
      <c r="BZ8" s="667">
        <v>0</v>
      </c>
      <c r="CA8" s="667">
        <v>0</v>
      </c>
      <c r="CB8" s="672">
        <v>0</v>
      </c>
      <c r="CC8" s="672">
        <v>0</v>
      </c>
      <c r="CD8" s="672">
        <v>0</v>
      </c>
      <c r="CE8" s="716">
        <v>0</v>
      </c>
      <c r="CF8" s="667">
        <v>1</v>
      </c>
      <c r="CG8" s="667">
        <v>376</v>
      </c>
      <c r="CH8" s="672">
        <v>5.7835398000000003E-2</v>
      </c>
      <c r="CI8" s="672">
        <v>1</v>
      </c>
      <c r="CJ8" s="672">
        <v>346</v>
      </c>
      <c r="CK8" s="716">
        <v>4.0086700000000003E-2</v>
      </c>
      <c r="CL8" s="667">
        <v>2</v>
      </c>
      <c r="CM8" s="667">
        <v>172444</v>
      </c>
      <c r="CN8" s="672">
        <v>4.7690991870000001</v>
      </c>
      <c r="CO8" s="672">
        <v>3</v>
      </c>
      <c r="CP8" s="672">
        <v>160172</v>
      </c>
      <c r="CQ8" s="716">
        <v>5.6825936950000004</v>
      </c>
      <c r="CR8" s="667">
        <v>1</v>
      </c>
      <c r="CS8" s="667">
        <v>1852</v>
      </c>
      <c r="CT8" s="672">
        <v>0.28124182200000003</v>
      </c>
      <c r="CU8" s="672">
        <v>0</v>
      </c>
      <c r="CV8" s="672">
        <v>-141</v>
      </c>
      <c r="CW8" s="716">
        <v>4.4191940000000004E-3</v>
      </c>
      <c r="CX8" s="667">
        <v>0</v>
      </c>
      <c r="CY8" s="667">
        <v>3209</v>
      </c>
      <c r="CZ8" s="672">
        <v>15.597695699999999</v>
      </c>
      <c r="DA8" s="672">
        <v>0</v>
      </c>
      <c r="DB8" s="672">
        <v>3134</v>
      </c>
      <c r="DC8" s="716">
        <v>17.692580100000001</v>
      </c>
      <c r="DD8" s="667">
        <v>1</v>
      </c>
      <c r="DE8" s="667">
        <v>9876</v>
      </c>
      <c r="DF8" s="672">
        <v>0.24612460000000003</v>
      </c>
      <c r="DG8" s="672">
        <v>0</v>
      </c>
      <c r="DH8" s="672">
        <v>8259</v>
      </c>
      <c r="DI8" s="716">
        <v>0.22373320000000002</v>
      </c>
      <c r="DJ8" s="667">
        <v>0</v>
      </c>
      <c r="DK8" s="667">
        <v>0</v>
      </c>
      <c r="DL8" s="672">
        <v>0</v>
      </c>
      <c r="DM8" s="672">
        <v>0</v>
      </c>
      <c r="DN8" s="672">
        <v>0</v>
      </c>
      <c r="DO8" s="716">
        <v>0</v>
      </c>
      <c r="DP8" s="667">
        <v>0</v>
      </c>
      <c r="DQ8" s="667">
        <v>0</v>
      </c>
      <c r="DR8" s="672">
        <v>0</v>
      </c>
      <c r="DS8" s="672"/>
      <c r="DT8" s="672"/>
      <c r="DU8" s="716"/>
      <c r="DV8" s="667">
        <v>0</v>
      </c>
      <c r="DW8" s="667">
        <v>1777374</v>
      </c>
      <c r="DX8" s="672">
        <v>95.209562289000004</v>
      </c>
      <c r="DY8" s="672">
        <v>1</v>
      </c>
      <c r="DZ8" s="672">
        <v>1732322</v>
      </c>
      <c r="EA8" s="716">
        <v>94.233690366999994</v>
      </c>
      <c r="EB8" s="667">
        <v>0</v>
      </c>
      <c r="EC8" s="667">
        <v>0</v>
      </c>
      <c r="ED8" s="672">
        <v>0</v>
      </c>
      <c r="EE8" s="672">
        <v>0</v>
      </c>
      <c r="EF8" s="672">
        <v>0</v>
      </c>
      <c r="EG8" s="716">
        <v>0</v>
      </c>
      <c r="EH8" s="667">
        <v>0</v>
      </c>
      <c r="EI8" s="667">
        <v>0</v>
      </c>
      <c r="EJ8" s="672">
        <v>0</v>
      </c>
      <c r="EK8" s="672">
        <v>0</v>
      </c>
      <c r="EL8" s="672">
        <v>2960</v>
      </c>
      <c r="EM8" s="716">
        <v>7.388637500000014</v>
      </c>
      <c r="EN8" s="667">
        <v>0</v>
      </c>
      <c r="EO8" s="667">
        <v>2152</v>
      </c>
      <c r="EP8" s="672">
        <v>2.3818460501430265</v>
      </c>
      <c r="EQ8" s="672">
        <v>0</v>
      </c>
      <c r="ER8" s="672">
        <v>4730</v>
      </c>
      <c r="ES8" s="716">
        <v>3.7816776308160982</v>
      </c>
      <c r="ET8" s="673">
        <v>6</v>
      </c>
      <c r="EU8" s="673">
        <v>2401993</v>
      </c>
      <c r="EV8" s="673">
        <v>194.23974228414303</v>
      </c>
      <c r="EW8" s="718">
        <v>7</v>
      </c>
      <c r="EX8" s="718">
        <v>2340135</v>
      </c>
      <c r="EY8" s="718">
        <v>203.4301849122578</v>
      </c>
      <c r="EZ8" s="646">
        <v>614</v>
      </c>
      <c r="FA8" s="722">
        <v>2854329</v>
      </c>
      <c r="FB8" s="646">
        <v>1238.1583932041426</v>
      </c>
      <c r="FC8" s="719">
        <v>676</v>
      </c>
      <c r="FD8" s="719">
        <v>3355375</v>
      </c>
      <c r="FE8" s="725">
        <v>1275.7550565852578</v>
      </c>
    </row>
    <row r="9" spans="1:161" ht="15" customHeight="1">
      <c r="A9" s="662">
        <v>5</v>
      </c>
      <c r="B9" s="662" t="s">
        <v>135</v>
      </c>
      <c r="C9" s="667">
        <v>817</v>
      </c>
      <c r="D9" s="667">
        <v>54960</v>
      </c>
      <c r="E9" s="672">
        <v>1103.8209086860002</v>
      </c>
      <c r="F9" s="672">
        <v>786</v>
      </c>
      <c r="G9" s="672">
        <v>98037</v>
      </c>
      <c r="H9" s="716">
        <v>1016.5369390229997</v>
      </c>
      <c r="I9" s="672">
        <v>0</v>
      </c>
      <c r="J9" s="672">
        <v>1564</v>
      </c>
      <c r="K9" s="716">
        <v>0.18289695744000004</v>
      </c>
      <c r="L9" s="667">
        <v>1</v>
      </c>
      <c r="M9" s="667">
        <v>18229</v>
      </c>
      <c r="N9" s="672">
        <v>15.771334662999998</v>
      </c>
      <c r="O9" s="672">
        <v>6</v>
      </c>
      <c r="P9" s="672">
        <v>1967</v>
      </c>
      <c r="Q9" s="716">
        <v>67.935906466999981</v>
      </c>
      <c r="R9" s="667">
        <v>0</v>
      </c>
      <c r="S9" s="667">
        <v>0</v>
      </c>
      <c r="T9" s="672">
        <v>0</v>
      </c>
      <c r="U9" s="672">
        <v>0</v>
      </c>
      <c r="V9" s="672">
        <v>0</v>
      </c>
      <c r="W9" s="716">
        <v>0</v>
      </c>
      <c r="X9" s="667">
        <v>0</v>
      </c>
      <c r="Y9" s="667">
        <v>0</v>
      </c>
      <c r="Z9" s="672">
        <v>0</v>
      </c>
      <c r="AA9" s="672">
        <v>0</v>
      </c>
      <c r="AB9" s="672">
        <v>0</v>
      </c>
      <c r="AC9" s="716">
        <v>0</v>
      </c>
      <c r="AD9" s="667">
        <v>2</v>
      </c>
      <c r="AE9" s="667">
        <v>3394</v>
      </c>
      <c r="AF9" s="672">
        <v>1.4456872000000003</v>
      </c>
      <c r="AG9" s="672">
        <v>0</v>
      </c>
      <c r="AH9" s="672">
        <v>25</v>
      </c>
      <c r="AI9" s="716">
        <v>-7.2119999999999997E-4</v>
      </c>
      <c r="AJ9" s="667">
        <v>1</v>
      </c>
      <c r="AK9" s="667">
        <v>387</v>
      </c>
      <c r="AL9" s="672">
        <v>9.7685151000000001</v>
      </c>
      <c r="AM9" s="672">
        <v>1</v>
      </c>
      <c r="AN9" s="672">
        <v>50</v>
      </c>
      <c r="AO9" s="716">
        <v>52.416666668000005</v>
      </c>
      <c r="AP9" s="667">
        <v>0</v>
      </c>
      <c r="AQ9" s="667">
        <v>441</v>
      </c>
      <c r="AR9" s="672">
        <v>1.9896457980000006</v>
      </c>
      <c r="AS9" s="672">
        <v>0</v>
      </c>
      <c r="AT9" s="672">
        <v>206</v>
      </c>
      <c r="AU9" s="716">
        <v>0.81624736400000031</v>
      </c>
      <c r="AV9" s="672">
        <v>0</v>
      </c>
      <c r="AW9" s="672">
        <v>0</v>
      </c>
      <c r="AX9" s="716">
        <v>0</v>
      </c>
      <c r="AY9" s="667">
        <v>0</v>
      </c>
      <c r="AZ9" s="667">
        <v>0</v>
      </c>
      <c r="BA9" s="672">
        <v>0</v>
      </c>
      <c r="BB9" s="672">
        <v>0</v>
      </c>
      <c r="BC9" s="672">
        <v>0</v>
      </c>
      <c r="BD9" s="716">
        <v>0</v>
      </c>
      <c r="BE9" s="667">
        <v>0</v>
      </c>
      <c r="BF9" s="667">
        <v>17</v>
      </c>
      <c r="BG9" s="672">
        <v>-7.4091230000000001E-3</v>
      </c>
      <c r="BH9" s="672">
        <v>0</v>
      </c>
      <c r="BI9" s="672">
        <v>0</v>
      </c>
      <c r="BJ9" s="716">
        <v>0</v>
      </c>
      <c r="BK9" s="667">
        <v>0</v>
      </c>
      <c r="BL9" s="667">
        <v>0</v>
      </c>
      <c r="BM9" s="672">
        <v>0</v>
      </c>
      <c r="BN9" s="672">
        <v>0</v>
      </c>
      <c r="BO9" s="672">
        <v>0</v>
      </c>
      <c r="BP9" s="716">
        <v>0</v>
      </c>
      <c r="BQ9" s="672">
        <v>0</v>
      </c>
      <c r="BR9" s="672">
        <v>2387</v>
      </c>
      <c r="BS9" s="716">
        <v>0.64929238199999995</v>
      </c>
      <c r="BT9" s="667">
        <v>5</v>
      </c>
      <c r="BU9" s="667">
        <v>2599</v>
      </c>
      <c r="BV9" s="672">
        <v>109.47790022099998</v>
      </c>
      <c r="BW9" s="672">
        <v>4</v>
      </c>
      <c r="BX9" s="672">
        <v>1495</v>
      </c>
      <c r="BY9" s="716">
        <v>105.50129167099998</v>
      </c>
      <c r="BZ9" s="667">
        <v>0</v>
      </c>
      <c r="CA9" s="667">
        <v>0</v>
      </c>
      <c r="CB9" s="672">
        <v>0</v>
      </c>
      <c r="CC9" s="672">
        <v>0</v>
      </c>
      <c r="CD9" s="672">
        <v>0</v>
      </c>
      <c r="CE9" s="716">
        <v>0</v>
      </c>
      <c r="CF9" s="667">
        <v>0</v>
      </c>
      <c r="CG9" s="667">
        <v>13</v>
      </c>
      <c r="CH9" s="672">
        <v>6.6693299999999998E-4</v>
      </c>
      <c r="CI9" s="672">
        <v>0</v>
      </c>
      <c r="CJ9" s="672">
        <v>0</v>
      </c>
      <c r="CK9" s="716">
        <v>0</v>
      </c>
      <c r="CL9" s="667">
        <v>4</v>
      </c>
      <c r="CM9" s="667">
        <v>18303</v>
      </c>
      <c r="CN9" s="672">
        <v>0.85917973000000003</v>
      </c>
      <c r="CO9" s="672">
        <v>8</v>
      </c>
      <c r="CP9" s="672">
        <v>24903</v>
      </c>
      <c r="CQ9" s="716">
        <v>54.472363325000032</v>
      </c>
      <c r="CR9" s="667">
        <v>0</v>
      </c>
      <c r="CS9" s="667">
        <v>0</v>
      </c>
      <c r="CT9" s="672">
        <v>0</v>
      </c>
      <c r="CU9" s="672">
        <v>0</v>
      </c>
      <c r="CV9" s="672">
        <v>0</v>
      </c>
      <c r="CW9" s="716">
        <v>0</v>
      </c>
      <c r="CX9" s="667">
        <v>0</v>
      </c>
      <c r="CY9" s="667">
        <v>1276</v>
      </c>
      <c r="CZ9" s="672">
        <v>5.1432069</v>
      </c>
      <c r="DA9" s="672">
        <v>0</v>
      </c>
      <c r="DB9" s="672">
        <v>1306</v>
      </c>
      <c r="DC9" s="716">
        <v>6.3835189000000003</v>
      </c>
      <c r="DD9" s="667">
        <v>0</v>
      </c>
      <c r="DE9" s="667">
        <v>0</v>
      </c>
      <c r="DF9" s="672">
        <v>0</v>
      </c>
      <c r="DG9" s="672">
        <v>0</v>
      </c>
      <c r="DH9" s="672">
        <v>0</v>
      </c>
      <c r="DI9" s="716">
        <v>0</v>
      </c>
      <c r="DJ9" s="667">
        <v>0</v>
      </c>
      <c r="DK9" s="667">
        <v>0</v>
      </c>
      <c r="DL9" s="672">
        <v>0</v>
      </c>
      <c r="DM9" s="672">
        <v>0</v>
      </c>
      <c r="DN9" s="672">
        <v>0</v>
      </c>
      <c r="DO9" s="716">
        <v>0</v>
      </c>
      <c r="DP9" s="667">
        <v>0</v>
      </c>
      <c r="DQ9" s="667">
        <v>0</v>
      </c>
      <c r="DR9" s="672">
        <v>0</v>
      </c>
      <c r="DS9" s="672"/>
      <c r="DT9" s="672"/>
      <c r="DU9" s="716"/>
      <c r="DV9" s="667">
        <v>4</v>
      </c>
      <c r="DW9" s="667">
        <v>917588</v>
      </c>
      <c r="DX9" s="672">
        <v>385.32988080400003</v>
      </c>
      <c r="DY9" s="672">
        <v>6</v>
      </c>
      <c r="DZ9" s="672">
        <v>989834</v>
      </c>
      <c r="EA9" s="716">
        <v>676.32797237900002</v>
      </c>
      <c r="EB9" s="667">
        <v>0</v>
      </c>
      <c r="EC9" s="667">
        <v>0</v>
      </c>
      <c r="ED9" s="672">
        <v>0</v>
      </c>
      <c r="EE9" s="672">
        <v>0</v>
      </c>
      <c r="EF9" s="672">
        <v>0</v>
      </c>
      <c r="EG9" s="716">
        <v>0</v>
      </c>
      <c r="EH9" s="667">
        <v>0</v>
      </c>
      <c r="EI9" s="667">
        <v>0</v>
      </c>
      <c r="EJ9" s="672">
        <v>0</v>
      </c>
      <c r="EK9" s="672">
        <v>0</v>
      </c>
      <c r="EL9" s="672">
        <v>1189</v>
      </c>
      <c r="EM9" s="716">
        <v>2.6817469999999979</v>
      </c>
      <c r="EN9" s="667">
        <v>0</v>
      </c>
      <c r="EO9" s="667">
        <v>4092</v>
      </c>
      <c r="EP9" s="672">
        <v>3.1571545427525733</v>
      </c>
      <c r="EQ9" s="672">
        <v>0</v>
      </c>
      <c r="ER9" s="672">
        <v>6069</v>
      </c>
      <c r="ES9" s="716">
        <v>5.0618754470000038</v>
      </c>
      <c r="ET9" s="673">
        <v>17</v>
      </c>
      <c r="EU9" s="673">
        <v>966339</v>
      </c>
      <c r="EV9" s="673">
        <v>532.93576276875251</v>
      </c>
      <c r="EW9" s="718">
        <v>25</v>
      </c>
      <c r="EX9" s="718">
        <v>1030995</v>
      </c>
      <c r="EY9" s="718">
        <v>972.42905736044008</v>
      </c>
      <c r="EZ9" s="646">
        <v>834</v>
      </c>
      <c r="FA9" s="722">
        <v>1021299</v>
      </c>
      <c r="FB9" s="646">
        <v>1636.7566714547527</v>
      </c>
      <c r="FC9" s="719">
        <v>811</v>
      </c>
      <c r="FD9" s="719">
        <v>1129032</v>
      </c>
      <c r="FE9" s="725">
        <v>1988.9659963834397</v>
      </c>
    </row>
    <row r="10" spans="1:161" ht="15" customHeight="1">
      <c r="A10" s="662">
        <v>6</v>
      </c>
      <c r="B10" s="662" t="s">
        <v>136</v>
      </c>
      <c r="C10" s="667">
        <v>54</v>
      </c>
      <c r="D10" s="667">
        <v>35180</v>
      </c>
      <c r="E10" s="672">
        <v>383.14739286200006</v>
      </c>
      <c r="F10" s="672">
        <v>51</v>
      </c>
      <c r="G10" s="672">
        <v>34689</v>
      </c>
      <c r="H10" s="716">
        <v>425.266673905</v>
      </c>
      <c r="I10" s="672">
        <v>0</v>
      </c>
      <c r="J10" s="672">
        <v>23</v>
      </c>
      <c r="K10" s="716">
        <v>1.5146909659999997E-2</v>
      </c>
      <c r="L10" s="667">
        <v>2</v>
      </c>
      <c r="M10" s="667">
        <v>1244</v>
      </c>
      <c r="N10" s="672">
        <v>0.36880842600000002</v>
      </c>
      <c r="O10" s="672">
        <v>1</v>
      </c>
      <c r="P10" s="672">
        <v>400</v>
      </c>
      <c r="Q10" s="716">
        <v>2.5263456999999996E-2</v>
      </c>
      <c r="R10" s="667">
        <v>0</v>
      </c>
      <c r="S10" s="667">
        <v>0</v>
      </c>
      <c r="T10" s="672">
        <v>0</v>
      </c>
      <c r="U10" s="672">
        <v>0</v>
      </c>
      <c r="V10" s="672">
        <v>0</v>
      </c>
      <c r="W10" s="716">
        <v>0</v>
      </c>
      <c r="X10" s="667">
        <v>0</v>
      </c>
      <c r="Y10" s="667">
        <v>0</v>
      </c>
      <c r="Z10" s="672">
        <v>0</v>
      </c>
      <c r="AA10" s="672">
        <v>0</v>
      </c>
      <c r="AB10" s="672">
        <v>0</v>
      </c>
      <c r="AC10" s="716">
        <v>0</v>
      </c>
      <c r="AD10" s="667">
        <v>2</v>
      </c>
      <c r="AE10" s="667">
        <v>4463</v>
      </c>
      <c r="AF10" s="672">
        <v>0.44101495299999999</v>
      </c>
      <c r="AG10" s="672">
        <v>11</v>
      </c>
      <c r="AH10" s="672">
        <v>2114</v>
      </c>
      <c r="AI10" s="716">
        <v>0.30361759645285458</v>
      </c>
      <c r="AJ10" s="667">
        <v>2</v>
      </c>
      <c r="AK10" s="667">
        <v>1311</v>
      </c>
      <c r="AL10" s="672">
        <v>3.8016494999999999</v>
      </c>
      <c r="AM10" s="672">
        <v>0</v>
      </c>
      <c r="AN10" s="672">
        <v>485</v>
      </c>
      <c r="AO10" s="716">
        <v>2.3064941669999999</v>
      </c>
      <c r="AP10" s="667">
        <v>0</v>
      </c>
      <c r="AQ10" s="667">
        <v>27</v>
      </c>
      <c r="AR10" s="672">
        <v>3.4846100999999997E-2</v>
      </c>
      <c r="AS10" s="672">
        <v>0</v>
      </c>
      <c r="AT10" s="672">
        <v>32</v>
      </c>
      <c r="AU10" s="716">
        <v>4.2494334999999994E-2</v>
      </c>
      <c r="AV10" s="672">
        <v>0</v>
      </c>
      <c r="AW10" s="672">
        <v>0</v>
      </c>
      <c r="AX10" s="716">
        <v>0</v>
      </c>
      <c r="AY10" s="667">
        <v>0</v>
      </c>
      <c r="AZ10" s="667">
        <v>0</v>
      </c>
      <c r="BA10" s="672">
        <v>0</v>
      </c>
      <c r="BB10" s="672">
        <v>0</v>
      </c>
      <c r="BC10" s="672">
        <v>0</v>
      </c>
      <c r="BD10" s="716">
        <v>0</v>
      </c>
      <c r="BE10" s="667">
        <v>0</v>
      </c>
      <c r="BF10" s="667">
        <v>0</v>
      </c>
      <c r="BG10" s="672">
        <v>0</v>
      </c>
      <c r="BH10" s="672">
        <v>0</v>
      </c>
      <c r="BI10" s="672">
        <v>0</v>
      </c>
      <c r="BJ10" s="716">
        <v>0</v>
      </c>
      <c r="BK10" s="667">
        <v>0</v>
      </c>
      <c r="BL10" s="667">
        <v>0</v>
      </c>
      <c r="BM10" s="672">
        <v>0</v>
      </c>
      <c r="BN10" s="672">
        <v>0</v>
      </c>
      <c r="BO10" s="672">
        <v>0</v>
      </c>
      <c r="BP10" s="716">
        <v>0</v>
      </c>
      <c r="BQ10" s="672">
        <v>4</v>
      </c>
      <c r="BR10" s="672">
        <v>3007</v>
      </c>
      <c r="BS10" s="716">
        <v>0.50664706599999998</v>
      </c>
      <c r="BT10" s="667">
        <v>0</v>
      </c>
      <c r="BU10" s="667">
        <v>84</v>
      </c>
      <c r="BV10" s="672">
        <v>10.827287243000001</v>
      </c>
      <c r="BW10" s="672">
        <v>2</v>
      </c>
      <c r="BX10" s="672">
        <v>2739</v>
      </c>
      <c r="BY10" s="716">
        <v>12.898706315999998</v>
      </c>
      <c r="BZ10" s="667">
        <v>0</v>
      </c>
      <c r="CA10" s="667">
        <v>0</v>
      </c>
      <c r="CB10" s="672">
        <v>0</v>
      </c>
      <c r="CC10" s="672">
        <v>0</v>
      </c>
      <c r="CD10" s="672">
        <v>0</v>
      </c>
      <c r="CE10" s="716">
        <v>0</v>
      </c>
      <c r="CF10" s="667">
        <v>1</v>
      </c>
      <c r="CG10" s="667">
        <v>15</v>
      </c>
      <c r="CH10" s="672">
        <v>1.2734954E-2</v>
      </c>
      <c r="CI10" s="672">
        <v>1</v>
      </c>
      <c r="CJ10" s="672">
        <v>13</v>
      </c>
      <c r="CK10" s="716">
        <v>4.5615999999999999E-3</v>
      </c>
      <c r="CL10" s="667">
        <v>1</v>
      </c>
      <c r="CM10" s="667">
        <v>537</v>
      </c>
      <c r="CN10" s="672">
        <v>2.8452327409999998</v>
      </c>
      <c r="CO10" s="672">
        <v>1</v>
      </c>
      <c r="CP10" s="672">
        <v>576</v>
      </c>
      <c r="CQ10" s="716">
        <v>3.0458399519999997</v>
      </c>
      <c r="CR10" s="667">
        <v>0</v>
      </c>
      <c r="CS10" s="667">
        <v>0</v>
      </c>
      <c r="CT10" s="672">
        <v>0</v>
      </c>
      <c r="CU10" s="672">
        <v>2</v>
      </c>
      <c r="CV10" s="672">
        <v>632</v>
      </c>
      <c r="CW10" s="716">
        <v>0.197236306</v>
      </c>
      <c r="CX10" s="667">
        <v>0</v>
      </c>
      <c r="CY10" s="667">
        <v>194</v>
      </c>
      <c r="CZ10" s="672">
        <v>7.1421799999999994E-2</v>
      </c>
      <c r="DA10" s="672">
        <v>0</v>
      </c>
      <c r="DB10" s="672">
        <v>-32</v>
      </c>
      <c r="DC10" s="716">
        <v>5.2498600000000006E-2</v>
      </c>
      <c r="DD10" s="667">
        <v>0</v>
      </c>
      <c r="DE10" s="667">
        <v>0</v>
      </c>
      <c r="DF10" s="672">
        <v>0</v>
      </c>
      <c r="DG10" s="672">
        <v>0</v>
      </c>
      <c r="DH10" s="672">
        <v>0</v>
      </c>
      <c r="DI10" s="716">
        <v>0</v>
      </c>
      <c r="DJ10" s="667">
        <v>0</v>
      </c>
      <c r="DK10" s="667">
        <v>0</v>
      </c>
      <c r="DL10" s="672">
        <v>0</v>
      </c>
      <c r="DM10" s="672">
        <v>0</v>
      </c>
      <c r="DN10" s="672">
        <v>0</v>
      </c>
      <c r="DO10" s="716">
        <v>0</v>
      </c>
      <c r="DP10" s="667">
        <v>0</v>
      </c>
      <c r="DQ10" s="667">
        <v>0</v>
      </c>
      <c r="DR10" s="672">
        <v>0</v>
      </c>
      <c r="DS10" s="672"/>
      <c r="DT10" s="672"/>
      <c r="DU10" s="716"/>
      <c r="DV10" s="667">
        <v>3</v>
      </c>
      <c r="DW10" s="667">
        <v>11245</v>
      </c>
      <c r="DX10" s="672">
        <v>10.003396978000001</v>
      </c>
      <c r="DY10" s="672">
        <v>2</v>
      </c>
      <c r="DZ10" s="672">
        <v>10377</v>
      </c>
      <c r="EA10" s="716">
        <v>27.775523133999997</v>
      </c>
      <c r="EB10" s="667">
        <v>0</v>
      </c>
      <c r="EC10" s="667">
        <v>0</v>
      </c>
      <c r="ED10" s="672">
        <v>0</v>
      </c>
      <c r="EE10" s="672">
        <v>0</v>
      </c>
      <c r="EF10" s="672">
        <v>0</v>
      </c>
      <c r="EG10" s="716">
        <v>0</v>
      </c>
      <c r="EH10" s="667">
        <v>0</v>
      </c>
      <c r="EI10" s="667">
        <v>0</v>
      </c>
      <c r="EJ10" s="672">
        <v>0</v>
      </c>
      <c r="EK10" s="672">
        <v>0</v>
      </c>
      <c r="EL10" s="672">
        <v>634</v>
      </c>
      <c r="EM10" s="716">
        <v>3.4233661999999976</v>
      </c>
      <c r="EN10" s="667">
        <v>0</v>
      </c>
      <c r="EO10" s="667">
        <v>415</v>
      </c>
      <c r="EP10" s="672">
        <v>0.42781050900000017</v>
      </c>
      <c r="EQ10" s="672">
        <v>0</v>
      </c>
      <c r="ER10" s="672">
        <v>487</v>
      </c>
      <c r="ES10" s="716">
        <v>0.8495712270000001</v>
      </c>
      <c r="ET10" s="673">
        <v>11</v>
      </c>
      <c r="EU10" s="673">
        <v>19535</v>
      </c>
      <c r="EV10" s="673">
        <v>28.834203205000001</v>
      </c>
      <c r="EW10" s="718">
        <v>24</v>
      </c>
      <c r="EX10" s="718">
        <v>21487</v>
      </c>
      <c r="EY10" s="718">
        <v>51.446966866112845</v>
      </c>
      <c r="EZ10" s="646">
        <v>65</v>
      </c>
      <c r="FA10" s="722">
        <v>54715</v>
      </c>
      <c r="FB10" s="646">
        <v>411.98159606700005</v>
      </c>
      <c r="FC10" s="719">
        <v>75</v>
      </c>
      <c r="FD10" s="719">
        <v>56176</v>
      </c>
      <c r="FE10" s="725">
        <v>476.71364077111286</v>
      </c>
    </row>
    <row r="11" spans="1:161" ht="15" customHeight="1">
      <c r="A11" s="662">
        <v>7</v>
      </c>
      <c r="B11" s="662" t="s">
        <v>137</v>
      </c>
      <c r="C11" s="667">
        <v>1802</v>
      </c>
      <c r="D11" s="667">
        <v>825175</v>
      </c>
      <c r="E11" s="672">
        <v>2519.2045027019999</v>
      </c>
      <c r="F11" s="672">
        <v>1764</v>
      </c>
      <c r="G11" s="672">
        <v>1096123</v>
      </c>
      <c r="H11" s="716">
        <v>3441.3921222690001</v>
      </c>
      <c r="I11" s="672">
        <v>2</v>
      </c>
      <c r="J11" s="672">
        <v>105863</v>
      </c>
      <c r="K11" s="716">
        <v>13.592250421814128</v>
      </c>
      <c r="L11" s="667">
        <v>30</v>
      </c>
      <c r="M11" s="667">
        <v>32333</v>
      </c>
      <c r="N11" s="672">
        <v>423.53872769899976</v>
      </c>
      <c r="O11" s="672">
        <v>29</v>
      </c>
      <c r="P11" s="672">
        <v>33496</v>
      </c>
      <c r="Q11" s="716">
        <v>148.75707812799985</v>
      </c>
      <c r="R11" s="667">
        <v>0</v>
      </c>
      <c r="S11" s="667">
        <v>0</v>
      </c>
      <c r="T11" s="672">
        <v>0</v>
      </c>
      <c r="U11" s="672">
        <v>0</v>
      </c>
      <c r="V11" s="672">
        <v>0</v>
      </c>
      <c r="W11" s="716">
        <v>0</v>
      </c>
      <c r="X11" s="667">
        <v>0</v>
      </c>
      <c r="Y11" s="667">
        <v>-8</v>
      </c>
      <c r="Z11" s="672">
        <v>0</v>
      </c>
      <c r="AA11" s="672">
        <v>0</v>
      </c>
      <c r="AB11" s="672">
        <v>0</v>
      </c>
      <c r="AC11" s="716">
        <v>0</v>
      </c>
      <c r="AD11" s="667">
        <v>5</v>
      </c>
      <c r="AE11" s="667">
        <v>8360</v>
      </c>
      <c r="AF11" s="672">
        <v>5.3062633575453342</v>
      </c>
      <c r="AG11" s="672">
        <v>11</v>
      </c>
      <c r="AH11" s="672">
        <v>15048</v>
      </c>
      <c r="AI11" s="716">
        <v>3.7417116379783475</v>
      </c>
      <c r="AJ11" s="667">
        <v>30</v>
      </c>
      <c r="AK11" s="667">
        <v>27576</v>
      </c>
      <c r="AL11" s="672">
        <v>49.1775114</v>
      </c>
      <c r="AM11" s="672">
        <v>29</v>
      </c>
      <c r="AN11" s="672">
        <v>15449</v>
      </c>
      <c r="AO11" s="716">
        <v>15.505031048999999</v>
      </c>
      <c r="AP11" s="667">
        <v>1</v>
      </c>
      <c r="AQ11" s="667">
        <v>5467</v>
      </c>
      <c r="AR11" s="672">
        <v>27.52502626299999</v>
      </c>
      <c r="AS11" s="672">
        <v>0</v>
      </c>
      <c r="AT11" s="672">
        <v>14577</v>
      </c>
      <c r="AU11" s="716">
        <v>15.210564570000024</v>
      </c>
      <c r="AV11" s="672">
        <v>3</v>
      </c>
      <c r="AW11" s="672">
        <v>4136</v>
      </c>
      <c r="AX11" s="716">
        <v>9.2492280000000135E-2</v>
      </c>
      <c r="AY11" s="667">
        <v>0</v>
      </c>
      <c r="AZ11" s="667">
        <v>0</v>
      </c>
      <c r="BA11" s="672">
        <v>0</v>
      </c>
      <c r="BB11" s="672">
        <v>0</v>
      </c>
      <c r="BC11" s="672">
        <v>0</v>
      </c>
      <c r="BD11" s="716">
        <v>0</v>
      </c>
      <c r="BE11" s="667">
        <v>0</v>
      </c>
      <c r="BF11" s="667">
        <v>44</v>
      </c>
      <c r="BG11" s="672">
        <v>7.6199869000000003E-2</v>
      </c>
      <c r="BH11" s="672">
        <v>0</v>
      </c>
      <c r="BI11" s="672">
        <v>-1</v>
      </c>
      <c r="BJ11" s="716">
        <v>-9.3220079999999997E-3</v>
      </c>
      <c r="BK11" s="667">
        <v>0</v>
      </c>
      <c r="BL11" s="667">
        <v>106</v>
      </c>
      <c r="BM11" s="672">
        <v>50.080204944000002</v>
      </c>
      <c r="BN11" s="672">
        <v>0</v>
      </c>
      <c r="BO11" s="672">
        <v>31</v>
      </c>
      <c r="BP11" s="716">
        <v>7.6918632000000001E-2</v>
      </c>
      <c r="BQ11" s="672">
        <v>28</v>
      </c>
      <c r="BR11" s="672">
        <v>42818</v>
      </c>
      <c r="BS11" s="716">
        <v>8.7497661129999802</v>
      </c>
      <c r="BT11" s="667">
        <v>26</v>
      </c>
      <c r="BU11" s="667">
        <v>598134</v>
      </c>
      <c r="BV11" s="672">
        <v>400.87589294500003</v>
      </c>
      <c r="BW11" s="672">
        <v>22</v>
      </c>
      <c r="BX11" s="672">
        <v>560586</v>
      </c>
      <c r="BY11" s="716">
        <v>361.50745828599997</v>
      </c>
      <c r="BZ11" s="667">
        <v>110</v>
      </c>
      <c r="CA11" s="667">
        <v>187202</v>
      </c>
      <c r="CB11" s="672">
        <v>136.23484453399999</v>
      </c>
      <c r="CC11" s="672">
        <v>141</v>
      </c>
      <c r="CD11" s="672">
        <v>193139</v>
      </c>
      <c r="CE11" s="716">
        <v>115.566732637</v>
      </c>
      <c r="CF11" s="667">
        <v>36</v>
      </c>
      <c r="CG11" s="667">
        <v>257299</v>
      </c>
      <c r="CH11" s="672">
        <v>55.359539984999962</v>
      </c>
      <c r="CI11" s="672">
        <v>24</v>
      </c>
      <c r="CJ11" s="672">
        <v>236449</v>
      </c>
      <c r="CK11" s="716">
        <v>22.581678100000001</v>
      </c>
      <c r="CL11" s="667">
        <v>26</v>
      </c>
      <c r="CM11" s="667">
        <v>1093286</v>
      </c>
      <c r="CN11" s="672">
        <v>79.097726302999973</v>
      </c>
      <c r="CO11" s="672">
        <v>50</v>
      </c>
      <c r="CP11" s="672">
        <v>808404</v>
      </c>
      <c r="CQ11" s="716">
        <v>96.026769856000101</v>
      </c>
      <c r="CR11" s="667">
        <v>4</v>
      </c>
      <c r="CS11" s="667">
        <v>1690</v>
      </c>
      <c r="CT11" s="672">
        <v>0.76872999400000008</v>
      </c>
      <c r="CU11" s="672">
        <v>10</v>
      </c>
      <c r="CV11" s="672">
        <v>5043</v>
      </c>
      <c r="CW11" s="716">
        <v>2.8469897659999996</v>
      </c>
      <c r="CX11" s="667">
        <v>1</v>
      </c>
      <c r="CY11" s="667">
        <v>12232</v>
      </c>
      <c r="CZ11" s="672">
        <v>15.597807899999999</v>
      </c>
      <c r="DA11" s="672">
        <v>0</v>
      </c>
      <c r="DB11" s="672">
        <v>6588</v>
      </c>
      <c r="DC11" s="716">
        <v>22.505484299999999</v>
      </c>
      <c r="DD11" s="667">
        <v>10</v>
      </c>
      <c r="DE11" s="667">
        <v>289775</v>
      </c>
      <c r="DF11" s="672">
        <v>17.991121795001227</v>
      </c>
      <c r="DG11" s="672">
        <v>5</v>
      </c>
      <c r="DH11" s="672">
        <v>811817</v>
      </c>
      <c r="DI11" s="716">
        <v>61.269868881996665</v>
      </c>
      <c r="DJ11" s="667">
        <v>7</v>
      </c>
      <c r="DK11" s="667">
        <v>1815</v>
      </c>
      <c r="DL11" s="672">
        <v>0.28389982600000002</v>
      </c>
      <c r="DM11" s="672">
        <v>9</v>
      </c>
      <c r="DN11" s="672">
        <v>2796</v>
      </c>
      <c r="DO11" s="716">
        <v>1.5890596969999997</v>
      </c>
      <c r="DP11" s="667">
        <v>0</v>
      </c>
      <c r="DQ11" s="667">
        <v>0</v>
      </c>
      <c r="DR11" s="672">
        <v>0</v>
      </c>
      <c r="DS11" s="672"/>
      <c r="DT11" s="672"/>
      <c r="DU11" s="716"/>
      <c r="DV11" s="667">
        <v>27</v>
      </c>
      <c r="DW11" s="667">
        <v>948236</v>
      </c>
      <c r="DX11" s="672">
        <v>468.72674448499998</v>
      </c>
      <c r="DY11" s="672">
        <v>54</v>
      </c>
      <c r="DZ11" s="672">
        <v>1676915</v>
      </c>
      <c r="EA11" s="716">
        <v>531.39312958500011</v>
      </c>
      <c r="EB11" s="667">
        <v>2</v>
      </c>
      <c r="EC11" s="667">
        <v>458</v>
      </c>
      <c r="ED11" s="672">
        <v>0.42213611699999998</v>
      </c>
      <c r="EE11" s="672">
        <v>1</v>
      </c>
      <c r="EF11" s="672">
        <v>732</v>
      </c>
      <c r="EG11" s="716">
        <v>7.0080109999999987E-2</v>
      </c>
      <c r="EH11" s="667">
        <v>2</v>
      </c>
      <c r="EI11" s="667">
        <v>698</v>
      </c>
      <c r="EJ11" s="672">
        <v>50.790128762999998</v>
      </c>
      <c r="EK11" s="672">
        <v>3</v>
      </c>
      <c r="EL11" s="672">
        <v>6607</v>
      </c>
      <c r="EM11" s="716">
        <v>23.230184143999978</v>
      </c>
      <c r="EN11" s="667">
        <v>9</v>
      </c>
      <c r="EO11" s="667">
        <v>28065</v>
      </c>
      <c r="EP11" s="672">
        <v>26.151967822449731</v>
      </c>
      <c r="EQ11" s="672">
        <v>17</v>
      </c>
      <c r="ER11" s="672">
        <v>28141</v>
      </c>
      <c r="ES11" s="716">
        <v>28.987595897543198</v>
      </c>
      <c r="ET11" s="673">
        <v>326</v>
      </c>
      <c r="EU11" s="673">
        <v>3492768</v>
      </c>
      <c r="EV11" s="673">
        <v>1808.0044740019957</v>
      </c>
      <c r="EW11" s="718">
        <v>438</v>
      </c>
      <c r="EX11" s="718">
        <v>4568634</v>
      </c>
      <c r="EY11" s="718">
        <v>1473.2915220843324</v>
      </c>
      <c r="EZ11" s="646">
        <v>2128</v>
      </c>
      <c r="FA11" s="722">
        <v>4317943</v>
      </c>
      <c r="FB11" s="646">
        <v>4327.2089767039961</v>
      </c>
      <c r="FC11" s="719">
        <v>2202</v>
      </c>
      <c r="FD11" s="719">
        <v>5664757</v>
      </c>
      <c r="FE11" s="725">
        <v>4914.6836443533321</v>
      </c>
    </row>
    <row r="12" spans="1:161" ht="15" customHeight="1">
      <c r="A12" s="662">
        <v>8</v>
      </c>
      <c r="B12" s="662" t="s">
        <v>138</v>
      </c>
      <c r="C12" s="667">
        <v>495</v>
      </c>
      <c r="D12" s="667">
        <v>419899</v>
      </c>
      <c r="E12" s="672">
        <v>362.16084578699991</v>
      </c>
      <c r="F12" s="672">
        <v>591</v>
      </c>
      <c r="G12" s="672">
        <v>603954</v>
      </c>
      <c r="H12" s="716">
        <v>1549.3596716779998</v>
      </c>
      <c r="I12" s="672">
        <v>0</v>
      </c>
      <c r="J12" s="672">
        <v>404</v>
      </c>
      <c r="K12" s="716">
        <v>0.30028955974000049</v>
      </c>
      <c r="L12" s="667">
        <v>46</v>
      </c>
      <c r="M12" s="667">
        <v>179605</v>
      </c>
      <c r="N12" s="672">
        <v>77.228671904999075</v>
      </c>
      <c r="O12" s="672">
        <v>43</v>
      </c>
      <c r="P12" s="672">
        <v>164521</v>
      </c>
      <c r="Q12" s="716">
        <v>92.997340110999957</v>
      </c>
      <c r="R12" s="667">
        <v>0</v>
      </c>
      <c r="S12" s="667">
        <v>0</v>
      </c>
      <c r="T12" s="672">
        <v>0</v>
      </c>
      <c r="U12" s="672">
        <v>0</v>
      </c>
      <c r="V12" s="672">
        <v>0</v>
      </c>
      <c r="W12" s="716">
        <v>0</v>
      </c>
      <c r="X12" s="667">
        <v>0</v>
      </c>
      <c r="Y12" s="667">
        <v>-5</v>
      </c>
      <c r="Z12" s="672">
        <v>0</v>
      </c>
      <c r="AA12" s="672">
        <v>2</v>
      </c>
      <c r="AB12" s="672">
        <v>123486</v>
      </c>
      <c r="AC12" s="716">
        <v>6.9026820170025491</v>
      </c>
      <c r="AD12" s="667">
        <v>20</v>
      </c>
      <c r="AE12" s="667">
        <v>40396</v>
      </c>
      <c r="AF12" s="672">
        <v>11.57648407090595</v>
      </c>
      <c r="AG12" s="672">
        <v>40</v>
      </c>
      <c r="AH12" s="672">
        <v>29233</v>
      </c>
      <c r="AI12" s="716">
        <v>6.9964672002568218</v>
      </c>
      <c r="AJ12" s="667">
        <v>28</v>
      </c>
      <c r="AK12" s="667">
        <v>2708834</v>
      </c>
      <c r="AL12" s="672">
        <v>247.32647000000003</v>
      </c>
      <c r="AM12" s="672">
        <v>55</v>
      </c>
      <c r="AN12" s="672">
        <v>1419693</v>
      </c>
      <c r="AO12" s="716">
        <v>179.45864218300002</v>
      </c>
      <c r="AP12" s="667">
        <v>0</v>
      </c>
      <c r="AQ12" s="667">
        <v>245</v>
      </c>
      <c r="AR12" s="672">
        <v>0.74997376399999971</v>
      </c>
      <c r="AS12" s="672">
        <v>0</v>
      </c>
      <c r="AT12" s="672">
        <v>-80</v>
      </c>
      <c r="AU12" s="716">
        <v>-4.6559920000000005E-2</v>
      </c>
      <c r="AV12" s="672">
        <v>0</v>
      </c>
      <c r="AW12" s="672">
        <v>0</v>
      </c>
      <c r="AX12" s="716">
        <v>0</v>
      </c>
      <c r="AY12" s="667">
        <v>0</v>
      </c>
      <c r="AZ12" s="667">
        <v>3161</v>
      </c>
      <c r="BA12" s="672">
        <v>2.7136176109999997</v>
      </c>
      <c r="BB12" s="672">
        <v>0</v>
      </c>
      <c r="BC12" s="672">
        <v>3783</v>
      </c>
      <c r="BD12" s="716">
        <v>3.3764883999999999</v>
      </c>
      <c r="BE12" s="667">
        <v>0</v>
      </c>
      <c r="BF12" s="667">
        <v>5318</v>
      </c>
      <c r="BG12" s="672">
        <v>0.3467557690000016</v>
      </c>
      <c r="BH12" s="672">
        <v>0</v>
      </c>
      <c r="BI12" s="672">
        <v>72</v>
      </c>
      <c r="BJ12" s="716">
        <v>0.26749641600000001</v>
      </c>
      <c r="BK12" s="667">
        <v>4</v>
      </c>
      <c r="BL12" s="667">
        <v>12687</v>
      </c>
      <c r="BM12" s="672">
        <v>6.3120632840000006</v>
      </c>
      <c r="BN12" s="672">
        <v>2</v>
      </c>
      <c r="BO12" s="672">
        <v>9645</v>
      </c>
      <c r="BP12" s="716">
        <v>6.4018788940000002</v>
      </c>
      <c r="BQ12" s="672">
        <v>43</v>
      </c>
      <c r="BR12" s="672">
        <v>528666</v>
      </c>
      <c r="BS12" s="716">
        <v>117.882566386001</v>
      </c>
      <c r="BT12" s="667">
        <v>64</v>
      </c>
      <c r="BU12" s="667">
        <v>1921744</v>
      </c>
      <c r="BV12" s="672">
        <v>966.60357775000057</v>
      </c>
      <c r="BW12" s="672">
        <v>40</v>
      </c>
      <c r="BX12" s="672">
        <v>1247538</v>
      </c>
      <c r="BY12" s="716">
        <v>846.98981806099994</v>
      </c>
      <c r="BZ12" s="667">
        <v>21</v>
      </c>
      <c r="CA12" s="667">
        <v>5736240</v>
      </c>
      <c r="CB12" s="672">
        <v>532.49095837899995</v>
      </c>
      <c r="CC12" s="672">
        <v>185</v>
      </c>
      <c r="CD12" s="672">
        <v>20279496</v>
      </c>
      <c r="CE12" s="716">
        <v>1994.2345987449999</v>
      </c>
      <c r="CF12" s="667">
        <v>5</v>
      </c>
      <c r="CG12" s="667">
        <v>274612</v>
      </c>
      <c r="CH12" s="672">
        <v>22.421514973000008</v>
      </c>
      <c r="CI12" s="672">
        <v>13</v>
      </c>
      <c r="CJ12" s="672">
        <v>38649</v>
      </c>
      <c r="CK12" s="716">
        <v>6.8993245999999999</v>
      </c>
      <c r="CL12" s="667">
        <v>38</v>
      </c>
      <c r="CM12" s="667">
        <v>145301</v>
      </c>
      <c r="CN12" s="672">
        <v>109.70329892699996</v>
      </c>
      <c r="CO12" s="672">
        <v>84</v>
      </c>
      <c r="CP12" s="672">
        <v>192765</v>
      </c>
      <c r="CQ12" s="716">
        <v>285.85345694399996</v>
      </c>
      <c r="CR12" s="667">
        <v>23</v>
      </c>
      <c r="CS12" s="667">
        <v>319946</v>
      </c>
      <c r="CT12" s="672">
        <v>38.117283666000013</v>
      </c>
      <c r="CU12" s="672">
        <v>43</v>
      </c>
      <c r="CV12" s="672">
        <v>634393</v>
      </c>
      <c r="CW12" s="716">
        <v>20.493060564000004</v>
      </c>
      <c r="CX12" s="667">
        <v>8</v>
      </c>
      <c r="CY12" s="667">
        <v>79824</v>
      </c>
      <c r="CZ12" s="672">
        <v>133.76939660200006</v>
      </c>
      <c r="DA12" s="672">
        <v>5</v>
      </c>
      <c r="DB12" s="672">
        <v>72166</v>
      </c>
      <c r="DC12" s="716">
        <v>190.36684064700009</v>
      </c>
      <c r="DD12" s="667">
        <v>14</v>
      </c>
      <c r="DE12" s="667">
        <v>11964</v>
      </c>
      <c r="DF12" s="672">
        <v>5.9327162300000031</v>
      </c>
      <c r="DG12" s="672">
        <v>23</v>
      </c>
      <c r="DH12" s="672">
        <v>11683</v>
      </c>
      <c r="DI12" s="716">
        <v>7.9493674529999963</v>
      </c>
      <c r="DJ12" s="667">
        <v>0</v>
      </c>
      <c r="DK12" s="667">
        <v>0</v>
      </c>
      <c r="DL12" s="672">
        <v>0</v>
      </c>
      <c r="DM12" s="672">
        <v>5</v>
      </c>
      <c r="DN12" s="672">
        <v>2188</v>
      </c>
      <c r="DO12" s="716">
        <v>3.8793818</v>
      </c>
      <c r="DP12" s="667">
        <v>0</v>
      </c>
      <c r="DQ12" s="667">
        <v>0</v>
      </c>
      <c r="DR12" s="672">
        <v>0</v>
      </c>
      <c r="DS12" s="672"/>
      <c r="DT12" s="672"/>
      <c r="DU12" s="716"/>
      <c r="DV12" s="667">
        <v>18</v>
      </c>
      <c r="DW12" s="667">
        <v>278188</v>
      </c>
      <c r="DX12" s="672">
        <v>99.876091340000002</v>
      </c>
      <c r="DY12" s="672">
        <v>33</v>
      </c>
      <c r="DZ12" s="672">
        <v>336922</v>
      </c>
      <c r="EA12" s="716">
        <v>484.57564003499994</v>
      </c>
      <c r="EB12" s="667">
        <v>2</v>
      </c>
      <c r="EC12" s="667">
        <v>1614</v>
      </c>
      <c r="ED12" s="672">
        <v>0.21227268000000002</v>
      </c>
      <c r="EE12" s="672">
        <v>0</v>
      </c>
      <c r="EF12" s="672">
        <v>1400</v>
      </c>
      <c r="EG12" s="716">
        <v>6.9931196000000001E-2</v>
      </c>
      <c r="EH12" s="667">
        <v>2</v>
      </c>
      <c r="EI12" s="667">
        <v>1230</v>
      </c>
      <c r="EJ12" s="672">
        <v>0.53617389699999984</v>
      </c>
      <c r="EK12" s="672">
        <v>10</v>
      </c>
      <c r="EL12" s="672">
        <v>15177</v>
      </c>
      <c r="EM12" s="716">
        <v>10.859731667000073</v>
      </c>
      <c r="EN12" s="667">
        <v>42</v>
      </c>
      <c r="EO12" s="667">
        <v>75391</v>
      </c>
      <c r="EP12" s="672">
        <v>24.219794009100021</v>
      </c>
      <c r="EQ12" s="672">
        <v>58</v>
      </c>
      <c r="ER12" s="672">
        <v>254239</v>
      </c>
      <c r="ES12" s="716">
        <v>54.106960265668178</v>
      </c>
      <c r="ET12" s="673">
        <v>335</v>
      </c>
      <c r="EU12" s="673">
        <v>11796295</v>
      </c>
      <c r="EV12" s="673">
        <v>2280.1371148570056</v>
      </c>
      <c r="EW12" s="718">
        <v>684</v>
      </c>
      <c r="EX12" s="718">
        <v>25366039</v>
      </c>
      <c r="EY12" s="718">
        <v>4320.8154032246675</v>
      </c>
      <c r="EZ12" s="646">
        <v>830</v>
      </c>
      <c r="FA12" s="722">
        <v>12216194</v>
      </c>
      <c r="FB12" s="646">
        <v>2642.2979606440053</v>
      </c>
      <c r="FC12" s="719">
        <v>1275</v>
      </c>
      <c r="FD12" s="719">
        <v>25969993</v>
      </c>
      <c r="FE12" s="725">
        <v>5870.1750749026669</v>
      </c>
    </row>
    <row r="13" spans="1:161" ht="15" customHeight="1">
      <c r="A13" s="662">
        <v>9</v>
      </c>
      <c r="B13" s="662" t="s">
        <v>139</v>
      </c>
      <c r="C13" s="667">
        <v>283</v>
      </c>
      <c r="D13" s="667">
        <v>175281</v>
      </c>
      <c r="E13" s="672">
        <v>164.35661923200001</v>
      </c>
      <c r="F13" s="672">
        <v>276</v>
      </c>
      <c r="G13" s="672">
        <v>117052</v>
      </c>
      <c r="H13" s="716">
        <v>143.167273997</v>
      </c>
      <c r="I13" s="672">
        <v>0</v>
      </c>
      <c r="J13" s="672">
        <v>369</v>
      </c>
      <c r="K13" s="716">
        <v>4.1026668649999959E-2</v>
      </c>
      <c r="L13" s="667">
        <v>0</v>
      </c>
      <c r="M13" s="667">
        <v>2946</v>
      </c>
      <c r="N13" s="672">
        <v>4.6636899999999995E-4</v>
      </c>
      <c r="O13" s="672">
        <v>3</v>
      </c>
      <c r="P13" s="672">
        <v>1799</v>
      </c>
      <c r="Q13" s="716">
        <v>0.12533038299999999</v>
      </c>
      <c r="R13" s="667">
        <v>0</v>
      </c>
      <c r="S13" s="667">
        <v>0</v>
      </c>
      <c r="T13" s="672">
        <v>0</v>
      </c>
      <c r="U13" s="672">
        <v>0</v>
      </c>
      <c r="V13" s="672">
        <v>0</v>
      </c>
      <c r="W13" s="716">
        <v>0</v>
      </c>
      <c r="X13" s="667">
        <v>0</v>
      </c>
      <c r="Y13" s="667">
        <v>0</v>
      </c>
      <c r="Z13" s="672">
        <v>0</v>
      </c>
      <c r="AA13" s="672">
        <v>0</v>
      </c>
      <c r="AB13" s="672">
        <v>0</v>
      </c>
      <c r="AC13" s="716">
        <v>0</v>
      </c>
      <c r="AD13" s="667">
        <v>0</v>
      </c>
      <c r="AE13" s="667">
        <v>0</v>
      </c>
      <c r="AF13" s="672">
        <v>0</v>
      </c>
      <c r="AG13" s="672">
        <v>0</v>
      </c>
      <c r="AH13" s="672">
        <v>0</v>
      </c>
      <c r="AI13" s="716">
        <v>0</v>
      </c>
      <c r="AJ13" s="667">
        <v>2</v>
      </c>
      <c r="AK13" s="667">
        <v>1303</v>
      </c>
      <c r="AL13" s="672">
        <v>11.765185600000001</v>
      </c>
      <c r="AM13" s="672">
        <v>1</v>
      </c>
      <c r="AN13" s="672">
        <v>145</v>
      </c>
      <c r="AO13" s="716">
        <v>11.353926365000001</v>
      </c>
      <c r="AP13" s="667">
        <v>0</v>
      </c>
      <c r="AQ13" s="667">
        <v>86</v>
      </c>
      <c r="AR13" s="672">
        <v>0.40939318100000005</v>
      </c>
      <c r="AS13" s="672">
        <v>0</v>
      </c>
      <c r="AT13" s="672">
        <v>24</v>
      </c>
      <c r="AU13" s="716">
        <v>0.18261458299999997</v>
      </c>
      <c r="AV13" s="672">
        <v>0</v>
      </c>
      <c r="AW13" s="672">
        <v>0</v>
      </c>
      <c r="AX13" s="716">
        <v>0</v>
      </c>
      <c r="AY13" s="667">
        <v>0</v>
      </c>
      <c r="AZ13" s="667">
        <v>0</v>
      </c>
      <c r="BA13" s="672">
        <v>0</v>
      </c>
      <c r="BB13" s="672">
        <v>0</v>
      </c>
      <c r="BC13" s="672">
        <v>0</v>
      </c>
      <c r="BD13" s="716">
        <v>24.065999999999999</v>
      </c>
      <c r="BE13" s="667">
        <v>0</v>
      </c>
      <c r="BF13" s="667">
        <v>0</v>
      </c>
      <c r="BG13" s="672">
        <v>0</v>
      </c>
      <c r="BH13" s="672">
        <v>0</v>
      </c>
      <c r="BI13" s="672">
        <v>0</v>
      </c>
      <c r="BJ13" s="716">
        <v>0</v>
      </c>
      <c r="BK13" s="667">
        <v>0</v>
      </c>
      <c r="BL13" s="667">
        <v>0</v>
      </c>
      <c r="BM13" s="672">
        <v>0</v>
      </c>
      <c r="BN13" s="672">
        <v>0</v>
      </c>
      <c r="BO13" s="672">
        <v>0</v>
      </c>
      <c r="BP13" s="716">
        <v>0</v>
      </c>
      <c r="BQ13" s="672">
        <v>1</v>
      </c>
      <c r="BR13" s="672">
        <v>1300</v>
      </c>
      <c r="BS13" s="716">
        <v>0.72204930000000001</v>
      </c>
      <c r="BT13" s="667">
        <v>0</v>
      </c>
      <c r="BU13" s="667">
        <v>13</v>
      </c>
      <c r="BV13" s="672">
        <v>2.6008947999999998</v>
      </c>
      <c r="BW13" s="672">
        <v>2</v>
      </c>
      <c r="BX13" s="672">
        <v>90</v>
      </c>
      <c r="BY13" s="716">
        <v>8.3138328189999999</v>
      </c>
      <c r="BZ13" s="667">
        <v>0</v>
      </c>
      <c r="CA13" s="667">
        <v>0</v>
      </c>
      <c r="CB13" s="672">
        <v>0</v>
      </c>
      <c r="CC13" s="672">
        <v>1</v>
      </c>
      <c r="CD13" s="672">
        <v>244</v>
      </c>
      <c r="CE13" s="716">
        <v>0.10176930000000001</v>
      </c>
      <c r="CF13" s="667">
        <v>0</v>
      </c>
      <c r="CG13" s="667">
        <v>0</v>
      </c>
      <c r="CH13" s="672">
        <v>0</v>
      </c>
      <c r="CI13" s="672">
        <v>0</v>
      </c>
      <c r="CJ13" s="672">
        <v>0</v>
      </c>
      <c r="CK13" s="716">
        <v>0</v>
      </c>
      <c r="CL13" s="667">
        <v>4</v>
      </c>
      <c r="CM13" s="667">
        <v>5700</v>
      </c>
      <c r="CN13" s="672">
        <v>4.6332698999999998E-2</v>
      </c>
      <c r="CO13" s="672">
        <v>8</v>
      </c>
      <c r="CP13" s="672">
        <v>5531</v>
      </c>
      <c r="CQ13" s="716">
        <v>8.6199482459999999</v>
      </c>
      <c r="CR13" s="667">
        <v>0</v>
      </c>
      <c r="CS13" s="667">
        <v>0</v>
      </c>
      <c r="CT13" s="672">
        <v>0</v>
      </c>
      <c r="CU13" s="672">
        <v>1</v>
      </c>
      <c r="CV13" s="672">
        <v>1348</v>
      </c>
      <c r="CW13" s="716">
        <v>0.13558405199999998</v>
      </c>
      <c r="CX13" s="667">
        <v>0</v>
      </c>
      <c r="CY13" s="667">
        <v>5871</v>
      </c>
      <c r="CZ13" s="672">
        <v>14.679038299999998</v>
      </c>
      <c r="DA13" s="672">
        <v>0</v>
      </c>
      <c r="DB13" s="672">
        <v>4245</v>
      </c>
      <c r="DC13" s="716">
        <v>13.7661929</v>
      </c>
      <c r="DD13" s="667">
        <v>0</v>
      </c>
      <c r="DE13" s="667">
        <v>0</v>
      </c>
      <c r="DF13" s="672">
        <v>3.146927599999999E-2</v>
      </c>
      <c r="DG13" s="672">
        <v>1</v>
      </c>
      <c r="DH13" s="672">
        <v>75</v>
      </c>
      <c r="DI13" s="716">
        <v>4.6459538000000002E-2</v>
      </c>
      <c r="DJ13" s="667">
        <v>0</v>
      </c>
      <c r="DK13" s="667">
        <v>0</v>
      </c>
      <c r="DL13" s="672">
        <v>0</v>
      </c>
      <c r="DM13" s="672">
        <v>0</v>
      </c>
      <c r="DN13" s="672">
        <v>0</v>
      </c>
      <c r="DO13" s="716">
        <v>0</v>
      </c>
      <c r="DP13" s="667">
        <v>0</v>
      </c>
      <c r="DQ13" s="667">
        <v>0</v>
      </c>
      <c r="DR13" s="672">
        <v>0</v>
      </c>
      <c r="DS13" s="672"/>
      <c r="DT13" s="672"/>
      <c r="DU13" s="716"/>
      <c r="DV13" s="667">
        <v>3</v>
      </c>
      <c r="DW13" s="667">
        <v>122977</v>
      </c>
      <c r="DX13" s="672">
        <v>22.062168537000002</v>
      </c>
      <c r="DY13" s="672">
        <v>2</v>
      </c>
      <c r="DZ13" s="672">
        <v>87063</v>
      </c>
      <c r="EA13" s="716">
        <v>17.372935432999999</v>
      </c>
      <c r="EB13" s="667">
        <v>0</v>
      </c>
      <c r="EC13" s="667">
        <v>0</v>
      </c>
      <c r="ED13" s="672">
        <v>0</v>
      </c>
      <c r="EE13" s="672">
        <v>1</v>
      </c>
      <c r="EF13" s="672">
        <v>1376</v>
      </c>
      <c r="EG13" s="716">
        <v>0.25382700000000002</v>
      </c>
      <c r="EH13" s="667">
        <v>0</v>
      </c>
      <c r="EI13" s="667">
        <v>0</v>
      </c>
      <c r="EJ13" s="672">
        <v>0</v>
      </c>
      <c r="EK13" s="672">
        <v>0</v>
      </c>
      <c r="EL13" s="672">
        <v>311</v>
      </c>
      <c r="EM13" s="716">
        <v>0.83558580000000027</v>
      </c>
      <c r="EN13" s="667">
        <v>0</v>
      </c>
      <c r="EO13" s="667">
        <v>344</v>
      </c>
      <c r="EP13" s="672">
        <v>0.22812573500000005</v>
      </c>
      <c r="EQ13" s="672">
        <v>0</v>
      </c>
      <c r="ER13" s="672">
        <v>500</v>
      </c>
      <c r="ES13" s="716">
        <v>0.27535691200000001</v>
      </c>
      <c r="ET13" s="673">
        <v>9</v>
      </c>
      <c r="EU13" s="673">
        <v>139240</v>
      </c>
      <c r="EV13" s="673">
        <v>51.823074497</v>
      </c>
      <c r="EW13" s="718">
        <v>21</v>
      </c>
      <c r="EX13" s="718">
        <v>104420</v>
      </c>
      <c r="EY13" s="718">
        <v>86.212439299650001</v>
      </c>
      <c r="EZ13" s="646">
        <v>292</v>
      </c>
      <c r="FA13" s="722">
        <v>314521</v>
      </c>
      <c r="FB13" s="646">
        <v>216.17969372900001</v>
      </c>
      <c r="FC13" s="719">
        <v>297</v>
      </c>
      <c r="FD13" s="719">
        <v>221472</v>
      </c>
      <c r="FE13" s="725">
        <v>229.37971329664998</v>
      </c>
    </row>
    <row r="14" spans="1:161" ht="15" customHeight="1">
      <c r="A14" s="662">
        <v>10</v>
      </c>
      <c r="B14" s="662" t="s">
        <v>163</v>
      </c>
      <c r="C14" s="667">
        <v>320</v>
      </c>
      <c r="D14" s="667">
        <v>254828</v>
      </c>
      <c r="E14" s="672">
        <v>1340.514210693</v>
      </c>
      <c r="F14" s="672">
        <v>404</v>
      </c>
      <c r="G14" s="672">
        <v>194115</v>
      </c>
      <c r="H14" s="716">
        <v>1151.9447549529998</v>
      </c>
      <c r="I14" s="672">
        <v>0</v>
      </c>
      <c r="J14" s="672">
        <v>0</v>
      </c>
      <c r="K14" s="716">
        <v>0</v>
      </c>
      <c r="L14" s="667">
        <v>0</v>
      </c>
      <c r="M14" s="667">
        <v>0</v>
      </c>
      <c r="N14" s="672">
        <v>0</v>
      </c>
      <c r="O14" s="672">
        <v>1</v>
      </c>
      <c r="P14" s="672">
        <v>50</v>
      </c>
      <c r="Q14" s="716">
        <v>20.1923338</v>
      </c>
      <c r="R14" s="667">
        <v>0</v>
      </c>
      <c r="S14" s="667">
        <v>0</v>
      </c>
      <c r="T14" s="672">
        <v>0</v>
      </c>
      <c r="U14" s="672">
        <v>0</v>
      </c>
      <c r="V14" s="672">
        <v>0</v>
      </c>
      <c r="W14" s="716">
        <v>0</v>
      </c>
      <c r="X14" s="667">
        <v>0</v>
      </c>
      <c r="Y14" s="667">
        <v>0</v>
      </c>
      <c r="Z14" s="672">
        <v>0</v>
      </c>
      <c r="AA14" s="672">
        <v>0</v>
      </c>
      <c r="AB14" s="672">
        <v>0</v>
      </c>
      <c r="AC14" s="716">
        <v>0</v>
      </c>
      <c r="AD14" s="667">
        <v>0</v>
      </c>
      <c r="AE14" s="667">
        <v>0</v>
      </c>
      <c r="AF14" s="672">
        <v>0</v>
      </c>
      <c r="AG14" s="672">
        <v>0</v>
      </c>
      <c r="AH14" s="672">
        <v>0</v>
      </c>
      <c r="AI14" s="716">
        <v>0</v>
      </c>
      <c r="AJ14" s="667">
        <v>3</v>
      </c>
      <c r="AK14" s="667">
        <v>13486</v>
      </c>
      <c r="AL14" s="672">
        <v>33.777450799999997</v>
      </c>
      <c r="AM14" s="672">
        <v>1</v>
      </c>
      <c r="AN14" s="672">
        <v>129</v>
      </c>
      <c r="AO14" s="716">
        <v>58.247300216999996</v>
      </c>
      <c r="AP14" s="667">
        <v>0</v>
      </c>
      <c r="AQ14" s="667">
        <v>1</v>
      </c>
      <c r="AR14" s="672">
        <v>1.2484791E-2</v>
      </c>
      <c r="AS14" s="672">
        <v>0</v>
      </c>
      <c r="AT14" s="672">
        <v>1</v>
      </c>
      <c r="AU14" s="716">
        <v>2.5839769999999999E-3</v>
      </c>
      <c r="AV14" s="672">
        <v>0</v>
      </c>
      <c r="AW14" s="672">
        <v>0</v>
      </c>
      <c r="AX14" s="716">
        <v>0</v>
      </c>
      <c r="AY14" s="667">
        <v>0</v>
      </c>
      <c r="AZ14" s="667">
        <v>0</v>
      </c>
      <c r="BA14" s="672">
        <v>0</v>
      </c>
      <c r="BB14" s="672">
        <v>0</v>
      </c>
      <c r="BC14" s="672">
        <v>0</v>
      </c>
      <c r="BD14" s="716">
        <v>0</v>
      </c>
      <c r="BE14" s="667">
        <v>0</v>
      </c>
      <c r="BF14" s="667">
        <v>0</v>
      </c>
      <c r="BG14" s="672">
        <v>0</v>
      </c>
      <c r="BH14" s="672">
        <v>0</v>
      </c>
      <c r="BI14" s="672">
        <v>0</v>
      </c>
      <c r="BJ14" s="716">
        <v>0</v>
      </c>
      <c r="BK14" s="667">
        <v>0</v>
      </c>
      <c r="BL14" s="667">
        <v>0</v>
      </c>
      <c r="BM14" s="672">
        <v>0</v>
      </c>
      <c r="BN14" s="672">
        <v>0</v>
      </c>
      <c r="BO14" s="672">
        <v>0</v>
      </c>
      <c r="BP14" s="716">
        <v>0</v>
      </c>
      <c r="BQ14" s="672">
        <v>0</v>
      </c>
      <c r="BR14" s="672">
        <v>1039</v>
      </c>
      <c r="BS14" s="716">
        <v>8.6747899999999933E-2</v>
      </c>
      <c r="BT14" s="667">
        <v>0</v>
      </c>
      <c r="BU14" s="667">
        <v>21</v>
      </c>
      <c r="BV14" s="672">
        <v>4.9121074999999994</v>
      </c>
      <c r="BW14" s="672">
        <v>0</v>
      </c>
      <c r="BX14" s="672">
        <v>17</v>
      </c>
      <c r="BY14" s="716">
        <v>2.5414959000000001</v>
      </c>
      <c r="BZ14" s="667">
        <v>0</v>
      </c>
      <c r="CA14" s="667">
        <v>0</v>
      </c>
      <c r="CB14" s="672">
        <v>0</v>
      </c>
      <c r="CC14" s="672">
        <v>0</v>
      </c>
      <c r="CD14" s="672">
        <v>0</v>
      </c>
      <c r="CE14" s="716">
        <v>0</v>
      </c>
      <c r="CF14" s="667">
        <v>0</v>
      </c>
      <c r="CG14" s="667">
        <v>0</v>
      </c>
      <c r="CH14" s="672">
        <v>0</v>
      </c>
      <c r="CI14" s="672">
        <v>0</v>
      </c>
      <c r="CJ14" s="672">
        <v>0</v>
      </c>
      <c r="CK14" s="716">
        <v>0</v>
      </c>
      <c r="CL14" s="667">
        <v>0</v>
      </c>
      <c r="CM14" s="667">
        <v>0</v>
      </c>
      <c r="CN14" s="672">
        <v>0</v>
      </c>
      <c r="CO14" s="672">
        <v>0</v>
      </c>
      <c r="CP14" s="672">
        <v>0</v>
      </c>
      <c r="CQ14" s="716">
        <v>0</v>
      </c>
      <c r="CR14" s="667">
        <v>0</v>
      </c>
      <c r="CS14" s="667">
        <v>0</v>
      </c>
      <c r="CT14" s="672">
        <v>0</v>
      </c>
      <c r="CU14" s="672">
        <v>0</v>
      </c>
      <c r="CV14" s="672">
        <v>0</v>
      </c>
      <c r="CW14" s="716">
        <v>0</v>
      </c>
      <c r="CX14" s="667">
        <v>0</v>
      </c>
      <c r="CY14" s="667">
        <v>78612</v>
      </c>
      <c r="CZ14" s="672">
        <v>88.235254900000001</v>
      </c>
      <c r="DA14" s="672">
        <v>0</v>
      </c>
      <c r="DB14" s="672">
        <v>70686</v>
      </c>
      <c r="DC14" s="716">
        <v>88.510091500000001</v>
      </c>
      <c r="DD14" s="667">
        <v>0</v>
      </c>
      <c r="DE14" s="667">
        <v>0</v>
      </c>
      <c r="DF14" s="672">
        <v>0</v>
      </c>
      <c r="DG14" s="672">
        <v>0</v>
      </c>
      <c r="DH14" s="672">
        <v>0</v>
      </c>
      <c r="DI14" s="716">
        <v>0</v>
      </c>
      <c r="DJ14" s="667">
        <v>0</v>
      </c>
      <c r="DK14" s="667">
        <v>0</v>
      </c>
      <c r="DL14" s="672">
        <v>0</v>
      </c>
      <c r="DM14" s="672">
        <v>0</v>
      </c>
      <c r="DN14" s="672">
        <v>0</v>
      </c>
      <c r="DO14" s="716">
        <v>0</v>
      </c>
      <c r="DP14" s="667">
        <v>0</v>
      </c>
      <c r="DQ14" s="667">
        <v>0</v>
      </c>
      <c r="DR14" s="672">
        <v>0</v>
      </c>
      <c r="DS14" s="672"/>
      <c r="DT14" s="672"/>
      <c r="DU14" s="716"/>
      <c r="DV14" s="667">
        <v>2</v>
      </c>
      <c r="DW14" s="667">
        <v>36603</v>
      </c>
      <c r="DX14" s="672">
        <v>39.3717331</v>
      </c>
      <c r="DY14" s="672">
        <v>1</v>
      </c>
      <c r="DZ14" s="672">
        <v>60412</v>
      </c>
      <c r="EA14" s="716">
        <v>28.179237100000005</v>
      </c>
      <c r="EB14" s="667">
        <v>0</v>
      </c>
      <c r="EC14" s="667">
        <v>0</v>
      </c>
      <c r="ED14" s="672">
        <v>0</v>
      </c>
      <c r="EE14" s="672">
        <v>0</v>
      </c>
      <c r="EF14" s="672">
        <v>0</v>
      </c>
      <c r="EG14" s="716">
        <v>0</v>
      </c>
      <c r="EH14" s="667">
        <v>0</v>
      </c>
      <c r="EI14" s="667">
        <v>0</v>
      </c>
      <c r="EJ14" s="672">
        <v>0</v>
      </c>
      <c r="EK14" s="672">
        <v>0</v>
      </c>
      <c r="EL14" s="672">
        <v>108</v>
      </c>
      <c r="EM14" s="716">
        <v>0.26703690000000002</v>
      </c>
      <c r="EN14" s="667">
        <v>0</v>
      </c>
      <c r="EO14" s="667">
        <v>251</v>
      </c>
      <c r="EP14" s="672">
        <v>0.19412767700000014</v>
      </c>
      <c r="EQ14" s="672">
        <v>0</v>
      </c>
      <c r="ER14" s="672">
        <v>440</v>
      </c>
      <c r="ES14" s="716">
        <v>0.32469597921260279</v>
      </c>
      <c r="ET14" s="673">
        <v>5</v>
      </c>
      <c r="EU14" s="673">
        <v>128974</v>
      </c>
      <c r="EV14" s="673">
        <v>166.50315876800002</v>
      </c>
      <c r="EW14" s="718">
        <v>3</v>
      </c>
      <c r="EX14" s="718">
        <v>132882</v>
      </c>
      <c r="EY14" s="718">
        <v>198.35152327321262</v>
      </c>
      <c r="EZ14" s="646">
        <v>325</v>
      </c>
      <c r="FA14" s="722">
        <v>383802</v>
      </c>
      <c r="FB14" s="646">
        <v>1507.017369461</v>
      </c>
      <c r="FC14" s="719">
        <v>407</v>
      </c>
      <c r="FD14" s="719">
        <v>326997</v>
      </c>
      <c r="FE14" s="725">
        <v>1350.2962782262125</v>
      </c>
    </row>
    <row r="15" spans="1:161" ht="15" customHeight="1">
      <c r="A15" s="662">
        <v>11</v>
      </c>
      <c r="B15" s="662" t="s">
        <v>140</v>
      </c>
      <c r="C15" s="667">
        <v>1032</v>
      </c>
      <c r="D15" s="667">
        <v>206868</v>
      </c>
      <c r="E15" s="672">
        <v>2605.4943582299998</v>
      </c>
      <c r="F15" s="672">
        <v>1198</v>
      </c>
      <c r="G15" s="672">
        <v>282684</v>
      </c>
      <c r="H15" s="716">
        <v>2555.293548138</v>
      </c>
      <c r="I15" s="672">
        <v>0</v>
      </c>
      <c r="J15" s="672">
        <v>26254</v>
      </c>
      <c r="K15" s="716">
        <v>0.96830422355997747</v>
      </c>
      <c r="L15" s="667">
        <v>3</v>
      </c>
      <c r="M15" s="667">
        <v>692</v>
      </c>
      <c r="N15" s="672">
        <v>0.29356922800000002</v>
      </c>
      <c r="O15" s="672">
        <v>1</v>
      </c>
      <c r="P15" s="672">
        <v>2615</v>
      </c>
      <c r="Q15" s="716">
        <v>20.076299182999996</v>
      </c>
      <c r="R15" s="667">
        <v>0</v>
      </c>
      <c r="S15" s="667">
        <v>0</v>
      </c>
      <c r="T15" s="672">
        <v>0</v>
      </c>
      <c r="U15" s="672">
        <v>0</v>
      </c>
      <c r="V15" s="672">
        <v>0</v>
      </c>
      <c r="W15" s="716">
        <v>0</v>
      </c>
      <c r="X15" s="667">
        <v>0</v>
      </c>
      <c r="Y15" s="667">
        <v>0</v>
      </c>
      <c r="Z15" s="672">
        <v>0</v>
      </c>
      <c r="AA15" s="672">
        <v>1</v>
      </c>
      <c r="AB15" s="672">
        <v>85342</v>
      </c>
      <c r="AC15" s="716">
        <v>4.1889774019994777</v>
      </c>
      <c r="AD15" s="667">
        <v>0</v>
      </c>
      <c r="AE15" s="667">
        <v>0</v>
      </c>
      <c r="AF15" s="672">
        <v>0</v>
      </c>
      <c r="AG15" s="672">
        <v>1</v>
      </c>
      <c r="AH15" s="672">
        <v>1582</v>
      </c>
      <c r="AI15" s="716">
        <v>0.1195992</v>
      </c>
      <c r="AJ15" s="667">
        <v>0</v>
      </c>
      <c r="AK15" s="667">
        <v>0</v>
      </c>
      <c r="AL15" s="672">
        <v>0.97214129999999999</v>
      </c>
      <c r="AM15" s="672">
        <v>1</v>
      </c>
      <c r="AN15" s="672">
        <v>315</v>
      </c>
      <c r="AO15" s="716">
        <v>15.099814444999998</v>
      </c>
      <c r="AP15" s="667">
        <v>0</v>
      </c>
      <c r="AQ15" s="667">
        <v>38</v>
      </c>
      <c r="AR15" s="672">
        <v>0.11324705799999998</v>
      </c>
      <c r="AS15" s="672">
        <v>0</v>
      </c>
      <c r="AT15" s="672">
        <v>30</v>
      </c>
      <c r="AU15" s="716">
        <v>6.9273901999999998E-2</v>
      </c>
      <c r="AV15" s="672">
        <v>0</v>
      </c>
      <c r="AW15" s="672">
        <v>0</v>
      </c>
      <c r="AX15" s="716">
        <v>0</v>
      </c>
      <c r="AY15" s="667">
        <v>0</v>
      </c>
      <c r="AZ15" s="667">
        <v>0</v>
      </c>
      <c r="BA15" s="672">
        <v>0</v>
      </c>
      <c r="BB15" s="672">
        <v>0</v>
      </c>
      <c r="BC15" s="672">
        <v>0</v>
      </c>
      <c r="BD15" s="716">
        <v>0</v>
      </c>
      <c r="BE15" s="667">
        <v>0</v>
      </c>
      <c r="BF15" s="667">
        <v>0</v>
      </c>
      <c r="BG15" s="672">
        <v>0</v>
      </c>
      <c r="BH15" s="672">
        <v>0</v>
      </c>
      <c r="BI15" s="672">
        <v>0</v>
      </c>
      <c r="BJ15" s="716">
        <v>0</v>
      </c>
      <c r="BK15" s="667">
        <v>0</v>
      </c>
      <c r="BL15" s="667">
        <v>0</v>
      </c>
      <c r="BM15" s="672">
        <v>0</v>
      </c>
      <c r="BN15" s="672">
        <v>0</v>
      </c>
      <c r="BO15" s="672">
        <v>0</v>
      </c>
      <c r="BP15" s="716">
        <v>0</v>
      </c>
      <c r="BQ15" s="672">
        <v>2</v>
      </c>
      <c r="BR15" s="672">
        <v>2732</v>
      </c>
      <c r="BS15" s="716">
        <v>0.54863617800000009</v>
      </c>
      <c r="BT15" s="667">
        <v>0</v>
      </c>
      <c r="BU15" s="667">
        <v>102715</v>
      </c>
      <c r="BV15" s="672">
        <v>148.43954326199997</v>
      </c>
      <c r="BW15" s="672">
        <v>3</v>
      </c>
      <c r="BX15" s="672">
        <v>68485</v>
      </c>
      <c r="BY15" s="716">
        <v>110.338263993</v>
      </c>
      <c r="BZ15" s="667">
        <v>0</v>
      </c>
      <c r="CA15" s="667">
        <v>0</v>
      </c>
      <c r="CB15" s="672">
        <v>0</v>
      </c>
      <c r="CC15" s="672">
        <v>0</v>
      </c>
      <c r="CD15" s="672">
        <v>0</v>
      </c>
      <c r="CE15" s="716">
        <v>0</v>
      </c>
      <c r="CF15" s="667">
        <v>0</v>
      </c>
      <c r="CG15" s="667">
        <v>-19</v>
      </c>
      <c r="CH15" s="672">
        <v>-1.284774E-3</v>
      </c>
      <c r="CI15" s="672">
        <v>1</v>
      </c>
      <c r="CJ15" s="672">
        <v>15</v>
      </c>
      <c r="CK15" s="716">
        <v>9.9999985999999996</v>
      </c>
      <c r="CL15" s="667">
        <v>1</v>
      </c>
      <c r="CM15" s="667">
        <v>2018</v>
      </c>
      <c r="CN15" s="672">
        <v>-2.1877499999999999E-4</v>
      </c>
      <c r="CO15" s="672">
        <v>2</v>
      </c>
      <c r="CP15" s="672">
        <v>2060</v>
      </c>
      <c r="CQ15" s="716">
        <v>3.4297382000000001E-2</v>
      </c>
      <c r="CR15" s="667">
        <v>0</v>
      </c>
      <c r="CS15" s="667">
        <v>0</v>
      </c>
      <c r="CT15" s="672">
        <v>0</v>
      </c>
      <c r="CU15" s="672">
        <v>0</v>
      </c>
      <c r="CV15" s="672">
        <v>0</v>
      </c>
      <c r="CW15" s="716">
        <v>0</v>
      </c>
      <c r="CX15" s="667">
        <v>0</v>
      </c>
      <c r="CY15" s="667">
        <v>1106</v>
      </c>
      <c r="CZ15" s="672">
        <v>3.4451689999999999</v>
      </c>
      <c r="DA15" s="672">
        <v>0</v>
      </c>
      <c r="DB15" s="672">
        <v>1119</v>
      </c>
      <c r="DC15" s="716">
        <v>3.9919063000000001</v>
      </c>
      <c r="DD15" s="667">
        <v>0</v>
      </c>
      <c r="DE15" s="667">
        <v>0</v>
      </c>
      <c r="DF15" s="672">
        <v>0</v>
      </c>
      <c r="DG15" s="672">
        <v>0</v>
      </c>
      <c r="DH15" s="672">
        <v>0</v>
      </c>
      <c r="DI15" s="716">
        <v>0</v>
      </c>
      <c r="DJ15" s="667">
        <v>0</v>
      </c>
      <c r="DK15" s="667">
        <v>0</v>
      </c>
      <c r="DL15" s="672">
        <v>0</v>
      </c>
      <c r="DM15" s="672">
        <v>0</v>
      </c>
      <c r="DN15" s="672">
        <v>0</v>
      </c>
      <c r="DO15" s="716">
        <v>0</v>
      </c>
      <c r="DP15" s="667">
        <v>0</v>
      </c>
      <c r="DQ15" s="667">
        <v>0</v>
      </c>
      <c r="DR15" s="672">
        <v>0</v>
      </c>
      <c r="DS15" s="672"/>
      <c r="DT15" s="672"/>
      <c r="DU15" s="716"/>
      <c r="DV15" s="667">
        <v>41</v>
      </c>
      <c r="DW15" s="667">
        <v>890339</v>
      </c>
      <c r="DX15" s="672">
        <v>65.461900029999995</v>
      </c>
      <c r="DY15" s="672">
        <v>3</v>
      </c>
      <c r="DZ15" s="672">
        <v>1011700</v>
      </c>
      <c r="EA15" s="716">
        <v>69.494751188999999</v>
      </c>
      <c r="EB15" s="667">
        <v>0</v>
      </c>
      <c r="EC15" s="667">
        <v>0</v>
      </c>
      <c r="ED15" s="672">
        <v>0</v>
      </c>
      <c r="EE15" s="672">
        <v>0</v>
      </c>
      <c r="EF15" s="672">
        <v>0</v>
      </c>
      <c r="EG15" s="716">
        <v>0</v>
      </c>
      <c r="EH15" s="667">
        <v>0</v>
      </c>
      <c r="EI15" s="667">
        <v>0</v>
      </c>
      <c r="EJ15" s="672">
        <v>0</v>
      </c>
      <c r="EK15" s="672">
        <v>1</v>
      </c>
      <c r="EL15" s="672">
        <v>7539</v>
      </c>
      <c r="EM15" s="716">
        <v>24.822988999999861</v>
      </c>
      <c r="EN15" s="667">
        <v>1</v>
      </c>
      <c r="EO15" s="667">
        <v>2681</v>
      </c>
      <c r="EP15" s="672">
        <v>2.6784818463445195</v>
      </c>
      <c r="EQ15" s="672">
        <v>0</v>
      </c>
      <c r="ER15" s="672">
        <v>3805</v>
      </c>
      <c r="ES15" s="716">
        <v>3.1703671371415316</v>
      </c>
      <c r="ET15" s="673">
        <v>46</v>
      </c>
      <c r="EU15" s="673">
        <v>999570</v>
      </c>
      <c r="EV15" s="673">
        <v>221.40254817534449</v>
      </c>
      <c r="EW15" s="718">
        <v>16</v>
      </c>
      <c r="EX15" s="718">
        <v>1213593</v>
      </c>
      <c r="EY15" s="718">
        <v>262.92347813470082</v>
      </c>
      <c r="EZ15" s="646">
        <v>1078</v>
      </c>
      <c r="FA15" s="722">
        <v>1206438</v>
      </c>
      <c r="FB15" s="646">
        <v>2826.8969064053445</v>
      </c>
      <c r="FC15" s="719">
        <v>1214</v>
      </c>
      <c r="FD15" s="719">
        <v>1496277</v>
      </c>
      <c r="FE15" s="725">
        <v>2818.2170262727009</v>
      </c>
    </row>
    <row r="16" spans="1:161" ht="15" customHeight="1">
      <c r="A16" s="662">
        <v>12</v>
      </c>
      <c r="B16" s="662" t="s">
        <v>141</v>
      </c>
      <c r="C16" s="667">
        <v>2713</v>
      </c>
      <c r="D16" s="667">
        <v>11774316</v>
      </c>
      <c r="E16" s="672">
        <v>17018.063470116002</v>
      </c>
      <c r="F16" s="672">
        <v>3258</v>
      </c>
      <c r="G16" s="672">
        <v>7421951</v>
      </c>
      <c r="H16" s="716">
        <v>19558.941693377998</v>
      </c>
      <c r="I16" s="672">
        <v>0</v>
      </c>
      <c r="J16" s="672">
        <v>32797</v>
      </c>
      <c r="K16" s="716">
        <v>3.1147518083599421</v>
      </c>
      <c r="L16" s="667">
        <v>64</v>
      </c>
      <c r="M16" s="667">
        <v>1661014</v>
      </c>
      <c r="N16" s="672">
        <v>769.21983596000166</v>
      </c>
      <c r="O16" s="672">
        <v>93</v>
      </c>
      <c r="P16" s="672">
        <v>1839252</v>
      </c>
      <c r="Q16" s="716">
        <v>752.37240397599942</v>
      </c>
      <c r="R16" s="667">
        <v>0</v>
      </c>
      <c r="S16" s="667">
        <v>0</v>
      </c>
      <c r="T16" s="672">
        <v>0</v>
      </c>
      <c r="U16" s="672">
        <v>0</v>
      </c>
      <c r="V16" s="672">
        <v>0</v>
      </c>
      <c r="W16" s="716">
        <v>0</v>
      </c>
      <c r="X16" s="667">
        <v>1</v>
      </c>
      <c r="Y16" s="667">
        <v>27493</v>
      </c>
      <c r="Z16" s="672">
        <v>1.6777116050005574</v>
      </c>
      <c r="AA16" s="672">
        <v>2</v>
      </c>
      <c r="AB16" s="672">
        <v>153880</v>
      </c>
      <c r="AC16" s="716">
        <v>13.313908614995579</v>
      </c>
      <c r="AD16" s="667">
        <v>24</v>
      </c>
      <c r="AE16" s="667">
        <v>17101</v>
      </c>
      <c r="AF16" s="672">
        <v>3.2486835972628896</v>
      </c>
      <c r="AG16" s="672">
        <v>37</v>
      </c>
      <c r="AH16" s="672">
        <v>40602</v>
      </c>
      <c r="AI16" s="716">
        <v>5.8140096779634272</v>
      </c>
      <c r="AJ16" s="667">
        <v>35</v>
      </c>
      <c r="AK16" s="667">
        <v>1256861</v>
      </c>
      <c r="AL16" s="672">
        <v>280.57750880000003</v>
      </c>
      <c r="AM16" s="672">
        <v>69</v>
      </c>
      <c r="AN16" s="672">
        <v>1230441</v>
      </c>
      <c r="AO16" s="716">
        <v>684.04123599100001</v>
      </c>
      <c r="AP16" s="667">
        <v>0</v>
      </c>
      <c r="AQ16" s="667">
        <v>4754</v>
      </c>
      <c r="AR16" s="672">
        <v>14.545853979000004</v>
      </c>
      <c r="AS16" s="672">
        <v>0</v>
      </c>
      <c r="AT16" s="672">
        <v>40151</v>
      </c>
      <c r="AU16" s="716">
        <v>16.395949576999136</v>
      </c>
      <c r="AV16" s="672">
        <v>4</v>
      </c>
      <c r="AW16" s="672">
        <v>846026</v>
      </c>
      <c r="AX16" s="716">
        <v>91.482745749000145</v>
      </c>
      <c r="AY16" s="667">
        <v>21</v>
      </c>
      <c r="AZ16" s="667">
        <v>5632461</v>
      </c>
      <c r="BA16" s="672">
        <v>1540.0825794889984</v>
      </c>
      <c r="BB16" s="672">
        <v>15</v>
      </c>
      <c r="BC16" s="672">
        <v>8204880</v>
      </c>
      <c r="BD16" s="716">
        <v>653.83820434299651</v>
      </c>
      <c r="BE16" s="667">
        <v>0</v>
      </c>
      <c r="BF16" s="667">
        <v>37206</v>
      </c>
      <c r="BG16" s="672">
        <v>1.5338381209998577</v>
      </c>
      <c r="BH16" s="672">
        <v>0</v>
      </c>
      <c r="BI16" s="672">
        <v>73350</v>
      </c>
      <c r="BJ16" s="716">
        <v>3.9184365369988381</v>
      </c>
      <c r="BK16" s="667">
        <v>1</v>
      </c>
      <c r="BL16" s="667">
        <v>8141</v>
      </c>
      <c r="BM16" s="672">
        <v>5.384643399999999</v>
      </c>
      <c r="BN16" s="672">
        <v>7</v>
      </c>
      <c r="BO16" s="672">
        <v>6339</v>
      </c>
      <c r="BP16" s="716">
        <v>2.2448019209999996</v>
      </c>
      <c r="BQ16" s="672">
        <v>122</v>
      </c>
      <c r="BR16" s="672">
        <v>568986</v>
      </c>
      <c r="BS16" s="716">
        <v>58.426757787000064</v>
      </c>
      <c r="BT16" s="667">
        <v>78</v>
      </c>
      <c r="BU16" s="667">
        <v>7377514</v>
      </c>
      <c r="BV16" s="672">
        <v>1075.1539967859983</v>
      </c>
      <c r="BW16" s="672">
        <v>86</v>
      </c>
      <c r="BX16" s="672">
        <v>6651961</v>
      </c>
      <c r="BY16" s="716">
        <v>1259.6216871260001</v>
      </c>
      <c r="BZ16" s="667">
        <v>412</v>
      </c>
      <c r="CA16" s="667">
        <v>1269262</v>
      </c>
      <c r="CB16" s="672">
        <v>430.75464256600003</v>
      </c>
      <c r="CC16" s="672">
        <v>558</v>
      </c>
      <c r="CD16" s="672">
        <v>1390975</v>
      </c>
      <c r="CE16" s="716">
        <v>678.17441788200006</v>
      </c>
      <c r="CF16" s="667">
        <v>6</v>
      </c>
      <c r="CG16" s="667">
        <v>1659993</v>
      </c>
      <c r="CH16" s="672">
        <v>16.663436127000004</v>
      </c>
      <c r="CI16" s="672">
        <v>19</v>
      </c>
      <c r="CJ16" s="672">
        <v>1778618</v>
      </c>
      <c r="CK16" s="716">
        <v>2.8862185</v>
      </c>
      <c r="CL16" s="667">
        <v>165</v>
      </c>
      <c r="CM16" s="667">
        <v>9430132</v>
      </c>
      <c r="CN16" s="672">
        <v>1058.9726438610001</v>
      </c>
      <c r="CO16" s="672">
        <v>156</v>
      </c>
      <c r="CP16" s="672">
        <v>10806950</v>
      </c>
      <c r="CQ16" s="716">
        <v>1081.9138392600003</v>
      </c>
      <c r="CR16" s="667">
        <v>42</v>
      </c>
      <c r="CS16" s="667">
        <v>391822</v>
      </c>
      <c r="CT16" s="672">
        <v>60.102132308999998</v>
      </c>
      <c r="CU16" s="672">
        <v>101</v>
      </c>
      <c r="CV16" s="672">
        <v>1555666</v>
      </c>
      <c r="CW16" s="716">
        <v>166.520413835</v>
      </c>
      <c r="CX16" s="667">
        <v>43</v>
      </c>
      <c r="CY16" s="667">
        <v>461212</v>
      </c>
      <c r="CZ16" s="672">
        <v>123.41342958100026</v>
      </c>
      <c r="DA16" s="672">
        <v>72</v>
      </c>
      <c r="DB16" s="672">
        <v>158961</v>
      </c>
      <c r="DC16" s="716">
        <v>144.17657146749559</v>
      </c>
      <c r="DD16" s="667">
        <v>25</v>
      </c>
      <c r="DE16" s="667">
        <v>72215</v>
      </c>
      <c r="DF16" s="672">
        <v>140.83315180400001</v>
      </c>
      <c r="DG16" s="672">
        <v>47</v>
      </c>
      <c r="DH16" s="672">
        <v>106384</v>
      </c>
      <c r="DI16" s="716">
        <v>188.98158650999994</v>
      </c>
      <c r="DJ16" s="667">
        <v>10</v>
      </c>
      <c r="DK16" s="667">
        <v>3968</v>
      </c>
      <c r="DL16" s="672">
        <v>12.479099894999997</v>
      </c>
      <c r="DM16" s="672">
        <v>13</v>
      </c>
      <c r="DN16" s="672">
        <v>3908</v>
      </c>
      <c r="DO16" s="716">
        <v>15.159966502000001</v>
      </c>
      <c r="DP16" s="667">
        <v>0</v>
      </c>
      <c r="DQ16" s="667">
        <v>0</v>
      </c>
      <c r="DR16" s="672">
        <v>0</v>
      </c>
      <c r="DS16" s="672"/>
      <c r="DT16" s="672"/>
      <c r="DU16" s="716"/>
      <c r="DV16" s="667">
        <v>46</v>
      </c>
      <c r="DW16" s="667">
        <v>714600</v>
      </c>
      <c r="DX16" s="672">
        <v>383.92061447000003</v>
      </c>
      <c r="DY16" s="672">
        <v>89</v>
      </c>
      <c r="DZ16" s="672">
        <v>13702208</v>
      </c>
      <c r="EA16" s="716">
        <v>732.273697642</v>
      </c>
      <c r="EB16" s="667">
        <v>7</v>
      </c>
      <c r="EC16" s="667">
        <v>1264786</v>
      </c>
      <c r="ED16" s="672">
        <v>110.27198313800001</v>
      </c>
      <c r="EE16" s="672">
        <v>5</v>
      </c>
      <c r="EF16" s="672">
        <v>1282157</v>
      </c>
      <c r="EG16" s="716">
        <v>108.12119461099996</v>
      </c>
      <c r="EH16" s="667">
        <v>7</v>
      </c>
      <c r="EI16" s="667">
        <v>13432</v>
      </c>
      <c r="EJ16" s="672">
        <v>14.839309806000001</v>
      </c>
      <c r="EK16" s="672">
        <v>9</v>
      </c>
      <c r="EL16" s="672">
        <v>17901</v>
      </c>
      <c r="EM16" s="716">
        <v>106.05136982799964</v>
      </c>
      <c r="EN16" s="667">
        <v>73</v>
      </c>
      <c r="EO16" s="667">
        <v>513199</v>
      </c>
      <c r="EP16" s="672">
        <v>156.01747328751625</v>
      </c>
      <c r="EQ16" s="672">
        <v>92</v>
      </c>
      <c r="ER16" s="672">
        <v>362598</v>
      </c>
      <c r="ES16" s="716">
        <v>132.7844633825855</v>
      </c>
      <c r="ET16" s="673">
        <v>1060</v>
      </c>
      <c r="EU16" s="673">
        <v>31817166</v>
      </c>
      <c r="EV16" s="673">
        <v>6199.6925685817787</v>
      </c>
      <c r="EW16" s="718">
        <v>1596</v>
      </c>
      <c r="EX16" s="718">
        <v>50854991</v>
      </c>
      <c r="EY16" s="718">
        <v>6901.6286325283936</v>
      </c>
      <c r="EZ16" s="646">
        <v>3773</v>
      </c>
      <c r="FA16" s="722">
        <v>43591482</v>
      </c>
      <c r="FB16" s="646">
        <v>23217.756038697778</v>
      </c>
      <c r="FC16" s="719">
        <v>4854</v>
      </c>
      <c r="FD16" s="719">
        <v>58276942</v>
      </c>
      <c r="FE16" s="725">
        <v>26460.570325906392</v>
      </c>
    </row>
    <row r="17" spans="1:161" ht="15" customHeight="1">
      <c r="A17" s="662">
        <v>13</v>
      </c>
      <c r="B17" s="662" t="s">
        <v>142</v>
      </c>
      <c r="C17" s="667">
        <v>1859</v>
      </c>
      <c r="D17" s="667">
        <v>1384784</v>
      </c>
      <c r="E17" s="672">
        <v>2721.9879890309999</v>
      </c>
      <c r="F17" s="672">
        <v>1860</v>
      </c>
      <c r="G17" s="672">
        <v>1836218</v>
      </c>
      <c r="H17" s="716">
        <v>2569.887383025</v>
      </c>
      <c r="I17" s="672">
        <v>0</v>
      </c>
      <c r="J17" s="672">
        <v>10270</v>
      </c>
      <c r="K17" s="716">
        <v>0.94554393064996878</v>
      </c>
      <c r="L17" s="667">
        <v>1</v>
      </c>
      <c r="M17" s="667">
        <v>23899</v>
      </c>
      <c r="N17" s="672">
        <v>0.43680620099999995</v>
      </c>
      <c r="O17" s="672">
        <v>3</v>
      </c>
      <c r="P17" s="672">
        <v>49722</v>
      </c>
      <c r="Q17" s="716">
        <v>7.6281332920000109</v>
      </c>
      <c r="R17" s="667">
        <v>0</v>
      </c>
      <c r="S17" s="667">
        <v>0</v>
      </c>
      <c r="T17" s="672">
        <v>0</v>
      </c>
      <c r="U17" s="672">
        <v>0</v>
      </c>
      <c r="V17" s="672">
        <v>0</v>
      </c>
      <c r="W17" s="716">
        <v>0</v>
      </c>
      <c r="X17" s="667">
        <v>5</v>
      </c>
      <c r="Y17" s="667">
        <v>19656</v>
      </c>
      <c r="Z17" s="672">
        <v>42.770901470000005</v>
      </c>
      <c r="AA17" s="672">
        <v>5</v>
      </c>
      <c r="AB17" s="672">
        <v>478794</v>
      </c>
      <c r="AC17" s="716">
        <v>58.05065836500016</v>
      </c>
      <c r="AD17" s="667">
        <v>2</v>
      </c>
      <c r="AE17" s="667">
        <v>1383</v>
      </c>
      <c r="AF17" s="672">
        <v>9.3960518999999992E-2</v>
      </c>
      <c r="AG17" s="672">
        <v>5</v>
      </c>
      <c r="AH17" s="672">
        <v>17439</v>
      </c>
      <c r="AI17" s="716">
        <v>1.0155650094262296</v>
      </c>
      <c r="AJ17" s="667">
        <v>6</v>
      </c>
      <c r="AK17" s="667">
        <v>2163664</v>
      </c>
      <c r="AL17" s="672">
        <v>154.076527</v>
      </c>
      <c r="AM17" s="672">
        <v>6</v>
      </c>
      <c r="AN17" s="672">
        <v>2873859</v>
      </c>
      <c r="AO17" s="716">
        <v>206.11548753400001</v>
      </c>
      <c r="AP17" s="667">
        <v>0</v>
      </c>
      <c r="AQ17" s="667">
        <v>791</v>
      </c>
      <c r="AR17" s="672">
        <v>4.5917875259999947</v>
      </c>
      <c r="AS17" s="672">
        <v>0</v>
      </c>
      <c r="AT17" s="672">
        <v>163</v>
      </c>
      <c r="AU17" s="716">
        <v>0.53617821399999999</v>
      </c>
      <c r="AV17" s="672">
        <v>15</v>
      </c>
      <c r="AW17" s="672">
        <v>20226</v>
      </c>
      <c r="AX17" s="716">
        <v>0.6935853990000006</v>
      </c>
      <c r="AY17" s="667">
        <v>8</v>
      </c>
      <c r="AZ17" s="667">
        <v>14234</v>
      </c>
      <c r="BA17" s="672">
        <v>0.29527380000000003</v>
      </c>
      <c r="BB17" s="672">
        <v>1</v>
      </c>
      <c r="BC17" s="672">
        <v>9402</v>
      </c>
      <c r="BD17" s="716">
        <v>0.30988927799999999</v>
      </c>
      <c r="BE17" s="667">
        <v>1</v>
      </c>
      <c r="BF17" s="667">
        <v>1381</v>
      </c>
      <c r="BG17" s="672">
        <v>0.1756655</v>
      </c>
      <c r="BH17" s="672">
        <v>2</v>
      </c>
      <c r="BI17" s="672">
        <v>151724</v>
      </c>
      <c r="BJ17" s="716">
        <v>5.9718255289988758</v>
      </c>
      <c r="BK17" s="667">
        <v>0</v>
      </c>
      <c r="BL17" s="667">
        <v>0</v>
      </c>
      <c r="BM17" s="672">
        <v>0</v>
      </c>
      <c r="BN17" s="672">
        <v>0</v>
      </c>
      <c r="BO17" s="672">
        <v>0</v>
      </c>
      <c r="BP17" s="716">
        <v>0</v>
      </c>
      <c r="BQ17" s="672">
        <v>6</v>
      </c>
      <c r="BR17" s="672">
        <v>110762</v>
      </c>
      <c r="BS17" s="716">
        <v>8.6132444329999984</v>
      </c>
      <c r="BT17" s="667">
        <v>7</v>
      </c>
      <c r="BU17" s="667">
        <v>3490821</v>
      </c>
      <c r="BV17" s="672">
        <v>331.91193371999981</v>
      </c>
      <c r="BW17" s="672">
        <v>2</v>
      </c>
      <c r="BX17" s="672">
        <v>4116950</v>
      </c>
      <c r="BY17" s="716">
        <v>355.634254951</v>
      </c>
      <c r="BZ17" s="667">
        <v>0</v>
      </c>
      <c r="CA17" s="667">
        <v>2264</v>
      </c>
      <c r="CB17" s="672">
        <v>1.114034</v>
      </c>
      <c r="CC17" s="672">
        <v>0</v>
      </c>
      <c r="CD17" s="672">
        <v>2332</v>
      </c>
      <c r="CE17" s="716">
        <v>1.2169512999999998</v>
      </c>
      <c r="CF17" s="667">
        <v>0</v>
      </c>
      <c r="CG17" s="667">
        <v>47550</v>
      </c>
      <c r="CH17" s="672">
        <v>2.5083524439999993</v>
      </c>
      <c r="CI17" s="672">
        <v>2</v>
      </c>
      <c r="CJ17" s="672">
        <v>3339</v>
      </c>
      <c r="CK17" s="716">
        <v>0.1620267</v>
      </c>
      <c r="CL17" s="667">
        <v>26</v>
      </c>
      <c r="CM17" s="667">
        <v>583027</v>
      </c>
      <c r="CN17" s="672">
        <v>51.824393653999998</v>
      </c>
      <c r="CO17" s="672">
        <v>39</v>
      </c>
      <c r="CP17" s="672">
        <v>902375</v>
      </c>
      <c r="CQ17" s="716">
        <v>115.75671401999999</v>
      </c>
      <c r="CR17" s="667">
        <v>1</v>
      </c>
      <c r="CS17" s="667">
        <v>465</v>
      </c>
      <c r="CT17" s="672">
        <v>0.24776710699999999</v>
      </c>
      <c r="CU17" s="672">
        <v>4</v>
      </c>
      <c r="CV17" s="672">
        <v>13716</v>
      </c>
      <c r="CW17" s="716">
        <v>1.1019233959999999</v>
      </c>
      <c r="CX17" s="667">
        <v>0</v>
      </c>
      <c r="CY17" s="667">
        <v>831957</v>
      </c>
      <c r="CZ17" s="672">
        <v>45.987887279999995</v>
      </c>
      <c r="DA17" s="672">
        <v>1</v>
      </c>
      <c r="DB17" s="672">
        <v>734423</v>
      </c>
      <c r="DC17" s="716">
        <v>46.659285159999996</v>
      </c>
      <c r="DD17" s="667">
        <v>21</v>
      </c>
      <c r="DE17" s="667">
        <v>120828</v>
      </c>
      <c r="DF17" s="672">
        <v>3.3322461280000089</v>
      </c>
      <c r="DG17" s="672">
        <v>10</v>
      </c>
      <c r="DH17" s="672">
        <v>194109</v>
      </c>
      <c r="DI17" s="716">
        <v>9.161125225000001</v>
      </c>
      <c r="DJ17" s="667">
        <v>0</v>
      </c>
      <c r="DK17" s="667">
        <v>0</v>
      </c>
      <c r="DL17" s="672">
        <v>0</v>
      </c>
      <c r="DM17" s="672">
        <v>0</v>
      </c>
      <c r="DN17" s="672">
        <v>0</v>
      </c>
      <c r="DO17" s="716">
        <v>0</v>
      </c>
      <c r="DP17" s="667">
        <v>0</v>
      </c>
      <c r="DQ17" s="667">
        <v>0</v>
      </c>
      <c r="DR17" s="672">
        <v>0</v>
      </c>
      <c r="DS17" s="672"/>
      <c r="DT17" s="672"/>
      <c r="DU17" s="716"/>
      <c r="DV17" s="667">
        <v>15</v>
      </c>
      <c r="DW17" s="667">
        <v>245738</v>
      </c>
      <c r="DX17" s="672">
        <v>332.111047111</v>
      </c>
      <c r="DY17" s="672">
        <v>4</v>
      </c>
      <c r="DZ17" s="672">
        <v>300387</v>
      </c>
      <c r="EA17" s="716">
        <v>270.852741417</v>
      </c>
      <c r="EB17" s="667">
        <v>2</v>
      </c>
      <c r="EC17" s="667">
        <v>758</v>
      </c>
      <c r="ED17" s="672">
        <v>4.1389300000000004E-2</v>
      </c>
      <c r="EE17" s="672">
        <v>1</v>
      </c>
      <c r="EF17" s="672">
        <v>1298</v>
      </c>
      <c r="EG17" s="716">
        <v>4.2209561999999999E-2</v>
      </c>
      <c r="EH17" s="667">
        <v>1</v>
      </c>
      <c r="EI17" s="667">
        <v>1863</v>
      </c>
      <c r="EJ17" s="672">
        <v>0.254120652</v>
      </c>
      <c r="EK17" s="672">
        <v>0</v>
      </c>
      <c r="EL17" s="672">
        <v>7705</v>
      </c>
      <c r="EM17" s="716">
        <v>17.632737929000044</v>
      </c>
      <c r="EN17" s="667">
        <v>0</v>
      </c>
      <c r="EO17" s="667">
        <v>4779</v>
      </c>
      <c r="EP17" s="672">
        <v>3.278150415364824</v>
      </c>
      <c r="EQ17" s="672">
        <v>3</v>
      </c>
      <c r="ER17" s="672">
        <v>8636</v>
      </c>
      <c r="ES17" s="716">
        <v>4.7539481491871003</v>
      </c>
      <c r="ET17" s="673">
        <v>96</v>
      </c>
      <c r="EU17" s="673">
        <v>7555058</v>
      </c>
      <c r="EV17" s="673">
        <v>975.05224382736458</v>
      </c>
      <c r="EW17" s="718">
        <v>109</v>
      </c>
      <c r="EX17" s="718">
        <v>10007631</v>
      </c>
      <c r="EY17" s="718">
        <v>1112.8540287932624</v>
      </c>
      <c r="EZ17" s="646">
        <v>1955</v>
      </c>
      <c r="FA17" s="722">
        <v>8939842</v>
      </c>
      <c r="FB17" s="646">
        <v>3697.0402328583646</v>
      </c>
      <c r="FC17" s="719">
        <v>1969</v>
      </c>
      <c r="FD17" s="719">
        <v>11843849</v>
      </c>
      <c r="FE17" s="725">
        <v>3682.7414118182623</v>
      </c>
    </row>
    <row r="18" spans="1:161" ht="15" customHeight="1">
      <c r="A18" s="662">
        <v>14</v>
      </c>
      <c r="B18" s="662" t="s">
        <v>143</v>
      </c>
      <c r="C18" s="667">
        <v>2579</v>
      </c>
      <c r="D18" s="667">
        <v>217923</v>
      </c>
      <c r="E18" s="672">
        <v>950.66406066599995</v>
      </c>
      <c r="F18" s="672">
        <v>2488</v>
      </c>
      <c r="G18" s="672">
        <v>273589</v>
      </c>
      <c r="H18" s="716">
        <v>1210.0173863570001</v>
      </c>
      <c r="I18" s="672">
        <v>0</v>
      </c>
      <c r="J18" s="672">
        <v>42256</v>
      </c>
      <c r="K18" s="716">
        <v>2.3981955641201647</v>
      </c>
      <c r="L18" s="667">
        <v>3</v>
      </c>
      <c r="M18" s="667">
        <v>10611</v>
      </c>
      <c r="N18" s="672">
        <v>66.547855737000006</v>
      </c>
      <c r="O18" s="672">
        <v>4</v>
      </c>
      <c r="P18" s="672">
        <v>9717</v>
      </c>
      <c r="Q18" s="716">
        <v>141.89030668099997</v>
      </c>
      <c r="R18" s="667">
        <v>0</v>
      </c>
      <c r="S18" s="667">
        <v>0</v>
      </c>
      <c r="T18" s="672">
        <v>0</v>
      </c>
      <c r="U18" s="672">
        <v>0</v>
      </c>
      <c r="V18" s="672">
        <v>0</v>
      </c>
      <c r="W18" s="716">
        <v>0</v>
      </c>
      <c r="X18" s="667">
        <v>0</v>
      </c>
      <c r="Y18" s="667">
        <v>0</v>
      </c>
      <c r="Z18" s="672">
        <v>0</v>
      </c>
      <c r="AA18" s="672">
        <v>0</v>
      </c>
      <c r="AB18" s="672">
        <v>0</v>
      </c>
      <c r="AC18" s="716">
        <v>0</v>
      </c>
      <c r="AD18" s="667">
        <v>2</v>
      </c>
      <c r="AE18" s="667">
        <v>464</v>
      </c>
      <c r="AF18" s="672">
        <v>8.0823201369863013E-2</v>
      </c>
      <c r="AG18" s="672">
        <v>5</v>
      </c>
      <c r="AH18" s="672">
        <v>8093</v>
      </c>
      <c r="AI18" s="716">
        <v>2.2890379523776847</v>
      </c>
      <c r="AJ18" s="667">
        <v>2</v>
      </c>
      <c r="AK18" s="667">
        <v>394793</v>
      </c>
      <c r="AL18" s="672">
        <v>34.196458299999996</v>
      </c>
      <c r="AM18" s="672">
        <v>2</v>
      </c>
      <c r="AN18" s="672">
        <v>261420</v>
      </c>
      <c r="AO18" s="716">
        <v>62.339275789000013</v>
      </c>
      <c r="AP18" s="667">
        <v>0</v>
      </c>
      <c r="AQ18" s="667">
        <v>1635</v>
      </c>
      <c r="AR18" s="672">
        <v>7.4777144990000002</v>
      </c>
      <c r="AS18" s="672">
        <v>0</v>
      </c>
      <c r="AT18" s="672">
        <v>1581</v>
      </c>
      <c r="AU18" s="716">
        <v>7.9646485939999936</v>
      </c>
      <c r="AV18" s="672">
        <v>0</v>
      </c>
      <c r="AW18" s="672">
        <v>0</v>
      </c>
      <c r="AX18" s="716">
        <v>0</v>
      </c>
      <c r="AY18" s="667">
        <v>1</v>
      </c>
      <c r="AZ18" s="667">
        <v>295167</v>
      </c>
      <c r="BA18" s="672">
        <v>11.455197099999999</v>
      </c>
      <c r="BB18" s="672">
        <v>3</v>
      </c>
      <c r="BC18" s="672">
        <v>447009</v>
      </c>
      <c r="BD18" s="716">
        <v>16.732813391000001</v>
      </c>
      <c r="BE18" s="667">
        <v>0</v>
      </c>
      <c r="BF18" s="667">
        <v>3</v>
      </c>
      <c r="BG18" s="672">
        <v>2.1669249999999998E-2</v>
      </c>
      <c r="BH18" s="672">
        <v>0</v>
      </c>
      <c r="BI18" s="672">
        <v>0</v>
      </c>
      <c r="BJ18" s="716">
        <v>0</v>
      </c>
      <c r="BK18" s="667">
        <v>0</v>
      </c>
      <c r="BL18" s="667">
        <v>0</v>
      </c>
      <c r="BM18" s="672">
        <v>0</v>
      </c>
      <c r="BN18" s="672">
        <v>1</v>
      </c>
      <c r="BO18" s="672">
        <v>10</v>
      </c>
      <c r="BP18" s="716">
        <v>5.0000000000000001E-3</v>
      </c>
      <c r="BQ18" s="672">
        <v>5</v>
      </c>
      <c r="BR18" s="672">
        <v>3221</v>
      </c>
      <c r="BS18" s="716">
        <v>0.91319544200000002</v>
      </c>
      <c r="BT18" s="667">
        <v>5</v>
      </c>
      <c r="BU18" s="667">
        <v>3625</v>
      </c>
      <c r="BV18" s="672">
        <v>40.841942377999978</v>
      </c>
      <c r="BW18" s="672">
        <v>1</v>
      </c>
      <c r="BX18" s="672">
        <v>2304</v>
      </c>
      <c r="BY18" s="716">
        <v>29.999561985</v>
      </c>
      <c r="BZ18" s="667">
        <v>1</v>
      </c>
      <c r="CA18" s="667">
        <v>47</v>
      </c>
      <c r="CB18" s="672">
        <v>0.25</v>
      </c>
      <c r="CC18" s="672">
        <v>2</v>
      </c>
      <c r="CD18" s="672">
        <v>138</v>
      </c>
      <c r="CE18" s="716">
        <v>25.155609900000002</v>
      </c>
      <c r="CF18" s="667">
        <v>4</v>
      </c>
      <c r="CG18" s="667">
        <v>109235</v>
      </c>
      <c r="CH18" s="672">
        <v>5.915681714999999</v>
      </c>
      <c r="CI18" s="672">
        <v>5</v>
      </c>
      <c r="CJ18" s="672">
        <v>82002</v>
      </c>
      <c r="CK18" s="716">
        <v>1.8570932999999998</v>
      </c>
      <c r="CL18" s="667">
        <v>4</v>
      </c>
      <c r="CM18" s="667">
        <v>8017</v>
      </c>
      <c r="CN18" s="672">
        <v>0.62033296500000024</v>
      </c>
      <c r="CO18" s="672">
        <v>8</v>
      </c>
      <c r="CP18" s="672">
        <v>3456</v>
      </c>
      <c r="CQ18" s="716">
        <v>0.52191246200000019</v>
      </c>
      <c r="CR18" s="667">
        <v>1</v>
      </c>
      <c r="CS18" s="667">
        <v>654</v>
      </c>
      <c r="CT18" s="672">
        <v>0.34136244000000004</v>
      </c>
      <c r="CU18" s="672">
        <v>0</v>
      </c>
      <c r="CV18" s="672">
        <v>-84</v>
      </c>
      <c r="CW18" s="716">
        <v>4.5554724999999997E-2</v>
      </c>
      <c r="CX18" s="667">
        <v>0</v>
      </c>
      <c r="CY18" s="667">
        <v>9891</v>
      </c>
      <c r="CZ18" s="672">
        <v>25.198971499999999</v>
      </c>
      <c r="DA18" s="672">
        <v>0</v>
      </c>
      <c r="DB18" s="672">
        <v>7837</v>
      </c>
      <c r="DC18" s="716">
        <v>30.618231099999996</v>
      </c>
      <c r="DD18" s="667">
        <v>1</v>
      </c>
      <c r="DE18" s="667">
        <v>446</v>
      </c>
      <c r="DF18" s="672">
        <v>0.22147837699999998</v>
      </c>
      <c r="DG18" s="672">
        <v>2</v>
      </c>
      <c r="DH18" s="672">
        <v>897</v>
      </c>
      <c r="DI18" s="716">
        <v>0.15268719799999994</v>
      </c>
      <c r="DJ18" s="667">
        <v>0</v>
      </c>
      <c r="DK18" s="667">
        <v>0</v>
      </c>
      <c r="DL18" s="672">
        <v>0</v>
      </c>
      <c r="DM18" s="672">
        <v>0</v>
      </c>
      <c r="DN18" s="672">
        <v>0</v>
      </c>
      <c r="DO18" s="716">
        <v>0</v>
      </c>
      <c r="DP18" s="667">
        <v>0</v>
      </c>
      <c r="DQ18" s="667">
        <v>0</v>
      </c>
      <c r="DR18" s="672">
        <v>0</v>
      </c>
      <c r="DS18" s="672"/>
      <c r="DT18" s="672"/>
      <c r="DU18" s="716"/>
      <c r="DV18" s="667">
        <v>18</v>
      </c>
      <c r="DW18" s="667">
        <v>916639</v>
      </c>
      <c r="DX18" s="672">
        <v>98.049822574000018</v>
      </c>
      <c r="DY18" s="672">
        <v>20</v>
      </c>
      <c r="DZ18" s="672">
        <v>1670824</v>
      </c>
      <c r="EA18" s="716">
        <v>662.71971233000011</v>
      </c>
      <c r="EB18" s="667">
        <v>2</v>
      </c>
      <c r="EC18" s="667">
        <v>378</v>
      </c>
      <c r="ED18" s="672">
        <v>8.417052999999999E-3</v>
      </c>
      <c r="EE18" s="672">
        <v>1</v>
      </c>
      <c r="EF18" s="672">
        <v>2941</v>
      </c>
      <c r="EG18" s="716">
        <v>0.118649666</v>
      </c>
      <c r="EH18" s="667">
        <v>0</v>
      </c>
      <c r="EI18" s="667">
        <v>168808</v>
      </c>
      <c r="EJ18" s="672">
        <v>54.507005000999996</v>
      </c>
      <c r="EK18" s="672">
        <v>1</v>
      </c>
      <c r="EL18" s="672">
        <v>211973</v>
      </c>
      <c r="EM18" s="716">
        <v>69.061735054000252</v>
      </c>
      <c r="EN18" s="667">
        <v>1</v>
      </c>
      <c r="EO18" s="667">
        <v>8366</v>
      </c>
      <c r="EP18" s="672">
        <v>6.4696127876861942</v>
      </c>
      <c r="EQ18" s="672">
        <v>2</v>
      </c>
      <c r="ER18" s="672">
        <v>13107</v>
      </c>
      <c r="ES18" s="716">
        <v>9.3090304422079573</v>
      </c>
      <c r="ET18" s="673">
        <v>45</v>
      </c>
      <c r="EU18" s="673">
        <v>1928779</v>
      </c>
      <c r="EV18" s="673">
        <v>352.20434487805602</v>
      </c>
      <c r="EW18" s="718">
        <v>62</v>
      </c>
      <c r="EX18" s="718">
        <v>2768702</v>
      </c>
      <c r="EY18" s="718">
        <v>1064.0922515757063</v>
      </c>
      <c r="EZ18" s="646">
        <v>2624</v>
      </c>
      <c r="FA18" s="722">
        <v>2146702</v>
      </c>
      <c r="FB18" s="646">
        <v>1302.868405544056</v>
      </c>
      <c r="FC18" s="719">
        <v>2550</v>
      </c>
      <c r="FD18" s="719">
        <v>3042291</v>
      </c>
      <c r="FE18" s="725">
        <v>2274.1096379327064</v>
      </c>
    </row>
    <row r="19" spans="1:161" ht="15" customHeight="1">
      <c r="A19" s="662">
        <v>15</v>
      </c>
      <c r="B19" s="662" t="s">
        <v>144</v>
      </c>
      <c r="C19" s="667">
        <v>3354</v>
      </c>
      <c r="D19" s="667">
        <v>5000258</v>
      </c>
      <c r="E19" s="672">
        <v>65453.763335592994</v>
      </c>
      <c r="F19" s="672">
        <v>3595</v>
      </c>
      <c r="G19" s="672">
        <v>9091564</v>
      </c>
      <c r="H19" s="716">
        <v>62613.976377228006</v>
      </c>
      <c r="I19" s="672">
        <v>2</v>
      </c>
      <c r="J19" s="672">
        <v>1268</v>
      </c>
      <c r="K19" s="716">
        <v>1.2153820112099998</v>
      </c>
      <c r="L19" s="667">
        <v>134</v>
      </c>
      <c r="M19" s="667">
        <v>1863771</v>
      </c>
      <c r="N19" s="672">
        <v>1743.6739075470073</v>
      </c>
      <c r="O19" s="672">
        <v>198</v>
      </c>
      <c r="P19" s="672">
        <v>1626391</v>
      </c>
      <c r="Q19" s="716">
        <v>1644.0434335600014</v>
      </c>
      <c r="R19" s="667">
        <v>30</v>
      </c>
      <c r="S19" s="667">
        <v>151711</v>
      </c>
      <c r="T19" s="672">
        <v>10.335500505000001</v>
      </c>
      <c r="U19" s="672">
        <v>62</v>
      </c>
      <c r="V19" s="672">
        <v>403817</v>
      </c>
      <c r="W19" s="716">
        <v>105.12575762199999</v>
      </c>
      <c r="X19" s="667">
        <v>3</v>
      </c>
      <c r="Y19" s="667">
        <v>28943</v>
      </c>
      <c r="Z19" s="672">
        <v>194.71729731899998</v>
      </c>
      <c r="AA19" s="672">
        <v>13</v>
      </c>
      <c r="AB19" s="672">
        <v>834026</v>
      </c>
      <c r="AC19" s="716">
        <v>223.09544301313298</v>
      </c>
      <c r="AD19" s="667">
        <v>47</v>
      </c>
      <c r="AE19" s="667">
        <v>40269</v>
      </c>
      <c r="AF19" s="672">
        <v>35.633445984301744</v>
      </c>
      <c r="AG19" s="672">
        <v>94</v>
      </c>
      <c r="AH19" s="672">
        <v>175770</v>
      </c>
      <c r="AI19" s="716">
        <v>46.984318540946518</v>
      </c>
      <c r="AJ19" s="667">
        <v>90</v>
      </c>
      <c r="AK19" s="667">
        <v>3965215</v>
      </c>
      <c r="AL19" s="672">
        <v>2168.7434194000002</v>
      </c>
      <c r="AM19" s="672">
        <v>212</v>
      </c>
      <c r="AN19" s="672">
        <v>3324942</v>
      </c>
      <c r="AO19" s="716">
        <v>1516.7985094139995</v>
      </c>
      <c r="AP19" s="667">
        <v>0</v>
      </c>
      <c r="AQ19" s="667">
        <v>47126</v>
      </c>
      <c r="AR19" s="672">
        <v>22.19626063500165</v>
      </c>
      <c r="AS19" s="672">
        <v>0</v>
      </c>
      <c r="AT19" s="672">
        <v>149803</v>
      </c>
      <c r="AU19" s="716">
        <v>13.482086905998568</v>
      </c>
      <c r="AV19" s="672">
        <v>8</v>
      </c>
      <c r="AW19" s="672">
        <v>1615</v>
      </c>
      <c r="AX19" s="716">
        <v>0.201950878</v>
      </c>
      <c r="AY19" s="667">
        <v>4</v>
      </c>
      <c r="AZ19" s="667">
        <v>7869</v>
      </c>
      <c r="BA19" s="672">
        <v>76.400059027999987</v>
      </c>
      <c r="BB19" s="672">
        <v>0</v>
      </c>
      <c r="BC19" s="672">
        <v>8431</v>
      </c>
      <c r="BD19" s="716">
        <v>81.283112717999984</v>
      </c>
      <c r="BE19" s="667">
        <v>1</v>
      </c>
      <c r="BF19" s="667">
        <v>12023</v>
      </c>
      <c r="BG19" s="672">
        <v>15.80432626100013</v>
      </c>
      <c r="BH19" s="672">
        <v>1</v>
      </c>
      <c r="BI19" s="672">
        <v>4419</v>
      </c>
      <c r="BJ19" s="716">
        <v>12.357832227999989</v>
      </c>
      <c r="BK19" s="667">
        <v>17</v>
      </c>
      <c r="BL19" s="667">
        <v>42769</v>
      </c>
      <c r="BM19" s="672">
        <v>197.293524354</v>
      </c>
      <c r="BN19" s="672">
        <v>7</v>
      </c>
      <c r="BO19" s="672">
        <v>28695</v>
      </c>
      <c r="BP19" s="716">
        <v>92.623347944000017</v>
      </c>
      <c r="BQ19" s="672">
        <v>152</v>
      </c>
      <c r="BR19" s="672">
        <v>497480</v>
      </c>
      <c r="BS19" s="716">
        <v>90.506760185999852</v>
      </c>
      <c r="BT19" s="667">
        <v>263</v>
      </c>
      <c r="BU19" s="667">
        <v>23091862</v>
      </c>
      <c r="BV19" s="672">
        <v>6269.5726405199903</v>
      </c>
      <c r="BW19" s="672">
        <v>213</v>
      </c>
      <c r="BX19" s="672">
        <v>27311591</v>
      </c>
      <c r="BY19" s="716">
        <v>7311.5817939160061</v>
      </c>
      <c r="BZ19" s="667">
        <v>561</v>
      </c>
      <c r="CA19" s="667">
        <v>36968391</v>
      </c>
      <c r="CB19" s="672">
        <v>4886.8100738900002</v>
      </c>
      <c r="CC19" s="672">
        <v>577</v>
      </c>
      <c r="CD19" s="672">
        <v>28655936</v>
      </c>
      <c r="CE19" s="716">
        <v>4581.9056892369999</v>
      </c>
      <c r="CF19" s="667">
        <v>32</v>
      </c>
      <c r="CG19" s="667">
        <v>3493644</v>
      </c>
      <c r="CH19" s="672">
        <v>646.85436284499974</v>
      </c>
      <c r="CI19" s="672">
        <v>22</v>
      </c>
      <c r="CJ19" s="672">
        <v>2556660</v>
      </c>
      <c r="CK19" s="716">
        <v>480.39954650000004</v>
      </c>
      <c r="CL19" s="667">
        <v>204</v>
      </c>
      <c r="CM19" s="667">
        <v>3417706</v>
      </c>
      <c r="CN19" s="672">
        <v>1463.5686244210001</v>
      </c>
      <c r="CO19" s="672">
        <v>230</v>
      </c>
      <c r="CP19" s="672">
        <v>3456232</v>
      </c>
      <c r="CQ19" s="716">
        <v>1814.0688587560019</v>
      </c>
      <c r="CR19" s="667">
        <v>51</v>
      </c>
      <c r="CS19" s="667">
        <v>3383766</v>
      </c>
      <c r="CT19" s="672">
        <v>685.77515933500138</v>
      </c>
      <c r="CU19" s="672">
        <v>137</v>
      </c>
      <c r="CV19" s="672">
        <v>4666467</v>
      </c>
      <c r="CW19" s="716">
        <v>1041.1262889929999</v>
      </c>
      <c r="CX19" s="667">
        <v>37</v>
      </c>
      <c r="CY19" s="667">
        <v>718865</v>
      </c>
      <c r="CZ19" s="672">
        <v>204.74839582099992</v>
      </c>
      <c r="DA19" s="672">
        <v>6</v>
      </c>
      <c r="DB19" s="672">
        <v>362239</v>
      </c>
      <c r="DC19" s="716">
        <v>169.72876388550446</v>
      </c>
      <c r="DD19" s="667">
        <v>38</v>
      </c>
      <c r="DE19" s="667">
        <v>301847</v>
      </c>
      <c r="DF19" s="672">
        <v>240.31904884400001</v>
      </c>
      <c r="DG19" s="672">
        <v>73</v>
      </c>
      <c r="DH19" s="672">
        <v>573332</v>
      </c>
      <c r="DI19" s="716">
        <v>428.32900238028589</v>
      </c>
      <c r="DJ19" s="667">
        <v>72</v>
      </c>
      <c r="DK19" s="667">
        <v>267132</v>
      </c>
      <c r="DL19" s="672">
        <v>58.823994316998082</v>
      </c>
      <c r="DM19" s="672">
        <v>74</v>
      </c>
      <c r="DN19" s="672">
        <v>220431</v>
      </c>
      <c r="DO19" s="716">
        <v>53.228653374999837</v>
      </c>
      <c r="DP19" s="667">
        <v>0</v>
      </c>
      <c r="DQ19" s="667">
        <v>0</v>
      </c>
      <c r="DR19" s="672">
        <v>0</v>
      </c>
      <c r="DS19" s="672"/>
      <c r="DT19" s="672"/>
      <c r="DU19" s="716"/>
      <c r="DV19" s="667">
        <v>63</v>
      </c>
      <c r="DW19" s="667">
        <v>2272482</v>
      </c>
      <c r="DX19" s="672">
        <v>1816.6459727180002</v>
      </c>
      <c r="DY19" s="672">
        <v>55</v>
      </c>
      <c r="DZ19" s="672">
        <v>2516267</v>
      </c>
      <c r="EA19" s="716">
        <v>2500.8889167309999</v>
      </c>
      <c r="EB19" s="667">
        <v>6</v>
      </c>
      <c r="EC19" s="667">
        <v>1526432</v>
      </c>
      <c r="ED19" s="672">
        <v>244.85261760600002</v>
      </c>
      <c r="EE19" s="672">
        <v>19</v>
      </c>
      <c r="EF19" s="672">
        <v>3420470</v>
      </c>
      <c r="EG19" s="716">
        <v>466.60638654700023</v>
      </c>
      <c r="EH19" s="667">
        <v>17</v>
      </c>
      <c r="EI19" s="667">
        <v>6132367</v>
      </c>
      <c r="EJ19" s="672">
        <v>1243.9110171970008</v>
      </c>
      <c r="EK19" s="672">
        <v>34</v>
      </c>
      <c r="EL19" s="672">
        <v>2974934</v>
      </c>
      <c r="EM19" s="716">
        <v>644.4759515100194</v>
      </c>
      <c r="EN19" s="667">
        <v>116</v>
      </c>
      <c r="EO19" s="667">
        <v>348683</v>
      </c>
      <c r="EP19" s="672">
        <v>182.39856772137486</v>
      </c>
      <c r="EQ19" s="672">
        <v>99</v>
      </c>
      <c r="ER19" s="672">
        <v>425470</v>
      </c>
      <c r="ES19" s="716">
        <v>195.17057908356736</v>
      </c>
      <c r="ET19" s="673">
        <v>1786</v>
      </c>
      <c r="EU19" s="673">
        <v>88082873</v>
      </c>
      <c r="EV19" s="673">
        <v>22409.078216268677</v>
      </c>
      <c r="EW19" s="718">
        <v>2288</v>
      </c>
      <c r="EX19" s="718">
        <v>84196686</v>
      </c>
      <c r="EY19" s="718">
        <v>23515.22836593568</v>
      </c>
      <c r="EZ19" s="646">
        <v>5140</v>
      </c>
      <c r="FA19" s="722">
        <v>93083131</v>
      </c>
      <c r="FB19" s="646">
        <v>87862.841551861668</v>
      </c>
      <c r="FC19" s="719">
        <v>5883</v>
      </c>
      <c r="FD19" s="719">
        <v>93288250</v>
      </c>
      <c r="FE19" s="725">
        <v>86129.204743163689</v>
      </c>
    </row>
    <row r="20" spans="1:161" ht="15" customHeight="1">
      <c r="A20" s="662">
        <v>16</v>
      </c>
      <c r="B20" s="662" t="s">
        <v>145</v>
      </c>
      <c r="C20" s="667">
        <v>0</v>
      </c>
      <c r="D20" s="667">
        <v>0</v>
      </c>
      <c r="E20" s="672">
        <v>0</v>
      </c>
      <c r="F20" s="672">
        <v>0</v>
      </c>
      <c r="G20" s="672">
        <v>0</v>
      </c>
      <c r="H20" s="716">
        <v>0</v>
      </c>
      <c r="I20" s="672">
        <v>0</v>
      </c>
      <c r="J20" s="672">
        <v>52</v>
      </c>
      <c r="K20" s="716">
        <v>1.4379950850000002E-2</v>
      </c>
      <c r="L20" s="667">
        <v>0</v>
      </c>
      <c r="M20" s="667">
        <v>0</v>
      </c>
      <c r="N20" s="672">
        <v>0</v>
      </c>
      <c r="O20" s="672">
        <v>0</v>
      </c>
      <c r="P20" s="672">
        <v>0</v>
      </c>
      <c r="Q20" s="716">
        <v>0</v>
      </c>
      <c r="R20" s="667">
        <v>0</v>
      </c>
      <c r="S20" s="667">
        <v>0</v>
      </c>
      <c r="T20" s="672">
        <v>0</v>
      </c>
      <c r="U20" s="672">
        <v>0</v>
      </c>
      <c r="V20" s="672">
        <v>0</v>
      </c>
      <c r="W20" s="716">
        <v>0</v>
      </c>
      <c r="X20" s="667">
        <v>0</v>
      </c>
      <c r="Y20" s="667">
        <v>0</v>
      </c>
      <c r="Z20" s="672">
        <v>0</v>
      </c>
      <c r="AA20" s="672">
        <v>0</v>
      </c>
      <c r="AB20" s="672">
        <v>0</v>
      </c>
      <c r="AC20" s="716">
        <v>0</v>
      </c>
      <c r="AD20" s="667">
        <v>0</v>
      </c>
      <c r="AE20" s="667">
        <v>0</v>
      </c>
      <c r="AF20" s="672">
        <v>0</v>
      </c>
      <c r="AG20" s="672">
        <v>0</v>
      </c>
      <c r="AH20" s="672">
        <v>0</v>
      </c>
      <c r="AI20" s="716">
        <v>0</v>
      </c>
      <c r="AJ20" s="667">
        <v>1</v>
      </c>
      <c r="AK20" s="667">
        <v>83</v>
      </c>
      <c r="AL20" s="672">
        <v>0.02</v>
      </c>
      <c r="AM20" s="672">
        <v>0</v>
      </c>
      <c r="AN20" s="672">
        <v>0</v>
      </c>
      <c r="AO20" s="716">
        <v>1.18</v>
      </c>
      <c r="AP20" s="667">
        <v>0</v>
      </c>
      <c r="AQ20" s="667">
        <v>0</v>
      </c>
      <c r="AR20" s="672">
        <v>0</v>
      </c>
      <c r="AS20" s="672">
        <v>0</v>
      </c>
      <c r="AT20" s="672">
        <v>0</v>
      </c>
      <c r="AU20" s="716">
        <v>0</v>
      </c>
      <c r="AV20" s="672">
        <v>0</v>
      </c>
      <c r="AW20" s="672">
        <v>0</v>
      </c>
      <c r="AX20" s="716">
        <v>0</v>
      </c>
      <c r="AY20" s="667">
        <v>0</v>
      </c>
      <c r="AZ20" s="667">
        <v>0</v>
      </c>
      <c r="BA20" s="672">
        <v>0</v>
      </c>
      <c r="BB20" s="672">
        <v>0</v>
      </c>
      <c r="BC20" s="672">
        <v>0</v>
      </c>
      <c r="BD20" s="716">
        <v>0</v>
      </c>
      <c r="BE20" s="667">
        <v>0</v>
      </c>
      <c r="BF20" s="667">
        <v>0</v>
      </c>
      <c r="BG20" s="672">
        <v>0</v>
      </c>
      <c r="BH20" s="672">
        <v>0</v>
      </c>
      <c r="BI20" s="672">
        <v>0</v>
      </c>
      <c r="BJ20" s="716">
        <v>0</v>
      </c>
      <c r="BK20" s="667">
        <v>0</v>
      </c>
      <c r="BL20" s="667">
        <v>0</v>
      </c>
      <c r="BM20" s="672">
        <v>0</v>
      </c>
      <c r="BN20" s="672">
        <v>0</v>
      </c>
      <c r="BO20" s="672">
        <v>0</v>
      </c>
      <c r="BP20" s="716">
        <v>0</v>
      </c>
      <c r="BQ20" s="672">
        <v>0</v>
      </c>
      <c r="BR20" s="672">
        <v>0</v>
      </c>
      <c r="BS20" s="716">
        <v>0</v>
      </c>
      <c r="BT20" s="667">
        <v>0</v>
      </c>
      <c r="BU20" s="667">
        <v>1</v>
      </c>
      <c r="BV20" s="672">
        <v>0.68432320000000002</v>
      </c>
      <c r="BW20" s="672">
        <v>0</v>
      </c>
      <c r="BX20" s="672">
        <v>1</v>
      </c>
      <c r="BY20" s="716">
        <v>2.73885E-2</v>
      </c>
      <c r="BZ20" s="667">
        <v>0</v>
      </c>
      <c r="CA20" s="667">
        <v>0</v>
      </c>
      <c r="CB20" s="672">
        <v>0</v>
      </c>
      <c r="CC20" s="672">
        <v>0</v>
      </c>
      <c r="CD20" s="672">
        <v>0</v>
      </c>
      <c r="CE20" s="716">
        <v>0</v>
      </c>
      <c r="CF20" s="667">
        <v>0</v>
      </c>
      <c r="CG20" s="667">
        <v>0</v>
      </c>
      <c r="CH20" s="672">
        <v>0</v>
      </c>
      <c r="CI20" s="672">
        <v>0</v>
      </c>
      <c r="CJ20" s="672">
        <v>0</v>
      </c>
      <c r="CK20" s="716">
        <v>0</v>
      </c>
      <c r="CL20" s="667">
        <v>0</v>
      </c>
      <c r="CM20" s="667">
        <v>0</v>
      </c>
      <c r="CN20" s="672">
        <v>0</v>
      </c>
      <c r="CO20" s="672">
        <v>0</v>
      </c>
      <c r="CP20" s="672">
        <v>0</v>
      </c>
      <c r="CQ20" s="716">
        <v>0</v>
      </c>
      <c r="CR20" s="667">
        <v>0</v>
      </c>
      <c r="CS20" s="667">
        <v>0</v>
      </c>
      <c r="CT20" s="672">
        <v>0</v>
      </c>
      <c r="CU20" s="672">
        <v>0</v>
      </c>
      <c r="CV20" s="672">
        <v>0</v>
      </c>
      <c r="CW20" s="716">
        <v>0</v>
      </c>
      <c r="CX20" s="667">
        <v>0</v>
      </c>
      <c r="CY20" s="667">
        <v>1622</v>
      </c>
      <c r="CZ20" s="672">
        <v>2.8411560999999996</v>
      </c>
      <c r="DA20" s="672">
        <v>0</v>
      </c>
      <c r="DB20" s="672">
        <v>1650</v>
      </c>
      <c r="DC20" s="716">
        <v>4.8730288000000002</v>
      </c>
      <c r="DD20" s="667">
        <v>1</v>
      </c>
      <c r="DE20" s="667">
        <v>2688</v>
      </c>
      <c r="DF20" s="672">
        <v>4.9809600000000002E-2</v>
      </c>
      <c r="DG20" s="672">
        <v>1</v>
      </c>
      <c r="DH20" s="672">
        <v>706</v>
      </c>
      <c r="DI20" s="716">
        <v>1.41192E-2</v>
      </c>
      <c r="DJ20" s="667">
        <v>0</v>
      </c>
      <c r="DK20" s="667">
        <v>0</v>
      </c>
      <c r="DL20" s="672">
        <v>0</v>
      </c>
      <c r="DM20" s="672">
        <v>0</v>
      </c>
      <c r="DN20" s="672">
        <v>0</v>
      </c>
      <c r="DO20" s="716">
        <v>0</v>
      </c>
      <c r="DP20" s="667">
        <v>0</v>
      </c>
      <c r="DQ20" s="667">
        <v>0</v>
      </c>
      <c r="DR20" s="672">
        <v>0</v>
      </c>
      <c r="DS20" s="672"/>
      <c r="DT20" s="672"/>
      <c r="DU20" s="716"/>
      <c r="DV20" s="667">
        <v>0</v>
      </c>
      <c r="DW20" s="667">
        <v>34785</v>
      </c>
      <c r="DX20" s="672">
        <v>0.92106469999999996</v>
      </c>
      <c r="DY20" s="672">
        <v>0</v>
      </c>
      <c r="DZ20" s="672">
        <v>34713</v>
      </c>
      <c r="EA20" s="716">
        <v>0.93973209999999996</v>
      </c>
      <c r="EB20" s="667">
        <v>0</v>
      </c>
      <c r="EC20" s="667">
        <v>0</v>
      </c>
      <c r="ED20" s="672">
        <v>0</v>
      </c>
      <c r="EE20" s="672">
        <v>0</v>
      </c>
      <c r="EF20" s="672">
        <v>0</v>
      </c>
      <c r="EG20" s="716">
        <v>0</v>
      </c>
      <c r="EH20" s="667">
        <v>0</v>
      </c>
      <c r="EI20" s="667">
        <v>0</v>
      </c>
      <c r="EJ20" s="672">
        <v>0</v>
      </c>
      <c r="EK20" s="672">
        <v>0</v>
      </c>
      <c r="EL20" s="672">
        <v>62</v>
      </c>
      <c r="EM20" s="716">
        <v>0.22717719999999997</v>
      </c>
      <c r="EN20" s="667">
        <v>0</v>
      </c>
      <c r="EO20" s="667">
        <v>58</v>
      </c>
      <c r="EP20" s="672">
        <v>0.13068162</v>
      </c>
      <c r="EQ20" s="672">
        <v>0</v>
      </c>
      <c r="ER20" s="672">
        <v>28</v>
      </c>
      <c r="ES20" s="716">
        <v>5.5860022999999995E-2</v>
      </c>
      <c r="ET20" s="673">
        <v>2</v>
      </c>
      <c r="EU20" s="673">
        <v>39237</v>
      </c>
      <c r="EV20" s="673">
        <v>4.6470352199999994</v>
      </c>
      <c r="EW20" s="718">
        <v>1</v>
      </c>
      <c r="EX20" s="718">
        <v>37212</v>
      </c>
      <c r="EY20" s="718">
        <v>7.3316857738499994</v>
      </c>
      <c r="EZ20" s="646">
        <v>2</v>
      </c>
      <c r="FA20" s="722">
        <v>39237</v>
      </c>
      <c r="FB20" s="646">
        <v>4.6470352199999994</v>
      </c>
      <c r="FC20" s="719">
        <v>1</v>
      </c>
      <c r="FD20" s="719">
        <v>37212</v>
      </c>
      <c r="FE20" s="725">
        <v>7.3316857738499994</v>
      </c>
    </row>
    <row r="21" spans="1:161" ht="15" customHeight="1">
      <c r="A21" s="662">
        <v>17</v>
      </c>
      <c r="B21" s="662" t="s">
        <v>146</v>
      </c>
      <c r="C21" s="667">
        <v>0</v>
      </c>
      <c r="D21" s="667">
        <v>0</v>
      </c>
      <c r="E21" s="672">
        <v>0</v>
      </c>
      <c r="F21" s="672">
        <v>0</v>
      </c>
      <c r="G21" s="672">
        <v>0</v>
      </c>
      <c r="H21" s="716">
        <v>0</v>
      </c>
      <c r="I21" s="672">
        <v>0</v>
      </c>
      <c r="J21" s="672">
        <v>7</v>
      </c>
      <c r="K21" s="716">
        <v>4.1804237399999996E-3</v>
      </c>
      <c r="L21" s="667">
        <v>0</v>
      </c>
      <c r="M21" s="667">
        <v>56</v>
      </c>
      <c r="N21" s="672">
        <v>1.0653552E-2</v>
      </c>
      <c r="O21" s="672">
        <v>0</v>
      </c>
      <c r="P21" s="672">
        <v>58</v>
      </c>
      <c r="Q21" s="716">
        <v>9.3646800000000002E-3</v>
      </c>
      <c r="R21" s="667">
        <v>0</v>
      </c>
      <c r="S21" s="667">
        <v>0</v>
      </c>
      <c r="T21" s="672">
        <v>0</v>
      </c>
      <c r="U21" s="672">
        <v>0</v>
      </c>
      <c r="V21" s="672">
        <v>0</v>
      </c>
      <c r="W21" s="716">
        <v>0</v>
      </c>
      <c r="X21" s="667">
        <v>0</v>
      </c>
      <c r="Y21" s="667">
        <v>0</v>
      </c>
      <c r="Z21" s="672">
        <v>0</v>
      </c>
      <c r="AA21" s="672">
        <v>0</v>
      </c>
      <c r="AB21" s="672">
        <v>0</v>
      </c>
      <c r="AC21" s="716">
        <v>0</v>
      </c>
      <c r="AD21" s="667">
        <v>0</v>
      </c>
      <c r="AE21" s="667">
        <v>0</v>
      </c>
      <c r="AF21" s="672">
        <v>0</v>
      </c>
      <c r="AG21" s="672">
        <v>0</v>
      </c>
      <c r="AH21" s="672">
        <v>0</v>
      </c>
      <c r="AI21" s="716">
        <v>0</v>
      </c>
      <c r="AJ21" s="667">
        <v>0</v>
      </c>
      <c r="AK21" s="667">
        <v>0</v>
      </c>
      <c r="AL21" s="672">
        <v>0</v>
      </c>
      <c r="AM21" s="672">
        <v>0</v>
      </c>
      <c r="AN21" s="672">
        <v>0</v>
      </c>
      <c r="AO21" s="716">
        <v>0</v>
      </c>
      <c r="AP21" s="667">
        <v>0</v>
      </c>
      <c r="AQ21" s="667">
        <v>1</v>
      </c>
      <c r="AR21" s="672">
        <v>2.1693604000000002E-2</v>
      </c>
      <c r="AS21" s="672">
        <v>0</v>
      </c>
      <c r="AT21" s="672">
        <v>0</v>
      </c>
      <c r="AU21" s="716">
        <v>0</v>
      </c>
      <c r="AV21" s="672">
        <v>0</v>
      </c>
      <c r="AW21" s="672">
        <v>0</v>
      </c>
      <c r="AX21" s="716">
        <v>0</v>
      </c>
      <c r="AY21" s="667">
        <v>0</v>
      </c>
      <c r="AZ21" s="667">
        <v>0</v>
      </c>
      <c r="BA21" s="672">
        <v>0</v>
      </c>
      <c r="BB21" s="672">
        <v>0</v>
      </c>
      <c r="BC21" s="672">
        <v>0</v>
      </c>
      <c r="BD21" s="716">
        <v>0</v>
      </c>
      <c r="BE21" s="667">
        <v>0</v>
      </c>
      <c r="BF21" s="667">
        <v>0</v>
      </c>
      <c r="BG21" s="672">
        <v>0</v>
      </c>
      <c r="BH21" s="672">
        <v>0</v>
      </c>
      <c r="BI21" s="672">
        <v>0</v>
      </c>
      <c r="BJ21" s="716">
        <v>0</v>
      </c>
      <c r="BK21" s="667">
        <v>0</v>
      </c>
      <c r="BL21" s="667">
        <v>0</v>
      </c>
      <c r="BM21" s="672">
        <v>0</v>
      </c>
      <c r="BN21" s="672">
        <v>0</v>
      </c>
      <c r="BO21" s="672">
        <v>0</v>
      </c>
      <c r="BP21" s="716">
        <v>0</v>
      </c>
      <c r="BQ21" s="672">
        <v>0</v>
      </c>
      <c r="BR21" s="672">
        <v>0</v>
      </c>
      <c r="BS21" s="716">
        <v>0</v>
      </c>
      <c r="BT21" s="667">
        <v>1</v>
      </c>
      <c r="BU21" s="667">
        <v>19</v>
      </c>
      <c r="BV21" s="672">
        <v>5.7308398</v>
      </c>
      <c r="BW21" s="672">
        <v>0</v>
      </c>
      <c r="BX21" s="672">
        <v>23</v>
      </c>
      <c r="BY21" s="716">
        <v>6.3138862959999997</v>
      </c>
      <c r="BZ21" s="667">
        <v>0</v>
      </c>
      <c r="CA21" s="667">
        <v>0</v>
      </c>
      <c r="CB21" s="672">
        <v>0</v>
      </c>
      <c r="CC21" s="672">
        <v>0</v>
      </c>
      <c r="CD21" s="672">
        <v>0</v>
      </c>
      <c r="CE21" s="716">
        <v>0</v>
      </c>
      <c r="CF21" s="667">
        <v>0</v>
      </c>
      <c r="CG21" s="667">
        <v>0</v>
      </c>
      <c r="CH21" s="672">
        <v>0</v>
      </c>
      <c r="CI21" s="672">
        <v>0</v>
      </c>
      <c r="CJ21" s="672">
        <v>0</v>
      </c>
      <c r="CK21" s="716">
        <v>0</v>
      </c>
      <c r="CL21" s="667">
        <v>0</v>
      </c>
      <c r="CM21" s="667">
        <v>0</v>
      </c>
      <c r="CN21" s="672">
        <v>0</v>
      </c>
      <c r="CO21" s="672">
        <v>0</v>
      </c>
      <c r="CP21" s="672">
        <v>0</v>
      </c>
      <c r="CQ21" s="716">
        <v>0</v>
      </c>
      <c r="CR21" s="667">
        <v>0</v>
      </c>
      <c r="CS21" s="667">
        <v>0</v>
      </c>
      <c r="CT21" s="672">
        <v>0</v>
      </c>
      <c r="CU21" s="672">
        <v>0</v>
      </c>
      <c r="CV21" s="672">
        <v>0</v>
      </c>
      <c r="CW21" s="716">
        <v>0</v>
      </c>
      <c r="CX21" s="667">
        <v>0</v>
      </c>
      <c r="CY21" s="667">
        <v>122</v>
      </c>
      <c r="CZ21" s="672">
        <v>0.64986250000000001</v>
      </c>
      <c r="DA21" s="672">
        <v>0</v>
      </c>
      <c r="DB21" s="672">
        <v>183</v>
      </c>
      <c r="DC21" s="716">
        <v>0.83594190000000002</v>
      </c>
      <c r="DD21" s="667">
        <v>0</v>
      </c>
      <c r="DE21" s="667">
        <v>0</v>
      </c>
      <c r="DF21" s="672">
        <v>0</v>
      </c>
      <c r="DG21" s="672">
        <v>0</v>
      </c>
      <c r="DH21" s="672">
        <v>0</v>
      </c>
      <c r="DI21" s="716">
        <v>0</v>
      </c>
      <c r="DJ21" s="667">
        <v>0</v>
      </c>
      <c r="DK21" s="667">
        <v>0</v>
      </c>
      <c r="DL21" s="672">
        <v>0</v>
      </c>
      <c r="DM21" s="672">
        <v>0</v>
      </c>
      <c r="DN21" s="672">
        <v>0</v>
      </c>
      <c r="DO21" s="716">
        <v>0</v>
      </c>
      <c r="DP21" s="667">
        <v>0</v>
      </c>
      <c r="DQ21" s="667">
        <v>0</v>
      </c>
      <c r="DR21" s="672">
        <v>0</v>
      </c>
      <c r="DS21" s="672"/>
      <c r="DT21" s="672"/>
      <c r="DU21" s="716"/>
      <c r="DV21" s="667">
        <v>5</v>
      </c>
      <c r="DW21" s="667">
        <v>116304</v>
      </c>
      <c r="DX21" s="672">
        <v>39.729439780000007</v>
      </c>
      <c r="DY21" s="672">
        <v>8</v>
      </c>
      <c r="DZ21" s="672">
        <v>101901</v>
      </c>
      <c r="EA21" s="716">
        <v>118.56480128800001</v>
      </c>
      <c r="EB21" s="667">
        <v>0</v>
      </c>
      <c r="EC21" s="667">
        <v>0</v>
      </c>
      <c r="ED21" s="672">
        <v>0</v>
      </c>
      <c r="EE21" s="672">
        <v>0</v>
      </c>
      <c r="EF21" s="672">
        <v>0</v>
      </c>
      <c r="EG21" s="716">
        <v>0</v>
      </c>
      <c r="EH21" s="667">
        <v>0</v>
      </c>
      <c r="EI21" s="667">
        <v>0</v>
      </c>
      <c r="EJ21" s="672">
        <v>0</v>
      </c>
      <c r="EK21" s="672">
        <v>0</v>
      </c>
      <c r="EL21" s="672">
        <v>74</v>
      </c>
      <c r="EM21" s="716">
        <v>9.1932800000000037E-2</v>
      </c>
      <c r="EN21" s="667">
        <v>0</v>
      </c>
      <c r="EO21" s="667">
        <v>24</v>
      </c>
      <c r="EP21" s="672">
        <v>0.13179476300000001</v>
      </c>
      <c r="EQ21" s="672">
        <v>0</v>
      </c>
      <c r="ER21" s="672">
        <v>19</v>
      </c>
      <c r="ES21" s="716">
        <v>3.4013213E-2</v>
      </c>
      <c r="ET21" s="673">
        <v>6</v>
      </c>
      <c r="EU21" s="673">
        <v>116526</v>
      </c>
      <c r="EV21" s="673">
        <v>46.274283999000012</v>
      </c>
      <c r="EW21" s="718">
        <v>8</v>
      </c>
      <c r="EX21" s="718">
        <v>102265</v>
      </c>
      <c r="EY21" s="718">
        <v>125.85412060074</v>
      </c>
      <c r="EZ21" s="646">
        <v>6</v>
      </c>
      <c r="FA21" s="722">
        <v>116526</v>
      </c>
      <c r="FB21" s="646">
        <v>46.274283999000012</v>
      </c>
      <c r="FC21" s="719">
        <v>8</v>
      </c>
      <c r="FD21" s="719">
        <v>102265</v>
      </c>
      <c r="FE21" s="725">
        <v>125.85412060074</v>
      </c>
    </row>
    <row r="22" spans="1:161" ht="15" customHeight="1">
      <c r="A22" s="662">
        <v>18</v>
      </c>
      <c r="B22" s="662" t="s">
        <v>147</v>
      </c>
      <c r="C22" s="667">
        <v>0</v>
      </c>
      <c r="D22" s="667">
        <v>0</v>
      </c>
      <c r="E22" s="672">
        <v>0</v>
      </c>
      <c r="F22" s="672">
        <v>0</v>
      </c>
      <c r="G22" s="672">
        <v>0</v>
      </c>
      <c r="H22" s="716">
        <v>0</v>
      </c>
      <c r="I22" s="672">
        <v>0</v>
      </c>
      <c r="J22" s="672">
        <v>2</v>
      </c>
      <c r="K22" s="716">
        <v>4.0569067799999994E-3</v>
      </c>
      <c r="L22" s="667">
        <v>0</v>
      </c>
      <c r="M22" s="667">
        <v>0</v>
      </c>
      <c r="N22" s="672">
        <v>0</v>
      </c>
      <c r="O22" s="672">
        <v>0</v>
      </c>
      <c r="P22" s="672">
        <v>0</v>
      </c>
      <c r="Q22" s="716">
        <v>0</v>
      </c>
      <c r="R22" s="667">
        <v>0</v>
      </c>
      <c r="S22" s="667">
        <v>0</v>
      </c>
      <c r="T22" s="672">
        <v>0</v>
      </c>
      <c r="U22" s="672">
        <v>0</v>
      </c>
      <c r="V22" s="672">
        <v>0</v>
      </c>
      <c r="W22" s="716">
        <v>0</v>
      </c>
      <c r="X22" s="667">
        <v>0</v>
      </c>
      <c r="Y22" s="667">
        <v>0</v>
      </c>
      <c r="Z22" s="672">
        <v>0</v>
      </c>
      <c r="AA22" s="672">
        <v>0</v>
      </c>
      <c r="AB22" s="672">
        <v>0</v>
      </c>
      <c r="AC22" s="716">
        <v>0</v>
      </c>
      <c r="AD22" s="667">
        <v>0</v>
      </c>
      <c r="AE22" s="667">
        <v>0</v>
      </c>
      <c r="AF22" s="672">
        <v>0</v>
      </c>
      <c r="AG22" s="672">
        <v>0</v>
      </c>
      <c r="AH22" s="672">
        <v>0</v>
      </c>
      <c r="AI22" s="716">
        <v>0</v>
      </c>
      <c r="AJ22" s="667">
        <v>0</v>
      </c>
      <c r="AK22" s="667">
        <v>0</v>
      </c>
      <c r="AL22" s="672">
        <v>0</v>
      </c>
      <c r="AM22" s="672">
        <v>0</v>
      </c>
      <c r="AN22" s="672">
        <v>0</v>
      </c>
      <c r="AO22" s="716">
        <v>0</v>
      </c>
      <c r="AP22" s="667">
        <v>0</v>
      </c>
      <c r="AQ22" s="667">
        <v>0</v>
      </c>
      <c r="AR22" s="672">
        <v>0</v>
      </c>
      <c r="AS22" s="672">
        <v>0</v>
      </c>
      <c r="AT22" s="672">
        <v>0</v>
      </c>
      <c r="AU22" s="716">
        <v>0</v>
      </c>
      <c r="AV22" s="672">
        <v>0</v>
      </c>
      <c r="AW22" s="672">
        <v>0</v>
      </c>
      <c r="AX22" s="716">
        <v>0</v>
      </c>
      <c r="AY22" s="667">
        <v>0</v>
      </c>
      <c r="AZ22" s="667">
        <v>0</v>
      </c>
      <c r="BA22" s="672">
        <v>0</v>
      </c>
      <c r="BB22" s="672">
        <v>0</v>
      </c>
      <c r="BC22" s="672">
        <v>0</v>
      </c>
      <c r="BD22" s="716">
        <v>0</v>
      </c>
      <c r="BE22" s="667">
        <v>0</v>
      </c>
      <c r="BF22" s="667">
        <v>0</v>
      </c>
      <c r="BG22" s="672">
        <v>0</v>
      </c>
      <c r="BH22" s="672">
        <v>0</v>
      </c>
      <c r="BI22" s="672">
        <v>0</v>
      </c>
      <c r="BJ22" s="716">
        <v>0</v>
      </c>
      <c r="BK22" s="667">
        <v>0</v>
      </c>
      <c r="BL22" s="667">
        <v>0</v>
      </c>
      <c r="BM22" s="672">
        <v>0</v>
      </c>
      <c r="BN22" s="672">
        <v>0</v>
      </c>
      <c r="BO22" s="672">
        <v>0</v>
      </c>
      <c r="BP22" s="716">
        <v>0</v>
      </c>
      <c r="BQ22" s="672">
        <v>0</v>
      </c>
      <c r="BR22" s="672">
        <v>0</v>
      </c>
      <c r="BS22" s="716">
        <v>0</v>
      </c>
      <c r="BT22" s="667">
        <v>0</v>
      </c>
      <c r="BU22" s="667">
        <v>0</v>
      </c>
      <c r="BV22" s="672">
        <v>0</v>
      </c>
      <c r="BW22" s="672">
        <v>0</v>
      </c>
      <c r="BX22" s="672">
        <v>0</v>
      </c>
      <c r="BY22" s="716">
        <v>0</v>
      </c>
      <c r="BZ22" s="667">
        <v>0</v>
      </c>
      <c r="CA22" s="667">
        <v>0</v>
      </c>
      <c r="CB22" s="672">
        <v>0</v>
      </c>
      <c r="CC22" s="672">
        <v>0</v>
      </c>
      <c r="CD22" s="672">
        <v>0</v>
      </c>
      <c r="CE22" s="716">
        <v>0</v>
      </c>
      <c r="CF22" s="667">
        <v>0</v>
      </c>
      <c r="CG22" s="667">
        <v>0</v>
      </c>
      <c r="CH22" s="672">
        <v>0</v>
      </c>
      <c r="CI22" s="672">
        <v>0</v>
      </c>
      <c r="CJ22" s="672">
        <v>0</v>
      </c>
      <c r="CK22" s="716">
        <v>0</v>
      </c>
      <c r="CL22" s="667">
        <v>0</v>
      </c>
      <c r="CM22" s="667">
        <v>0</v>
      </c>
      <c r="CN22" s="672">
        <v>0</v>
      </c>
      <c r="CO22" s="672">
        <v>0</v>
      </c>
      <c r="CP22" s="672">
        <v>0</v>
      </c>
      <c r="CQ22" s="716">
        <v>0</v>
      </c>
      <c r="CR22" s="667">
        <v>0</v>
      </c>
      <c r="CS22" s="667">
        <v>0</v>
      </c>
      <c r="CT22" s="672">
        <v>0</v>
      </c>
      <c r="CU22" s="672">
        <v>0</v>
      </c>
      <c r="CV22" s="672">
        <v>0</v>
      </c>
      <c r="CW22" s="716">
        <v>0</v>
      </c>
      <c r="CX22" s="667">
        <v>0</v>
      </c>
      <c r="CY22" s="667">
        <v>103</v>
      </c>
      <c r="CZ22" s="672">
        <v>0.25204569999999998</v>
      </c>
      <c r="DA22" s="672">
        <v>0</v>
      </c>
      <c r="DB22" s="672">
        <v>75</v>
      </c>
      <c r="DC22" s="716">
        <v>0.2039579</v>
      </c>
      <c r="DD22" s="667">
        <v>0</v>
      </c>
      <c r="DE22" s="667">
        <v>0</v>
      </c>
      <c r="DF22" s="672">
        <v>0</v>
      </c>
      <c r="DG22" s="672">
        <v>0</v>
      </c>
      <c r="DH22" s="672">
        <v>0</v>
      </c>
      <c r="DI22" s="716">
        <v>0</v>
      </c>
      <c r="DJ22" s="667">
        <v>0</v>
      </c>
      <c r="DK22" s="667">
        <v>0</v>
      </c>
      <c r="DL22" s="672">
        <v>0</v>
      </c>
      <c r="DM22" s="672">
        <v>0</v>
      </c>
      <c r="DN22" s="672">
        <v>0</v>
      </c>
      <c r="DO22" s="716">
        <v>0</v>
      </c>
      <c r="DP22" s="667">
        <v>0</v>
      </c>
      <c r="DQ22" s="667">
        <v>0</v>
      </c>
      <c r="DR22" s="672">
        <v>0</v>
      </c>
      <c r="DS22" s="672"/>
      <c r="DT22" s="672"/>
      <c r="DU22" s="716"/>
      <c r="DV22" s="667">
        <v>0</v>
      </c>
      <c r="DW22" s="667">
        <v>48929</v>
      </c>
      <c r="DX22" s="672">
        <v>18.732454700000002</v>
      </c>
      <c r="DY22" s="672">
        <v>0</v>
      </c>
      <c r="DZ22" s="672">
        <v>91844</v>
      </c>
      <c r="EA22" s="716">
        <v>23.806290600000001</v>
      </c>
      <c r="EB22" s="667">
        <v>0</v>
      </c>
      <c r="EC22" s="667">
        <v>0</v>
      </c>
      <c r="ED22" s="672">
        <v>0</v>
      </c>
      <c r="EE22" s="672">
        <v>0</v>
      </c>
      <c r="EF22" s="672">
        <v>0</v>
      </c>
      <c r="EG22" s="716">
        <v>0</v>
      </c>
      <c r="EH22" s="667">
        <v>0</v>
      </c>
      <c r="EI22" s="667">
        <v>0</v>
      </c>
      <c r="EJ22" s="672">
        <v>0</v>
      </c>
      <c r="EK22" s="672">
        <v>0</v>
      </c>
      <c r="EL22" s="672">
        <v>125</v>
      </c>
      <c r="EM22" s="716">
        <v>0.35310649999999999</v>
      </c>
      <c r="EN22" s="667">
        <v>0</v>
      </c>
      <c r="EO22" s="667">
        <v>9</v>
      </c>
      <c r="EP22" s="672">
        <v>9.1907320000000001E-2</v>
      </c>
      <c r="EQ22" s="672">
        <v>0</v>
      </c>
      <c r="ER22" s="672">
        <v>12</v>
      </c>
      <c r="ES22" s="716">
        <v>4.6431405000000002E-2</v>
      </c>
      <c r="ET22" s="673">
        <v>0</v>
      </c>
      <c r="EU22" s="673">
        <v>49041</v>
      </c>
      <c r="EV22" s="673">
        <v>19.076407720000002</v>
      </c>
      <c r="EW22" s="718">
        <v>0</v>
      </c>
      <c r="EX22" s="718">
        <v>92058</v>
      </c>
      <c r="EY22" s="718">
        <v>24.413843311779999</v>
      </c>
      <c r="EZ22" s="646">
        <v>0</v>
      </c>
      <c r="FA22" s="722">
        <v>49041</v>
      </c>
      <c r="FB22" s="646">
        <v>19.076407720000002</v>
      </c>
      <c r="FC22" s="719">
        <v>0</v>
      </c>
      <c r="FD22" s="719">
        <v>92058</v>
      </c>
      <c r="FE22" s="725">
        <v>24.413843311779999</v>
      </c>
    </row>
    <row r="23" spans="1:161" ht="15" customHeight="1">
      <c r="A23" s="662">
        <v>19</v>
      </c>
      <c r="B23" s="662" t="s">
        <v>148</v>
      </c>
      <c r="C23" s="667">
        <v>0</v>
      </c>
      <c r="D23" s="667">
        <v>0</v>
      </c>
      <c r="E23" s="672">
        <v>0</v>
      </c>
      <c r="F23" s="672">
        <v>0</v>
      </c>
      <c r="G23" s="672">
        <v>0</v>
      </c>
      <c r="H23" s="716">
        <v>0</v>
      </c>
      <c r="I23" s="672">
        <v>0</v>
      </c>
      <c r="J23" s="672">
        <v>10</v>
      </c>
      <c r="K23" s="716">
        <v>8.2320338999999996E-3</v>
      </c>
      <c r="L23" s="667">
        <v>0</v>
      </c>
      <c r="M23" s="667">
        <v>0</v>
      </c>
      <c r="N23" s="672">
        <v>0</v>
      </c>
      <c r="O23" s="672">
        <v>0</v>
      </c>
      <c r="P23" s="672">
        <v>0</v>
      </c>
      <c r="Q23" s="716">
        <v>0</v>
      </c>
      <c r="R23" s="667">
        <v>0</v>
      </c>
      <c r="S23" s="667">
        <v>0</v>
      </c>
      <c r="T23" s="672">
        <v>0</v>
      </c>
      <c r="U23" s="672">
        <v>0</v>
      </c>
      <c r="V23" s="672">
        <v>0</v>
      </c>
      <c r="W23" s="716">
        <v>0</v>
      </c>
      <c r="X23" s="667">
        <v>0</v>
      </c>
      <c r="Y23" s="667">
        <v>0</v>
      </c>
      <c r="Z23" s="672">
        <v>0</v>
      </c>
      <c r="AA23" s="672">
        <v>0</v>
      </c>
      <c r="AB23" s="672">
        <v>0</v>
      </c>
      <c r="AC23" s="716">
        <v>0</v>
      </c>
      <c r="AD23" s="667">
        <v>0</v>
      </c>
      <c r="AE23" s="667">
        <v>0</v>
      </c>
      <c r="AF23" s="672">
        <v>0</v>
      </c>
      <c r="AG23" s="672">
        <v>0</v>
      </c>
      <c r="AH23" s="672">
        <v>0</v>
      </c>
      <c r="AI23" s="716">
        <v>0</v>
      </c>
      <c r="AJ23" s="667">
        <v>0</v>
      </c>
      <c r="AK23" s="667">
        <v>0</v>
      </c>
      <c r="AL23" s="672">
        <v>0</v>
      </c>
      <c r="AM23" s="672">
        <v>0</v>
      </c>
      <c r="AN23" s="672">
        <v>0</v>
      </c>
      <c r="AO23" s="716">
        <v>0</v>
      </c>
      <c r="AP23" s="667">
        <v>0</v>
      </c>
      <c r="AQ23" s="667">
        <v>0</v>
      </c>
      <c r="AR23" s="672">
        <v>0</v>
      </c>
      <c r="AS23" s="672">
        <v>0</v>
      </c>
      <c r="AT23" s="672">
        <v>0</v>
      </c>
      <c r="AU23" s="716">
        <v>0</v>
      </c>
      <c r="AV23" s="672">
        <v>0</v>
      </c>
      <c r="AW23" s="672">
        <v>0</v>
      </c>
      <c r="AX23" s="716">
        <v>0</v>
      </c>
      <c r="AY23" s="667">
        <v>0</v>
      </c>
      <c r="AZ23" s="667">
        <v>0</v>
      </c>
      <c r="BA23" s="672">
        <v>0</v>
      </c>
      <c r="BB23" s="672">
        <v>0</v>
      </c>
      <c r="BC23" s="672">
        <v>0</v>
      </c>
      <c r="BD23" s="716">
        <v>0</v>
      </c>
      <c r="BE23" s="667">
        <v>0</v>
      </c>
      <c r="BF23" s="667">
        <v>0</v>
      </c>
      <c r="BG23" s="672">
        <v>0</v>
      </c>
      <c r="BH23" s="672">
        <v>0</v>
      </c>
      <c r="BI23" s="672">
        <v>0</v>
      </c>
      <c r="BJ23" s="716">
        <v>0</v>
      </c>
      <c r="BK23" s="667">
        <v>0</v>
      </c>
      <c r="BL23" s="667">
        <v>0</v>
      </c>
      <c r="BM23" s="672">
        <v>0</v>
      </c>
      <c r="BN23" s="672">
        <v>0</v>
      </c>
      <c r="BO23" s="672">
        <v>0</v>
      </c>
      <c r="BP23" s="716">
        <v>0</v>
      </c>
      <c r="BQ23" s="672">
        <v>0</v>
      </c>
      <c r="BR23" s="672">
        <v>0</v>
      </c>
      <c r="BS23" s="716">
        <v>0</v>
      </c>
      <c r="BT23" s="667">
        <v>0</v>
      </c>
      <c r="BU23" s="667">
        <v>5</v>
      </c>
      <c r="BV23" s="672">
        <v>1.3695808</v>
      </c>
      <c r="BW23" s="672">
        <v>0</v>
      </c>
      <c r="BX23" s="672">
        <v>3</v>
      </c>
      <c r="BY23" s="716">
        <v>0.55880070000000004</v>
      </c>
      <c r="BZ23" s="667">
        <v>0</v>
      </c>
      <c r="CA23" s="667">
        <v>0</v>
      </c>
      <c r="CB23" s="672">
        <v>0</v>
      </c>
      <c r="CC23" s="672">
        <v>0</v>
      </c>
      <c r="CD23" s="672">
        <v>0</v>
      </c>
      <c r="CE23" s="716">
        <v>0</v>
      </c>
      <c r="CF23" s="667">
        <v>0</v>
      </c>
      <c r="CG23" s="667">
        <v>0</v>
      </c>
      <c r="CH23" s="672">
        <v>0</v>
      </c>
      <c r="CI23" s="672">
        <v>0</v>
      </c>
      <c r="CJ23" s="672">
        <v>0</v>
      </c>
      <c r="CK23" s="716">
        <v>0</v>
      </c>
      <c r="CL23" s="667">
        <v>0</v>
      </c>
      <c r="CM23" s="667">
        <v>0</v>
      </c>
      <c r="CN23" s="672">
        <v>0</v>
      </c>
      <c r="CO23" s="672">
        <v>0</v>
      </c>
      <c r="CP23" s="672">
        <v>0</v>
      </c>
      <c r="CQ23" s="716">
        <v>0</v>
      </c>
      <c r="CR23" s="667">
        <v>0</v>
      </c>
      <c r="CS23" s="667">
        <v>0</v>
      </c>
      <c r="CT23" s="672">
        <v>0</v>
      </c>
      <c r="CU23" s="672">
        <v>0</v>
      </c>
      <c r="CV23" s="672">
        <v>0</v>
      </c>
      <c r="CW23" s="716">
        <v>0</v>
      </c>
      <c r="CX23" s="667">
        <v>0</v>
      </c>
      <c r="CY23" s="667">
        <v>6</v>
      </c>
      <c r="CZ23" s="672">
        <v>1.8357800000000001E-2</v>
      </c>
      <c r="DA23" s="672">
        <v>0</v>
      </c>
      <c r="DB23" s="672">
        <v>5</v>
      </c>
      <c r="DC23" s="716">
        <v>5.0689999999999997E-3</v>
      </c>
      <c r="DD23" s="667">
        <v>0</v>
      </c>
      <c r="DE23" s="667">
        <v>0</v>
      </c>
      <c r="DF23" s="672">
        <v>0</v>
      </c>
      <c r="DG23" s="672">
        <v>0</v>
      </c>
      <c r="DH23" s="672">
        <v>0</v>
      </c>
      <c r="DI23" s="716">
        <v>0</v>
      </c>
      <c r="DJ23" s="667">
        <v>0</v>
      </c>
      <c r="DK23" s="667">
        <v>0</v>
      </c>
      <c r="DL23" s="672">
        <v>0</v>
      </c>
      <c r="DM23" s="672">
        <v>0</v>
      </c>
      <c r="DN23" s="672">
        <v>0</v>
      </c>
      <c r="DO23" s="716">
        <v>0</v>
      </c>
      <c r="DP23" s="667">
        <v>0</v>
      </c>
      <c r="DQ23" s="667">
        <v>0</v>
      </c>
      <c r="DR23" s="672">
        <v>0</v>
      </c>
      <c r="DS23" s="672"/>
      <c r="DT23" s="672"/>
      <c r="DU23" s="716"/>
      <c r="DV23" s="667">
        <v>0</v>
      </c>
      <c r="DW23" s="667">
        <v>36995</v>
      </c>
      <c r="DX23" s="672">
        <v>0.98937109999999995</v>
      </c>
      <c r="DY23" s="672">
        <v>0</v>
      </c>
      <c r="DZ23" s="672">
        <v>30986</v>
      </c>
      <c r="EA23" s="716">
        <v>0.83583129999999994</v>
      </c>
      <c r="EB23" s="667">
        <v>0</v>
      </c>
      <c r="EC23" s="667">
        <v>0</v>
      </c>
      <c r="ED23" s="672">
        <v>0</v>
      </c>
      <c r="EE23" s="672">
        <v>0</v>
      </c>
      <c r="EF23" s="672">
        <v>0</v>
      </c>
      <c r="EG23" s="716">
        <v>0</v>
      </c>
      <c r="EH23" s="667">
        <v>0</v>
      </c>
      <c r="EI23" s="667">
        <v>0</v>
      </c>
      <c r="EJ23" s="672">
        <v>0</v>
      </c>
      <c r="EK23" s="672">
        <v>0</v>
      </c>
      <c r="EL23" s="672">
        <v>15</v>
      </c>
      <c r="EM23" s="716">
        <v>3.7012400000000001E-2</v>
      </c>
      <c r="EN23" s="667">
        <v>0</v>
      </c>
      <c r="EO23" s="667">
        <v>5</v>
      </c>
      <c r="EP23" s="672">
        <v>4.9008540000000005E-3</v>
      </c>
      <c r="EQ23" s="672">
        <v>0</v>
      </c>
      <c r="ER23" s="672">
        <v>13</v>
      </c>
      <c r="ES23" s="716">
        <v>1.1147272999999999E-2</v>
      </c>
      <c r="ET23" s="673">
        <v>0</v>
      </c>
      <c r="EU23" s="673">
        <v>37011</v>
      </c>
      <c r="EV23" s="673">
        <v>2.3822105540000003</v>
      </c>
      <c r="EW23" s="718">
        <v>0</v>
      </c>
      <c r="EX23" s="718">
        <v>31032</v>
      </c>
      <c r="EY23" s="718">
        <v>1.4560927069</v>
      </c>
      <c r="EZ23" s="646">
        <v>0</v>
      </c>
      <c r="FA23" s="722">
        <v>37011</v>
      </c>
      <c r="FB23" s="646">
        <v>2.3822105540000003</v>
      </c>
      <c r="FC23" s="719">
        <v>0</v>
      </c>
      <c r="FD23" s="719">
        <v>31032</v>
      </c>
      <c r="FE23" s="725">
        <v>1.4560927069</v>
      </c>
    </row>
    <row r="24" spans="1:161" ht="15" customHeight="1">
      <c r="A24" s="662">
        <v>20</v>
      </c>
      <c r="B24" s="662" t="s">
        <v>149</v>
      </c>
      <c r="C24" s="667">
        <v>1425</v>
      </c>
      <c r="D24" s="667">
        <v>490932</v>
      </c>
      <c r="E24" s="672">
        <v>1432.2842623619999</v>
      </c>
      <c r="F24" s="672">
        <v>1561</v>
      </c>
      <c r="G24" s="672">
        <v>527402</v>
      </c>
      <c r="H24" s="716">
        <v>1711.919212216</v>
      </c>
      <c r="I24" s="672">
        <v>0</v>
      </c>
      <c r="J24" s="672">
        <v>9115</v>
      </c>
      <c r="K24" s="716">
        <v>0.48240017968999804</v>
      </c>
      <c r="L24" s="667">
        <v>3</v>
      </c>
      <c r="M24" s="667">
        <v>2232</v>
      </c>
      <c r="N24" s="672">
        <v>0.9955971840000003</v>
      </c>
      <c r="O24" s="672">
        <v>5</v>
      </c>
      <c r="P24" s="672">
        <v>7164</v>
      </c>
      <c r="Q24" s="716">
        <v>36.123962838000033</v>
      </c>
      <c r="R24" s="667">
        <v>0</v>
      </c>
      <c r="S24" s="667">
        <v>0</v>
      </c>
      <c r="T24" s="672">
        <v>0</v>
      </c>
      <c r="U24" s="672">
        <v>0</v>
      </c>
      <c r="V24" s="672">
        <v>0</v>
      </c>
      <c r="W24" s="716">
        <v>0</v>
      </c>
      <c r="X24" s="667">
        <v>0</v>
      </c>
      <c r="Y24" s="667">
        <v>0</v>
      </c>
      <c r="Z24" s="672">
        <v>0</v>
      </c>
      <c r="AA24" s="672">
        <v>0</v>
      </c>
      <c r="AB24" s="672">
        <v>0</v>
      </c>
      <c r="AC24" s="716">
        <v>0</v>
      </c>
      <c r="AD24" s="667">
        <v>0</v>
      </c>
      <c r="AE24" s="667">
        <v>11</v>
      </c>
      <c r="AF24" s="672">
        <v>1.034963E-2</v>
      </c>
      <c r="AG24" s="672">
        <v>4</v>
      </c>
      <c r="AH24" s="672">
        <v>476</v>
      </c>
      <c r="AI24" s="716">
        <v>8.2186139999999908E-2</v>
      </c>
      <c r="AJ24" s="667">
        <v>3</v>
      </c>
      <c r="AK24" s="667">
        <v>1567</v>
      </c>
      <c r="AL24" s="672">
        <v>25.281334100000002</v>
      </c>
      <c r="AM24" s="672">
        <v>3</v>
      </c>
      <c r="AN24" s="672">
        <v>64279</v>
      </c>
      <c r="AO24" s="716">
        <v>37.496734125000003</v>
      </c>
      <c r="AP24" s="667">
        <v>0</v>
      </c>
      <c r="AQ24" s="667">
        <v>41135</v>
      </c>
      <c r="AR24" s="672">
        <v>3.0122058520000001</v>
      </c>
      <c r="AS24" s="672">
        <v>0</v>
      </c>
      <c r="AT24" s="672">
        <v>225292</v>
      </c>
      <c r="AU24" s="716">
        <v>18.869560501000002</v>
      </c>
      <c r="AV24" s="672">
        <v>0</v>
      </c>
      <c r="AW24" s="672">
        <v>0</v>
      </c>
      <c r="AX24" s="716">
        <v>0</v>
      </c>
      <c r="AY24" s="667">
        <v>0</v>
      </c>
      <c r="AZ24" s="667">
        <v>0</v>
      </c>
      <c r="BA24" s="672">
        <v>0</v>
      </c>
      <c r="BB24" s="672">
        <v>0</v>
      </c>
      <c r="BC24" s="672">
        <v>0</v>
      </c>
      <c r="BD24" s="716">
        <v>0</v>
      </c>
      <c r="BE24" s="667">
        <v>0</v>
      </c>
      <c r="BF24" s="667">
        <v>23583</v>
      </c>
      <c r="BG24" s="672">
        <v>0.86192786400006238</v>
      </c>
      <c r="BH24" s="672">
        <v>0</v>
      </c>
      <c r="BI24" s="672">
        <v>120</v>
      </c>
      <c r="BJ24" s="716">
        <v>4.9502460000000002E-3</v>
      </c>
      <c r="BK24" s="667">
        <v>0</v>
      </c>
      <c r="BL24" s="667">
        <v>18984</v>
      </c>
      <c r="BM24" s="672">
        <v>2.6065031999999998E-2</v>
      </c>
      <c r="BN24" s="672">
        <v>1</v>
      </c>
      <c r="BO24" s="672">
        <v>10208</v>
      </c>
      <c r="BP24" s="716">
        <v>1.5056816000000001E-2</v>
      </c>
      <c r="BQ24" s="672">
        <v>2</v>
      </c>
      <c r="BR24" s="672">
        <v>7799</v>
      </c>
      <c r="BS24" s="716">
        <v>3.8266135060000002</v>
      </c>
      <c r="BT24" s="667">
        <v>5</v>
      </c>
      <c r="BU24" s="667">
        <v>617527</v>
      </c>
      <c r="BV24" s="672">
        <v>109.84432229100003</v>
      </c>
      <c r="BW24" s="672">
        <v>2</v>
      </c>
      <c r="BX24" s="672">
        <v>1106531</v>
      </c>
      <c r="BY24" s="716">
        <v>151.79606849700002</v>
      </c>
      <c r="BZ24" s="667">
        <v>0</v>
      </c>
      <c r="CA24" s="667">
        <v>1514</v>
      </c>
      <c r="CB24" s="672">
        <v>5.8998356999999997</v>
      </c>
      <c r="CC24" s="672">
        <v>2</v>
      </c>
      <c r="CD24" s="672">
        <v>41358</v>
      </c>
      <c r="CE24" s="716">
        <v>10.534295878</v>
      </c>
      <c r="CF24" s="667">
        <v>1</v>
      </c>
      <c r="CG24" s="667">
        <v>636616</v>
      </c>
      <c r="CH24" s="672">
        <v>45.27269255400001</v>
      </c>
      <c r="CI24" s="672">
        <v>0</v>
      </c>
      <c r="CJ24" s="672">
        <v>260</v>
      </c>
      <c r="CK24" s="716">
        <v>0.10162979999999999</v>
      </c>
      <c r="CL24" s="667">
        <v>4</v>
      </c>
      <c r="CM24" s="667">
        <v>564736</v>
      </c>
      <c r="CN24" s="672">
        <v>49.970232797999998</v>
      </c>
      <c r="CO24" s="672">
        <v>4</v>
      </c>
      <c r="CP24" s="672">
        <v>101363</v>
      </c>
      <c r="CQ24" s="716">
        <v>11.393259351999998</v>
      </c>
      <c r="CR24" s="667">
        <v>0</v>
      </c>
      <c r="CS24" s="667">
        <v>0</v>
      </c>
      <c r="CT24" s="672">
        <v>0</v>
      </c>
      <c r="CU24" s="672">
        <v>4</v>
      </c>
      <c r="CV24" s="672">
        <v>66447</v>
      </c>
      <c r="CW24" s="716">
        <v>5.3780433750000007</v>
      </c>
      <c r="CX24" s="667">
        <v>0</v>
      </c>
      <c r="CY24" s="667">
        <v>3620</v>
      </c>
      <c r="CZ24" s="672">
        <v>7.7293689000000008</v>
      </c>
      <c r="DA24" s="672">
        <v>0</v>
      </c>
      <c r="DB24" s="672">
        <v>2001</v>
      </c>
      <c r="DC24" s="716">
        <v>9.1306741999999996</v>
      </c>
      <c r="DD24" s="667">
        <v>0</v>
      </c>
      <c r="DE24" s="667">
        <v>10198</v>
      </c>
      <c r="DF24" s="672">
        <v>0.17256825000000001</v>
      </c>
      <c r="DG24" s="672">
        <v>0</v>
      </c>
      <c r="DH24" s="672">
        <v>0</v>
      </c>
      <c r="DI24" s="716">
        <v>0</v>
      </c>
      <c r="DJ24" s="667">
        <v>0</v>
      </c>
      <c r="DK24" s="667">
        <v>0</v>
      </c>
      <c r="DL24" s="672">
        <v>0</v>
      </c>
      <c r="DM24" s="672">
        <v>0</v>
      </c>
      <c r="DN24" s="672">
        <v>0</v>
      </c>
      <c r="DO24" s="716">
        <v>0</v>
      </c>
      <c r="DP24" s="667">
        <v>0</v>
      </c>
      <c r="DQ24" s="667">
        <v>0</v>
      </c>
      <c r="DR24" s="672">
        <v>0</v>
      </c>
      <c r="DS24" s="672"/>
      <c r="DT24" s="672"/>
      <c r="DU24" s="716"/>
      <c r="DV24" s="667">
        <v>8</v>
      </c>
      <c r="DW24" s="667">
        <v>948360</v>
      </c>
      <c r="DX24" s="672">
        <v>248.96494987700001</v>
      </c>
      <c r="DY24" s="672">
        <v>16</v>
      </c>
      <c r="DZ24" s="672">
        <v>1264603</v>
      </c>
      <c r="EA24" s="716">
        <v>262.798179651</v>
      </c>
      <c r="EB24" s="667">
        <v>0</v>
      </c>
      <c r="EC24" s="667">
        <v>0</v>
      </c>
      <c r="ED24" s="672">
        <v>0</v>
      </c>
      <c r="EE24" s="672">
        <v>0</v>
      </c>
      <c r="EF24" s="672">
        <v>0</v>
      </c>
      <c r="EG24" s="716">
        <v>0</v>
      </c>
      <c r="EH24" s="667">
        <v>0</v>
      </c>
      <c r="EI24" s="667">
        <v>0</v>
      </c>
      <c r="EJ24" s="672">
        <v>0</v>
      </c>
      <c r="EK24" s="672">
        <v>0</v>
      </c>
      <c r="EL24" s="672">
        <v>4196</v>
      </c>
      <c r="EM24" s="716">
        <v>12.306252900000006</v>
      </c>
      <c r="EN24" s="667">
        <v>1</v>
      </c>
      <c r="EO24" s="667">
        <v>4957</v>
      </c>
      <c r="EP24" s="672">
        <v>3.7516816923791745</v>
      </c>
      <c r="EQ24" s="672">
        <v>2</v>
      </c>
      <c r="ER24" s="672">
        <v>10650</v>
      </c>
      <c r="ES24" s="716">
        <v>5.5132659649999969</v>
      </c>
      <c r="ET24" s="673">
        <v>25</v>
      </c>
      <c r="EU24" s="673">
        <v>2875040</v>
      </c>
      <c r="EV24" s="673">
        <v>501.79313172437929</v>
      </c>
      <c r="EW24" s="718">
        <v>45</v>
      </c>
      <c r="EX24" s="718">
        <v>2921862</v>
      </c>
      <c r="EY24" s="718">
        <v>565.85313396969002</v>
      </c>
      <c r="EZ24" s="646">
        <v>1450</v>
      </c>
      <c r="FA24" s="722">
        <v>3365972</v>
      </c>
      <c r="FB24" s="646">
        <v>1934.0773940863792</v>
      </c>
      <c r="FC24" s="719">
        <v>1606</v>
      </c>
      <c r="FD24" s="719">
        <v>3449264</v>
      </c>
      <c r="FE24" s="725">
        <v>2277.7723461856899</v>
      </c>
    </row>
    <row r="25" spans="1:161" ht="15" customHeight="1">
      <c r="A25" s="662">
        <v>21</v>
      </c>
      <c r="B25" s="662" t="s">
        <v>150</v>
      </c>
      <c r="C25" s="667">
        <v>638</v>
      </c>
      <c r="D25" s="667">
        <v>469264</v>
      </c>
      <c r="E25" s="672">
        <v>139.622018051</v>
      </c>
      <c r="F25" s="672">
        <v>640</v>
      </c>
      <c r="G25" s="672">
        <v>467020</v>
      </c>
      <c r="H25" s="716">
        <v>288.52253644100006</v>
      </c>
      <c r="I25" s="672">
        <v>0</v>
      </c>
      <c r="J25" s="672">
        <v>11327</v>
      </c>
      <c r="K25" s="716">
        <v>0.51949540375000058</v>
      </c>
      <c r="L25" s="667">
        <v>1</v>
      </c>
      <c r="M25" s="667">
        <v>1342</v>
      </c>
      <c r="N25" s="672">
        <v>0.64388156600000002</v>
      </c>
      <c r="O25" s="672">
        <v>7</v>
      </c>
      <c r="P25" s="672">
        <v>1905</v>
      </c>
      <c r="Q25" s="716">
        <v>32.177749159000001</v>
      </c>
      <c r="R25" s="667">
        <v>0</v>
      </c>
      <c r="S25" s="667">
        <v>0</v>
      </c>
      <c r="T25" s="672">
        <v>0</v>
      </c>
      <c r="U25" s="672">
        <v>0</v>
      </c>
      <c r="V25" s="672">
        <v>0</v>
      </c>
      <c r="W25" s="716">
        <v>0</v>
      </c>
      <c r="X25" s="667">
        <v>0</v>
      </c>
      <c r="Y25" s="667">
        <v>0</v>
      </c>
      <c r="Z25" s="672">
        <v>0</v>
      </c>
      <c r="AA25" s="672">
        <v>0</v>
      </c>
      <c r="AB25" s="672">
        <v>0</v>
      </c>
      <c r="AC25" s="716">
        <v>0</v>
      </c>
      <c r="AD25" s="667">
        <v>4</v>
      </c>
      <c r="AE25" s="667">
        <v>4917</v>
      </c>
      <c r="AF25" s="672">
        <v>0.49339370054794018</v>
      </c>
      <c r="AG25" s="672">
        <v>5</v>
      </c>
      <c r="AH25" s="672">
        <v>5208</v>
      </c>
      <c r="AI25" s="716">
        <v>0.46975863224847453</v>
      </c>
      <c r="AJ25" s="667">
        <v>6</v>
      </c>
      <c r="AK25" s="667">
        <v>2773</v>
      </c>
      <c r="AL25" s="672">
        <v>47.557211500000001</v>
      </c>
      <c r="AM25" s="672">
        <v>3</v>
      </c>
      <c r="AN25" s="672">
        <v>2284</v>
      </c>
      <c r="AO25" s="716">
        <v>36.622751579000003</v>
      </c>
      <c r="AP25" s="667">
        <v>0</v>
      </c>
      <c r="AQ25" s="667">
        <v>57</v>
      </c>
      <c r="AR25" s="672">
        <v>0.11158886700000001</v>
      </c>
      <c r="AS25" s="672">
        <v>0</v>
      </c>
      <c r="AT25" s="672">
        <v>37</v>
      </c>
      <c r="AU25" s="716">
        <v>8.4568696999999998E-2</v>
      </c>
      <c r="AV25" s="672">
        <v>0</v>
      </c>
      <c r="AW25" s="672">
        <v>0</v>
      </c>
      <c r="AX25" s="716">
        <v>0</v>
      </c>
      <c r="AY25" s="667">
        <v>0</v>
      </c>
      <c r="AZ25" s="667">
        <v>0</v>
      </c>
      <c r="BA25" s="672">
        <v>0</v>
      </c>
      <c r="BB25" s="672">
        <v>0</v>
      </c>
      <c r="BC25" s="672">
        <v>0</v>
      </c>
      <c r="BD25" s="716">
        <v>0</v>
      </c>
      <c r="BE25" s="667">
        <v>0</v>
      </c>
      <c r="BF25" s="667">
        <v>0</v>
      </c>
      <c r="BG25" s="672">
        <v>2.934234E-3</v>
      </c>
      <c r="BH25" s="672">
        <v>0</v>
      </c>
      <c r="BI25" s="672">
        <v>0</v>
      </c>
      <c r="BJ25" s="716">
        <v>0</v>
      </c>
      <c r="BK25" s="667">
        <v>0</v>
      </c>
      <c r="BL25" s="667">
        <v>0</v>
      </c>
      <c r="BM25" s="672">
        <v>0</v>
      </c>
      <c r="BN25" s="672">
        <v>0</v>
      </c>
      <c r="BO25" s="672">
        <v>0</v>
      </c>
      <c r="BP25" s="716">
        <v>0</v>
      </c>
      <c r="BQ25" s="672">
        <v>9</v>
      </c>
      <c r="BR25" s="672">
        <v>97885</v>
      </c>
      <c r="BS25" s="716">
        <v>7.7976995380000007</v>
      </c>
      <c r="BT25" s="667">
        <v>1</v>
      </c>
      <c r="BU25" s="667">
        <v>796140</v>
      </c>
      <c r="BV25" s="672">
        <v>70.710692309999999</v>
      </c>
      <c r="BW25" s="672">
        <v>2</v>
      </c>
      <c r="BX25" s="672">
        <v>1553633</v>
      </c>
      <c r="BY25" s="716">
        <v>105.172172657</v>
      </c>
      <c r="BZ25" s="667">
        <v>0</v>
      </c>
      <c r="CA25" s="667">
        <v>632</v>
      </c>
      <c r="CB25" s="672">
        <v>1.5000310720000001</v>
      </c>
      <c r="CC25" s="672">
        <v>0</v>
      </c>
      <c r="CD25" s="672">
        <v>597</v>
      </c>
      <c r="CE25" s="716">
        <v>2.9215999999999999E-5</v>
      </c>
      <c r="CF25" s="667">
        <v>0</v>
      </c>
      <c r="CG25" s="667">
        <v>0</v>
      </c>
      <c r="CH25" s="672">
        <v>0</v>
      </c>
      <c r="CI25" s="672">
        <v>0</v>
      </c>
      <c r="CJ25" s="672">
        <v>0</v>
      </c>
      <c r="CK25" s="716">
        <v>0</v>
      </c>
      <c r="CL25" s="667">
        <v>10</v>
      </c>
      <c r="CM25" s="667">
        <v>180806</v>
      </c>
      <c r="CN25" s="672">
        <v>12.831092743000001</v>
      </c>
      <c r="CO25" s="672">
        <v>7</v>
      </c>
      <c r="CP25" s="672">
        <v>107055</v>
      </c>
      <c r="CQ25" s="716">
        <v>32.219729101999995</v>
      </c>
      <c r="CR25" s="667">
        <v>3</v>
      </c>
      <c r="CS25" s="667">
        <v>2219</v>
      </c>
      <c r="CT25" s="672">
        <v>0.66981144800000003</v>
      </c>
      <c r="CU25" s="672">
        <v>4</v>
      </c>
      <c r="CV25" s="672">
        <v>1776</v>
      </c>
      <c r="CW25" s="716">
        <v>1.1917580669999999</v>
      </c>
      <c r="CX25" s="667">
        <v>0</v>
      </c>
      <c r="CY25" s="667">
        <v>5166</v>
      </c>
      <c r="CZ25" s="672">
        <v>16.333676700000002</v>
      </c>
      <c r="DA25" s="672">
        <v>0</v>
      </c>
      <c r="DB25" s="672">
        <v>4271</v>
      </c>
      <c r="DC25" s="716">
        <v>17.343887299999999</v>
      </c>
      <c r="DD25" s="667">
        <v>2</v>
      </c>
      <c r="DE25" s="667">
        <v>773</v>
      </c>
      <c r="DF25" s="672">
        <v>0.27998277399999993</v>
      </c>
      <c r="DG25" s="672">
        <v>2</v>
      </c>
      <c r="DH25" s="672">
        <v>2330</v>
      </c>
      <c r="DI25" s="716">
        <v>0.59168033599999992</v>
      </c>
      <c r="DJ25" s="667">
        <v>1</v>
      </c>
      <c r="DK25" s="667">
        <v>10</v>
      </c>
      <c r="DL25" s="672">
        <v>2.7049999999999999E-3</v>
      </c>
      <c r="DM25" s="672">
        <v>0</v>
      </c>
      <c r="DN25" s="672">
        <v>0</v>
      </c>
      <c r="DO25" s="716">
        <v>0</v>
      </c>
      <c r="DP25" s="667">
        <v>0</v>
      </c>
      <c r="DQ25" s="667">
        <v>0</v>
      </c>
      <c r="DR25" s="672">
        <v>0</v>
      </c>
      <c r="DS25" s="672"/>
      <c r="DT25" s="672"/>
      <c r="DU25" s="716"/>
      <c r="DV25" s="667">
        <v>2</v>
      </c>
      <c r="DW25" s="667">
        <v>233843</v>
      </c>
      <c r="DX25" s="672">
        <v>59.096234355</v>
      </c>
      <c r="DY25" s="672">
        <v>11</v>
      </c>
      <c r="DZ25" s="672">
        <v>329944</v>
      </c>
      <c r="EA25" s="716">
        <v>74.303624507999984</v>
      </c>
      <c r="EB25" s="667">
        <v>1</v>
      </c>
      <c r="EC25" s="667">
        <v>197</v>
      </c>
      <c r="ED25" s="672">
        <v>5.9853425999999994E-2</v>
      </c>
      <c r="EE25" s="672">
        <v>0</v>
      </c>
      <c r="EF25" s="672">
        <v>76</v>
      </c>
      <c r="EG25" s="716">
        <v>1.7633332000000002E-2</v>
      </c>
      <c r="EH25" s="667">
        <v>1</v>
      </c>
      <c r="EI25" s="667">
        <v>2017</v>
      </c>
      <c r="EJ25" s="672">
        <v>3.0516890520000004</v>
      </c>
      <c r="EK25" s="672">
        <v>2</v>
      </c>
      <c r="EL25" s="672">
        <v>2189</v>
      </c>
      <c r="EM25" s="716">
        <v>26.165633070000037</v>
      </c>
      <c r="EN25" s="667">
        <v>3</v>
      </c>
      <c r="EO25" s="667">
        <v>11699</v>
      </c>
      <c r="EP25" s="672">
        <v>4.6008212341380972</v>
      </c>
      <c r="EQ25" s="672">
        <v>1</v>
      </c>
      <c r="ER25" s="672">
        <v>12700</v>
      </c>
      <c r="ES25" s="716">
        <v>6.104560174895898</v>
      </c>
      <c r="ET25" s="673">
        <v>35</v>
      </c>
      <c r="EU25" s="673">
        <v>1242591</v>
      </c>
      <c r="EV25" s="673">
        <v>217.94559998168603</v>
      </c>
      <c r="EW25" s="718">
        <v>53</v>
      </c>
      <c r="EX25" s="718">
        <v>2133217</v>
      </c>
      <c r="EY25" s="718">
        <v>340.78273077189436</v>
      </c>
      <c r="EZ25" s="646">
        <v>673</v>
      </c>
      <c r="FA25" s="722">
        <v>1711855</v>
      </c>
      <c r="FB25" s="646">
        <v>357.56761803268603</v>
      </c>
      <c r="FC25" s="719">
        <v>693</v>
      </c>
      <c r="FD25" s="719">
        <v>2600237</v>
      </c>
      <c r="FE25" s="725">
        <v>629.30526721289448</v>
      </c>
    </row>
    <row r="26" spans="1:161" ht="15" customHeight="1">
      <c r="A26" s="662">
        <v>22</v>
      </c>
      <c r="B26" s="662" t="s">
        <v>151</v>
      </c>
      <c r="C26" s="667">
        <v>1018</v>
      </c>
      <c r="D26" s="667">
        <v>973389</v>
      </c>
      <c r="E26" s="672">
        <v>1216.0800292579997</v>
      </c>
      <c r="F26" s="672">
        <v>1117</v>
      </c>
      <c r="G26" s="672">
        <v>731497</v>
      </c>
      <c r="H26" s="716">
        <v>1566.121154808</v>
      </c>
      <c r="I26" s="672">
        <v>0</v>
      </c>
      <c r="J26" s="672">
        <v>13100</v>
      </c>
      <c r="K26" s="716">
        <v>1.0270929245499973</v>
      </c>
      <c r="L26" s="667">
        <v>6</v>
      </c>
      <c r="M26" s="667">
        <v>15692</v>
      </c>
      <c r="N26" s="672">
        <v>83.404319903000015</v>
      </c>
      <c r="O26" s="672">
        <v>6</v>
      </c>
      <c r="P26" s="672">
        <v>23849</v>
      </c>
      <c r="Q26" s="716">
        <v>54.469628496000006</v>
      </c>
      <c r="R26" s="667">
        <v>0</v>
      </c>
      <c r="S26" s="667">
        <v>0</v>
      </c>
      <c r="T26" s="672">
        <v>0</v>
      </c>
      <c r="U26" s="672">
        <v>0</v>
      </c>
      <c r="V26" s="672">
        <v>0</v>
      </c>
      <c r="W26" s="716">
        <v>0</v>
      </c>
      <c r="X26" s="667">
        <v>0</v>
      </c>
      <c r="Y26" s="667">
        <v>0</v>
      </c>
      <c r="Z26" s="672">
        <v>0</v>
      </c>
      <c r="AA26" s="672">
        <v>0</v>
      </c>
      <c r="AB26" s="672">
        <v>0</v>
      </c>
      <c r="AC26" s="716">
        <v>0</v>
      </c>
      <c r="AD26" s="667">
        <v>6</v>
      </c>
      <c r="AE26" s="667">
        <v>5777</v>
      </c>
      <c r="AF26" s="672">
        <v>1.0952812075</v>
      </c>
      <c r="AG26" s="672">
        <v>6</v>
      </c>
      <c r="AH26" s="672">
        <v>7684</v>
      </c>
      <c r="AI26" s="716">
        <v>1.3612415069384001</v>
      </c>
      <c r="AJ26" s="667">
        <v>3</v>
      </c>
      <c r="AK26" s="667">
        <v>651</v>
      </c>
      <c r="AL26" s="672">
        <v>69.996062100000003</v>
      </c>
      <c r="AM26" s="672">
        <v>4</v>
      </c>
      <c r="AN26" s="672">
        <v>3230</v>
      </c>
      <c r="AO26" s="716">
        <v>21.351528652000002</v>
      </c>
      <c r="AP26" s="667">
        <v>3</v>
      </c>
      <c r="AQ26" s="667">
        <v>5745</v>
      </c>
      <c r="AR26" s="672">
        <v>24.223882687000099</v>
      </c>
      <c r="AS26" s="672">
        <v>0</v>
      </c>
      <c r="AT26" s="672">
        <v>1644</v>
      </c>
      <c r="AU26" s="716">
        <v>6.919631478000003</v>
      </c>
      <c r="AV26" s="672">
        <v>11</v>
      </c>
      <c r="AW26" s="672">
        <v>4316</v>
      </c>
      <c r="AX26" s="716">
        <v>0.16004283299999994</v>
      </c>
      <c r="AY26" s="667">
        <v>0</v>
      </c>
      <c r="AZ26" s="667">
        <v>0</v>
      </c>
      <c r="BA26" s="672">
        <v>0</v>
      </c>
      <c r="BB26" s="672">
        <v>0</v>
      </c>
      <c r="BC26" s="672">
        <v>0</v>
      </c>
      <c r="BD26" s="716">
        <v>0</v>
      </c>
      <c r="BE26" s="667">
        <v>1</v>
      </c>
      <c r="BF26" s="667">
        <v>50964</v>
      </c>
      <c r="BG26" s="672">
        <v>2.0146744359997775</v>
      </c>
      <c r="BH26" s="672">
        <v>0</v>
      </c>
      <c r="BI26" s="672">
        <v>3907</v>
      </c>
      <c r="BJ26" s="716">
        <v>0.15542012699999846</v>
      </c>
      <c r="BK26" s="667">
        <v>2</v>
      </c>
      <c r="BL26" s="667">
        <v>72</v>
      </c>
      <c r="BM26" s="672">
        <v>6.4724422939999995</v>
      </c>
      <c r="BN26" s="672">
        <v>1</v>
      </c>
      <c r="BO26" s="672">
        <v>488</v>
      </c>
      <c r="BP26" s="716">
        <v>6.4638309770000006</v>
      </c>
      <c r="BQ26" s="672">
        <v>16</v>
      </c>
      <c r="BR26" s="672">
        <v>36143</v>
      </c>
      <c r="BS26" s="716">
        <v>8.8873973069999934</v>
      </c>
      <c r="BT26" s="667">
        <v>13</v>
      </c>
      <c r="BU26" s="667">
        <v>173518</v>
      </c>
      <c r="BV26" s="672">
        <v>274.60640431300004</v>
      </c>
      <c r="BW26" s="672">
        <v>11</v>
      </c>
      <c r="BX26" s="672">
        <v>224482</v>
      </c>
      <c r="BY26" s="716">
        <v>251.589741627</v>
      </c>
      <c r="BZ26" s="667">
        <v>3</v>
      </c>
      <c r="CA26" s="667">
        <v>54448</v>
      </c>
      <c r="CB26" s="672">
        <v>88.264778800000002</v>
      </c>
      <c r="CC26" s="672">
        <v>0</v>
      </c>
      <c r="CD26" s="672">
        <v>44791</v>
      </c>
      <c r="CE26" s="716">
        <v>90.542331799999999</v>
      </c>
      <c r="CF26" s="667">
        <v>5</v>
      </c>
      <c r="CG26" s="667">
        <v>304624</v>
      </c>
      <c r="CH26" s="672">
        <v>12.940664444999998</v>
      </c>
      <c r="CI26" s="672">
        <v>10</v>
      </c>
      <c r="CJ26" s="672">
        <v>358097</v>
      </c>
      <c r="CK26" s="716">
        <v>44.910444699999999</v>
      </c>
      <c r="CL26" s="667">
        <v>13</v>
      </c>
      <c r="CM26" s="667">
        <v>40312</v>
      </c>
      <c r="CN26" s="672">
        <v>18.236987758000001</v>
      </c>
      <c r="CO26" s="672">
        <v>19</v>
      </c>
      <c r="CP26" s="672">
        <v>22685</v>
      </c>
      <c r="CQ26" s="716">
        <v>21.381731705000018</v>
      </c>
      <c r="CR26" s="667">
        <v>5</v>
      </c>
      <c r="CS26" s="667">
        <v>5773</v>
      </c>
      <c r="CT26" s="672">
        <v>0.87021005200000001</v>
      </c>
      <c r="CU26" s="672">
        <v>7</v>
      </c>
      <c r="CV26" s="672">
        <v>90639</v>
      </c>
      <c r="CW26" s="716">
        <v>5.1622796720000004</v>
      </c>
      <c r="CX26" s="667">
        <v>1</v>
      </c>
      <c r="CY26" s="667">
        <v>10489</v>
      </c>
      <c r="CZ26" s="672">
        <v>30.7343732</v>
      </c>
      <c r="DA26" s="672">
        <v>1</v>
      </c>
      <c r="DB26" s="672">
        <v>12202</v>
      </c>
      <c r="DC26" s="716">
        <v>37.349163100000005</v>
      </c>
      <c r="DD26" s="667">
        <v>3</v>
      </c>
      <c r="DE26" s="667">
        <v>54860</v>
      </c>
      <c r="DF26" s="672">
        <v>3.250608759999881</v>
      </c>
      <c r="DG26" s="672">
        <v>11</v>
      </c>
      <c r="DH26" s="672">
        <v>13348</v>
      </c>
      <c r="DI26" s="716">
        <v>1.0789301980000059</v>
      </c>
      <c r="DJ26" s="667">
        <v>0</v>
      </c>
      <c r="DK26" s="667">
        <v>0</v>
      </c>
      <c r="DL26" s="672">
        <v>0</v>
      </c>
      <c r="DM26" s="672">
        <v>0</v>
      </c>
      <c r="DN26" s="672">
        <v>0</v>
      </c>
      <c r="DO26" s="716">
        <v>0</v>
      </c>
      <c r="DP26" s="667">
        <v>0</v>
      </c>
      <c r="DQ26" s="667">
        <v>0</v>
      </c>
      <c r="DR26" s="672">
        <v>0</v>
      </c>
      <c r="DS26" s="672"/>
      <c r="DT26" s="672"/>
      <c r="DU26" s="716"/>
      <c r="DV26" s="667">
        <v>13</v>
      </c>
      <c r="DW26" s="667">
        <v>1097939</v>
      </c>
      <c r="DX26" s="672">
        <v>473.09320971199998</v>
      </c>
      <c r="DY26" s="672">
        <v>14</v>
      </c>
      <c r="DZ26" s="672">
        <v>1698794</v>
      </c>
      <c r="EA26" s="716">
        <v>453.94356968800008</v>
      </c>
      <c r="EB26" s="667">
        <v>1</v>
      </c>
      <c r="EC26" s="667">
        <v>422932</v>
      </c>
      <c r="ED26" s="672">
        <v>31.14696046600001</v>
      </c>
      <c r="EE26" s="672">
        <v>0</v>
      </c>
      <c r="EF26" s="672">
        <v>5268948</v>
      </c>
      <c r="EG26" s="716">
        <v>300.54826525299933</v>
      </c>
      <c r="EH26" s="667">
        <v>2</v>
      </c>
      <c r="EI26" s="667">
        <v>0</v>
      </c>
      <c r="EJ26" s="672">
        <v>3.8000010819999996</v>
      </c>
      <c r="EK26" s="672">
        <v>1</v>
      </c>
      <c r="EL26" s="672">
        <v>2962</v>
      </c>
      <c r="EM26" s="716">
        <v>21.149603619999954</v>
      </c>
      <c r="EN26" s="667">
        <v>3</v>
      </c>
      <c r="EO26" s="667">
        <v>8338</v>
      </c>
      <c r="EP26" s="672">
        <v>5.4128724150000123</v>
      </c>
      <c r="EQ26" s="672">
        <v>7</v>
      </c>
      <c r="ER26" s="672">
        <v>18195</v>
      </c>
      <c r="ES26" s="716">
        <v>9.2051559065174704</v>
      </c>
      <c r="ET26" s="673">
        <v>83</v>
      </c>
      <c r="EU26" s="673">
        <v>2252134</v>
      </c>
      <c r="EV26" s="673">
        <v>1129.5637336305001</v>
      </c>
      <c r="EW26" s="718">
        <v>125</v>
      </c>
      <c r="EX26" s="718">
        <v>7849504</v>
      </c>
      <c r="EY26" s="718">
        <v>1337.6570315710053</v>
      </c>
      <c r="EZ26" s="646">
        <v>1101</v>
      </c>
      <c r="FA26" s="722">
        <v>3225523</v>
      </c>
      <c r="FB26" s="646">
        <v>2345.6437628884996</v>
      </c>
      <c r="FC26" s="719">
        <v>1242</v>
      </c>
      <c r="FD26" s="719">
        <v>8581001</v>
      </c>
      <c r="FE26" s="725">
        <v>2903.7781863790051</v>
      </c>
    </row>
    <row r="27" spans="1:161" ht="15" customHeight="1">
      <c r="A27" s="662">
        <v>23</v>
      </c>
      <c r="B27" s="662" t="s">
        <v>152</v>
      </c>
      <c r="C27" s="667">
        <v>0</v>
      </c>
      <c r="D27" s="667">
        <v>0</v>
      </c>
      <c r="E27" s="672">
        <v>0</v>
      </c>
      <c r="F27" s="672">
        <v>0</v>
      </c>
      <c r="G27" s="672">
        <v>0</v>
      </c>
      <c r="H27" s="716">
        <v>0</v>
      </c>
      <c r="I27" s="672">
        <v>0</v>
      </c>
      <c r="J27" s="672">
        <v>2</v>
      </c>
      <c r="K27" s="716">
        <v>1.7752118700000001E-3</v>
      </c>
      <c r="L27" s="667">
        <v>0</v>
      </c>
      <c r="M27" s="667">
        <v>0</v>
      </c>
      <c r="N27" s="672">
        <v>0</v>
      </c>
      <c r="O27" s="672">
        <v>0</v>
      </c>
      <c r="P27" s="672">
        <v>0</v>
      </c>
      <c r="Q27" s="716">
        <v>0</v>
      </c>
      <c r="R27" s="667">
        <v>0</v>
      </c>
      <c r="S27" s="667">
        <v>0</v>
      </c>
      <c r="T27" s="672">
        <v>0</v>
      </c>
      <c r="U27" s="672">
        <v>0</v>
      </c>
      <c r="V27" s="672">
        <v>0</v>
      </c>
      <c r="W27" s="716">
        <v>0</v>
      </c>
      <c r="X27" s="667">
        <v>0</v>
      </c>
      <c r="Y27" s="667">
        <v>0</v>
      </c>
      <c r="Z27" s="672">
        <v>0</v>
      </c>
      <c r="AA27" s="672">
        <v>0</v>
      </c>
      <c r="AB27" s="672">
        <v>0</v>
      </c>
      <c r="AC27" s="716">
        <v>0</v>
      </c>
      <c r="AD27" s="667">
        <v>2</v>
      </c>
      <c r="AE27" s="667">
        <v>145</v>
      </c>
      <c r="AF27" s="672">
        <v>0.47724159899999985</v>
      </c>
      <c r="AG27" s="672">
        <v>0</v>
      </c>
      <c r="AH27" s="672">
        <v>42</v>
      </c>
      <c r="AI27" s="716">
        <v>7.5722691247016347E-2</v>
      </c>
      <c r="AJ27" s="667">
        <v>0</v>
      </c>
      <c r="AK27" s="667">
        <v>0</v>
      </c>
      <c r="AL27" s="672">
        <v>0</v>
      </c>
      <c r="AM27" s="672">
        <v>0</v>
      </c>
      <c r="AN27" s="672">
        <v>0</v>
      </c>
      <c r="AO27" s="716">
        <v>0</v>
      </c>
      <c r="AP27" s="667">
        <v>0</v>
      </c>
      <c r="AQ27" s="667">
        <v>12</v>
      </c>
      <c r="AR27" s="672">
        <v>3.3068966999999998E-2</v>
      </c>
      <c r="AS27" s="672">
        <v>0</v>
      </c>
      <c r="AT27" s="672">
        <v>5</v>
      </c>
      <c r="AU27" s="716">
        <v>1.7280308000000001E-2</v>
      </c>
      <c r="AV27" s="672">
        <v>0</v>
      </c>
      <c r="AW27" s="672">
        <v>0</v>
      </c>
      <c r="AX27" s="716">
        <v>0</v>
      </c>
      <c r="AY27" s="667">
        <v>0</v>
      </c>
      <c r="AZ27" s="667">
        <v>0</v>
      </c>
      <c r="BA27" s="672">
        <v>0</v>
      </c>
      <c r="BB27" s="672">
        <v>0</v>
      </c>
      <c r="BC27" s="672">
        <v>0</v>
      </c>
      <c r="BD27" s="716">
        <v>0</v>
      </c>
      <c r="BE27" s="667">
        <v>0</v>
      </c>
      <c r="BF27" s="667">
        <v>0</v>
      </c>
      <c r="BG27" s="672">
        <v>0</v>
      </c>
      <c r="BH27" s="672">
        <v>0</v>
      </c>
      <c r="BI27" s="672">
        <v>0</v>
      </c>
      <c r="BJ27" s="716">
        <v>0</v>
      </c>
      <c r="BK27" s="667">
        <v>0</v>
      </c>
      <c r="BL27" s="667">
        <v>0</v>
      </c>
      <c r="BM27" s="672">
        <v>0</v>
      </c>
      <c r="BN27" s="672">
        <v>0</v>
      </c>
      <c r="BO27" s="672">
        <v>0</v>
      </c>
      <c r="BP27" s="716">
        <v>0</v>
      </c>
      <c r="BQ27" s="672">
        <v>0</v>
      </c>
      <c r="BR27" s="672">
        <v>326</v>
      </c>
      <c r="BS27" s="716">
        <v>5.0537669E-2</v>
      </c>
      <c r="BT27" s="667">
        <v>0</v>
      </c>
      <c r="BU27" s="667">
        <v>0</v>
      </c>
      <c r="BV27" s="672">
        <v>0</v>
      </c>
      <c r="BW27" s="672">
        <v>0</v>
      </c>
      <c r="BX27" s="672">
        <v>394</v>
      </c>
      <c r="BY27" s="716">
        <v>4.0419999999999996E-5</v>
      </c>
      <c r="BZ27" s="667">
        <v>0</v>
      </c>
      <c r="CA27" s="667">
        <v>0</v>
      </c>
      <c r="CB27" s="672">
        <v>0</v>
      </c>
      <c r="CC27" s="672">
        <v>0</v>
      </c>
      <c r="CD27" s="672">
        <v>0</v>
      </c>
      <c r="CE27" s="716">
        <v>0</v>
      </c>
      <c r="CF27" s="667">
        <v>0</v>
      </c>
      <c r="CG27" s="667">
        <v>0</v>
      </c>
      <c r="CH27" s="672">
        <v>0</v>
      </c>
      <c r="CI27" s="672">
        <v>0</v>
      </c>
      <c r="CJ27" s="672">
        <v>0</v>
      </c>
      <c r="CK27" s="716">
        <v>0</v>
      </c>
      <c r="CL27" s="667">
        <v>0</v>
      </c>
      <c r="CM27" s="667">
        <v>0</v>
      </c>
      <c r="CN27" s="672">
        <v>0</v>
      </c>
      <c r="CO27" s="672">
        <v>0</v>
      </c>
      <c r="CP27" s="672">
        <v>0</v>
      </c>
      <c r="CQ27" s="716">
        <v>0</v>
      </c>
      <c r="CR27" s="667">
        <v>0</v>
      </c>
      <c r="CS27" s="667">
        <v>0</v>
      </c>
      <c r="CT27" s="672">
        <v>0</v>
      </c>
      <c r="CU27" s="672">
        <v>0</v>
      </c>
      <c r="CV27" s="672">
        <v>0</v>
      </c>
      <c r="CW27" s="716">
        <v>0</v>
      </c>
      <c r="CX27" s="667">
        <v>0</v>
      </c>
      <c r="CY27" s="667">
        <v>79</v>
      </c>
      <c r="CZ27" s="672">
        <v>0.64375470000000001</v>
      </c>
      <c r="DA27" s="672">
        <v>0</v>
      </c>
      <c r="DB27" s="672">
        <v>94</v>
      </c>
      <c r="DC27" s="716">
        <v>0.79386249999999992</v>
      </c>
      <c r="DD27" s="667">
        <v>0</v>
      </c>
      <c r="DE27" s="667">
        <v>0</v>
      </c>
      <c r="DF27" s="672">
        <v>0</v>
      </c>
      <c r="DG27" s="672">
        <v>0</v>
      </c>
      <c r="DH27" s="672">
        <v>0</v>
      </c>
      <c r="DI27" s="716">
        <v>0</v>
      </c>
      <c r="DJ27" s="667">
        <v>0</v>
      </c>
      <c r="DK27" s="667">
        <v>0</v>
      </c>
      <c r="DL27" s="672">
        <v>0</v>
      </c>
      <c r="DM27" s="672">
        <v>0</v>
      </c>
      <c r="DN27" s="672">
        <v>0</v>
      </c>
      <c r="DO27" s="716">
        <v>0</v>
      </c>
      <c r="DP27" s="667">
        <v>0</v>
      </c>
      <c r="DQ27" s="667">
        <v>0</v>
      </c>
      <c r="DR27" s="672">
        <v>0</v>
      </c>
      <c r="DS27" s="672"/>
      <c r="DT27" s="672"/>
      <c r="DU27" s="716"/>
      <c r="DV27" s="667">
        <v>0</v>
      </c>
      <c r="DW27" s="667">
        <v>17851</v>
      </c>
      <c r="DX27" s="672">
        <v>0.64920620000000007</v>
      </c>
      <c r="DY27" s="672">
        <v>0</v>
      </c>
      <c r="DZ27" s="672">
        <v>23167</v>
      </c>
      <c r="EA27" s="716">
        <v>0.85107900000000003</v>
      </c>
      <c r="EB27" s="667">
        <v>0</v>
      </c>
      <c r="EC27" s="667">
        <v>0</v>
      </c>
      <c r="ED27" s="672">
        <v>0</v>
      </c>
      <c r="EE27" s="672">
        <v>0</v>
      </c>
      <c r="EF27" s="672">
        <v>0</v>
      </c>
      <c r="EG27" s="716">
        <v>0</v>
      </c>
      <c r="EH27" s="667">
        <v>0</v>
      </c>
      <c r="EI27" s="667">
        <v>0</v>
      </c>
      <c r="EJ27" s="672">
        <v>0</v>
      </c>
      <c r="EK27" s="672">
        <v>0</v>
      </c>
      <c r="EL27" s="672">
        <v>126</v>
      </c>
      <c r="EM27" s="716">
        <v>0.30975039999999998</v>
      </c>
      <c r="EN27" s="667">
        <v>0</v>
      </c>
      <c r="EO27" s="667">
        <v>20</v>
      </c>
      <c r="EP27" s="672">
        <v>5.3998321999999987E-2</v>
      </c>
      <c r="EQ27" s="672">
        <v>0</v>
      </c>
      <c r="ER27" s="672">
        <v>76</v>
      </c>
      <c r="ES27" s="716">
        <v>4.4838275000000004E-2</v>
      </c>
      <c r="ET27" s="673">
        <v>2</v>
      </c>
      <c r="EU27" s="673">
        <v>18107</v>
      </c>
      <c r="EV27" s="673">
        <v>1.857269788</v>
      </c>
      <c r="EW27" s="718">
        <v>0</v>
      </c>
      <c r="EX27" s="718">
        <v>24232</v>
      </c>
      <c r="EY27" s="718">
        <v>2.1448864751170165</v>
      </c>
      <c r="EZ27" s="646">
        <v>2</v>
      </c>
      <c r="FA27" s="722">
        <v>18107</v>
      </c>
      <c r="FB27" s="646">
        <v>1.857269788</v>
      </c>
      <c r="FC27" s="719">
        <v>0</v>
      </c>
      <c r="FD27" s="719">
        <v>24232</v>
      </c>
      <c r="FE27" s="725">
        <v>2.1448864751170165</v>
      </c>
    </row>
    <row r="28" spans="1:161" ht="15" customHeight="1">
      <c r="A28" s="662">
        <v>24</v>
      </c>
      <c r="B28" s="662" t="s">
        <v>168</v>
      </c>
      <c r="C28" s="667">
        <v>4383</v>
      </c>
      <c r="D28" s="667">
        <v>5011778</v>
      </c>
      <c r="E28" s="672">
        <v>27566.899754141999</v>
      </c>
      <c r="F28" s="672">
        <v>4498</v>
      </c>
      <c r="G28" s="672">
        <v>5788549</v>
      </c>
      <c r="H28" s="716">
        <v>18195.876568209998</v>
      </c>
      <c r="I28" s="672">
        <v>0</v>
      </c>
      <c r="J28" s="672">
        <v>26060</v>
      </c>
      <c r="K28" s="716">
        <v>2.5601850921897338</v>
      </c>
      <c r="L28" s="667">
        <v>27</v>
      </c>
      <c r="M28" s="667">
        <v>197558</v>
      </c>
      <c r="N28" s="672">
        <v>267.15056459699986</v>
      </c>
      <c r="O28" s="672">
        <v>26</v>
      </c>
      <c r="P28" s="672">
        <v>81402</v>
      </c>
      <c r="Q28" s="716">
        <v>266.67499789999994</v>
      </c>
      <c r="R28" s="667">
        <v>0</v>
      </c>
      <c r="S28" s="667">
        <v>0</v>
      </c>
      <c r="T28" s="672">
        <v>0</v>
      </c>
      <c r="U28" s="672">
        <v>0</v>
      </c>
      <c r="V28" s="672">
        <v>0</v>
      </c>
      <c r="W28" s="716">
        <v>0</v>
      </c>
      <c r="X28" s="667">
        <v>0</v>
      </c>
      <c r="Y28" s="667">
        <v>-10</v>
      </c>
      <c r="Z28" s="672">
        <v>0.67864340000000001</v>
      </c>
      <c r="AA28" s="672">
        <v>3</v>
      </c>
      <c r="AB28" s="672">
        <v>89168</v>
      </c>
      <c r="AC28" s="716">
        <v>4.1980652560000546</v>
      </c>
      <c r="AD28" s="667">
        <v>7</v>
      </c>
      <c r="AE28" s="667">
        <v>8079</v>
      </c>
      <c r="AF28" s="672">
        <v>3.8746049037616754</v>
      </c>
      <c r="AG28" s="672">
        <v>14</v>
      </c>
      <c r="AH28" s="672">
        <v>95559</v>
      </c>
      <c r="AI28" s="716">
        <v>6.5262567430908884</v>
      </c>
      <c r="AJ28" s="667">
        <v>27</v>
      </c>
      <c r="AK28" s="667">
        <v>56165</v>
      </c>
      <c r="AL28" s="672">
        <v>33.1386027</v>
      </c>
      <c r="AM28" s="672">
        <v>39</v>
      </c>
      <c r="AN28" s="672">
        <v>114327</v>
      </c>
      <c r="AO28" s="716">
        <v>29.20749823500001</v>
      </c>
      <c r="AP28" s="667">
        <v>0</v>
      </c>
      <c r="AQ28" s="667">
        <v>5412</v>
      </c>
      <c r="AR28" s="672">
        <v>30.46830407400007</v>
      </c>
      <c r="AS28" s="672">
        <v>0</v>
      </c>
      <c r="AT28" s="672">
        <v>2624</v>
      </c>
      <c r="AU28" s="716">
        <v>14.058821512000005</v>
      </c>
      <c r="AV28" s="672">
        <v>54</v>
      </c>
      <c r="AW28" s="672">
        <v>98625</v>
      </c>
      <c r="AX28" s="716">
        <v>3.1081558720000246</v>
      </c>
      <c r="AY28" s="667">
        <v>0</v>
      </c>
      <c r="AZ28" s="667">
        <v>2</v>
      </c>
      <c r="BA28" s="672">
        <v>4.5069000000000005E-5</v>
      </c>
      <c r="BB28" s="672">
        <v>0</v>
      </c>
      <c r="BC28" s="672">
        <v>0</v>
      </c>
      <c r="BD28" s="716">
        <v>0</v>
      </c>
      <c r="BE28" s="667">
        <v>0</v>
      </c>
      <c r="BF28" s="667">
        <v>115008</v>
      </c>
      <c r="BG28" s="672">
        <v>4.2826395259996817</v>
      </c>
      <c r="BH28" s="672">
        <v>0</v>
      </c>
      <c r="BI28" s="672">
        <v>7017</v>
      </c>
      <c r="BJ28" s="716">
        <v>0.2479065219999981</v>
      </c>
      <c r="BK28" s="667">
        <v>1</v>
      </c>
      <c r="BL28" s="667">
        <v>3696</v>
      </c>
      <c r="BM28" s="672">
        <v>0.79308876500000025</v>
      </c>
      <c r="BN28" s="672">
        <v>2</v>
      </c>
      <c r="BO28" s="672">
        <v>4731</v>
      </c>
      <c r="BP28" s="716">
        <v>1.4831309700000002</v>
      </c>
      <c r="BQ28" s="672">
        <v>36</v>
      </c>
      <c r="BR28" s="672">
        <v>54701</v>
      </c>
      <c r="BS28" s="716">
        <v>75.962234846000385</v>
      </c>
      <c r="BT28" s="667">
        <v>39</v>
      </c>
      <c r="BU28" s="667">
        <v>5563944</v>
      </c>
      <c r="BV28" s="672">
        <v>1516.277084396</v>
      </c>
      <c r="BW28" s="672">
        <v>26</v>
      </c>
      <c r="BX28" s="672">
        <v>6336468</v>
      </c>
      <c r="BY28" s="716">
        <v>1330.4027091749995</v>
      </c>
      <c r="BZ28" s="667">
        <v>186</v>
      </c>
      <c r="CA28" s="667">
        <v>1140511</v>
      </c>
      <c r="CB28" s="672">
        <v>379.73899007400001</v>
      </c>
      <c r="CC28" s="672">
        <v>196</v>
      </c>
      <c r="CD28" s="672">
        <v>916970</v>
      </c>
      <c r="CE28" s="716">
        <v>338.24147032000002</v>
      </c>
      <c r="CF28" s="667">
        <v>10</v>
      </c>
      <c r="CG28" s="667">
        <v>859164</v>
      </c>
      <c r="CH28" s="672">
        <v>65.486366034999975</v>
      </c>
      <c r="CI28" s="672">
        <v>9</v>
      </c>
      <c r="CJ28" s="672">
        <v>1050582</v>
      </c>
      <c r="CK28" s="716">
        <v>95.811030399999993</v>
      </c>
      <c r="CL28" s="667">
        <v>41</v>
      </c>
      <c r="CM28" s="667">
        <v>1949323</v>
      </c>
      <c r="CN28" s="672">
        <v>341.01332800800014</v>
      </c>
      <c r="CO28" s="672">
        <v>57</v>
      </c>
      <c r="CP28" s="672">
        <v>2124530</v>
      </c>
      <c r="CQ28" s="716">
        <v>450.12809645200025</v>
      </c>
      <c r="CR28" s="667">
        <v>15</v>
      </c>
      <c r="CS28" s="667">
        <v>20350</v>
      </c>
      <c r="CT28" s="672">
        <v>4.6422448130000005</v>
      </c>
      <c r="CU28" s="672">
        <v>55</v>
      </c>
      <c r="CV28" s="672">
        <v>59593</v>
      </c>
      <c r="CW28" s="716">
        <v>241.691792271</v>
      </c>
      <c r="CX28" s="667">
        <v>1</v>
      </c>
      <c r="CY28" s="667">
        <v>35652</v>
      </c>
      <c r="CZ28" s="672">
        <v>17.442393299999999</v>
      </c>
      <c r="DA28" s="672">
        <v>2</v>
      </c>
      <c r="DB28" s="672">
        <v>34482</v>
      </c>
      <c r="DC28" s="716">
        <v>36.384485599999998</v>
      </c>
      <c r="DD28" s="667">
        <v>29</v>
      </c>
      <c r="DE28" s="667">
        <v>1045031</v>
      </c>
      <c r="DF28" s="672">
        <v>99.728259108999964</v>
      </c>
      <c r="DG28" s="672">
        <v>20</v>
      </c>
      <c r="DH28" s="672">
        <v>1611503</v>
      </c>
      <c r="DI28" s="716">
        <v>160.62933563800019</v>
      </c>
      <c r="DJ28" s="667">
        <v>18</v>
      </c>
      <c r="DK28" s="667">
        <v>11230</v>
      </c>
      <c r="DL28" s="672">
        <v>10.252534882000004</v>
      </c>
      <c r="DM28" s="672">
        <v>16</v>
      </c>
      <c r="DN28" s="672">
        <v>12333</v>
      </c>
      <c r="DO28" s="716">
        <v>10.213345510000002</v>
      </c>
      <c r="DP28" s="667">
        <v>0</v>
      </c>
      <c r="DQ28" s="667">
        <v>0</v>
      </c>
      <c r="DR28" s="672">
        <v>0</v>
      </c>
      <c r="DS28" s="672"/>
      <c r="DT28" s="672"/>
      <c r="DU28" s="716"/>
      <c r="DV28" s="667">
        <v>53</v>
      </c>
      <c r="DW28" s="667">
        <v>526208</v>
      </c>
      <c r="DX28" s="672">
        <v>581.91220320299999</v>
      </c>
      <c r="DY28" s="672">
        <v>49</v>
      </c>
      <c r="DZ28" s="672">
        <v>668014</v>
      </c>
      <c r="EA28" s="716">
        <v>3054.2003105429999</v>
      </c>
      <c r="EB28" s="667">
        <v>8</v>
      </c>
      <c r="EC28" s="667">
        <v>1804519</v>
      </c>
      <c r="ED28" s="672">
        <v>86.691660508000012</v>
      </c>
      <c r="EE28" s="672">
        <v>6</v>
      </c>
      <c r="EF28" s="672">
        <v>731516</v>
      </c>
      <c r="EG28" s="716">
        <v>49.823017920999995</v>
      </c>
      <c r="EH28" s="667">
        <v>4</v>
      </c>
      <c r="EI28" s="667">
        <v>16898</v>
      </c>
      <c r="EJ28" s="672">
        <v>10.732597548000005</v>
      </c>
      <c r="EK28" s="672">
        <v>4</v>
      </c>
      <c r="EL28" s="672">
        <v>27269</v>
      </c>
      <c r="EM28" s="716">
        <v>27.156195436000043</v>
      </c>
      <c r="EN28" s="667">
        <v>17</v>
      </c>
      <c r="EO28" s="667">
        <v>162362</v>
      </c>
      <c r="EP28" s="672">
        <v>19.389233137120371</v>
      </c>
      <c r="EQ28" s="672">
        <v>42</v>
      </c>
      <c r="ER28" s="672">
        <v>272601</v>
      </c>
      <c r="ES28" s="716">
        <v>33.053285577995538</v>
      </c>
      <c r="ET28" s="673">
        <v>483</v>
      </c>
      <c r="EU28" s="673">
        <v>13521102</v>
      </c>
      <c r="EV28" s="673">
        <v>3473.6933880478819</v>
      </c>
      <c r="EW28" s="718">
        <v>656</v>
      </c>
      <c r="EX28" s="718">
        <v>14420075</v>
      </c>
      <c r="EY28" s="718">
        <v>6231.7623277922776</v>
      </c>
      <c r="EZ28" s="646">
        <v>4866</v>
      </c>
      <c r="FA28" s="722">
        <v>18532880</v>
      </c>
      <c r="FB28" s="646">
        <v>31040.593142189882</v>
      </c>
      <c r="FC28" s="719">
        <v>5154</v>
      </c>
      <c r="FD28" s="719">
        <v>20208624</v>
      </c>
      <c r="FE28" s="725">
        <v>24427.638896002274</v>
      </c>
    </row>
    <row r="29" spans="1:161" ht="15" customHeight="1">
      <c r="A29" s="662">
        <v>25</v>
      </c>
      <c r="B29" s="662" t="s">
        <v>154</v>
      </c>
      <c r="C29" s="667">
        <v>1731</v>
      </c>
      <c r="D29" s="667">
        <v>966838</v>
      </c>
      <c r="E29" s="672">
        <v>6607.0599898259998</v>
      </c>
      <c r="F29" s="672">
        <v>1709</v>
      </c>
      <c r="G29" s="672">
        <v>2712559</v>
      </c>
      <c r="H29" s="716">
        <v>7830.9390564339992</v>
      </c>
      <c r="I29" s="672">
        <v>0</v>
      </c>
      <c r="J29" s="672">
        <v>504</v>
      </c>
      <c r="K29" s="716">
        <v>0.57937309334999987</v>
      </c>
      <c r="L29" s="667">
        <v>21</v>
      </c>
      <c r="M29" s="667">
        <v>72853</v>
      </c>
      <c r="N29" s="672">
        <v>57.26594618299999</v>
      </c>
      <c r="O29" s="672">
        <v>20</v>
      </c>
      <c r="P29" s="672">
        <v>50142</v>
      </c>
      <c r="Q29" s="716">
        <v>30.219849370999995</v>
      </c>
      <c r="R29" s="667">
        <v>0</v>
      </c>
      <c r="S29" s="667">
        <v>0</v>
      </c>
      <c r="T29" s="672">
        <v>0</v>
      </c>
      <c r="U29" s="672">
        <v>0</v>
      </c>
      <c r="V29" s="672">
        <v>0</v>
      </c>
      <c r="W29" s="716">
        <v>0</v>
      </c>
      <c r="X29" s="667">
        <v>0</v>
      </c>
      <c r="Y29" s="667">
        <v>-4</v>
      </c>
      <c r="Z29" s="672">
        <v>0</v>
      </c>
      <c r="AA29" s="672">
        <v>1</v>
      </c>
      <c r="AB29" s="672">
        <v>3451</v>
      </c>
      <c r="AC29" s="716">
        <v>0.24917121199999615</v>
      </c>
      <c r="AD29" s="667">
        <v>35</v>
      </c>
      <c r="AE29" s="667">
        <v>141794</v>
      </c>
      <c r="AF29" s="672">
        <v>9.1984013679307139</v>
      </c>
      <c r="AG29" s="672">
        <v>8</v>
      </c>
      <c r="AH29" s="672">
        <v>41399</v>
      </c>
      <c r="AI29" s="716">
        <v>4.1123445892861197</v>
      </c>
      <c r="AJ29" s="667">
        <v>20</v>
      </c>
      <c r="AK29" s="667">
        <v>4634620</v>
      </c>
      <c r="AL29" s="672">
        <v>388.70898369999998</v>
      </c>
      <c r="AM29" s="672">
        <v>65</v>
      </c>
      <c r="AN29" s="672">
        <v>4721233</v>
      </c>
      <c r="AO29" s="716">
        <v>402.6884592950002</v>
      </c>
      <c r="AP29" s="667">
        <v>0</v>
      </c>
      <c r="AQ29" s="667">
        <v>3145</v>
      </c>
      <c r="AR29" s="672">
        <v>26.380781179000003</v>
      </c>
      <c r="AS29" s="672">
        <v>0</v>
      </c>
      <c r="AT29" s="672">
        <v>1893</v>
      </c>
      <c r="AU29" s="716">
        <v>11.809825116000008</v>
      </c>
      <c r="AV29" s="672">
        <v>32</v>
      </c>
      <c r="AW29" s="672">
        <v>35080</v>
      </c>
      <c r="AX29" s="716">
        <v>1.188647411</v>
      </c>
      <c r="AY29" s="667">
        <v>0</v>
      </c>
      <c r="AZ29" s="667">
        <v>7048</v>
      </c>
      <c r="BA29" s="672">
        <v>4.4847112010000014</v>
      </c>
      <c r="BB29" s="672">
        <v>0</v>
      </c>
      <c r="BC29" s="672">
        <v>6317</v>
      </c>
      <c r="BD29" s="716">
        <v>6.3605818069999867</v>
      </c>
      <c r="BE29" s="667">
        <v>0</v>
      </c>
      <c r="BF29" s="667">
        <v>71</v>
      </c>
      <c r="BG29" s="672">
        <v>0.29160271200000004</v>
      </c>
      <c r="BH29" s="672">
        <v>0</v>
      </c>
      <c r="BI29" s="672">
        <v>3</v>
      </c>
      <c r="BJ29" s="716">
        <v>-1.1786389E-2</v>
      </c>
      <c r="BK29" s="667">
        <v>2</v>
      </c>
      <c r="BL29" s="667">
        <v>3259</v>
      </c>
      <c r="BM29" s="672">
        <v>18.874902794999997</v>
      </c>
      <c r="BN29" s="672">
        <v>1</v>
      </c>
      <c r="BO29" s="672">
        <v>2726</v>
      </c>
      <c r="BP29" s="716">
        <v>8.6558728129999984</v>
      </c>
      <c r="BQ29" s="672">
        <v>53</v>
      </c>
      <c r="BR29" s="672">
        <v>32784</v>
      </c>
      <c r="BS29" s="716">
        <v>6.524862122999993</v>
      </c>
      <c r="BT29" s="667">
        <v>53</v>
      </c>
      <c r="BU29" s="667">
        <v>9892053</v>
      </c>
      <c r="BV29" s="672">
        <v>429.59398743199961</v>
      </c>
      <c r="BW29" s="672">
        <v>22</v>
      </c>
      <c r="BX29" s="672">
        <v>8693131</v>
      </c>
      <c r="BY29" s="716">
        <v>463.21320472100001</v>
      </c>
      <c r="BZ29" s="667">
        <v>141</v>
      </c>
      <c r="CA29" s="667">
        <v>410485</v>
      </c>
      <c r="CB29" s="672">
        <v>480.76392465499998</v>
      </c>
      <c r="CC29" s="672">
        <v>203</v>
      </c>
      <c r="CD29" s="672">
        <v>363710</v>
      </c>
      <c r="CE29" s="716">
        <v>329.05404338300002</v>
      </c>
      <c r="CF29" s="667">
        <v>22</v>
      </c>
      <c r="CG29" s="667">
        <v>21003</v>
      </c>
      <c r="CH29" s="672">
        <v>4.7929518709999988</v>
      </c>
      <c r="CI29" s="672">
        <v>23</v>
      </c>
      <c r="CJ29" s="672">
        <v>69045</v>
      </c>
      <c r="CK29" s="716">
        <v>13.4266481</v>
      </c>
      <c r="CL29" s="667">
        <v>27</v>
      </c>
      <c r="CM29" s="667">
        <v>474559</v>
      </c>
      <c r="CN29" s="672">
        <v>48.939816392999987</v>
      </c>
      <c r="CO29" s="672">
        <v>43</v>
      </c>
      <c r="CP29" s="672">
        <v>457831</v>
      </c>
      <c r="CQ29" s="716">
        <v>46.945417611000032</v>
      </c>
      <c r="CR29" s="667">
        <v>21</v>
      </c>
      <c r="CS29" s="667">
        <v>25827</v>
      </c>
      <c r="CT29" s="672">
        <v>5.7195250470000003</v>
      </c>
      <c r="CU29" s="672">
        <v>58</v>
      </c>
      <c r="CV29" s="672">
        <v>79286</v>
      </c>
      <c r="CW29" s="716">
        <v>18.139787024</v>
      </c>
      <c r="CX29" s="667">
        <v>9</v>
      </c>
      <c r="CY29" s="667">
        <v>95918</v>
      </c>
      <c r="CZ29" s="672">
        <v>7.7558879000000003</v>
      </c>
      <c r="DA29" s="672">
        <v>4</v>
      </c>
      <c r="DB29" s="672">
        <v>42165</v>
      </c>
      <c r="DC29" s="716">
        <v>9.7092042000000003</v>
      </c>
      <c r="DD29" s="667">
        <v>6</v>
      </c>
      <c r="DE29" s="667">
        <v>4097</v>
      </c>
      <c r="DF29" s="672">
        <v>1.265937356</v>
      </c>
      <c r="DG29" s="672">
        <v>15</v>
      </c>
      <c r="DH29" s="672">
        <v>76823</v>
      </c>
      <c r="DI29" s="716">
        <v>5.9242292239999799</v>
      </c>
      <c r="DJ29" s="667">
        <v>0</v>
      </c>
      <c r="DK29" s="667">
        <v>0</v>
      </c>
      <c r="DL29" s="672">
        <v>0</v>
      </c>
      <c r="DM29" s="672">
        <v>0</v>
      </c>
      <c r="DN29" s="672">
        <v>0</v>
      </c>
      <c r="DO29" s="716">
        <v>0</v>
      </c>
      <c r="DP29" s="667">
        <v>0</v>
      </c>
      <c r="DQ29" s="667">
        <v>0</v>
      </c>
      <c r="DR29" s="672">
        <v>0</v>
      </c>
      <c r="DS29" s="672"/>
      <c r="DT29" s="672"/>
      <c r="DU29" s="716"/>
      <c r="DV29" s="667">
        <v>25</v>
      </c>
      <c r="DW29" s="667">
        <v>675519</v>
      </c>
      <c r="DX29" s="672">
        <v>252.37827136700002</v>
      </c>
      <c r="DY29" s="672">
        <v>46</v>
      </c>
      <c r="DZ29" s="672">
        <v>859694</v>
      </c>
      <c r="EA29" s="716">
        <v>453.34133341299997</v>
      </c>
      <c r="EB29" s="667">
        <v>6</v>
      </c>
      <c r="EC29" s="667">
        <v>19078</v>
      </c>
      <c r="ED29" s="672">
        <v>1.5128054089999998</v>
      </c>
      <c r="EE29" s="672">
        <v>4</v>
      </c>
      <c r="EF29" s="672">
        <v>23844</v>
      </c>
      <c r="EG29" s="716">
        <v>1.6495610209999991</v>
      </c>
      <c r="EH29" s="667">
        <v>3</v>
      </c>
      <c r="EI29" s="667">
        <v>1769</v>
      </c>
      <c r="EJ29" s="672">
        <v>26.172844357999999</v>
      </c>
      <c r="EK29" s="672">
        <v>2</v>
      </c>
      <c r="EL29" s="672">
        <v>6399</v>
      </c>
      <c r="EM29" s="716">
        <v>217.05337866799871</v>
      </c>
      <c r="EN29" s="667">
        <v>6</v>
      </c>
      <c r="EO29" s="667">
        <v>24717</v>
      </c>
      <c r="EP29" s="672">
        <v>41.326092936579954</v>
      </c>
      <c r="EQ29" s="672">
        <v>22</v>
      </c>
      <c r="ER29" s="672">
        <v>26908</v>
      </c>
      <c r="ES29" s="716">
        <v>84.247982979231438</v>
      </c>
      <c r="ET29" s="673">
        <v>397</v>
      </c>
      <c r="EU29" s="673">
        <v>16507811</v>
      </c>
      <c r="EV29" s="673">
        <v>1805.4273738625102</v>
      </c>
      <c r="EW29" s="718">
        <v>622</v>
      </c>
      <c r="EX29" s="718">
        <v>15594368</v>
      </c>
      <c r="EY29" s="718">
        <v>2115.0819907858663</v>
      </c>
      <c r="EZ29" s="646">
        <v>2128</v>
      </c>
      <c r="FA29" s="722">
        <v>17474649</v>
      </c>
      <c r="FB29" s="646">
        <v>8412.4873636885095</v>
      </c>
      <c r="FC29" s="719">
        <v>2331</v>
      </c>
      <c r="FD29" s="719">
        <v>18306927</v>
      </c>
      <c r="FE29" s="725">
        <v>9946.0210472198651</v>
      </c>
    </row>
    <row r="30" spans="1:161" ht="15" customHeight="1">
      <c r="A30" s="662">
        <v>26</v>
      </c>
      <c r="B30" s="662" t="s">
        <v>155</v>
      </c>
      <c r="C30" s="667">
        <v>0</v>
      </c>
      <c r="D30" s="667">
        <v>0</v>
      </c>
      <c r="E30" s="672">
        <v>0</v>
      </c>
      <c r="F30" s="672">
        <v>0</v>
      </c>
      <c r="G30" s="672">
        <v>0</v>
      </c>
      <c r="H30" s="716">
        <v>0</v>
      </c>
      <c r="I30" s="672">
        <v>0</v>
      </c>
      <c r="J30" s="672">
        <v>23</v>
      </c>
      <c r="K30" s="716">
        <v>1.9200209490000002E-2</v>
      </c>
      <c r="L30" s="667">
        <v>0</v>
      </c>
      <c r="M30" s="667">
        <v>0</v>
      </c>
      <c r="N30" s="672">
        <v>0</v>
      </c>
      <c r="O30" s="672">
        <v>0</v>
      </c>
      <c r="P30" s="672">
        <v>0</v>
      </c>
      <c r="Q30" s="716">
        <v>0</v>
      </c>
      <c r="R30" s="667">
        <v>0</v>
      </c>
      <c r="S30" s="667">
        <v>0</v>
      </c>
      <c r="T30" s="672">
        <v>0</v>
      </c>
      <c r="U30" s="672">
        <v>0</v>
      </c>
      <c r="V30" s="672">
        <v>0</v>
      </c>
      <c r="W30" s="716">
        <v>0</v>
      </c>
      <c r="X30" s="667">
        <v>0</v>
      </c>
      <c r="Y30" s="667">
        <v>0</v>
      </c>
      <c r="Z30" s="672">
        <v>0</v>
      </c>
      <c r="AA30" s="672">
        <v>0</v>
      </c>
      <c r="AB30" s="672">
        <v>0</v>
      </c>
      <c r="AC30" s="716">
        <v>0</v>
      </c>
      <c r="AD30" s="667">
        <v>0</v>
      </c>
      <c r="AE30" s="667">
        <v>0</v>
      </c>
      <c r="AF30" s="672">
        <v>0</v>
      </c>
      <c r="AG30" s="672">
        <v>0</v>
      </c>
      <c r="AH30" s="672">
        <v>0</v>
      </c>
      <c r="AI30" s="716">
        <v>0</v>
      </c>
      <c r="AJ30" s="667">
        <v>0</v>
      </c>
      <c r="AK30" s="667">
        <v>0</v>
      </c>
      <c r="AL30" s="672">
        <v>0</v>
      </c>
      <c r="AM30" s="672">
        <v>0</v>
      </c>
      <c r="AN30" s="672">
        <v>0</v>
      </c>
      <c r="AO30" s="716">
        <v>10</v>
      </c>
      <c r="AP30" s="667">
        <v>0</v>
      </c>
      <c r="AQ30" s="667">
        <v>0</v>
      </c>
      <c r="AR30" s="672">
        <v>0</v>
      </c>
      <c r="AS30" s="672">
        <v>0</v>
      </c>
      <c r="AT30" s="672">
        <v>0</v>
      </c>
      <c r="AU30" s="716">
        <v>0</v>
      </c>
      <c r="AV30" s="672">
        <v>0</v>
      </c>
      <c r="AW30" s="672">
        <v>0</v>
      </c>
      <c r="AX30" s="716">
        <v>0</v>
      </c>
      <c r="AY30" s="667">
        <v>0</v>
      </c>
      <c r="AZ30" s="667">
        <v>0</v>
      </c>
      <c r="BA30" s="672">
        <v>0</v>
      </c>
      <c r="BB30" s="672">
        <v>0</v>
      </c>
      <c r="BC30" s="672">
        <v>0</v>
      </c>
      <c r="BD30" s="716">
        <v>0</v>
      </c>
      <c r="BE30" s="667">
        <v>0</v>
      </c>
      <c r="BF30" s="667">
        <v>0</v>
      </c>
      <c r="BG30" s="672">
        <v>0</v>
      </c>
      <c r="BH30" s="672">
        <v>0</v>
      </c>
      <c r="BI30" s="672">
        <v>0</v>
      </c>
      <c r="BJ30" s="716">
        <v>0</v>
      </c>
      <c r="BK30" s="667">
        <v>0</v>
      </c>
      <c r="BL30" s="667">
        <v>0</v>
      </c>
      <c r="BM30" s="672">
        <v>0</v>
      </c>
      <c r="BN30" s="672">
        <v>0</v>
      </c>
      <c r="BO30" s="672">
        <v>0</v>
      </c>
      <c r="BP30" s="716">
        <v>0</v>
      </c>
      <c r="BQ30" s="672">
        <v>0</v>
      </c>
      <c r="BR30" s="672">
        <v>0</v>
      </c>
      <c r="BS30" s="716">
        <v>0</v>
      </c>
      <c r="BT30" s="667">
        <v>0</v>
      </c>
      <c r="BU30" s="667">
        <v>20</v>
      </c>
      <c r="BV30" s="672">
        <v>6.0664834000000001</v>
      </c>
      <c r="BW30" s="672">
        <v>0</v>
      </c>
      <c r="BX30" s="672">
        <v>10</v>
      </c>
      <c r="BY30" s="716">
        <v>2.9791949</v>
      </c>
      <c r="BZ30" s="667">
        <v>0</v>
      </c>
      <c r="CA30" s="667">
        <v>0</v>
      </c>
      <c r="CB30" s="672">
        <v>0</v>
      </c>
      <c r="CC30" s="672">
        <v>0</v>
      </c>
      <c r="CD30" s="672">
        <v>0</v>
      </c>
      <c r="CE30" s="716">
        <v>0</v>
      </c>
      <c r="CF30" s="667">
        <v>0</v>
      </c>
      <c r="CG30" s="667">
        <v>0</v>
      </c>
      <c r="CH30" s="672">
        <v>0</v>
      </c>
      <c r="CI30" s="672">
        <v>0</v>
      </c>
      <c r="CJ30" s="672">
        <v>0</v>
      </c>
      <c r="CK30" s="716">
        <v>0</v>
      </c>
      <c r="CL30" s="667">
        <v>0</v>
      </c>
      <c r="CM30" s="667">
        <v>0</v>
      </c>
      <c r="CN30" s="672">
        <v>0</v>
      </c>
      <c r="CO30" s="672">
        <v>0</v>
      </c>
      <c r="CP30" s="672">
        <v>0</v>
      </c>
      <c r="CQ30" s="716">
        <v>0</v>
      </c>
      <c r="CR30" s="667">
        <v>0</v>
      </c>
      <c r="CS30" s="667">
        <v>0</v>
      </c>
      <c r="CT30" s="672">
        <v>0</v>
      </c>
      <c r="CU30" s="672">
        <v>0</v>
      </c>
      <c r="CV30" s="672">
        <v>0</v>
      </c>
      <c r="CW30" s="716">
        <v>0</v>
      </c>
      <c r="CX30" s="667">
        <v>0</v>
      </c>
      <c r="CY30" s="667">
        <v>684</v>
      </c>
      <c r="CZ30" s="672">
        <v>3.2454280000000004</v>
      </c>
      <c r="DA30" s="672">
        <v>0</v>
      </c>
      <c r="DB30" s="672">
        <v>547</v>
      </c>
      <c r="DC30" s="716">
        <v>2.8035786999999996</v>
      </c>
      <c r="DD30" s="667">
        <v>0</v>
      </c>
      <c r="DE30" s="667">
        <v>0</v>
      </c>
      <c r="DF30" s="672">
        <v>0</v>
      </c>
      <c r="DG30" s="672">
        <v>0</v>
      </c>
      <c r="DH30" s="672">
        <v>0</v>
      </c>
      <c r="DI30" s="716">
        <v>0</v>
      </c>
      <c r="DJ30" s="667">
        <v>0</v>
      </c>
      <c r="DK30" s="667">
        <v>0</v>
      </c>
      <c r="DL30" s="672">
        <v>0</v>
      </c>
      <c r="DM30" s="672">
        <v>0</v>
      </c>
      <c r="DN30" s="672">
        <v>0</v>
      </c>
      <c r="DO30" s="716">
        <v>0</v>
      </c>
      <c r="DP30" s="667">
        <v>0</v>
      </c>
      <c r="DQ30" s="667">
        <v>0</v>
      </c>
      <c r="DR30" s="672">
        <v>0</v>
      </c>
      <c r="DS30" s="672"/>
      <c r="DT30" s="672"/>
      <c r="DU30" s="716"/>
      <c r="DV30" s="667">
        <v>0</v>
      </c>
      <c r="DW30" s="667">
        <v>19151</v>
      </c>
      <c r="DX30" s="672">
        <v>7.0359918000000006</v>
      </c>
      <c r="DY30" s="672">
        <v>0</v>
      </c>
      <c r="DZ30" s="672">
        <v>23189</v>
      </c>
      <c r="EA30" s="716">
        <v>6.9893363610000003</v>
      </c>
      <c r="EB30" s="667">
        <v>0</v>
      </c>
      <c r="EC30" s="667">
        <v>0</v>
      </c>
      <c r="ED30" s="672">
        <v>0</v>
      </c>
      <c r="EE30" s="672">
        <v>0</v>
      </c>
      <c r="EF30" s="672">
        <v>0</v>
      </c>
      <c r="EG30" s="716">
        <v>0</v>
      </c>
      <c r="EH30" s="667">
        <v>0</v>
      </c>
      <c r="EI30" s="667">
        <v>0</v>
      </c>
      <c r="EJ30" s="672">
        <v>0</v>
      </c>
      <c r="EK30" s="672">
        <v>0</v>
      </c>
      <c r="EL30" s="672">
        <v>85</v>
      </c>
      <c r="EM30" s="716">
        <v>0.23213440000000007</v>
      </c>
      <c r="EN30" s="667">
        <v>0</v>
      </c>
      <c r="EO30" s="667">
        <v>12</v>
      </c>
      <c r="EP30" s="672">
        <v>5.2954321999999998E-2</v>
      </c>
      <c r="EQ30" s="672">
        <v>0</v>
      </c>
      <c r="ER30" s="672">
        <v>50</v>
      </c>
      <c r="ES30" s="716">
        <v>7.3983997999999995E-2</v>
      </c>
      <c r="ET30" s="673">
        <v>0</v>
      </c>
      <c r="EU30" s="673">
        <v>19867</v>
      </c>
      <c r="EV30" s="673">
        <v>16.400857522000003</v>
      </c>
      <c r="EW30" s="718">
        <v>0</v>
      </c>
      <c r="EX30" s="718">
        <v>23904</v>
      </c>
      <c r="EY30" s="718">
        <v>23.097428568489999</v>
      </c>
      <c r="EZ30" s="646">
        <v>0</v>
      </c>
      <c r="FA30" s="722">
        <v>19867</v>
      </c>
      <c r="FB30" s="646">
        <v>16.400857522000003</v>
      </c>
      <c r="FC30" s="719">
        <v>0</v>
      </c>
      <c r="FD30" s="719">
        <v>23904</v>
      </c>
      <c r="FE30" s="725">
        <v>23.097428568489999</v>
      </c>
    </row>
    <row r="31" spans="1:161" ht="15" customHeight="1">
      <c r="A31" s="662">
        <v>27</v>
      </c>
      <c r="B31" s="662" t="s">
        <v>157</v>
      </c>
      <c r="C31" s="667">
        <v>2919</v>
      </c>
      <c r="D31" s="667">
        <v>1187797</v>
      </c>
      <c r="E31" s="672">
        <v>897.30527377600026</v>
      </c>
      <c r="F31" s="672">
        <v>3262</v>
      </c>
      <c r="G31" s="672">
        <v>1573781</v>
      </c>
      <c r="H31" s="716">
        <v>1201.3873838599998</v>
      </c>
      <c r="I31" s="672">
        <v>0</v>
      </c>
      <c r="J31" s="672">
        <v>45049</v>
      </c>
      <c r="K31" s="716">
        <v>2.2451985635599225</v>
      </c>
      <c r="L31" s="667">
        <v>27</v>
      </c>
      <c r="M31" s="667">
        <v>62843</v>
      </c>
      <c r="N31" s="672">
        <v>394.27615904000021</v>
      </c>
      <c r="O31" s="672">
        <v>35</v>
      </c>
      <c r="P31" s="672">
        <v>70248</v>
      </c>
      <c r="Q31" s="716">
        <v>526.1885011850004</v>
      </c>
      <c r="R31" s="667">
        <v>0</v>
      </c>
      <c r="S31" s="667">
        <v>0</v>
      </c>
      <c r="T31" s="672">
        <v>0</v>
      </c>
      <c r="U31" s="672">
        <v>0</v>
      </c>
      <c r="V31" s="672">
        <v>0</v>
      </c>
      <c r="W31" s="716">
        <v>0</v>
      </c>
      <c r="X31" s="667">
        <v>0</v>
      </c>
      <c r="Y31" s="667">
        <v>0</v>
      </c>
      <c r="Z31" s="672">
        <v>0</v>
      </c>
      <c r="AA31" s="672">
        <v>0</v>
      </c>
      <c r="AB31" s="672">
        <v>0</v>
      </c>
      <c r="AC31" s="716">
        <v>0</v>
      </c>
      <c r="AD31" s="667">
        <v>27</v>
      </c>
      <c r="AE31" s="667">
        <v>149335</v>
      </c>
      <c r="AF31" s="672">
        <v>8.6922028257178532</v>
      </c>
      <c r="AG31" s="672">
        <v>45</v>
      </c>
      <c r="AH31" s="672">
        <v>330401</v>
      </c>
      <c r="AI31" s="716">
        <v>11.13284989446338</v>
      </c>
      <c r="AJ31" s="667">
        <v>8</v>
      </c>
      <c r="AK31" s="667">
        <v>1072120</v>
      </c>
      <c r="AL31" s="672">
        <v>190.0627216</v>
      </c>
      <c r="AM31" s="672">
        <v>26</v>
      </c>
      <c r="AN31" s="672">
        <v>403065</v>
      </c>
      <c r="AO31" s="716">
        <v>410.171744327</v>
      </c>
      <c r="AP31" s="667">
        <v>0</v>
      </c>
      <c r="AQ31" s="667">
        <v>1410</v>
      </c>
      <c r="AR31" s="672">
        <v>5.8871047530000036</v>
      </c>
      <c r="AS31" s="672">
        <v>0</v>
      </c>
      <c r="AT31" s="672">
        <v>943</v>
      </c>
      <c r="AU31" s="716">
        <v>4.907575031000003</v>
      </c>
      <c r="AV31" s="672">
        <v>0</v>
      </c>
      <c r="AW31" s="672">
        <v>0</v>
      </c>
      <c r="AX31" s="716">
        <v>0</v>
      </c>
      <c r="AY31" s="667">
        <v>0</v>
      </c>
      <c r="AZ31" s="667">
        <v>36</v>
      </c>
      <c r="BA31" s="672">
        <v>12.103660246</v>
      </c>
      <c r="BB31" s="672">
        <v>0</v>
      </c>
      <c r="BC31" s="672">
        <v>0</v>
      </c>
      <c r="BD31" s="716">
        <v>0.1479</v>
      </c>
      <c r="BE31" s="667">
        <v>0</v>
      </c>
      <c r="BF31" s="667">
        <v>28096</v>
      </c>
      <c r="BG31" s="672">
        <v>0.90829058300001664</v>
      </c>
      <c r="BH31" s="672">
        <v>0</v>
      </c>
      <c r="BI31" s="672">
        <v>1331</v>
      </c>
      <c r="BJ31" s="716">
        <v>4.8364679999999841E-2</v>
      </c>
      <c r="BK31" s="667">
        <v>3</v>
      </c>
      <c r="BL31" s="667">
        <v>3832</v>
      </c>
      <c r="BM31" s="672">
        <v>2.7929772210000001</v>
      </c>
      <c r="BN31" s="672">
        <v>3</v>
      </c>
      <c r="BO31" s="672">
        <v>8006</v>
      </c>
      <c r="BP31" s="716">
        <v>81.355376030000002</v>
      </c>
      <c r="BQ31" s="672">
        <v>29</v>
      </c>
      <c r="BR31" s="672">
        <v>85818</v>
      </c>
      <c r="BS31" s="716">
        <v>7.8971727670000007</v>
      </c>
      <c r="BT31" s="667">
        <v>25</v>
      </c>
      <c r="BU31" s="667">
        <v>3303305</v>
      </c>
      <c r="BV31" s="672">
        <v>420.79197910300007</v>
      </c>
      <c r="BW31" s="672">
        <v>29</v>
      </c>
      <c r="BX31" s="672">
        <v>3014752</v>
      </c>
      <c r="BY31" s="716">
        <v>562.5754147409998</v>
      </c>
      <c r="BZ31" s="667">
        <v>9</v>
      </c>
      <c r="CA31" s="667">
        <v>20904</v>
      </c>
      <c r="CB31" s="672">
        <v>20.0727796</v>
      </c>
      <c r="CC31" s="672">
        <v>7</v>
      </c>
      <c r="CD31" s="672">
        <v>81626</v>
      </c>
      <c r="CE31" s="716">
        <v>58.479939899000001</v>
      </c>
      <c r="CF31" s="667">
        <v>6</v>
      </c>
      <c r="CG31" s="667">
        <v>287628</v>
      </c>
      <c r="CH31" s="672">
        <v>9.6533903910000003</v>
      </c>
      <c r="CI31" s="672">
        <v>9</v>
      </c>
      <c r="CJ31" s="672">
        <v>872104</v>
      </c>
      <c r="CK31" s="716">
        <v>72.892057600000001</v>
      </c>
      <c r="CL31" s="667">
        <v>20</v>
      </c>
      <c r="CM31" s="667">
        <v>1296814</v>
      </c>
      <c r="CN31" s="672">
        <v>51.537156783</v>
      </c>
      <c r="CO31" s="672">
        <v>34</v>
      </c>
      <c r="CP31" s="672">
        <v>1571412</v>
      </c>
      <c r="CQ31" s="716">
        <v>74.469064671999988</v>
      </c>
      <c r="CR31" s="667">
        <v>6</v>
      </c>
      <c r="CS31" s="667">
        <v>8469</v>
      </c>
      <c r="CT31" s="672">
        <v>2.2245421080000005</v>
      </c>
      <c r="CU31" s="672">
        <v>13</v>
      </c>
      <c r="CV31" s="672">
        <v>16088</v>
      </c>
      <c r="CW31" s="716">
        <v>4.063208779</v>
      </c>
      <c r="CX31" s="667">
        <v>6</v>
      </c>
      <c r="CY31" s="667">
        <v>209278</v>
      </c>
      <c r="CZ31" s="672">
        <v>61.581172999999993</v>
      </c>
      <c r="DA31" s="672">
        <v>0</v>
      </c>
      <c r="DB31" s="672">
        <v>22003</v>
      </c>
      <c r="DC31" s="716">
        <v>59.049935150000003</v>
      </c>
      <c r="DD31" s="667">
        <v>14</v>
      </c>
      <c r="DE31" s="667">
        <v>306060.19</v>
      </c>
      <c r="DF31" s="672">
        <v>13.726412282000002</v>
      </c>
      <c r="DG31" s="672">
        <v>33</v>
      </c>
      <c r="DH31" s="672">
        <v>1213185</v>
      </c>
      <c r="DI31" s="716">
        <v>41.357781594999992</v>
      </c>
      <c r="DJ31" s="667">
        <v>2</v>
      </c>
      <c r="DK31" s="667">
        <v>75</v>
      </c>
      <c r="DL31" s="672">
        <v>1.25</v>
      </c>
      <c r="DM31" s="672">
        <v>1</v>
      </c>
      <c r="DN31" s="672">
        <v>50</v>
      </c>
      <c r="DO31" s="716">
        <v>1</v>
      </c>
      <c r="DP31" s="667">
        <v>0</v>
      </c>
      <c r="DQ31" s="667">
        <v>0</v>
      </c>
      <c r="DR31" s="672">
        <v>0</v>
      </c>
      <c r="DS31" s="672"/>
      <c r="DT31" s="672"/>
      <c r="DU31" s="716"/>
      <c r="DV31" s="667">
        <v>47</v>
      </c>
      <c r="DW31" s="667">
        <v>1584048</v>
      </c>
      <c r="DX31" s="672">
        <v>733.11170511900013</v>
      </c>
      <c r="DY31" s="672">
        <v>37</v>
      </c>
      <c r="DZ31" s="672">
        <v>1609751</v>
      </c>
      <c r="EA31" s="716">
        <v>1465.2940288390002</v>
      </c>
      <c r="EB31" s="667">
        <v>7</v>
      </c>
      <c r="EC31" s="667">
        <v>19321</v>
      </c>
      <c r="ED31" s="672">
        <v>0.48430464000000001</v>
      </c>
      <c r="EE31" s="672">
        <v>13</v>
      </c>
      <c r="EF31" s="672">
        <v>27617</v>
      </c>
      <c r="EG31" s="716">
        <v>2.175116644</v>
      </c>
      <c r="EH31" s="667">
        <v>4</v>
      </c>
      <c r="EI31" s="667">
        <v>549057</v>
      </c>
      <c r="EJ31" s="672">
        <v>201.934188221</v>
      </c>
      <c r="EK31" s="672">
        <v>2</v>
      </c>
      <c r="EL31" s="672">
        <v>302905</v>
      </c>
      <c r="EM31" s="716">
        <v>334.13367531799793</v>
      </c>
      <c r="EN31" s="667">
        <v>15</v>
      </c>
      <c r="EO31" s="667">
        <v>237995</v>
      </c>
      <c r="EP31" s="672">
        <v>18.377269995030769</v>
      </c>
      <c r="EQ31" s="672">
        <v>22</v>
      </c>
      <c r="ER31" s="672">
        <v>650915</v>
      </c>
      <c r="ES31" s="716">
        <v>20.479309382062016</v>
      </c>
      <c r="ET31" s="673">
        <v>226</v>
      </c>
      <c r="EU31" s="673">
        <v>9140626.1900000013</v>
      </c>
      <c r="EV31" s="673">
        <v>2149.4680175107492</v>
      </c>
      <c r="EW31" s="718">
        <v>338</v>
      </c>
      <c r="EX31" s="718">
        <v>10327269</v>
      </c>
      <c r="EY31" s="718">
        <v>3740.0642150970843</v>
      </c>
      <c r="EZ31" s="646">
        <v>3145</v>
      </c>
      <c r="FA31" s="722">
        <v>10328423.190000001</v>
      </c>
      <c r="FB31" s="646">
        <v>3046.7732912867496</v>
      </c>
      <c r="FC31" s="719">
        <v>3600</v>
      </c>
      <c r="FD31" s="719">
        <v>11901050</v>
      </c>
      <c r="FE31" s="725">
        <v>4941.4515989570846</v>
      </c>
    </row>
    <row r="32" spans="1:161" ht="15" customHeight="1">
      <c r="A32" s="662">
        <v>28</v>
      </c>
      <c r="B32" s="662" t="s">
        <v>156</v>
      </c>
      <c r="C32" s="667">
        <v>750</v>
      </c>
      <c r="D32" s="667">
        <v>105933</v>
      </c>
      <c r="E32" s="672">
        <v>1513.9952134969999</v>
      </c>
      <c r="F32" s="672">
        <v>807</v>
      </c>
      <c r="G32" s="672">
        <v>162800</v>
      </c>
      <c r="H32" s="716">
        <v>1592.905140584</v>
      </c>
      <c r="I32" s="672">
        <v>0</v>
      </c>
      <c r="J32" s="672">
        <v>43</v>
      </c>
      <c r="K32" s="716">
        <v>4.6207499979999997E-2</v>
      </c>
      <c r="L32" s="667">
        <v>7</v>
      </c>
      <c r="M32" s="667">
        <v>939</v>
      </c>
      <c r="N32" s="672">
        <v>0.23956925699999995</v>
      </c>
      <c r="O32" s="672">
        <v>1</v>
      </c>
      <c r="P32" s="672">
        <v>355</v>
      </c>
      <c r="Q32" s="716">
        <v>3.9452469999999983E-2</v>
      </c>
      <c r="R32" s="667">
        <v>0</v>
      </c>
      <c r="S32" s="667">
        <v>0</v>
      </c>
      <c r="T32" s="672">
        <v>0</v>
      </c>
      <c r="U32" s="672">
        <v>0</v>
      </c>
      <c r="V32" s="672">
        <v>0</v>
      </c>
      <c r="W32" s="716">
        <v>0</v>
      </c>
      <c r="X32" s="667">
        <v>0</v>
      </c>
      <c r="Y32" s="667">
        <v>0</v>
      </c>
      <c r="Z32" s="672">
        <v>0</v>
      </c>
      <c r="AA32" s="672">
        <v>0</v>
      </c>
      <c r="AB32" s="672">
        <v>0</v>
      </c>
      <c r="AC32" s="716">
        <v>0</v>
      </c>
      <c r="AD32" s="667">
        <v>0</v>
      </c>
      <c r="AE32" s="667">
        <v>137</v>
      </c>
      <c r="AF32" s="672">
        <v>-7.4874921361971648E-4</v>
      </c>
      <c r="AG32" s="672">
        <v>1</v>
      </c>
      <c r="AH32" s="672">
        <v>211</v>
      </c>
      <c r="AI32" s="716">
        <v>2.7746758371584697E-2</v>
      </c>
      <c r="AJ32" s="667">
        <v>1</v>
      </c>
      <c r="AK32" s="667">
        <v>14</v>
      </c>
      <c r="AL32" s="672">
        <v>2.91</v>
      </c>
      <c r="AM32" s="672">
        <v>1</v>
      </c>
      <c r="AN32" s="672">
        <v>15</v>
      </c>
      <c r="AO32" s="716">
        <v>21.632857414</v>
      </c>
      <c r="AP32" s="667">
        <v>0</v>
      </c>
      <c r="AQ32" s="667">
        <v>277</v>
      </c>
      <c r="AR32" s="672">
        <v>1.0940164530000001</v>
      </c>
      <c r="AS32" s="672">
        <v>0</v>
      </c>
      <c r="AT32" s="672">
        <v>86</v>
      </c>
      <c r="AU32" s="716">
        <v>0.89875076799999998</v>
      </c>
      <c r="AV32" s="672">
        <v>0</v>
      </c>
      <c r="AW32" s="672">
        <v>0</v>
      </c>
      <c r="AX32" s="716">
        <v>0</v>
      </c>
      <c r="AY32" s="667">
        <v>0</v>
      </c>
      <c r="AZ32" s="667">
        <v>0</v>
      </c>
      <c r="BA32" s="672">
        <v>0</v>
      </c>
      <c r="BB32" s="672">
        <v>0</v>
      </c>
      <c r="BC32" s="672">
        <v>0</v>
      </c>
      <c r="BD32" s="716">
        <v>0</v>
      </c>
      <c r="BE32" s="667">
        <v>0</v>
      </c>
      <c r="BF32" s="667">
        <v>0</v>
      </c>
      <c r="BG32" s="672">
        <v>0</v>
      </c>
      <c r="BH32" s="672">
        <v>0</v>
      </c>
      <c r="BI32" s="672">
        <v>0</v>
      </c>
      <c r="BJ32" s="716">
        <v>0</v>
      </c>
      <c r="BK32" s="667">
        <v>2</v>
      </c>
      <c r="BL32" s="667">
        <v>1137</v>
      </c>
      <c r="BM32" s="672">
        <v>0.1</v>
      </c>
      <c r="BN32" s="672">
        <v>1</v>
      </c>
      <c r="BO32" s="672">
        <v>95</v>
      </c>
      <c r="BP32" s="716">
        <v>3.8570903999999996E-2</v>
      </c>
      <c r="BQ32" s="672">
        <v>1</v>
      </c>
      <c r="BR32" s="672">
        <v>465</v>
      </c>
      <c r="BS32" s="716">
        <v>0.13601781499999999</v>
      </c>
      <c r="BT32" s="667">
        <v>0</v>
      </c>
      <c r="BU32" s="667">
        <v>298</v>
      </c>
      <c r="BV32" s="672">
        <v>371.397738581</v>
      </c>
      <c r="BW32" s="672">
        <v>1</v>
      </c>
      <c r="BX32" s="672">
        <v>152</v>
      </c>
      <c r="BY32" s="716">
        <v>317.509067996</v>
      </c>
      <c r="BZ32" s="667">
        <v>0</v>
      </c>
      <c r="CA32" s="667">
        <v>0</v>
      </c>
      <c r="CB32" s="672">
        <v>0</v>
      </c>
      <c r="CC32" s="672">
        <v>0</v>
      </c>
      <c r="CD32" s="672">
        <v>0</v>
      </c>
      <c r="CE32" s="716">
        <v>0</v>
      </c>
      <c r="CF32" s="667">
        <v>3</v>
      </c>
      <c r="CG32" s="667">
        <v>1253</v>
      </c>
      <c r="CH32" s="672">
        <v>1.100471749</v>
      </c>
      <c r="CI32" s="672">
        <v>2</v>
      </c>
      <c r="CJ32" s="672">
        <v>194</v>
      </c>
      <c r="CK32" s="716">
        <v>0.30474990000000002</v>
      </c>
      <c r="CL32" s="667">
        <v>2</v>
      </c>
      <c r="CM32" s="667">
        <v>760</v>
      </c>
      <c r="CN32" s="672">
        <v>8.4516863999999997E-2</v>
      </c>
      <c r="CO32" s="672">
        <v>0</v>
      </c>
      <c r="CP32" s="672">
        <v>660</v>
      </c>
      <c r="CQ32" s="716">
        <v>4.5738521000000004E-2</v>
      </c>
      <c r="CR32" s="667">
        <v>1</v>
      </c>
      <c r="CS32" s="667">
        <v>56</v>
      </c>
      <c r="CT32" s="672">
        <v>45.695867279000005</v>
      </c>
      <c r="CU32" s="672">
        <v>2</v>
      </c>
      <c r="CV32" s="672">
        <v>831</v>
      </c>
      <c r="CW32" s="716">
        <v>133.33775779600001</v>
      </c>
      <c r="CX32" s="667">
        <v>0</v>
      </c>
      <c r="CY32" s="667">
        <v>4734</v>
      </c>
      <c r="CZ32" s="672">
        <v>15.707871600000001</v>
      </c>
      <c r="DA32" s="672">
        <v>0</v>
      </c>
      <c r="DB32" s="672">
        <v>2848</v>
      </c>
      <c r="DC32" s="716">
        <v>10.879423900000001</v>
      </c>
      <c r="DD32" s="667">
        <v>1</v>
      </c>
      <c r="DE32" s="667">
        <v>1057</v>
      </c>
      <c r="DF32" s="672">
        <v>0.5811931709999999</v>
      </c>
      <c r="DG32" s="672">
        <v>0</v>
      </c>
      <c r="DH32" s="672">
        <v>4</v>
      </c>
      <c r="DI32" s="716">
        <v>0.41684150399999964</v>
      </c>
      <c r="DJ32" s="667">
        <v>0</v>
      </c>
      <c r="DK32" s="667">
        <v>0</v>
      </c>
      <c r="DL32" s="672">
        <v>0</v>
      </c>
      <c r="DM32" s="672">
        <v>0</v>
      </c>
      <c r="DN32" s="672">
        <v>0</v>
      </c>
      <c r="DO32" s="716">
        <v>0</v>
      </c>
      <c r="DP32" s="667">
        <v>0</v>
      </c>
      <c r="DQ32" s="667">
        <v>0</v>
      </c>
      <c r="DR32" s="672">
        <v>0</v>
      </c>
      <c r="DS32" s="672"/>
      <c r="DT32" s="672"/>
      <c r="DU32" s="716"/>
      <c r="DV32" s="667">
        <v>7</v>
      </c>
      <c r="DW32" s="667">
        <v>216515</v>
      </c>
      <c r="DX32" s="672">
        <v>317.43332676699998</v>
      </c>
      <c r="DY32" s="672">
        <v>5</v>
      </c>
      <c r="DZ32" s="672">
        <v>232624</v>
      </c>
      <c r="EA32" s="716">
        <v>81.860793719</v>
      </c>
      <c r="EB32" s="667">
        <v>0</v>
      </c>
      <c r="EC32" s="667">
        <v>6</v>
      </c>
      <c r="ED32" s="672">
        <v>8.4913200000000006E-4</v>
      </c>
      <c r="EE32" s="672">
        <v>1</v>
      </c>
      <c r="EF32" s="672">
        <v>29</v>
      </c>
      <c r="EG32" s="716">
        <v>1.5668549E-2</v>
      </c>
      <c r="EH32" s="667">
        <v>1</v>
      </c>
      <c r="EI32" s="667">
        <v>0</v>
      </c>
      <c r="EJ32" s="672">
        <v>2.4999948319999996</v>
      </c>
      <c r="EK32" s="672">
        <v>0</v>
      </c>
      <c r="EL32" s="672">
        <v>850</v>
      </c>
      <c r="EM32" s="716">
        <v>5.7319220620000104</v>
      </c>
      <c r="EN32" s="667">
        <v>0</v>
      </c>
      <c r="EO32" s="667">
        <v>1629</v>
      </c>
      <c r="EP32" s="672">
        <v>2.6591534600000011</v>
      </c>
      <c r="EQ32" s="672">
        <v>1</v>
      </c>
      <c r="ER32" s="672">
        <v>2138</v>
      </c>
      <c r="ES32" s="716">
        <v>3.2143778110273957</v>
      </c>
      <c r="ET32" s="673">
        <v>25</v>
      </c>
      <c r="EU32" s="673">
        <v>228812</v>
      </c>
      <c r="EV32" s="673">
        <v>761.50382039578631</v>
      </c>
      <c r="EW32" s="718">
        <v>17</v>
      </c>
      <c r="EX32" s="718">
        <v>241600</v>
      </c>
      <c r="EY32" s="718">
        <v>576.13594538737891</v>
      </c>
      <c r="EZ32" s="646">
        <v>775</v>
      </c>
      <c r="FA32" s="722">
        <v>334745</v>
      </c>
      <c r="FB32" s="646">
        <v>2275.4990338927864</v>
      </c>
      <c r="FC32" s="719">
        <v>824</v>
      </c>
      <c r="FD32" s="719">
        <v>404400</v>
      </c>
      <c r="FE32" s="725">
        <v>2169.0410859713788</v>
      </c>
    </row>
    <row r="33" spans="1:161" ht="15" customHeight="1">
      <c r="A33" s="662">
        <v>29</v>
      </c>
      <c r="B33" s="662" t="s">
        <v>158</v>
      </c>
      <c r="C33" s="667">
        <v>3111</v>
      </c>
      <c r="D33" s="667">
        <v>1476877</v>
      </c>
      <c r="E33" s="672">
        <v>7839.3029714919985</v>
      </c>
      <c r="F33" s="672">
        <v>2295</v>
      </c>
      <c r="G33" s="672">
        <v>1427752</v>
      </c>
      <c r="H33" s="716">
        <v>9666.5545045309991</v>
      </c>
      <c r="I33" s="672">
        <v>0</v>
      </c>
      <c r="J33" s="672">
        <v>550</v>
      </c>
      <c r="K33" s="716">
        <v>0.50626567800000022</v>
      </c>
      <c r="L33" s="667">
        <v>11</v>
      </c>
      <c r="M33" s="667">
        <v>1199039</v>
      </c>
      <c r="N33" s="672">
        <v>159.00963906502395</v>
      </c>
      <c r="O33" s="672">
        <v>21</v>
      </c>
      <c r="P33" s="672">
        <v>1413190</v>
      </c>
      <c r="Q33" s="716">
        <v>315.04595642800177</v>
      </c>
      <c r="R33" s="667">
        <v>0</v>
      </c>
      <c r="S33" s="667">
        <v>0</v>
      </c>
      <c r="T33" s="672">
        <v>0</v>
      </c>
      <c r="U33" s="672">
        <v>0</v>
      </c>
      <c r="V33" s="672">
        <v>0</v>
      </c>
      <c r="W33" s="716">
        <v>0</v>
      </c>
      <c r="X33" s="667">
        <v>0</v>
      </c>
      <c r="Y33" s="667">
        <v>0</v>
      </c>
      <c r="Z33" s="672">
        <v>0</v>
      </c>
      <c r="AA33" s="672">
        <v>1</v>
      </c>
      <c r="AB33" s="672">
        <v>6288</v>
      </c>
      <c r="AC33" s="716">
        <v>0.13575222800000164</v>
      </c>
      <c r="AD33" s="667">
        <v>19</v>
      </c>
      <c r="AE33" s="667">
        <v>31987</v>
      </c>
      <c r="AF33" s="672">
        <v>2.2842454142236446</v>
      </c>
      <c r="AG33" s="672">
        <v>15</v>
      </c>
      <c r="AH33" s="672">
        <v>34364</v>
      </c>
      <c r="AI33" s="716">
        <v>5.8693307950783016</v>
      </c>
      <c r="AJ33" s="667">
        <v>17</v>
      </c>
      <c r="AK33" s="667">
        <v>8687940</v>
      </c>
      <c r="AL33" s="672">
        <v>740.2483964999999</v>
      </c>
      <c r="AM33" s="672">
        <v>6</v>
      </c>
      <c r="AN33" s="672">
        <v>3837765</v>
      </c>
      <c r="AO33" s="716">
        <v>437.53791468600002</v>
      </c>
      <c r="AP33" s="667">
        <v>0</v>
      </c>
      <c r="AQ33" s="667">
        <v>278</v>
      </c>
      <c r="AR33" s="672">
        <v>1.1497468219999998</v>
      </c>
      <c r="AS33" s="672">
        <v>0</v>
      </c>
      <c r="AT33" s="672">
        <v>275</v>
      </c>
      <c r="AU33" s="716">
        <v>1.0604834300000001</v>
      </c>
      <c r="AV33" s="672">
        <v>0</v>
      </c>
      <c r="AW33" s="672">
        <v>0</v>
      </c>
      <c r="AX33" s="716">
        <v>0</v>
      </c>
      <c r="AY33" s="667">
        <v>1</v>
      </c>
      <c r="AZ33" s="667">
        <v>0</v>
      </c>
      <c r="BA33" s="672">
        <v>142</v>
      </c>
      <c r="BB33" s="672">
        <v>1</v>
      </c>
      <c r="BC33" s="672">
        <v>0</v>
      </c>
      <c r="BD33" s="716">
        <v>245</v>
      </c>
      <c r="BE33" s="667">
        <v>0</v>
      </c>
      <c r="BF33" s="667">
        <v>6</v>
      </c>
      <c r="BG33" s="672">
        <v>5.7083370000000008E-3</v>
      </c>
      <c r="BH33" s="672">
        <v>0</v>
      </c>
      <c r="BI33" s="672">
        <v>0</v>
      </c>
      <c r="BJ33" s="716">
        <v>0</v>
      </c>
      <c r="BK33" s="667">
        <v>0</v>
      </c>
      <c r="BL33" s="667">
        <v>-2</v>
      </c>
      <c r="BM33" s="672">
        <v>0.02</v>
      </c>
      <c r="BN33" s="672">
        <v>0</v>
      </c>
      <c r="BO33" s="672">
        <v>-1</v>
      </c>
      <c r="BP33" s="716">
        <v>0.02</v>
      </c>
      <c r="BQ33" s="672">
        <v>7</v>
      </c>
      <c r="BR33" s="672">
        <v>11794</v>
      </c>
      <c r="BS33" s="716">
        <v>0.53790858599997948</v>
      </c>
      <c r="BT33" s="667">
        <v>35</v>
      </c>
      <c r="BU33" s="667">
        <v>8155733</v>
      </c>
      <c r="BV33" s="672">
        <v>845.87687058800043</v>
      </c>
      <c r="BW33" s="672">
        <v>22</v>
      </c>
      <c r="BX33" s="672">
        <v>1402367</v>
      </c>
      <c r="BY33" s="716">
        <v>404.79030201600006</v>
      </c>
      <c r="BZ33" s="667">
        <v>129</v>
      </c>
      <c r="CA33" s="667">
        <v>955451</v>
      </c>
      <c r="CB33" s="672">
        <v>286.84284893800003</v>
      </c>
      <c r="CC33" s="672">
        <v>115</v>
      </c>
      <c r="CD33" s="672">
        <v>347731</v>
      </c>
      <c r="CE33" s="716">
        <v>246.08118938200002</v>
      </c>
      <c r="CF33" s="667">
        <v>7</v>
      </c>
      <c r="CG33" s="667">
        <v>2965</v>
      </c>
      <c r="CH33" s="672">
        <v>1.922096528</v>
      </c>
      <c r="CI33" s="672">
        <v>8</v>
      </c>
      <c r="CJ33" s="672">
        <v>2487</v>
      </c>
      <c r="CK33" s="716">
        <v>5.5248194000000002</v>
      </c>
      <c r="CL33" s="667">
        <v>40</v>
      </c>
      <c r="CM33" s="667">
        <v>3288587</v>
      </c>
      <c r="CN33" s="672">
        <v>285.96013845900006</v>
      </c>
      <c r="CO33" s="672">
        <v>31</v>
      </c>
      <c r="CP33" s="672">
        <v>1591022</v>
      </c>
      <c r="CQ33" s="716">
        <v>126.04958848200016</v>
      </c>
      <c r="CR33" s="667">
        <v>2</v>
      </c>
      <c r="CS33" s="667">
        <v>300</v>
      </c>
      <c r="CT33" s="672">
        <v>5.3904647379999995</v>
      </c>
      <c r="CU33" s="672">
        <v>3</v>
      </c>
      <c r="CV33" s="672">
        <v>558</v>
      </c>
      <c r="CW33" s="716">
        <v>48.504769195000002</v>
      </c>
      <c r="CX33" s="667">
        <v>0</v>
      </c>
      <c r="CY33" s="667">
        <v>16772</v>
      </c>
      <c r="CZ33" s="672">
        <v>34.120322000000002</v>
      </c>
      <c r="DA33" s="672">
        <v>0</v>
      </c>
      <c r="DB33" s="672">
        <v>11500</v>
      </c>
      <c r="DC33" s="716">
        <v>36.580449999999999</v>
      </c>
      <c r="DD33" s="667">
        <v>4</v>
      </c>
      <c r="DE33" s="667">
        <v>20747</v>
      </c>
      <c r="DF33" s="672">
        <v>1.1261523759999998</v>
      </c>
      <c r="DG33" s="672">
        <v>9</v>
      </c>
      <c r="DH33" s="672">
        <v>11301</v>
      </c>
      <c r="DI33" s="716">
        <v>1.384245511</v>
      </c>
      <c r="DJ33" s="667">
        <v>5</v>
      </c>
      <c r="DK33" s="667">
        <v>36256</v>
      </c>
      <c r="DL33" s="672">
        <v>1.6108827939999877</v>
      </c>
      <c r="DM33" s="672">
        <v>4</v>
      </c>
      <c r="DN33" s="672">
        <v>32336</v>
      </c>
      <c r="DO33" s="716">
        <v>0.61429753325806469</v>
      </c>
      <c r="DP33" s="667">
        <v>0</v>
      </c>
      <c r="DQ33" s="667">
        <v>0</v>
      </c>
      <c r="DR33" s="672">
        <v>0</v>
      </c>
      <c r="DS33" s="672"/>
      <c r="DT33" s="672"/>
      <c r="DU33" s="716"/>
      <c r="DV33" s="667">
        <v>58</v>
      </c>
      <c r="DW33" s="667">
        <v>1689341</v>
      </c>
      <c r="DX33" s="672">
        <v>767.188619281</v>
      </c>
      <c r="DY33" s="672">
        <v>14</v>
      </c>
      <c r="DZ33" s="672">
        <v>1950546</v>
      </c>
      <c r="EA33" s="716">
        <v>562.024317698</v>
      </c>
      <c r="EB33" s="667">
        <v>0</v>
      </c>
      <c r="EC33" s="667">
        <v>26</v>
      </c>
      <c r="ED33" s="672">
        <v>6.6432684999999991E-2</v>
      </c>
      <c r="EE33" s="672">
        <v>0</v>
      </c>
      <c r="EF33" s="672">
        <v>39</v>
      </c>
      <c r="EG33" s="716">
        <v>1.1895957E-2</v>
      </c>
      <c r="EH33" s="667">
        <v>2</v>
      </c>
      <c r="EI33" s="667">
        <v>0</v>
      </c>
      <c r="EJ33" s="672">
        <v>15.499999405999999</v>
      </c>
      <c r="EK33" s="672">
        <v>3</v>
      </c>
      <c r="EL33" s="672">
        <v>8459</v>
      </c>
      <c r="EM33" s="716">
        <v>99.85505590000038</v>
      </c>
      <c r="EN33" s="667">
        <v>3</v>
      </c>
      <c r="EO33" s="667">
        <v>11823</v>
      </c>
      <c r="EP33" s="672">
        <v>12.058552450773156</v>
      </c>
      <c r="EQ33" s="672">
        <v>9</v>
      </c>
      <c r="ER33" s="672">
        <v>45312</v>
      </c>
      <c r="ES33" s="716">
        <v>16.179887201424712</v>
      </c>
      <c r="ET33" s="673">
        <v>333</v>
      </c>
      <c r="EU33" s="673">
        <v>24097249</v>
      </c>
      <c r="EV33" s="673">
        <v>3302.3811163820219</v>
      </c>
      <c r="EW33" s="718">
        <v>269</v>
      </c>
      <c r="EX33" s="718">
        <v>10707883</v>
      </c>
      <c r="EY33" s="718">
        <v>2553.3144301067637</v>
      </c>
      <c r="EZ33" s="646">
        <v>3444</v>
      </c>
      <c r="FA33" s="722">
        <v>25574126</v>
      </c>
      <c r="FB33" s="646">
        <v>11141.68408787402</v>
      </c>
      <c r="FC33" s="719">
        <v>2564</v>
      </c>
      <c r="FD33" s="719">
        <v>12135635</v>
      </c>
      <c r="FE33" s="725">
        <v>12219.868934637763</v>
      </c>
    </row>
    <row r="34" spans="1:161" ht="15" customHeight="1">
      <c r="A34" s="662">
        <v>30</v>
      </c>
      <c r="B34" s="662" t="s">
        <v>159</v>
      </c>
      <c r="C34" s="667">
        <v>0</v>
      </c>
      <c r="D34" s="667">
        <v>0</v>
      </c>
      <c r="E34" s="672">
        <v>0</v>
      </c>
      <c r="F34" s="672">
        <v>0</v>
      </c>
      <c r="G34" s="672">
        <v>0</v>
      </c>
      <c r="H34" s="716">
        <v>0</v>
      </c>
      <c r="I34" s="672">
        <v>0</v>
      </c>
      <c r="J34" s="672">
        <v>2</v>
      </c>
      <c r="K34" s="716">
        <v>1.5376694900000002E-3</v>
      </c>
      <c r="L34" s="667">
        <v>0</v>
      </c>
      <c r="M34" s="667">
        <v>0</v>
      </c>
      <c r="N34" s="672">
        <v>0</v>
      </c>
      <c r="O34" s="672">
        <v>0</v>
      </c>
      <c r="P34" s="672">
        <v>0</v>
      </c>
      <c r="Q34" s="716">
        <v>0</v>
      </c>
      <c r="R34" s="667">
        <v>0</v>
      </c>
      <c r="S34" s="667">
        <v>0</v>
      </c>
      <c r="T34" s="672">
        <v>0</v>
      </c>
      <c r="U34" s="672">
        <v>0</v>
      </c>
      <c r="V34" s="672">
        <v>0</v>
      </c>
      <c r="W34" s="716">
        <v>0</v>
      </c>
      <c r="X34" s="667">
        <v>0</v>
      </c>
      <c r="Y34" s="667">
        <v>0</v>
      </c>
      <c r="Z34" s="672">
        <v>0</v>
      </c>
      <c r="AA34" s="672">
        <v>0</v>
      </c>
      <c r="AB34" s="672">
        <v>0</v>
      </c>
      <c r="AC34" s="716">
        <v>0</v>
      </c>
      <c r="AD34" s="667">
        <v>0</v>
      </c>
      <c r="AE34" s="667">
        <v>0</v>
      </c>
      <c r="AF34" s="672">
        <v>0</v>
      </c>
      <c r="AG34" s="672">
        <v>0</v>
      </c>
      <c r="AH34" s="672">
        <v>0</v>
      </c>
      <c r="AI34" s="716">
        <v>0</v>
      </c>
      <c r="AJ34" s="667">
        <v>0</v>
      </c>
      <c r="AK34" s="667">
        <v>0</v>
      </c>
      <c r="AL34" s="672">
        <v>0</v>
      </c>
      <c r="AM34" s="672">
        <v>0</v>
      </c>
      <c r="AN34" s="672">
        <v>0</v>
      </c>
      <c r="AO34" s="716">
        <v>0</v>
      </c>
      <c r="AP34" s="667">
        <v>0</v>
      </c>
      <c r="AQ34" s="667">
        <v>0</v>
      </c>
      <c r="AR34" s="672">
        <v>0</v>
      </c>
      <c r="AS34" s="672">
        <v>0</v>
      </c>
      <c r="AT34" s="672">
        <v>0</v>
      </c>
      <c r="AU34" s="716">
        <v>0</v>
      </c>
      <c r="AV34" s="672">
        <v>0</v>
      </c>
      <c r="AW34" s="672">
        <v>0</v>
      </c>
      <c r="AX34" s="716">
        <v>0</v>
      </c>
      <c r="AY34" s="667">
        <v>0</v>
      </c>
      <c r="AZ34" s="667">
        <v>0</v>
      </c>
      <c r="BA34" s="672">
        <v>0</v>
      </c>
      <c r="BB34" s="672">
        <v>0</v>
      </c>
      <c r="BC34" s="672">
        <v>0</v>
      </c>
      <c r="BD34" s="716">
        <v>0</v>
      </c>
      <c r="BE34" s="667">
        <v>0</v>
      </c>
      <c r="BF34" s="667">
        <v>0</v>
      </c>
      <c r="BG34" s="672">
        <v>0</v>
      </c>
      <c r="BH34" s="672">
        <v>0</v>
      </c>
      <c r="BI34" s="672">
        <v>0</v>
      </c>
      <c r="BJ34" s="716">
        <v>0</v>
      </c>
      <c r="BK34" s="667">
        <v>0</v>
      </c>
      <c r="BL34" s="667">
        <v>0</v>
      </c>
      <c r="BM34" s="672">
        <v>0</v>
      </c>
      <c r="BN34" s="672">
        <v>0</v>
      </c>
      <c r="BO34" s="672">
        <v>0</v>
      </c>
      <c r="BP34" s="716">
        <v>0</v>
      </c>
      <c r="BQ34" s="672">
        <v>0</v>
      </c>
      <c r="BR34" s="672">
        <v>0</v>
      </c>
      <c r="BS34" s="716">
        <v>0</v>
      </c>
      <c r="BT34" s="667">
        <v>0</v>
      </c>
      <c r="BU34" s="667">
        <v>0</v>
      </c>
      <c r="BV34" s="672">
        <v>0</v>
      </c>
      <c r="BW34" s="672">
        <v>0</v>
      </c>
      <c r="BX34" s="672">
        <v>0</v>
      </c>
      <c r="BY34" s="716">
        <v>0</v>
      </c>
      <c r="BZ34" s="667">
        <v>0</v>
      </c>
      <c r="CA34" s="667">
        <v>0</v>
      </c>
      <c r="CB34" s="672">
        <v>0</v>
      </c>
      <c r="CC34" s="672">
        <v>0</v>
      </c>
      <c r="CD34" s="672">
        <v>0</v>
      </c>
      <c r="CE34" s="716">
        <v>0</v>
      </c>
      <c r="CF34" s="667">
        <v>0</v>
      </c>
      <c r="CG34" s="667">
        <v>0</v>
      </c>
      <c r="CH34" s="672">
        <v>0</v>
      </c>
      <c r="CI34" s="672">
        <v>0</v>
      </c>
      <c r="CJ34" s="672">
        <v>0</v>
      </c>
      <c r="CK34" s="716">
        <v>0</v>
      </c>
      <c r="CL34" s="667">
        <v>0</v>
      </c>
      <c r="CM34" s="667">
        <v>0</v>
      </c>
      <c r="CN34" s="672">
        <v>0</v>
      </c>
      <c r="CO34" s="672">
        <v>0</v>
      </c>
      <c r="CP34" s="672">
        <v>0</v>
      </c>
      <c r="CQ34" s="716">
        <v>0</v>
      </c>
      <c r="CR34" s="667">
        <v>0</v>
      </c>
      <c r="CS34" s="667">
        <v>0</v>
      </c>
      <c r="CT34" s="672">
        <v>0</v>
      </c>
      <c r="CU34" s="672">
        <v>1</v>
      </c>
      <c r="CV34" s="672">
        <v>4322</v>
      </c>
      <c r="CW34" s="716">
        <v>1.4955890549999999</v>
      </c>
      <c r="CX34" s="667">
        <v>0</v>
      </c>
      <c r="CY34" s="667">
        <v>26</v>
      </c>
      <c r="CZ34" s="672">
        <v>0.1140965</v>
      </c>
      <c r="DA34" s="672">
        <v>0</v>
      </c>
      <c r="DB34" s="672">
        <v>14</v>
      </c>
      <c r="DC34" s="716">
        <v>4.8113400000000001E-2</v>
      </c>
      <c r="DD34" s="667">
        <v>0</v>
      </c>
      <c r="DE34" s="667">
        <v>0</v>
      </c>
      <c r="DF34" s="672">
        <v>0</v>
      </c>
      <c r="DG34" s="672">
        <v>0</v>
      </c>
      <c r="DH34" s="672">
        <v>0</v>
      </c>
      <c r="DI34" s="716">
        <v>0</v>
      </c>
      <c r="DJ34" s="667">
        <v>0</v>
      </c>
      <c r="DK34" s="667">
        <v>0</v>
      </c>
      <c r="DL34" s="672">
        <v>0</v>
      </c>
      <c r="DM34" s="672">
        <v>0</v>
      </c>
      <c r="DN34" s="672">
        <v>0</v>
      </c>
      <c r="DO34" s="716">
        <v>0</v>
      </c>
      <c r="DP34" s="667">
        <v>0</v>
      </c>
      <c r="DQ34" s="667">
        <v>0</v>
      </c>
      <c r="DR34" s="672">
        <v>0</v>
      </c>
      <c r="DS34" s="672"/>
      <c r="DT34" s="672"/>
      <c r="DU34" s="716"/>
      <c r="DV34" s="667">
        <v>0</v>
      </c>
      <c r="DW34" s="667">
        <v>12609</v>
      </c>
      <c r="DX34" s="672">
        <v>0.31248440000000005</v>
      </c>
      <c r="DY34" s="672">
        <v>0</v>
      </c>
      <c r="DZ34" s="672">
        <v>15230</v>
      </c>
      <c r="EA34" s="716">
        <v>0.3991654</v>
      </c>
      <c r="EB34" s="667">
        <v>0</v>
      </c>
      <c r="EC34" s="667">
        <v>0</v>
      </c>
      <c r="ED34" s="672">
        <v>0</v>
      </c>
      <c r="EE34" s="672">
        <v>0</v>
      </c>
      <c r="EF34" s="672">
        <v>0</v>
      </c>
      <c r="EG34" s="716">
        <v>0</v>
      </c>
      <c r="EH34" s="667">
        <v>0</v>
      </c>
      <c r="EI34" s="667">
        <v>0</v>
      </c>
      <c r="EJ34" s="672">
        <v>0</v>
      </c>
      <c r="EK34" s="672">
        <v>0</v>
      </c>
      <c r="EL34" s="672">
        <v>2</v>
      </c>
      <c r="EM34" s="716">
        <v>1.0596E-3</v>
      </c>
      <c r="EN34" s="667">
        <v>0</v>
      </c>
      <c r="EO34" s="667">
        <v>0</v>
      </c>
      <c r="EP34" s="672">
        <v>1.6994899999999997E-4</v>
      </c>
      <c r="EQ34" s="672">
        <v>0</v>
      </c>
      <c r="ER34" s="672">
        <v>10</v>
      </c>
      <c r="ES34" s="716">
        <v>4.3793E-3</v>
      </c>
      <c r="ET34" s="673">
        <v>0</v>
      </c>
      <c r="EU34" s="673">
        <v>12635</v>
      </c>
      <c r="EV34" s="673">
        <v>0.42675084900000004</v>
      </c>
      <c r="EW34" s="718">
        <v>1</v>
      </c>
      <c r="EX34" s="718">
        <v>19580</v>
      </c>
      <c r="EY34" s="718">
        <v>1.9498444244900002</v>
      </c>
      <c r="EZ34" s="646">
        <v>0</v>
      </c>
      <c r="FA34" s="722">
        <v>12635</v>
      </c>
      <c r="FB34" s="646">
        <v>0.42675084900000004</v>
      </c>
      <c r="FC34" s="719">
        <v>1</v>
      </c>
      <c r="FD34" s="719">
        <v>19580</v>
      </c>
      <c r="FE34" s="725">
        <v>1.9498444244900002</v>
      </c>
    </row>
    <row r="35" spans="1:161" ht="15" customHeight="1">
      <c r="A35" s="662">
        <v>31</v>
      </c>
      <c r="B35" s="662" t="s">
        <v>160</v>
      </c>
      <c r="C35" s="667">
        <v>535</v>
      </c>
      <c r="D35" s="667">
        <v>498352</v>
      </c>
      <c r="E35" s="672">
        <v>565.03803099499999</v>
      </c>
      <c r="F35" s="672">
        <v>556</v>
      </c>
      <c r="G35" s="672">
        <v>546451</v>
      </c>
      <c r="H35" s="716">
        <v>706.59893784500002</v>
      </c>
      <c r="I35" s="672">
        <v>0</v>
      </c>
      <c r="J35" s="672">
        <v>0</v>
      </c>
      <c r="K35" s="716">
        <v>0</v>
      </c>
      <c r="L35" s="667">
        <v>2</v>
      </c>
      <c r="M35" s="667">
        <v>1723</v>
      </c>
      <c r="N35" s="672">
        <v>0.54234847600000002</v>
      </c>
      <c r="O35" s="672">
        <v>0</v>
      </c>
      <c r="P35" s="672">
        <v>2227</v>
      </c>
      <c r="Q35" s="716">
        <v>0.24712817099999995</v>
      </c>
      <c r="R35" s="667">
        <v>0</v>
      </c>
      <c r="S35" s="667">
        <v>0</v>
      </c>
      <c r="T35" s="672">
        <v>0</v>
      </c>
      <c r="U35" s="672">
        <v>0</v>
      </c>
      <c r="V35" s="672">
        <v>0</v>
      </c>
      <c r="W35" s="716">
        <v>0</v>
      </c>
      <c r="X35" s="667">
        <v>0</v>
      </c>
      <c r="Y35" s="667">
        <v>0</v>
      </c>
      <c r="Z35" s="672">
        <v>0</v>
      </c>
      <c r="AA35" s="672">
        <v>0</v>
      </c>
      <c r="AB35" s="672">
        <v>0</v>
      </c>
      <c r="AC35" s="716">
        <v>0</v>
      </c>
      <c r="AD35" s="667">
        <v>0</v>
      </c>
      <c r="AE35" s="667">
        <v>0</v>
      </c>
      <c r="AF35" s="672">
        <v>0</v>
      </c>
      <c r="AG35" s="672">
        <v>0</v>
      </c>
      <c r="AH35" s="672">
        <v>0</v>
      </c>
      <c r="AI35" s="716">
        <v>0</v>
      </c>
      <c r="AJ35" s="667">
        <v>3</v>
      </c>
      <c r="AK35" s="667">
        <v>296</v>
      </c>
      <c r="AL35" s="672">
        <v>2.1142567999999997</v>
      </c>
      <c r="AM35" s="672">
        <v>1</v>
      </c>
      <c r="AN35" s="672">
        <v>228</v>
      </c>
      <c r="AO35" s="716">
        <v>1.1537256979999999</v>
      </c>
      <c r="AP35" s="667">
        <v>0</v>
      </c>
      <c r="AQ35" s="667">
        <v>12</v>
      </c>
      <c r="AR35" s="672">
        <v>3.3224256999999993E-2</v>
      </c>
      <c r="AS35" s="672">
        <v>0</v>
      </c>
      <c r="AT35" s="672">
        <v>9</v>
      </c>
      <c r="AU35" s="716">
        <v>3.1533760000000001E-2</v>
      </c>
      <c r="AV35" s="672">
        <v>0</v>
      </c>
      <c r="AW35" s="672">
        <v>0</v>
      </c>
      <c r="AX35" s="716">
        <v>0</v>
      </c>
      <c r="AY35" s="667">
        <v>0</v>
      </c>
      <c r="AZ35" s="667">
        <v>0</v>
      </c>
      <c r="BA35" s="672">
        <v>0</v>
      </c>
      <c r="BB35" s="672">
        <v>0</v>
      </c>
      <c r="BC35" s="672">
        <v>0</v>
      </c>
      <c r="BD35" s="716">
        <v>0</v>
      </c>
      <c r="BE35" s="667">
        <v>0</v>
      </c>
      <c r="BF35" s="667">
        <v>0</v>
      </c>
      <c r="BG35" s="672">
        <v>0</v>
      </c>
      <c r="BH35" s="672">
        <v>0</v>
      </c>
      <c r="BI35" s="672">
        <v>0</v>
      </c>
      <c r="BJ35" s="716">
        <v>0</v>
      </c>
      <c r="BK35" s="667">
        <v>0</v>
      </c>
      <c r="BL35" s="667">
        <v>0</v>
      </c>
      <c r="BM35" s="672">
        <v>0</v>
      </c>
      <c r="BN35" s="672">
        <v>0</v>
      </c>
      <c r="BO35" s="672">
        <v>0</v>
      </c>
      <c r="BP35" s="716">
        <v>0</v>
      </c>
      <c r="BQ35" s="672">
        <v>0</v>
      </c>
      <c r="BR35" s="672">
        <v>0</v>
      </c>
      <c r="BS35" s="716">
        <v>0</v>
      </c>
      <c r="BT35" s="667">
        <v>2</v>
      </c>
      <c r="BU35" s="667">
        <v>28</v>
      </c>
      <c r="BV35" s="672">
        <v>1.7414589220000001</v>
      </c>
      <c r="BW35" s="672">
        <v>1</v>
      </c>
      <c r="BX35" s="672">
        <v>1639</v>
      </c>
      <c r="BY35" s="716">
        <v>2.6411415369999989</v>
      </c>
      <c r="BZ35" s="667">
        <v>0</v>
      </c>
      <c r="CA35" s="667">
        <v>0</v>
      </c>
      <c r="CB35" s="672">
        <v>0</v>
      </c>
      <c r="CC35" s="672">
        <v>0</v>
      </c>
      <c r="CD35" s="672">
        <v>0</v>
      </c>
      <c r="CE35" s="716">
        <v>0</v>
      </c>
      <c r="CF35" s="667">
        <v>1</v>
      </c>
      <c r="CG35" s="667">
        <v>41</v>
      </c>
      <c r="CH35" s="672">
        <v>1.51413E-3</v>
      </c>
      <c r="CI35" s="672">
        <v>0</v>
      </c>
      <c r="CJ35" s="672">
        <v>109</v>
      </c>
      <c r="CK35" s="716">
        <v>3.5945999999999999E-3</v>
      </c>
      <c r="CL35" s="667">
        <v>0</v>
      </c>
      <c r="CM35" s="667">
        <v>0</v>
      </c>
      <c r="CN35" s="672">
        <v>0</v>
      </c>
      <c r="CO35" s="672">
        <v>2</v>
      </c>
      <c r="CP35" s="672">
        <v>286</v>
      </c>
      <c r="CQ35" s="716">
        <v>0.29997425999999999</v>
      </c>
      <c r="CR35" s="667">
        <v>0</v>
      </c>
      <c r="CS35" s="667">
        <v>0</v>
      </c>
      <c r="CT35" s="672">
        <v>0</v>
      </c>
      <c r="CU35" s="672">
        <v>0</v>
      </c>
      <c r="CV35" s="672">
        <v>0</v>
      </c>
      <c r="CW35" s="716">
        <v>0</v>
      </c>
      <c r="CX35" s="667">
        <v>0</v>
      </c>
      <c r="CY35" s="667">
        <v>631</v>
      </c>
      <c r="CZ35" s="672">
        <v>2.5770150999999997</v>
      </c>
      <c r="DA35" s="672">
        <v>0</v>
      </c>
      <c r="DB35" s="672">
        <v>536</v>
      </c>
      <c r="DC35" s="716">
        <v>2.7959577000000002</v>
      </c>
      <c r="DD35" s="667">
        <v>0</v>
      </c>
      <c r="DE35" s="667">
        <v>0</v>
      </c>
      <c r="DF35" s="672">
        <v>1.2057864749999994</v>
      </c>
      <c r="DG35" s="672">
        <v>1</v>
      </c>
      <c r="DH35" s="672">
        <v>439</v>
      </c>
      <c r="DI35" s="716">
        <v>0.135308277</v>
      </c>
      <c r="DJ35" s="667">
        <v>0</v>
      </c>
      <c r="DK35" s="667">
        <v>0</v>
      </c>
      <c r="DL35" s="672">
        <v>0</v>
      </c>
      <c r="DM35" s="672">
        <v>0</v>
      </c>
      <c r="DN35" s="672">
        <v>0</v>
      </c>
      <c r="DO35" s="716">
        <v>0</v>
      </c>
      <c r="DP35" s="667">
        <v>0</v>
      </c>
      <c r="DQ35" s="667">
        <v>0</v>
      </c>
      <c r="DR35" s="672">
        <v>0</v>
      </c>
      <c r="DS35" s="672"/>
      <c r="DT35" s="672"/>
      <c r="DU35" s="716"/>
      <c r="DV35" s="667">
        <v>0</v>
      </c>
      <c r="DW35" s="667">
        <v>7831</v>
      </c>
      <c r="DX35" s="672">
        <v>26.153049054</v>
      </c>
      <c r="DY35" s="672">
        <v>3</v>
      </c>
      <c r="DZ35" s="672">
        <v>8578</v>
      </c>
      <c r="EA35" s="716">
        <v>29.859946867999998</v>
      </c>
      <c r="EB35" s="667">
        <v>0</v>
      </c>
      <c r="EC35" s="667">
        <v>0</v>
      </c>
      <c r="ED35" s="672">
        <v>0</v>
      </c>
      <c r="EE35" s="672">
        <v>0</v>
      </c>
      <c r="EF35" s="672">
        <v>0</v>
      </c>
      <c r="EG35" s="716">
        <v>0</v>
      </c>
      <c r="EH35" s="667">
        <v>0</v>
      </c>
      <c r="EI35" s="667">
        <v>0</v>
      </c>
      <c r="EJ35" s="672">
        <v>0</v>
      </c>
      <c r="EK35" s="672">
        <v>0</v>
      </c>
      <c r="EL35" s="672">
        <v>173</v>
      </c>
      <c r="EM35" s="716">
        <v>0.98441979999999951</v>
      </c>
      <c r="EN35" s="667">
        <v>0</v>
      </c>
      <c r="EO35" s="667">
        <v>488</v>
      </c>
      <c r="EP35" s="672">
        <v>0.26851347499999989</v>
      </c>
      <c r="EQ35" s="672">
        <v>0</v>
      </c>
      <c r="ER35" s="672">
        <v>602</v>
      </c>
      <c r="ES35" s="716">
        <v>0.51468339299999977</v>
      </c>
      <c r="ET35" s="673">
        <v>8</v>
      </c>
      <c r="EU35" s="673">
        <v>11050</v>
      </c>
      <c r="EV35" s="673">
        <v>34.637166688999997</v>
      </c>
      <c r="EW35" s="718">
        <v>8</v>
      </c>
      <c r="EX35" s="718">
        <v>14826</v>
      </c>
      <c r="EY35" s="718">
        <v>38.667414063999992</v>
      </c>
      <c r="EZ35" s="646">
        <v>543</v>
      </c>
      <c r="FA35" s="722">
        <v>509402</v>
      </c>
      <c r="FB35" s="646">
        <v>599.67519768399995</v>
      </c>
      <c r="FC35" s="719">
        <v>564</v>
      </c>
      <c r="FD35" s="719">
        <v>561277</v>
      </c>
      <c r="FE35" s="725">
        <v>745.26635190900004</v>
      </c>
    </row>
    <row r="36" spans="1:161" s="661" customFormat="1" ht="15" customHeight="1">
      <c r="A36" s="674">
        <v>32</v>
      </c>
      <c r="B36" s="674" t="s">
        <v>161</v>
      </c>
      <c r="C36" s="675">
        <v>0</v>
      </c>
      <c r="D36" s="675">
        <v>0</v>
      </c>
      <c r="E36" s="675">
        <v>0</v>
      </c>
      <c r="F36" s="672">
        <v>0</v>
      </c>
      <c r="G36" s="672">
        <v>0</v>
      </c>
      <c r="H36" s="716">
        <v>0</v>
      </c>
      <c r="I36" s="672">
        <v>0</v>
      </c>
      <c r="J36" s="672">
        <v>11</v>
      </c>
      <c r="K36" s="716">
        <v>1.2389999999999998E-2</v>
      </c>
      <c r="L36" s="675">
        <v>1</v>
      </c>
      <c r="M36" s="675">
        <v>54</v>
      </c>
      <c r="N36" s="675">
        <v>2.3758868000000002E-2</v>
      </c>
      <c r="O36" s="672">
        <v>0</v>
      </c>
      <c r="P36" s="672">
        <v>34</v>
      </c>
      <c r="Q36" s="716">
        <v>6.4573319999999997E-3</v>
      </c>
      <c r="R36" s="675">
        <v>0</v>
      </c>
      <c r="S36" s="675">
        <v>0</v>
      </c>
      <c r="T36" s="675">
        <v>0</v>
      </c>
      <c r="U36" s="672">
        <v>0</v>
      </c>
      <c r="V36" s="672">
        <v>0</v>
      </c>
      <c r="W36" s="716">
        <v>0</v>
      </c>
      <c r="X36" s="675">
        <v>0</v>
      </c>
      <c r="Y36" s="675">
        <v>0</v>
      </c>
      <c r="Z36" s="675">
        <v>0</v>
      </c>
      <c r="AA36" s="672">
        <v>0</v>
      </c>
      <c r="AB36" s="672">
        <v>0</v>
      </c>
      <c r="AC36" s="716">
        <v>0</v>
      </c>
      <c r="AD36" s="675">
        <v>2</v>
      </c>
      <c r="AE36" s="675">
        <v>2227</v>
      </c>
      <c r="AF36" s="675">
        <v>0.14909963397260276</v>
      </c>
      <c r="AG36" s="672">
        <v>1</v>
      </c>
      <c r="AH36" s="672">
        <v>1978</v>
      </c>
      <c r="AI36" s="716">
        <v>0.10979147695890411</v>
      </c>
      <c r="AJ36" s="675">
        <v>0</v>
      </c>
      <c r="AK36" s="675">
        <v>0</v>
      </c>
      <c r="AL36" s="675">
        <v>0</v>
      </c>
      <c r="AM36" s="672">
        <v>0</v>
      </c>
      <c r="AN36" s="672">
        <v>0</v>
      </c>
      <c r="AO36" s="716">
        <v>0</v>
      </c>
      <c r="AP36" s="675">
        <v>0</v>
      </c>
      <c r="AQ36" s="675">
        <v>18</v>
      </c>
      <c r="AR36" s="675">
        <v>8.5541139000000002E-2</v>
      </c>
      <c r="AS36" s="672">
        <v>0</v>
      </c>
      <c r="AT36" s="672">
        <v>9</v>
      </c>
      <c r="AU36" s="716">
        <v>5.3413744999999999E-2</v>
      </c>
      <c r="AV36" s="672">
        <v>0</v>
      </c>
      <c r="AW36" s="672">
        <v>0</v>
      </c>
      <c r="AX36" s="716">
        <v>0</v>
      </c>
      <c r="AY36" s="675">
        <v>0</v>
      </c>
      <c r="AZ36" s="675">
        <v>0</v>
      </c>
      <c r="BA36" s="675">
        <v>0</v>
      </c>
      <c r="BB36" s="672">
        <v>0</v>
      </c>
      <c r="BC36" s="672">
        <v>0</v>
      </c>
      <c r="BD36" s="716">
        <v>0</v>
      </c>
      <c r="BE36" s="675">
        <v>0</v>
      </c>
      <c r="BF36" s="675">
        <v>1</v>
      </c>
      <c r="BG36" s="675">
        <v>2.1186759999999999E-3</v>
      </c>
      <c r="BH36" s="672">
        <v>0</v>
      </c>
      <c r="BI36" s="672">
        <v>0</v>
      </c>
      <c r="BJ36" s="716">
        <v>0</v>
      </c>
      <c r="BK36" s="675">
        <v>2</v>
      </c>
      <c r="BL36" s="675">
        <v>925</v>
      </c>
      <c r="BM36" s="675">
        <v>0.1</v>
      </c>
      <c r="BN36" s="672">
        <v>0</v>
      </c>
      <c r="BO36" s="672">
        <v>2</v>
      </c>
      <c r="BP36" s="716">
        <v>0</v>
      </c>
      <c r="BQ36" s="672">
        <v>1</v>
      </c>
      <c r="BR36" s="672">
        <v>44</v>
      </c>
      <c r="BS36" s="716">
        <v>6.5648E-3</v>
      </c>
      <c r="BT36" s="675">
        <v>0</v>
      </c>
      <c r="BU36" s="675">
        <v>0</v>
      </c>
      <c r="BV36" s="675">
        <v>0</v>
      </c>
      <c r="BW36" s="672">
        <v>0</v>
      </c>
      <c r="BX36" s="672">
        <v>0</v>
      </c>
      <c r="BY36" s="716">
        <v>0</v>
      </c>
      <c r="BZ36" s="675">
        <v>0</v>
      </c>
      <c r="CA36" s="675">
        <v>0</v>
      </c>
      <c r="CB36" s="675">
        <v>0</v>
      </c>
      <c r="CC36" s="672">
        <v>0</v>
      </c>
      <c r="CD36" s="672">
        <v>0</v>
      </c>
      <c r="CE36" s="716">
        <v>0</v>
      </c>
      <c r="CF36" s="675">
        <v>0</v>
      </c>
      <c r="CG36" s="675">
        <v>205</v>
      </c>
      <c r="CH36" s="675">
        <v>9.9962140000000005E-2</v>
      </c>
      <c r="CI36" s="672">
        <v>0</v>
      </c>
      <c r="CJ36" s="672">
        <v>0</v>
      </c>
      <c r="CK36" s="716">
        <v>0</v>
      </c>
      <c r="CL36" s="675">
        <v>0</v>
      </c>
      <c r="CM36" s="675">
        <v>-2</v>
      </c>
      <c r="CN36" s="675">
        <v>1.7983532869999996</v>
      </c>
      <c r="CO36" s="672">
        <v>2</v>
      </c>
      <c r="CP36" s="672">
        <v>947</v>
      </c>
      <c r="CQ36" s="716">
        <v>1.5575870150000002</v>
      </c>
      <c r="CR36" s="675">
        <v>0</v>
      </c>
      <c r="CS36" s="675">
        <v>0</v>
      </c>
      <c r="CT36" s="675">
        <v>0</v>
      </c>
      <c r="CU36" s="672">
        <v>0</v>
      </c>
      <c r="CV36" s="672">
        <v>0</v>
      </c>
      <c r="CW36" s="716">
        <v>0</v>
      </c>
      <c r="CX36" s="675">
        <v>0</v>
      </c>
      <c r="CY36" s="675">
        <v>17</v>
      </c>
      <c r="CZ36" s="675">
        <v>3.9479500000000001E-2</v>
      </c>
      <c r="DA36" s="672">
        <v>0</v>
      </c>
      <c r="DB36" s="672">
        <v>77</v>
      </c>
      <c r="DC36" s="716">
        <v>0.25584649999999998</v>
      </c>
      <c r="DD36" s="675">
        <v>0</v>
      </c>
      <c r="DE36" s="675">
        <v>0</v>
      </c>
      <c r="DF36" s="675">
        <v>0</v>
      </c>
      <c r="DG36" s="672">
        <v>0</v>
      </c>
      <c r="DH36" s="672">
        <v>0</v>
      </c>
      <c r="DI36" s="716">
        <v>0</v>
      </c>
      <c r="DJ36" s="675">
        <v>0</v>
      </c>
      <c r="DK36" s="675">
        <v>0</v>
      </c>
      <c r="DL36" s="675">
        <v>0</v>
      </c>
      <c r="DM36" s="672">
        <v>0</v>
      </c>
      <c r="DN36" s="672">
        <v>0</v>
      </c>
      <c r="DO36" s="716">
        <v>0</v>
      </c>
      <c r="DP36" s="675">
        <v>0</v>
      </c>
      <c r="DQ36" s="675">
        <v>0</v>
      </c>
      <c r="DR36" s="675">
        <v>0</v>
      </c>
      <c r="DS36" s="672"/>
      <c r="DT36" s="672"/>
      <c r="DU36" s="716"/>
      <c r="DV36" s="675">
        <v>0</v>
      </c>
      <c r="DW36" s="675">
        <v>1896</v>
      </c>
      <c r="DX36" s="675">
        <v>4.3511399999999999E-2</v>
      </c>
      <c r="DY36" s="672">
        <v>1</v>
      </c>
      <c r="DZ36" s="672">
        <v>2417</v>
      </c>
      <c r="EA36" s="716">
        <v>0.80315600000000009</v>
      </c>
      <c r="EB36" s="675">
        <v>0</v>
      </c>
      <c r="EC36" s="675">
        <v>0</v>
      </c>
      <c r="ED36" s="675">
        <v>0</v>
      </c>
      <c r="EE36" s="672">
        <v>0</v>
      </c>
      <c r="EF36" s="672">
        <v>0</v>
      </c>
      <c r="EG36" s="716">
        <v>0</v>
      </c>
      <c r="EH36" s="675">
        <v>0</v>
      </c>
      <c r="EI36" s="675">
        <v>0</v>
      </c>
      <c r="EJ36" s="675">
        <v>0</v>
      </c>
      <c r="EK36" s="672">
        <v>0</v>
      </c>
      <c r="EL36" s="672">
        <v>24</v>
      </c>
      <c r="EM36" s="716">
        <v>4.5696599999999997E-2</v>
      </c>
      <c r="EN36" s="676">
        <v>0</v>
      </c>
      <c r="EO36" s="675">
        <v>169</v>
      </c>
      <c r="EP36" s="675">
        <v>0.16266863900000003</v>
      </c>
      <c r="EQ36" s="672">
        <v>0</v>
      </c>
      <c r="ER36" s="672">
        <v>262</v>
      </c>
      <c r="ES36" s="716">
        <v>0.30662470000000008</v>
      </c>
      <c r="ET36" s="677">
        <v>5</v>
      </c>
      <c r="EU36" s="677">
        <v>5510</v>
      </c>
      <c r="EV36" s="677">
        <v>2.5044932829726023</v>
      </c>
      <c r="EW36" s="718">
        <v>5</v>
      </c>
      <c r="EX36" s="718">
        <v>5805</v>
      </c>
      <c r="EY36" s="718">
        <v>3.1575281689589043</v>
      </c>
      <c r="EZ36" s="660">
        <v>5</v>
      </c>
      <c r="FA36" s="723">
        <v>5510</v>
      </c>
      <c r="FB36" s="660">
        <v>2.5044932829726023</v>
      </c>
      <c r="FC36" s="719">
        <v>5</v>
      </c>
      <c r="FD36" s="719">
        <v>5805</v>
      </c>
      <c r="FE36" s="725">
        <v>3.1575281689589043</v>
      </c>
    </row>
    <row r="37" spans="1:161" ht="15" customHeight="1">
      <c r="A37" s="662">
        <v>33</v>
      </c>
      <c r="B37" s="662" t="s">
        <v>162</v>
      </c>
      <c r="C37" s="667">
        <v>1200</v>
      </c>
      <c r="D37" s="667">
        <v>3437861</v>
      </c>
      <c r="E37" s="672">
        <v>25096.288730591001</v>
      </c>
      <c r="F37" s="672">
        <v>1239</v>
      </c>
      <c r="G37" s="672">
        <v>3469410</v>
      </c>
      <c r="H37" s="716">
        <v>19255.552412420999</v>
      </c>
      <c r="I37" s="672">
        <v>3</v>
      </c>
      <c r="J37" s="672">
        <v>380</v>
      </c>
      <c r="K37" s="716">
        <v>0.45193155457000006</v>
      </c>
      <c r="L37" s="667">
        <v>23</v>
      </c>
      <c r="M37" s="667">
        <v>157173</v>
      </c>
      <c r="N37" s="672">
        <v>77.221082328999984</v>
      </c>
      <c r="O37" s="672">
        <v>17</v>
      </c>
      <c r="P37" s="672">
        <v>109208</v>
      </c>
      <c r="Q37" s="716">
        <v>282.65249962000013</v>
      </c>
      <c r="R37" s="667">
        <v>0</v>
      </c>
      <c r="S37" s="667">
        <v>0</v>
      </c>
      <c r="T37" s="672">
        <v>0</v>
      </c>
      <c r="U37" s="672">
        <v>0</v>
      </c>
      <c r="V37" s="672">
        <v>0</v>
      </c>
      <c r="W37" s="716">
        <v>0</v>
      </c>
      <c r="X37" s="667">
        <v>0</v>
      </c>
      <c r="Y37" s="667">
        <v>0</v>
      </c>
      <c r="Z37" s="672">
        <v>1.5349136999999999</v>
      </c>
      <c r="AA37" s="672">
        <v>0</v>
      </c>
      <c r="AB37" s="672">
        <v>-28</v>
      </c>
      <c r="AC37" s="716">
        <v>0</v>
      </c>
      <c r="AD37" s="667">
        <v>19</v>
      </c>
      <c r="AE37" s="667">
        <v>268290</v>
      </c>
      <c r="AF37" s="672">
        <v>23.854976211188763</v>
      </c>
      <c r="AG37" s="672">
        <v>27</v>
      </c>
      <c r="AH37" s="672">
        <v>148156</v>
      </c>
      <c r="AI37" s="716">
        <v>19.775402832320431</v>
      </c>
      <c r="AJ37" s="667">
        <v>23</v>
      </c>
      <c r="AK37" s="667">
        <v>2605012</v>
      </c>
      <c r="AL37" s="672">
        <v>421.04073970000002</v>
      </c>
      <c r="AM37" s="672">
        <v>34</v>
      </c>
      <c r="AN37" s="672">
        <v>2678027</v>
      </c>
      <c r="AO37" s="716">
        <v>399.76679110999987</v>
      </c>
      <c r="AP37" s="667">
        <v>6</v>
      </c>
      <c r="AQ37" s="667">
        <v>321465</v>
      </c>
      <c r="AR37" s="672">
        <v>26.606669828997212</v>
      </c>
      <c r="AS37" s="672">
        <v>0</v>
      </c>
      <c r="AT37" s="672">
        <v>17419</v>
      </c>
      <c r="AU37" s="716">
        <v>1.3832736039999998</v>
      </c>
      <c r="AV37" s="672">
        <v>1</v>
      </c>
      <c r="AW37" s="672">
        <v>973</v>
      </c>
      <c r="AX37" s="716">
        <v>2.2127999999999998E-2</v>
      </c>
      <c r="AY37" s="667">
        <v>0</v>
      </c>
      <c r="AZ37" s="667">
        <v>81</v>
      </c>
      <c r="BA37" s="672">
        <v>1.5104412660000002</v>
      </c>
      <c r="BB37" s="672">
        <v>0</v>
      </c>
      <c r="BC37" s="672">
        <v>-1</v>
      </c>
      <c r="BD37" s="716">
        <v>4.824596584</v>
      </c>
      <c r="BE37" s="667">
        <v>0</v>
      </c>
      <c r="BF37" s="667">
        <v>41</v>
      </c>
      <c r="BG37" s="672">
        <v>3.1815507999999999E-2</v>
      </c>
      <c r="BH37" s="672">
        <v>0</v>
      </c>
      <c r="BI37" s="672">
        <v>149</v>
      </c>
      <c r="BJ37" s="716">
        <v>0.245639416</v>
      </c>
      <c r="BK37" s="667">
        <v>8</v>
      </c>
      <c r="BL37" s="667">
        <v>12004</v>
      </c>
      <c r="BM37" s="672">
        <v>20.411785371000001</v>
      </c>
      <c r="BN37" s="672">
        <v>2</v>
      </c>
      <c r="BO37" s="672">
        <v>8985</v>
      </c>
      <c r="BP37" s="716">
        <v>10.978118396999999</v>
      </c>
      <c r="BQ37" s="672">
        <v>41</v>
      </c>
      <c r="BR37" s="672">
        <v>186566</v>
      </c>
      <c r="BS37" s="716">
        <v>23.169249300999962</v>
      </c>
      <c r="BT37" s="667">
        <v>48</v>
      </c>
      <c r="BU37" s="667">
        <v>1653669</v>
      </c>
      <c r="BV37" s="672">
        <v>454.9489841310002</v>
      </c>
      <c r="BW37" s="672">
        <v>35</v>
      </c>
      <c r="BX37" s="672">
        <v>2371990</v>
      </c>
      <c r="BY37" s="716">
        <v>817.74773484900004</v>
      </c>
      <c r="BZ37" s="667">
        <v>392</v>
      </c>
      <c r="CA37" s="667">
        <v>1171682</v>
      </c>
      <c r="CB37" s="672">
        <v>731.88687722200007</v>
      </c>
      <c r="CC37" s="672">
        <v>373</v>
      </c>
      <c r="CD37" s="672">
        <v>1313806</v>
      </c>
      <c r="CE37" s="716">
        <v>759.76908400799994</v>
      </c>
      <c r="CF37" s="667">
        <v>10</v>
      </c>
      <c r="CG37" s="667">
        <v>572628</v>
      </c>
      <c r="CH37" s="672">
        <v>41.627835537000003</v>
      </c>
      <c r="CI37" s="672">
        <v>12</v>
      </c>
      <c r="CJ37" s="672">
        <v>665698</v>
      </c>
      <c r="CK37" s="716">
        <v>68.660027599999992</v>
      </c>
      <c r="CL37" s="667">
        <v>55</v>
      </c>
      <c r="CM37" s="667">
        <v>1262112</v>
      </c>
      <c r="CN37" s="672">
        <v>124.11998120099999</v>
      </c>
      <c r="CO37" s="672">
        <v>58</v>
      </c>
      <c r="CP37" s="672">
        <v>765800</v>
      </c>
      <c r="CQ37" s="716">
        <v>154.26882997999996</v>
      </c>
      <c r="CR37" s="667">
        <v>11</v>
      </c>
      <c r="CS37" s="667">
        <v>4178</v>
      </c>
      <c r="CT37" s="672">
        <v>13.130924112999999</v>
      </c>
      <c r="CU37" s="672">
        <v>14</v>
      </c>
      <c r="CV37" s="672">
        <v>98323</v>
      </c>
      <c r="CW37" s="716">
        <v>28.532070822999994</v>
      </c>
      <c r="CX37" s="667">
        <v>5</v>
      </c>
      <c r="CY37" s="667">
        <v>80916</v>
      </c>
      <c r="CZ37" s="672">
        <v>28.184918642000003</v>
      </c>
      <c r="DA37" s="672">
        <v>2</v>
      </c>
      <c r="DB37" s="672">
        <v>138378</v>
      </c>
      <c r="DC37" s="716">
        <v>24.984866200000003</v>
      </c>
      <c r="DD37" s="667">
        <v>14</v>
      </c>
      <c r="DE37" s="667">
        <v>50633</v>
      </c>
      <c r="DF37" s="672">
        <v>5.9416000570000058</v>
      </c>
      <c r="DG37" s="672">
        <v>17</v>
      </c>
      <c r="DH37" s="672">
        <v>62589</v>
      </c>
      <c r="DI37" s="716">
        <v>6.3571025789999993</v>
      </c>
      <c r="DJ37" s="667">
        <v>15</v>
      </c>
      <c r="DK37" s="667">
        <v>8861</v>
      </c>
      <c r="DL37" s="672">
        <v>8.1061796669999993</v>
      </c>
      <c r="DM37" s="672">
        <v>14</v>
      </c>
      <c r="DN37" s="672">
        <v>8625</v>
      </c>
      <c r="DO37" s="716">
        <v>6.4955406940000007</v>
      </c>
      <c r="DP37" s="667">
        <v>0</v>
      </c>
      <c r="DQ37" s="667">
        <v>0</v>
      </c>
      <c r="DR37" s="672">
        <v>0</v>
      </c>
      <c r="DS37" s="672"/>
      <c r="DT37" s="672"/>
      <c r="DU37" s="716"/>
      <c r="DV37" s="667">
        <v>45</v>
      </c>
      <c r="DW37" s="667">
        <v>315140</v>
      </c>
      <c r="DX37" s="672">
        <v>693.72846319400003</v>
      </c>
      <c r="DY37" s="672">
        <v>48</v>
      </c>
      <c r="DZ37" s="672">
        <v>283610</v>
      </c>
      <c r="EA37" s="716">
        <v>1289.4220171939999</v>
      </c>
      <c r="EB37" s="667">
        <v>3</v>
      </c>
      <c r="EC37" s="667">
        <v>3190</v>
      </c>
      <c r="ED37" s="672">
        <v>0.54000734100000003</v>
      </c>
      <c r="EE37" s="672">
        <v>5</v>
      </c>
      <c r="EF37" s="672">
        <v>16269</v>
      </c>
      <c r="EG37" s="716">
        <v>1.293370508</v>
      </c>
      <c r="EH37" s="667">
        <v>2</v>
      </c>
      <c r="EI37" s="667">
        <v>-46</v>
      </c>
      <c r="EJ37" s="672">
        <v>0.60782482400000015</v>
      </c>
      <c r="EK37" s="672">
        <v>6</v>
      </c>
      <c r="EL37" s="672">
        <v>1886</v>
      </c>
      <c r="EM37" s="716">
        <v>11.816568045999976</v>
      </c>
      <c r="EN37" s="667">
        <v>35</v>
      </c>
      <c r="EO37" s="667">
        <v>38689</v>
      </c>
      <c r="EP37" s="672">
        <v>29.997880277239958</v>
      </c>
      <c r="EQ37" s="672">
        <v>34</v>
      </c>
      <c r="ER37" s="672">
        <v>41510</v>
      </c>
      <c r="ES37" s="716">
        <v>25.250606174171402</v>
      </c>
      <c r="ET37" s="673">
        <v>714</v>
      </c>
      <c r="EU37" s="673">
        <v>8525718</v>
      </c>
      <c r="EV37" s="673">
        <v>2705.0339001204261</v>
      </c>
      <c r="EW37" s="718">
        <v>743</v>
      </c>
      <c r="EX37" s="718">
        <v>8918318</v>
      </c>
      <c r="EY37" s="718">
        <v>3937.8674490740614</v>
      </c>
      <c r="EZ37" s="646">
        <v>1914</v>
      </c>
      <c r="FA37" s="722">
        <v>11963579</v>
      </c>
      <c r="FB37" s="646">
        <v>27801.322630711427</v>
      </c>
      <c r="FC37" s="719">
        <v>1982</v>
      </c>
      <c r="FD37" s="719">
        <v>12387728</v>
      </c>
      <c r="FE37" s="725">
        <v>23193.419861495058</v>
      </c>
    </row>
    <row r="38" spans="1:161" ht="15" customHeight="1">
      <c r="A38" s="662">
        <v>34</v>
      </c>
      <c r="B38" s="662" t="s">
        <v>164</v>
      </c>
      <c r="C38" s="667">
        <v>0</v>
      </c>
      <c r="D38" s="667">
        <v>0</v>
      </c>
      <c r="E38" s="672">
        <v>0</v>
      </c>
      <c r="F38" s="672">
        <v>0</v>
      </c>
      <c r="G38" s="672">
        <v>0</v>
      </c>
      <c r="H38" s="716">
        <v>0</v>
      </c>
      <c r="I38" s="672">
        <v>0</v>
      </c>
      <c r="J38" s="672">
        <v>0</v>
      </c>
      <c r="K38" s="716">
        <v>0</v>
      </c>
      <c r="L38" s="667">
        <v>0</v>
      </c>
      <c r="M38" s="667">
        <v>0</v>
      </c>
      <c r="N38" s="672">
        <v>0</v>
      </c>
      <c r="O38" s="672">
        <v>0</v>
      </c>
      <c r="P38" s="672">
        <v>0</v>
      </c>
      <c r="Q38" s="716">
        <v>0</v>
      </c>
      <c r="R38" s="667">
        <v>0</v>
      </c>
      <c r="S38" s="667">
        <v>0</v>
      </c>
      <c r="T38" s="672">
        <v>0</v>
      </c>
      <c r="U38" s="672">
        <v>0</v>
      </c>
      <c r="V38" s="672">
        <v>0</v>
      </c>
      <c r="W38" s="716">
        <v>0</v>
      </c>
      <c r="X38" s="667">
        <v>0</v>
      </c>
      <c r="Y38" s="667">
        <v>0</v>
      </c>
      <c r="Z38" s="672">
        <v>0</v>
      </c>
      <c r="AA38" s="672">
        <v>0</v>
      </c>
      <c r="AB38" s="672">
        <v>0</v>
      </c>
      <c r="AC38" s="716">
        <v>0</v>
      </c>
      <c r="AD38" s="667">
        <v>0</v>
      </c>
      <c r="AE38" s="667">
        <v>0</v>
      </c>
      <c r="AF38" s="672">
        <v>0</v>
      </c>
      <c r="AG38" s="672">
        <v>0</v>
      </c>
      <c r="AH38" s="672">
        <v>0</v>
      </c>
      <c r="AI38" s="716">
        <v>0</v>
      </c>
      <c r="AJ38" s="667">
        <v>0</v>
      </c>
      <c r="AK38" s="667">
        <v>0</v>
      </c>
      <c r="AL38" s="672">
        <v>0</v>
      </c>
      <c r="AM38" s="672">
        <v>0</v>
      </c>
      <c r="AN38" s="672">
        <v>0</v>
      </c>
      <c r="AO38" s="716">
        <v>0</v>
      </c>
      <c r="AP38" s="667">
        <v>0</v>
      </c>
      <c r="AQ38" s="667">
        <v>0</v>
      </c>
      <c r="AR38" s="672">
        <v>0</v>
      </c>
      <c r="AS38" s="672">
        <v>0</v>
      </c>
      <c r="AT38" s="672">
        <v>0</v>
      </c>
      <c r="AU38" s="716">
        <v>0</v>
      </c>
      <c r="AV38" s="672">
        <v>0</v>
      </c>
      <c r="AW38" s="672">
        <v>0</v>
      </c>
      <c r="AX38" s="716">
        <v>0</v>
      </c>
      <c r="AY38" s="667">
        <v>0</v>
      </c>
      <c r="AZ38" s="667">
        <v>0</v>
      </c>
      <c r="BA38" s="672">
        <v>0</v>
      </c>
      <c r="BB38" s="672">
        <v>0</v>
      </c>
      <c r="BC38" s="672">
        <v>0</v>
      </c>
      <c r="BD38" s="716">
        <v>0</v>
      </c>
      <c r="BE38" s="667">
        <v>0</v>
      </c>
      <c r="BF38" s="667">
        <v>0</v>
      </c>
      <c r="BG38" s="672">
        <v>0</v>
      </c>
      <c r="BH38" s="672">
        <v>0</v>
      </c>
      <c r="BI38" s="672">
        <v>0</v>
      </c>
      <c r="BJ38" s="716">
        <v>0</v>
      </c>
      <c r="BK38" s="667">
        <v>0</v>
      </c>
      <c r="BL38" s="667">
        <v>0</v>
      </c>
      <c r="BM38" s="672">
        <v>0</v>
      </c>
      <c r="BN38" s="672">
        <v>0</v>
      </c>
      <c r="BO38" s="672">
        <v>0</v>
      </c>
      <c r="BP38" s="716">
        <v>0</v>
      </c>
      <c r="BQ38" s="672">
        <v>0</v>
      </c>
      <c r="BR38" s="672">
        <v>0</v>
      </c>
      <c r="BS38" s="716">
        <v>0</v>
      </c>
      <c r="BT38" s="667">
        <v>0</v>
      </c>
      <c r="BU38" s="667">
        <v>0</v>
      </c>
      <c r="BV38" s="672">
        <v>0</v>
      </c>
      <c r="BW38" s="672">
        <v>0</v>
      </c>
      <c r="BX38" s="672">
        <v>0</v>
      </c>
      <c r="BY38" s="716">
        <v>0</v>
      </c>
      <c r="BZ38" s="667">
        <v>0</v>
      </c>
      <c r="CA38" s="667">
        <v>0</v>
      </c>
      <c r="CB38" s="672">
        <v>0</v>
      </c>
      <c r="CC38" s="672">
        <v>0</v>
      </c>
      <c r="CD38" s="672">
        <v>0</v>
      </c>
      <c r="CE38" s="716">
        <v>0</v>
      </c>
      <c r="CF38" s="667">
        <v>0</v>
      </c>
      <c r="CG38" s="667">
        <v>0</v>
      </c>
      <c r="CH38" s="672">
        <v>0</v>
      </c>
      <c r="CI38" s="672">
        <v>0</v>
      </c>
      <c r="CJ38" s="672">
        <v>0</v>
      </c>
      <c r="CK38" s="716">
        <v>0</v>
      </c>
      <c r="CL38" s="667">
        <v>0</v>
      </c>
      <c r="CM38" s="667">
        <v>0</v>
      </c>
      <c r="CN38" s="672">
        <v>0</v>
      </c>
      <c r="CO38" s="672">
        <v>0</v>
      </c>
      <c r="CP38" s="672">
        <v>0</v>
      </c>
      <c r="CQ38" s="716">
        <v>0</v>
      </c>
      <c r="CR38" s="667">
        <v>0</v>
      </c>
      <c r="CS38" s="667">
        <v>0</v>
      </c>
      <c r="CT38" s="672">
        <v>0</v>
      </c>
      <c r="CU38" s="672">
        <v>0</v>
      </c>
      <c r="CV38" s="672">
        <v>0</v>
      </c>
      <c r="CW38" s="716">
        <v>0</v>
      </c>
      <c r="CX38" s="667">
        <v>0</v>
      </c>
      <c r="CY38" s="667">
        <v>238</v>
      </c>
      <c r="CZ38" s="672">
        <v>3.1403721999999998</v>
      </c>
      <c r="DA38" s="672">
        <v>0</v>
      </c>
      <c r="DB38" s="672">
        <v>1352</v>
      </c>
      <c r="DC38" s="716">
        <v>2.6356908000000003</v>
      </c>
      <c r="DD38" s="667">
        <v>0</v>
      </c>
      <c r="DE38" s="667">
        <v>0</v>
      </c>
      <c r="DF38" s="672">
        <v>0</v>
      </c>
      <c r="DG38" s="672">
        <v>0</v>
      </c>
      <c r="DH38" s="672">
        <v>0</v>
      </c>
      <c r="DI38" s="716">
        <v>0</v>
      </c>
      <c r="DJ38" s="667">
        <v>0</v>
      </c>
      <c r="DK38" s="667">
        <v>0</v>
      </c>
      <c r="DL38" s="672">
        <v>0</v>
      </c>
      <c r="DM38" s="672">
        <v>0</v>
      </c>
      <c r="DN38" s="672">
        <v>0</v>
      </c>
      <c r="DO38" s="716">
        <v>0</v>
      </c>
      <c r="DP38" s="667">
        <v>0</v>
      </c>
      <c r="DQ38" s="667">
        <v>0</v>
      </c>
      <c r="DR38" s="672">
        <v>0</v>
      </c>
      <c r="DS38" s="672"/>
      <c r="DT38" s="672"/>
      <c r="DU38" s="716"/>
      <c r="DV38" s="667">
        <v>0</v>
      </c>
      <c r="DW38" s="667">
        <v>0</v>
      </c>
      <c r="DX38" s="672">
        <v>0</v>
      </c>
      <c r="DY38" s="672">
        <v>0</v>
      </c>
      <c r="DZ38" s="672">
        <v>1</v>
      </c>
      <c r="EA38" s="716">
        <v>3.9499999999999998E-5</v>
      </c>
      <c r="EB38" s="667">
        <v>0</v>
      </c>
      <c r="EC38" s="667">
        <v>0</v>
      </c>
      <c r="ED38" s="672">
        <v>0</v>
      </c>
      <c r="EE38" s="672">
        <v>0</v>
      </c>
      <c r="EF38" s="672">
        <v>0</v>
      </c>
      <c r="EG38" s="716">
        <v>0</v>
      </c>
      <c r="EH38" s="667">
        <v>0</v>
      </c>
      <c r="EI38" s="667">
        <v>0</v>
      </c>
      <c r="EJ38" s="672">
        <v>0</v>
      </c>
      <c r="EK38" s="672">
        <v>0</v>
      </c>
      <c r="EL38" s="672">
        <v>0</v>
      </c>
      <c r="EM38" s="716">
        <v>0</v>
      </c>
      <c r="EN38" s="667">
        <v>0</v>
      </c>
      <c r="EO38" s="667">
        <v>0</v>
      </c>
      <c r="EP38" s="672">
        <v>0</v>
      </c>
      <c r="EQ38" s="672">
        <v>0</v>
      </c>
      <c r="ER38" s="672">
        <v>0</v>
      </c>
      <c r="ES38" s="716">
        <v>0</v>
      </c>
      <c r="ET38" s="673">
        <v>0</v>
      </c>
      <c r="EU38" s="673">
        <v>238</v>
      </c>
      <c r="EV38" s="673">
        <v>3.1403721999999998</v>
      </c>
      <c r="EW38" s="718">
        <v>0</v>
      </c>
      <c r="EX38" s="718">
        <v>1353</v>
      </c>
      <c r="EY38" s="718">
        <v>2.6357303000000005</v>
      </c>
      <c r="EZ38" s="646">
        <v>0</v>
      </c>
      <c r="FA38" s="722">
        <v>238</v>
      </c>
      <c r="FB38" s="646">
        <v>3.1403721999999998</v>
      </c>
      <c r="FC38" s="719">
        <v>0</v>
      </c>
      <c r="FD38" s="719">
        <v>1353</v>
      </c>
      <c r="FE38" s="725">
        <v>2.6357303000000005</v>
      </c>
    </row>
    <row r="39" spans="1:161" ht="15" customHeight="1">
      <c r="A39" s="662">
        <v>35</v>
      </c>
      <c r="B39" s="662" t="s">
        <v>165</v>
      </c>
      <c r="C39" s="667">
        <v>0</v>
      </c>
      <c r="D39" s="667">
        <v>0</v>
      </c>
      <c r="E39" s="672">
        <v>0</v>
      </c>
      <c r="F39" s="672">
        <v>0</v>
      </c>
      <c r="G39" s="672">
        <v>0</v>
      </c>
      <c r="H39" s="716">
        <v>0</v>
      </c>
      <c r="I39" s="672">
        <v>0</v>
      </c>
      <c r="J39" s="672">
        <v>0</v>
      </c>
      <c r="K39" s="716">
        <v>0</v>
      </c>
      <c r="L39" s="667">
        <v>0</v>
      </c>
      <c r="M39" s="667">
        <v>0</v>
      </c>
      <c r="N39" s="672">
        <v>0</v>
      </c>
      <c r="O39" s="672">
        <v>0</v>
      </c>
      <c r="P39" s="672">
        <v>0</v>
      </c>
      <c r="Q39" s="716">
        <v>0</v>
      </c>
      <c r="R39" s="667">
        <v>0</v>
      </c>
      <c r="S39" s="667">
        <v>0</v>
      </c>
      <c r="T39" s="672">
        <v>0</v>
      </c>
      <c r="U39" s="672">
        <v>0</v>
      </c>
      <c r="V39" s="672">
        <v>0</v>
      </c>
      <c r="W39" s="716">
        <v>0</v>
      </c>
      <c r="X39" s="667">
        <v>0</v>
      </c>
      <c r="Y39" s="667">
        <v>0</v>
      </c>
      <c r="Z39" s="672">
        <v>0</v>
      </c>
      <c r="AA39" s="672">
        <v>0</v>
      </c>
      <c r="AB39" s="672">
        <v>0</v>
      </c>
      <c r="AC39" s="716">
        <v>0</v>
      </c>
      <c r="AD39" s="667">
        <v>0</v>
      </c>
      <c r="AE39" s="667">
        <v>0</v>
      </c>
      <c r="AF39" s="672">
        <v>0</v>
      </c>
      <c r="AG39" s="672">
        <v>0</v>
      </c>
      <c r="AH39" s="672">
        <v>0</v>
      </c>
      <c r="AI39" s="716">
        <v>0</v>
      </c>
      <c r="AJ39" s="667">
        <v>0</v>
      </c>
      <c r="AK39" s="667">
        <v>0</v>
      </c>
      <c r="AL39" s="672">
        <v>0</v>
      </c>
      <c r="AM39" s="672">
        <v>0</v>
      </c>
      <c r="AN39" s="672">
        <v>0</v>
      </c>
      <c r="AO39" s="716">
        <v>0</v>
      </c>
      <c r="AP39" s="667">
        <v>0</v>
      </c>
      <c r="AQ39" s="667">
        <v>0</v>
      </c>
      <c r="AR39" s="672">
        <v>0</v>
      </c>
      <c r="AS39" s="672">
        <v>0</v>
      </c>
      <c r="AT39" s="672">
        <v>0</v>
      </c>
      <c r="AU39" s="716">
        <v>0</v>
      </c>
      <c r="AV39" s="672">
        <v>0</v>
      </c>
      <c r="AW39" s="672">
        <v>0</v>
      </c>
      <c r="AX39" s="716">
        <v>0</v>
      </c>
      <c r="AY39" s="667">
        <v>0</v>
      </c>
      <c r="AZ39" s="667">
        <v>0</v>
      </c>
      <c r="BA39" s="672">
        <v>0</v>
      </c>
      <c r="BB39" s="672">
        <v>0</v>
      </c>
      <c r="BC39" s="672">
        <v>0</v>
      </c>
      <c r="BD39" s="716">
        <v>0</v>
      </c>
      <c r="BE39" s="667">
        <v>0</v>
      </c>
      <c r="BF39" s="667">
        <v>0</v>
      </c>
      <c r="BG39" s="672">
        <v>0</v>
      </c>
      <c r="BH39" s="672">
        <v>0</v>
      </c>
      <c r="BI39" s="672">
        <v>0</v>
      </c>
      <c r="BJ39" s="716">
        <v>0</v>
      </c>
      <c r="BK39" s="667">
        <v>0</v>
      </c>
      <c r="BL39" s="667">
        <v>0</v>
      </c>
      <c r="BM39" s="672">
        <v>0</v>
      </c>
      <c r="BN39" s="672">
        <v>0</v>
      </c>
      <c r="BO39" s="672">
        <v>0</v>
      </c>
      <c r="BP39" s="716">
        <v>0</v>
      </c>
      <c r="BQ39" s="672">
        <v>0</v>
      </c>
      <c r="BR39" s="672">
        <v>0</v>
      </c>
      <c r="BS39" s="716">
        <v>0</v>
      </c>
      <c r="BT39" s="667">
        <v>0</v>
      </c>
      <c r="BU39" s="667">
        <v>0</v>
      </c>
      <c r="BV39" s="672">
        <v>0</v>
      </c>
      <c r="BW39" s="672">
        <v>0</v>
      </c>
      <c r="BX39" s="672">
        <v>0</v>
      </c>
      <c r="BY39" s="716">
        <v>0</v>
      </c>
      <c r="BZ39" s="667">
        <v>0</v>
      </c>
      <c r="CA39" s="667">
        <v>0</v>
      </c>
      <c r="CB39" s="672">
        <v>0</v>
      </c>
      <c r="CC39" s="672">
        <v>0</v>
      </c>
      <c r="CD39" s="672">
        <v>0</v>
      </c>
      <c r="CE39" s="716">
        <v>0</v>
      </c>
      <c r="CF39" s="667">
        <v>0</v>
      </c>
      <c r="CG39" s="667">
        <v>0</v>
      </c>
      <c r="CH39" s="672">
        <v>0</v>
      </c>
      <c r="CI39" s="672">
        <v>0</v>
      </c>
      <c r="CJ39" s="672">
        <v>0</v>
      </c>
      <c r="CK39" s="716">
        <v>0</v>
      </c>
      <c r="CL39" s="667">
        <v>0</v>
      </c>
      <c r="CM39" s="667">
        <v>0</v>
      </c>
      <c r="CN39" s="672">
        <v>0</v>
      </c>
      <c r="CO39" s="672">
        <v>0</v>
      </c>
      <c r="CP39" s="672">
        <v>0</v>
      </c>
      <c r="CQ39" s="716">
        <v>0</v>
      </c>
      <c r="CR39" s="667">
        <v>0</v>
      </c>
      <c r="CS39" s="667">
        <v>0</v>
      </c>
      <c r="CT39" s="672">
        <v>0</v>
      </c>
      <c r="CU39" s="672">
        <v>0</v>
      </c>
      <c r="CV39" s="672">
        <v>0</v>
      </c>
      <c r="CW39" s="716">
        <v>0</v>
      </c>
      <c r="CX39" s="667">
        <v>0</v>
      </c>
      <c r="CY39" s="667">
        <v>0</v>
      </c>
      <c r="CZ39" s="672">
        <v>0</v>
      </c>
      <c r="DA39" s="672">
        <v>0</v>
      </c>
      <c r="DB39" s="672">
        <v>0</v>
      </c>
      <c r="DC39" s="716">
        <v>0</v>
      </c>
      <c r="DD39" s="667">
        <v>0</v>
      </c>
      <c r="DE39" s="667">
        <v>0</v>
      </c>
      <c r="DF39" s="672">
        <v>0</v>
      </c>
      <c r="DG39" s="672">
        <v>0</v>
      </c>
      <c r="DH39" s="672">
        <v>0</v>
      </c>
      <c r="DI39" s="716">
        <v>0</v>
      </c>
      <c r="DJ39" s="667">
        <v>0</v>
      </c>
      <c r="DK39" s="667">
        <v>0</v>
      </c>
      <c r="DL39" s="672">
        <v>0</v>
      </c>
      <c r="DM39" s="672">
        <v>0</v>
      </c>
      <c r="DN39" s="672">
        <v>0</v>
      </c>
      <c r="DO39" s="716">
        <v>0</v>
      </c>
      <c r="DP39" s="667">
        <v>0</v>
      </c>
      <c r="DQ39" s="667">
        <v>0</v>
      </c>
      <c r="DR39" s="672">
        <v>0</v>
      </c>
      <c r="DS39" s="672"/>
      <c r="DT39" s="672"/>
      <c r="DU39" s="716"/>
      <c r="DV39" s="667">
        <v>0</v>
      </c>
      <c r="DW39" s="667">
        <v>113</v>
      </c>
      <c r="DX39" s="672">
        <v>9.1929869009999994</v>
      </c>
      <c r="DY39" s="672">
        <v>0</v>
      </c>
      <c r="DZ39" s="672">
        <v>315</v>
      </c>
      <c r="EA39" s="716">
        <v>8.4475999999999996E-3</v>
      </c>
      <c r="EB39" s="667">
        <v>0</v>
      </c>
      <c r="EC39" s="667">
        <v>0</v>
      </c>
      <c r="ED39" s="672">
        <v>0</v>
      </c>
      <c r="EE39" s="672">
        <v>0</v>
      </c>
      <c r="EF39" s="672">
        <v>0</v>
      </c>
      <c r="EG39" s="716">
        <v>0</v>
      </c>
      <c r="EH39" s="667">
        <v>0</v>
      </c>
      <c r="EI39" s="667">
        <v>0</v>
      </c>
      <c r="EJ39" s="672">
        <v>0</v>
      </c>
      <c r="EK39" s="672">
        <v>0</v>
      </c>
      <c r="EL39" s="672">
        <v>1.09213E-2</v>
      </c>
      <c r="EM39" s="716">
        <v>0</v>
      </c>
      <c r="EN39" s="667">
        <v>0</v>
      </c>
      <c r="EO39" s="667">
        <v>0</v>
      </c>
      <c r="EP39" s="672">
        <v>0</v>
      </c>
      <c r="EQ39" s="672">
        <v>0</v>
      </c>
      <c r="ER39" s="672">
        <v>0</v>
      </c>
      <c r="ES39" s="716">
        <v>0</v>
      </c>
      <c r="ET39" s="673">
        <v>0</v>
      </c>
      <c r="EU39" s="673">
        <v>113</v>
      </c>
      <c r="EV39" s="673">
        <v>9.1929869009999994</v>
      </c>
      <c r="EW39" s="718">
        <v>0</v>
      </c>
      <c r="EX39" s="718">
        <v>315.01092130000001</v>
      </c>
      <c r="EY39" s="718">
        <v>8.4475999999999996E-3</v>
      </c>
      <c r="EZ39" s="646">
        <v>0</v>
      </c>
      <c r="FA39" s="722">
        <v>113</v>
      </c>
      <c r="FB39" s="646">
        <v>9.1929869009999994</v>
      </c>
      <c r="FC39" s="719">
        <v>0</v>
      </c>
      <c r="FD39" s="719">
        <v>315.01092130000001</v>
      </c>
      <c r="FE39" s="725">
        <v>8.4475999999999996E-3</v>
      </c>
    </row>
    <row r="40" spans="1:161" ht="15" customHeight="1">
      <c r="A40" s="662">
        <v>36</v>
      </c>
      <c r="B40" s="662" t="s">
        <v>166</v>
      </c>
      <c r="C40" s="667">
        <v>0</v>
      </c>
      <c r="D40" s="667">
        <v>0</v>
      </c>
      <c r="E40" s="672">
        <v>0</v>
      </c>
      <c r="F40" s="672">
        <v>0</v>
      </c>
      <c r="G40" s="672">
        <v>0</v>
      </c>
      <c r="H40" s="716">
        <v>0</v>
      </c>
      <c r="I40" s="672">
        <v>0</v>
      </c>
      <c r="J40" s="672">
        <v>235</v>
      </c>
      <c r="K40" s="716">
        <v>2.1354758640000016E-2</v>
      </c>
      <c r="L40" s="667">
        <v>2</v>
      </c>
      <c r="M40" s="667">
        <v>930</v>
      </c>
      <c r="N40" s="672">
        <v>0.51973037600000005</v>
      </c>
      <c r="O40" s="672">
        <v>1</v>
      </c>
      <c r="P40" s="672">
        <v>465</v>
      </c>
      <c r="Q40" s="716">
        <v>0.10625370099999999</v>
      </c>
      <c r="R40" s="667">
        <v>0</v>
      </c>
      <c r="S40" s="667">
        <v>0</v>
      </c>
      <c r="T40" s="672">
        <v>0</v>
      </c>
      <c r="U40" s="672">
        <v>0</v>
      </c>
      <c r="V40" s="672">
        <v>0</v>
      </c>
      <c r="W40" s="716">
        <v>0</v>
      </c>
      <c r="X40" s="667">
        <v>0</v>
      </c>
      <c r="Y40" s="667">
        <v>0</v>
      </c>
      <c r="Z40" s="672">
        <v>0</v>
      </c>
      <c r="AA40" s="672">
        <v>0</v>
      </c>
      <c r="AB40" s="672">
        <v>0</v>
      </c>
      <c r="AC40" s="716">
        <v>0</v>
      </c>
      <c r="AD40" s="667">
        <v>0</v>
      </c>
      <c r="AE40" s="667">
        <v>0</v>
      </c>
      <c r="AF40" s="672">
        <v>0</v>
      </c>
      <c r="AG40" s="672">
        <v>0</v>
      </c>
      <c r="AH40" s="672">
        <v>0</v>
      </c>
      <c r="AI40" s="716">
        <v>0</v>
      </c>
      <c r="AJ40" s="667">
        <v>0</v>
      </c>
      <c r="AK40" s="667">
        <v>0</v>
      </c>
      <c r="AL40" s="672">
        <v>0</v>
      </c>
      <c r="AM40" s="672">
        <v>0</v>
      </c>
      <c r="AN40" s="672">
        <v>0</v>
      </c>
      <c r="AO40" s="716">
        <v>0</v>
      </c>
      <c r="AP40" s="667">
        <v>0</v>
      </c>
      <c r="AQ40" s="667">
        <v>17</v>
      </c>
      <c r="AR40" s="672">
        <v>8.1646950999999995E-2</v>
      </c>
      <c r="AS40" s="672">
        <v>0</v>
      </c>
      <c r="AT40" s="672">
        <v>7</v>
      </c>
      <c r="AU40" s="716">
        <v>3.3159448000000001E-2</v>
      </c>
      <c r="AV40" s="672">
        <v>0</v>
      </c>
      <c r="AW40" s="672">
        <v>0</v>
      </c>
      <c r="AX40" s="716">
        <v>0</v>
      </c>
      <c r="AY40" s="667">
        <v>0</v>
      </c>
      <c r="AZ40" s="667">
        <v>0</v>
      </c>
      <c r="BA40" s="672">
        <v>0</v>
      </c>
      <c r="BB40" s="672">
        <v>0</v>
      </c>
      <c r="BC40" s="672">
        <v>0</v>
      </c>
      <c r="BD40" s="716">
        <v>0</v>
      </c>
      <c r="BE40" s="667">
        <v>0</v>
      </c>
      <c r="BF40" s="667">
        <v>171</v>
      </c>
      <c r="BG40" s="672">
        <v>1.237036799999997E-2</v>
      </c>
      <c r="BH40" s="672">
        <v>0</v>
      </c>
      <c r="BI40" s="672">
        <v>0</v>
      </c>
      <c r="BJ40" s="716">
        <v>0</v>
      </c>
      <c r="BK40" s="667">
        <v>0</v>
      </c>
      <c r="BL40" s="667">
        <v>0</v>
      </c>
      <c r="BM40" s="672">
        <v>0</v>
      </c>
      <c r="BN40" s="672">
        <v>0</v>
      </c>
      <c r="BO40" s="672">
        <v>0</v>
      </c>
      <c r="BP40" s="716">
        <v>0</v>
      </c>
      <c r="BQ40" s="672">
        <v>0</v>
      </c>
      <c r="BR40" s="672">
        <v>0</v>
      </c>
      <c r="BS40" s="716">
        <v>0</v>
      </c>
      <c r="BT40" s="667">
        <v>0</v>
      </c>
      <c r="BU40" s="667">
        <v>38</v>
      </c>
      <c r="BV40" s="672">
        <v>7.1623654999999999</v>
      </c>
      <c r="BW40" s="672">
        <v>0</v>
      </c>
      <c r="BX40" s="672">
        <v>58</v>
      </c>
      <c r="BY40" s="716">
        <v>4.4841599999999995E-2</v>
      </c>
      <c r="BZ40" s="667">
        <v>0</v>
      </c>
      <c r="CA40" s="667">
        <v>0</v>
      </c>
      <c r="CB40" s="672">
        <v>0</v>
      </c>
      <c r="CC40" s="672">
        <v>0</v>
      </c>
      <c r="CD40" s="672">
        <v>0</v>
      </c>
      <c r="CE40" s="716">
        <v>0</v>
      </c>
      <c r="CF40" s="667">
        <v>0</v>
      </c>
      <c r="CG40" s="667">
        <v>21</v>
      </c>
      <c r="CH40" s="672">
        <v>1.410171E-3</v>
      </c>
      <c r="CI40" s="672">
        <v>0</v>
      </c>
      <c r="CJ40" s="672">
        <v>0</v>
      </c>
      <c r="CK40" s="716">
        <v>0</v>
      </c>
      <c r="CL40" s="667">
        <v>0</v>
      </c>
      <c r="CM40" s="667">
        <v>-24</v>
      </c>
      <c r="CN40" s="672">
        <v>1.7455654977016621E-17</v>
      </c>
      <c r="CO40" s="672">
        <v>1</v>
      </c>
      <c r="CP40" s="672">
        <v>15847</v>
      </c>
      <c r="CQ40" s="716">
        <v>0.92829684300000004</v>
      </c>
      <c r="CR40" s="667">
        <v>0</v>
      </c>
      <c r="CS40" s="667">
        <v>0</v>
      </c>
      <c r="CT40" s="672">
        <v>0</v>
      </c>
      <c r="CU40" s="672">
        <v>3</v>
      </c>
      <c r="CV40" s="672">
        <v>1346</v>
      </c>
      <c r="CW40" s="716">
        <v>8.1152784000000006E-2</v>
      </c>
      <c r="CX40" s="667">
        <v>0</v>
      </c>
      <c r="CY40" s="667">
        <v>155</v>
      </c>
      <c r="CZ40" s="672">
        <v>0.2154798</v>
      </c>
      <c r="DA40" s="672">
        <v>0</v>
      </c>
      <c r="DB40" s="672">
        <v>254</v>
      </c>
      <c r="DC40" s="716">
        <v>0.30758950000000002</v>
      </c>
      <c r="DD40" s="667">
        <v>0</v>
      </c>
      <c r="DE40" s="667">
        <v>0</v>
      </c>
      <c r="DF40" s="672">
        <v>0</v>
      </c>
      <c r="DG40" s="672">
        <v>0</v>
      </c>
      <c r="DH40" s="672">
        <v>0</v>
      </c>
      <c r="DI40" s="716">
        <v>0</v>
      </c>
      <c r="DJ40" s="667">
        <v>0</v>
      </c>
      <c r="DK40" s="667">
        <v>0</v>
      </c>
      <c r="DL40" s="672">
        <v>0</v>
      </c>
      <c r="DM40" s="672">
        <v>0</v>
      </c>
      <c r="DN40" s="672">
        <v>0</v>
      </c>
      <c r="DO40" s="716">
        <v>0</v>
      </c>
      <c r="DP40" s="667">
        <v>0</v>
      </c>
      <c r="DQ40" s="667">
        <v>0</v>
      </c>
      <c r="DR40" s="672">
        <v>0</v>
      </c>
      <c r="DS40" s="672"/>
      <c r="DT40" s="672"/>
      <c r="DU40" s="716"/>
      <c r="DV40" s="667">
        <v>1</v>
      </c>
      <c r="DW40" s="667">
        <v>3466</v>
      </c>
      <c r="DX40" s="672">
        <v>0.12797450000000002</v>
      </c>
      <c r="DY40" s="672">
        <v>2</v>
      </c>
      <c r="DZ40" s="672">
        <v>8454</v>
      </c>
      <c r="EA40" s="716">
        <v>7.3223014530000006</v>
      </c>
      <c r="EB40" s="667">
        <v>0</v>
      </c>
      <c r="EC40" s="667">
        <v>0</v>
      </c>
      <c r="ED40" s="672">
        <v>0</v>
      </c>
      <c r="EE40" s="672">
        <v>0</v>
      </c>
      <c r="EF40" s="672">
        <v>0</v>
      </c>
      <c r="EG40" s="716">
        <v>0</v>
      </c>
      <c r="EH40" s="667">
        <v>0</v>
      </c>
      <c r="EI40" s="667">
        <v>0</v>
      </c>
      <c r="EJ40" s="672">
        <v>0</v>
      </c>
      <c r="EK40" s="672">
        <v>1</v>
      </c>
      <c r="EL40" s="672">
        <v>240</v>
      </c>
      <c r="EM40" s="716">
        <v>0.3456806</v>
      </c>
      <c r="EN40" s="667">
        <v>0</v>
      </c>
      <c r="EO40" s="667">
        <v>173</v>
      </c>
      <c r="EP40" s="672">
        <v>7.8552198999999989E-2</v>
      </c>
      <c r="EQ40" s="672">
        <v>1</v>
      </c>
      <c r="ER40" s="672">
        <v>1554</v>
      </c>
      <c r="ES40" s="716">
        <v>0.12635043400000029</v>
      </c>
      <c r="ET40" s="673">
        <v>3</v>
      </c>
      <c r="EU40" s="673">
        <v>4947</v>
      </c>
      <c r="EV40" s="673">
        <v>8.1995298650000006</v>
      </c>
      <c r="EW40" s="718">
        <v>9</v>
      </c>
      <c r="EX40" s="718">
        <v>28460</v>
      </c>
      <c r="EY40" s="718">
        <v>9.3169811216400014</v>
      </c>
      <c r="EZ40" s="646">
        <v>3</v>
      </c>
      <c r="FA40" s="722">
        <v>4947</v>
      </c>
      <c r="FB40" s="646">
        <v>8.1995298650000006</v>
      </c>
      <c r="FC40" s="719">
        <v>9</v>
      </c>
      <c r="FD40" s="719">
        <v>28460</v>
      </c>
      <c r="FE40" s="725">
        <v>9.3169811216400014</v>
      </c>
    </row>
    <row r="41" spans="1:161" s="147" customFormat="1" ht="15" customHeight="1">
      <c r="A41" s="652"/>
      <c r="B41" s="652" t="s">
        <v>126</v>
      </c>
      <c r="C41" s="653">
        <v>36118</v>
      </c>
      <c r="D41" s="653">
        <v>36622375</v>
      </c>
      <c r="E41" s="653">
        <v>173259.86415739998</v>
      </c>
      <c r="F41" s="705">
        <v>37332</v>
      </c>
      <c r="G41" s="705">
        <v>41417962</v>
      </c>
      <c r="H41" s="705">
        <v>164925.884675418</v>
      </c>
      <c r="I41" s="705">
        <v>7</v>
      </c>
      <c r="J41" s="705">
        <v>437392</v>
      </c>
      <c r="K41" s="705">
        <v>36.144567181515576</v>
      </c>
      <c r="L41" s="653">
        <v>420</v>
      </c>
      <c r="M41" s="653">
        <v>5518536</v>
      </c>
      <c r="N41" s="653">
        <v>4189.0630033300313</v>
      </c>
      <c r="O41" s="705">
        <v>530</v>
      </c>
      <c r="P41" s="705">
        <v>5508869</v>
      </c>
      <c r="Q41" s="705">
        <v>4554.0601007500045</v>
      </c>
      <c r="R41" s="653">
        <v>30</v>
      </c>
      <c r="S41" s="653">
        <v>151711</v>
      </c>
      <c r="T41" s="653">
        <v>10.335500505000001</v>
      </c>
      <c r="U41" s="705">
        <v>62</v>
      </c>
      <c r="V41" s="705">
        <v>403817</v>
      </c>
      <c r="W41" s="705">
        <v>105.12575762199999</v>
      </c>
      <c r="X41" s="653">
        <v>9</v>
      </c>
      <c r="Y41" s="653">
        <v>76065</v>
      </c>
      <c r="Z41" s="653">
        <v>241.37946749400055</v>
      </c>
      <c r="AA41" s="705">
        <v>28</v>
      </c>
      <c r="AB41" s="705">
        <v>1774407</v>
      </c>
      <c r="AC41" s="705">
        <v>310.13465810813085</v>
      </c>
      <c r="AD41" s="653">
        <v>229</v>
      </c>
      <c r="AE41" s="653">
        <v>733240</v>
      </c>
      <c r="AF41" s="653">
        <v>108.38803407230878</v>
      </c>
      <c r="AG41" s="705">
        <v>334</v>
      </c>
      <c r="AH41" s="705">
        <v>960849</v>
      </c>
      <c r="AI41" s="705">
        <v>117.2049712754054</v>
      </c>
      <c r="AJ41" s="653">
        <v>323</v>
      </c>
      <c r="AK41" s="653">
        <v>27599343</v>
      </c>
      <c r="AL41" s="653">
        <v>5023.9985868999993</v>
      </c>
      <c r="AM41" s="705">
        <v>567</v>
      </c>
      <c r="AN41" s="705">
        <v>20954446</v>
      </c>
      <c r="AO41" s="705">
        <v>4647.5304927810002</v>
      </c>
      <c r="AP41" s="653">
        <v>10</v>
      </c>
      <c r="AQ41" s="653">
        <v>477776</v>
      </c>
      <c r="AR41" s="653">
        <v>214.566264633999</v>
      </c>
      <c r="AS41" s="705">
        <v>0</v>
      </c>
      <c r="AT41" s="705">
        <v>604561</v>
      </c>
      <c r="AU41" s="705">
        <v>141.31974842899774</v>
      </c>
      <c r="AV41" s="705">
        <v>131</v>
      </c>
      <c r="AW41" s="705">
        <v>1012432</v>
      </c>
      <c r="AX41" s="705">
        <v>96.997814484000187</v>
      </c>
      <c r="AY41" s="653">
        <v>35</v>
      </c>
      <c r="AZ41" s="653">
        <v>5960059</v>
      </c>
      <c r="BA41" s="653">
        <v>1838.6555848099981</v>
      </c>
      <c r="BB41" s="705">
        <v>20</v>
      </c>
      <c r="BC41" s="705">
        <v>8679821</v>
      </c>
      <c r="BD41" s="705">
        <v>1050.9395865209965</v>
      </c>
      <c r="BE41" s="653">
        <v>3</v>
      </c>
      <c r="BF41" s="653">
        <v>273949</v>
      </c>
      <c r="BG41" s="653">
        <v>26.436293886999525</v>
      </c>
      <c r="BH41" s="705">
        <v>3</v>
      </c>
      <c r="BI41" s="705">
        <v>242093</v>
      </c>
      <c r="BJ41" s="705">
        <v>23.204283094997699</v>
      </c>
      <c r="BK41" s="653">
        <v>42</v>
      </c>
      <c r="BL41" s="653">
        <v>107610</v>
      </c>
      <c r="BM41" s="653">
        <v>308.66169746000008</v>
      </c>
      <c r="BN41" s="705">
        <v>29</v>
      </c>
      <c r="BO41" s="705">
        <v>80485</v>
      </c>
      <c r="BP41" s="705">
        <v>210.79138660200005</v>
      </c>
      <c r="BQ41" s="705">
        <v>570</v>
      </c>
      <c r="BR41" s="705">
        <v>2294533</v>
      </c>
      <c r="BS41" s="705">
        <v>426.1142552600013</v>
      </c>
      <c r="BT41" s="653">
        <v>680</v>
      </c>
      <c r="BU41" s="653">
        <v>67292907</v>
      </c>
      <c r="BV41" s="653">
        <v>14312.35117330599</v>
      </c>
      <c r="BW41" s="705">
        <v>531</v>
      </c>
      <c r="BX41" s="705">
        <v>64851674</v>
      </c>
      <c r="BY41" s="705">
        <v>15126.771321981005</v>
      </c>
      <c r="BZ41" s="653">
        <v>1965</v>
      </c>
      <c r="CA41" s="653">
        <v>47919033</v>
      </c>
      <c r="CB41" s="653">
        <v>7982.6246194300011</v>
      </c>
      <c r="CC41" s="705">
        <v>2360</v>
      </c>
      <c r="CD41" s="705">
        <v>53632851</v>
      </c>
      <c r="CE41" s="705">
        <v>9229.0610881869998</v>
      </c>
      <c r="CF41" s="653">
        <v>159</v>
      </c>
      <c r="CG41" s="653">
        <v>8613049</v>
      </c>
      <c r="CH41" s="653">
        <v>944.55851098399989</v>
      </c>
      <c r="CI41" s="705">
        <v>175</v>
      </c>
      <c r="CJ41" s="705">
        <v>7786493</v>
      </c>
      <c r="CK41" s="705">
        <v>871.66200650000007</v>
      </c>
      <c r="CL41" s="653">
        <v>696</v>
      </c>
      <c r="CM41" s="653">
        <v>23985032</v>
      </c>
      <c r="CN41" s="653">
        <v>3716.720060097</v>
      </c>
      <c r="CO41" s="705">
        <v>858</v>
      </c>
      <c r="CP41" s="705">
        <v>23140572</v>
      </c>
      <c r="CQ41" s="705">
        <v>4396.6910725120024</v>
      </c>
      <c r="CR41" s="653">
        <v>194</v>
      </c>
      <c r="CS41" s="653">
        <v>4179266</v>
      </c>
      <c r="CT41" s="653">
        <v>876.33219383800156</v>
      </c>
      <c r="CU41" s="705">
        <v>471</v>
      </c>
      <c r="CV41" s="705">
        <v>7309099</v>
      </c>
      <c r="CW41" s="705">
        <v>1766.180912537</v>
      </c>
      <c r="CX41" s="653">
        <v>112</v>
      </c>
      <c r="CY41" s="653">
        <v>2682530</v>
      </c>
      <c r="CZ41" s="653">
        <v>924.10275292600033</v>
      </c>
      <c r="DA41" s="705">
        <v>94</v>
      </c>
      <c r="DB41" s="705">
        <v>1701017</v>
      </c>
      <c r="DC41" s="705">
        <v>1010.0527024240001</v>
      </c>
      <c r="DD41" s="653">
        <v>190</v>
      </c>
      <c r="DE41" s="653">
        <v>2305797.19</v>
      </c>
      <c r="DF41" s="653">
        <v>537.92735481700095</v>
      </c>
      <c r="DG41" s="705">
        <v>277</v>
      </c>
      <c r="DH41" s="705">
        <v>4701591</v>
      </c>
      <c r="DI41" s="705">
        <v>915.61357556428254</v>
      </c>
      <c r="DJ41" s="653">
        <v>133</v>
      </c>
      <c r="DK41" s="653">
        <v>329668</v>
      </c>
      <c r="DL41" s="653">
        <v>93.326024012598793</v>
      </c>
      <c r="DM41" s="705">
        <v>141</v>
      </c>
      <c r="DN41" s="705">
        <v>284077</v>
      </c>
      <c r="DO41" s="705">
        <v>95.182504753257902</v>
      </c>
      <c r="DP41" s="653">
        <v>0</v>
      </c>
      <c r="DQ41" s="653">
        <v>0</v>
      </c>
      <c r="DR41" s="653">
        <v>0</v>
      </c>
      <c r="DS41" s="705">
        <v>0</v>
      </c>
      <c r="DT41" s="705">
        <v>0</v>
      </c>
      <c r="DU41" s="705">
        <v>0</v>
      </c>
      <c r="DV41" s="653">
        <v>527</v>
      </c>
      <c r="DW41" s="653">
        <v>18437007</v>
      </c>
      <c r="DX41" s="653">
        <v>8682.7574478530005</v>
      </c>
      <c r="DY41" s="705">
        <v>561</v>
      </c>
      <c r="DZ41" s="705">
        <v>35674087</v>
      </c>
      <c r="EA41" s="705">
        <v>14406.054844121001</v>
      </c>
      <c r="EB41" s="653">
        <v>54</v>
      </c>
      <c r="EC41" s="653">
        <v>5067383</v>
      </c>
      <c r="ED41" s="653">
        <v>477.48450714500001</v>
      </c>
      <c r="EE41" s="705">
        <v>63</v>
      </c>
      <c r="EF41" s="705">
        <v>10784608</v>
      </c>
      <c r="EG41" s="705">
        <v>932.29752771899939</v>
      </c>
      <c r="EH41" s="653">
        <v>51</v>
      </c>
      <c r="EI41" s="653">
        <v>6893997</v>
      </c>
      <c r="EJ41" s="653">
        <v>1637.974373469001</v>
      </c>
      <c r="EK41" s="705">
        <v>82.056862300000006</v>
      </c>
      <c r="EL41" s="705">
        <v>3618790.0109212999</v>
      </c>
      <c r="EM41" s="705">
        <v>1748.636221785016</v>
      </c>
      <c r="EN41" s="653">
        <v>339</v>
      </c>
      <c r="EO41" s="653">
        <v>1518686</v>
      </c>
      <c r="EP41" s="653">
        <v>568.3163997427971</v>
      </c>
      <c r="EQ41" s="705">
        <v>434</v>
      </c>
      <c r="ER41" s="705">
        <v>2234488</v>
      </c>
      <c r="ES41" s="705">
        <v>668.67876195370013</v>
      </c>
      <c r="ET41" s="653">
        <v>6201</v>
      </c>
      <c r="EU41" s="653">
        <v>230122644.19</v>
      </c>
      <c r="EV41" s="653">
        <v>52715.95985071273</v>
      </c>
      <c r="EW41" s="705">
        <v>8328.0568622999999</v>
      </c>
      <c r="EX41" s="705">
        <v>258673052.0109213</v>
      </c>
      <c r="EY41" s="705">
        <v>62886.450162146313</v>
      </c>
      <c r="EZ41" s="653">
        <v>42319</v>
      </c>
      <c r="FA41" s="684">
        <v>266745019.19</v>
      </c>
      <c r="FB41" s="653">
        <v>225975.82400811266</v>
      </c>
      <c r="FC41" s="705">
        <v>45660.0568623</v>
      </c>
      <c r="FD41" s="705">
        <v>300091014.0109213</v>
      </c>
      <c r="FE41" s="702">
        <v>227812.33483756433</v>
      </c>
    </row>
    <row r="42" spans="1:161" ht="20.149999999999999" customHeight="1">
      <c r="H42" s="162"/>
      <c r="I42" s="162"/>
      <c r="J42" s="162"/>
      <c r="K42" s="162"/>
      <c r="L42" s="162"/>
      <c r="M42" s="162"/>
      <c r="N42" s="162"/>
      <c r="BP42" s="162"/>
      <c r="BQ42" s="162"/>
      <c r="BR42" s="162"/>
      <c r="BS42" s="162"/>
      <c r="BT42" s="162"/>
      <c r="BU42" s="162"/>
      <c r="BV42" s="162"/>
      <c r="BY42" s="162"/>
      <c r="BZ42" s="162"/>
      <c r="CA42" s="162"/>
      <c r="CB42" s="162"/>
      <c r="CE42" s="162"/>
      <c r="CF42" s="162"/>
      <c r="CG42" s="162"/>
      <c r="CH42" s="162"/>
      <c r="CK42" s="162"/>
      <c r="CL42" s="162"/>
      <c r="CM42" s="162"/>
      <c r="CN42" s="162"/>
      <c r="CQ42" s="162"/>
      <c r="CR42" s="162"/>
      <c r="CS42" s="162"/>
      <c r="CT42" s="162"/>
      <c r="CW42" s="162"/>
      <c r="CX42" s="162"/>
      <c r="CY42" s="162"/>
      <c r="CZ42" s="162"/>
      <c r="DC42" s="162"/>
      <c r="DD42" s="162"/>
      <c r="DE42" s="162"/>
      <c r="DF42" s="162"/>
      <c r="DI42" s="162"/>
      <c r="DJ42" s="162"/>
      <c r="DK42" s="162"/>
      <c r="DL42" s="162"/>
      <c r="DO42" s="162"/>
      <c r="DP42" s="162"/>
      <c r="DQ42" s="162"/>
      <c r="DR42" s="162"/>
      <c r="DU42" s="162"/>
      <c r="DV42" s="162"/>
      <c r="DW42" s="162"/>
      <c r="DX42" s="162"/>
      <c r="EA42" s="162"/>
      <c r="EB42" s="162"/>
      <c r="EC42" s="162"/>
      <c r="ED42" s="162"/>
      <c r="EM42" s="162"/>
      <c r="EN42" s="162"/>
      <c r="EO42" s="162"/>
      <c r="EP42" s="162"/>
      <c r="ES42" s="162"/>
      <c r="ET42" s="162"/>
      <c r="EU42" s="162"/>
      <c r="EV42" s="162"/>
    </row>
    <row r="43" spans="1:161" ht="49.5" customHeight="1">
      <c r="A43" s="2032" t="s">
        <v>940</v>
      </c>
      <c r="B43" s="2032"/>
      <c r="C43" s="2032"/>
      <c r="D43" s="2032"/>
      <c r="E43" s="2032"/>
      <c r="F43" s="2032"/>
      <c r="G43" s="2032"/>
      <c r="H43" s="2032"/>
      <c r="I43" s="2032"/>
      <c r="J43" s="2032"/>
      <c r="K43" s="2032"/>
      <c r="L43" s="2032"/>
      <c r="M43" s="2032"/>
      <c r="N43" s="2032"/>
      <c r="O43" s="661"/>
      <c r="Q43" s="661"/>
      <c r="R43" s="661"/>
      <c r="S43" s="661"/>
      <c r="T43" s="661"/>
      <c r="BP43" s="162"/>
      <c r="BQ43" s="162"/>
      <c r="BR43" s="162"/>
      <c r="BS43" s="162"/>
      <c r="BT43" s="162"/>
      <c r="BU43" s="162"/>
      <c r="BV43" s="162"/>
      <c r="BY43" s="162"/>
      <c r="BZ43" s="162"/>
      <c r="CA43" s="162"/>
      <c r="CB43" s="162"/>
      <c r="CE43" s="162"/>
      <c r="CF43" s="162"/>
      <c r="CG43" s="162"/>
      <c r="CH43" s="162"/>
      <c r="CK43" s="162"/>
      <c r="CL43" s="162"/>
      <c r="CM43" s="162"/>
      <c r="CN43" s="162"/>
      <c r="CQ43" s="162"/>
      <c r="CR43" s="162"/>
      <c r="CS43" s="162"/>
      <c r="CT43" s="162"/>
      <c r="CW43" s="162"/>
      <c r="CX43" s="162"/>
      <c r="CY43" s="162"/>
      <c r="CZ43" s="162"/>
      <c r="DC43" s="162"/>
      <c r="DD43" s="162"/>
      <c r="DE43" s="162"/>
      <c r="DF43" s="162"/>
      <c r="DI43" s="162"/>
      <c r="DJ43" s="162"/>
      <c r="DK43" s="162"/>
      <c r="DL43" s="162"/>
      <c r="DO43" s="162"/>
      <c r="DP43" s="162"/>
      <c r="DQ43" s="162"/>
      <c r="DR43" s="162"/>
      <c r="DU43" s="162"/>
      <c r="DV43" s="162"/>
      <c r="DW43" s="162"/>
      <c r="DX43" s="162"/>
      <c r="EA43" s="162"/>
      <c r="EB43" s="162"/>
      <c r="EC43" s="162"/>
      <c r="ED43" s="162"/>
      <c r="EM43" s="162"/>
      <c r="EN43" s="162"/>
      <c r="EO43" s="162"/>
      <c r="EP43" s="162"/>
      <c r="ES43" s="162"/>
      <c r="ET43" s="162"/>
      <c r="EU43" s="162"/>
      <c r="EV43" s="162"/>
    </row>
    <row r="44" spans="1:161" ht="20.149999999999999" customHeight="1">
      <c r="A44" s="2032" t="s">
        <v>941</v>
      </c>
      <c r="B44" s="2032"/>
      <c r="C44" s="2032"/>
      <c r="D44" s="2032"/>
      <c r="E44" s="2032"/>
      <c r="F44" s="2032"/>
      <c r="G44" s="2032"/>
      <c r="H44" s="2032"/>
      <c r="I44" s="2032"/>
      <c r="J44" s="2032"/>
      <c r="K44" s="2032"/>
      <c r="L44" s="162"/>
      <c r="M44" s="162"/>
      <c r="N44" s="162"/>
      <c r="O44" s="661"/>
      <c r="Q44" s="661"/>
      <c r="R44" s="661"/>
      <c r="S44" s="661"/>
      <c r="T44" s="661"/>
      <c r="BY44" s="162"/>
      <c r="BZ44" s="162"/>
      <c r="CA44" s="162"/>
      <c r="CB44" s="162"/>
      <c r="CE44" s="162"/>
      <c r="CF44" s="162"/>
      <c r="CG44" s="162"/>
      <c r="CH44" s="162"/>
      <c r="CK44" s="162"/>
      <c r="CL44" s="162"/>
      <c r="CM44" s="162"/>
      <c r="CN44" s="162"/>
      <c r="CQ44" s="162"/>
      <c r="CR44" s="162"/>
      <c r="CS44" s="162"/>
      <c r="CT44" s="162"/>
      <c r="CW44" s="162"/>
      <c r="CX44" s="162"/>
      <c r="CY44" s="162"/>
      <c r="CZ44" s="162"/>
      <c r="DC44" s="162"/>
      <c r="DD44" s="162"/>
      <c r="DE44" s="162"/>
      <c r="DF44" s="162"/>
      <c r="DI44" s="162"/>
      <c r="DJ44" s="162"/>
      <c r="DK44" s="162"/>
      <c r="DL44" s="162"/>
      <c r="DO44" s="162"/>
      <c r="DP44" s="162"/>
      <c r="DQ44" s="162"/>
      <c r="DR44" s="162"/>
      <c r="DU44" s="162"/>
      <c r="DV44" s="162"/>
      <c r="DW44" s="162"/>
      <c r="DX44" s="162"/>
      <c r="EA44" s="162"/>
      <c r="EB44" s="162"/>
      <c r="EC44" s="162"/>
      <c r="ED44" s="162"/>
      <c r="ES44" s="162"/>
      <c r="ET44" s="162"/>
      <c r="EU44" s="162"/>
      <c r="EV44" s="162"/>
    </row>
    <row r="45" spans="1:161" ht="20.149999999999999" customHeight="1">
      <c r="H45" s="162"/>
      <c r="I45" s="162"/>
      <c r="J45" s="162"/>
      <c r="K45" s="162"/>
      <c r="L45" s="162"/>
      <c r="M45" s="162"/>
      <c r="N45" s="162"/>
      <c r="BY45" s="162"/>
      <c r="BZ45" s="162"/>
      <c r="CA45" s="162"/>
      <c r="CB45" s="162"/>
      <c r="CE45" s="162"/>
      <c r="CF45" s="162"/>
      <c r="CG45" s="162"/>
      <c r="CH45" s="162"/>
      <c r="CK45" s="162"/>
      <c r="CL45" s="162"/>
      <c r="CM45" s="162"/>
      <c r="CN45" s="162"/>
      <c r="CQ45" s="162"/>
      <c r="CR45" s="162"/>
      <c r="CS45" s="162"/>
      <c r="CT45" s="162"/>
      <c r="CW45" s="162"/>
      <c r="CX45" s="162"/>
      <c r="CY45" s="162"/>
      <c r="CZ45" s="162"/>
      <c r="DC45" s="162"/>
      <c r="DD45" s="162"/>
      <c r="DE45" s="162"/>
      <c r="DF45" s="162"/>
      <c r="DI45" s="162"/>
      <c r="DJ45" s="162"/>
      <c r="DK45" s="162"/>
      <c r="DL45" s="162"/>
      <c r="DO45" s="162"/>
      <c r="DP45" s="162"/>
      <c r="DQ45" s="162"/>
      <c r="DR45" s="162"/>
      <c r="DU45" s="162"/>
      <c r="DV45" s="162"/>
      <c r="DW45" s="162"/>
      <c r="DX45" s="162"/>
      <c r="EA45" s="162"/>
      <c r="EB45" s="162"/>
      <c r="EC45" s="162"/>
      <c r="ED45" s="162"/>
      <c r="ES45" s="162"/>
      <c r="ET45" s="162"/>
      <c r="EU45" s="162"/>
      <c r="EV45" s="162"/>
    </row>
    <row r="46" spans="1:161" ht="20.149999999999999" customHeight="1">
      <c r="H46" s="162"/>
      <c r="I46" s="162"/>
      <c r="J46" s="162"/>
      <c r="K46" s="162"/>
      <c r="L46" s="162"/>
      <c r="M46" s="162"/>
      <c r="N46" s="162"/>
      <c r="BY46" s="162"/>
      <c r="BZ46" s="162"/>
      <c r="CA46" s="162"/>
      <c r="CB46" s="162"/>
      <c r="CE46" s="162"/>
      <c r="CF46" s="162"/>
      <c r="CG46" s="162"/>
      <c r="CH46" s="162"/>
      <c r="CK46" s="162"/>
      <c r="CL46" s="162"/>
      <c r="CM46" s="162"/>
      <c r="CN46" s="162"/>
      <c r="CQ46" s="162"/>
      <c r="CR46" s="162"/>
      <c r="CS46" s="162"/>
      <c r="CT46" s="162"/>
      <c r="CW46" s="162"/>
      <c r="CX46" s="162"/>
      <c r="CY46" s="162"/>
      <c r="CZ46" s="162"/>
      <c r="DC46" s="162"/>
      <c r="DD46" s="162"/>
      <c r="DE46" s="162"/>
      <c r="DF46" s="162"/>
      <c r="DI46" s="162"/>
      <c r="DJ46" s="162"/>
      <c r="DK46" s="162"/>
      <c r="DL46" s="162"/>
      <c r="DO46" s="162"/>
      <c r="DP46" s="162"/>
      <c r="DQ46" s="162"/>
      <c r="DR46" s="162"/>
      <c r="DU46" s="162"/>
      <c r="DV46" s="162"/>
      <c r="DW46" s="162"/>
      <c r="DX46" s="162"/>
      <c r="EA46" s="162"/>
      <c r="EB46" s="162"/>
      <c r="EC46" s="162"/>
      <c r="ED46" s="162"/>
      <c r="ES46" s="162"/>
      <c r="ET46" s="162"/>
      <c r="EU46" s="162"/>
      <c r="EV46" s="162"/>
    </row>
    <row r="47" spans="1:161" ht="20.149999999999999" customHeight="1">
      <c r="H47" s="162"/>
      <c r="I47" s="162"/>
      <c r="J47" s="162"/>
      <c r="K47" s="162"/>
      <c r="L47" s="162"/>
      <c r="M47" s="162"/>
      <c r="N47" s="162"/>
      <c r="BY47" s="162"/>
      <c r="BZ47" s="162"/>
      <c r="CA47" s="162"/>
      <c r="CB47" s="162"/>
      <c r="CE47" s="162"/>
      <c r="CF47" s="162"/>
      <c r="CG47" s="162"/>
      <c r="CH47" s="162"/>
      <c r="CK47" s="162"/>
      <c r="CL47" s="162"/>
      <c r="CM47" s="162"/>
      <c r="CN47" s="162"/>
      <c r="CQ47" s="162"/>
      <c r="CR47" s="162"/>
      <c r="CS47" s="162"/>
      <c r="CT47" s="162"/>
      <c r="CW47" s="162"/>
      <c r="CX47" s="162"/>
      <c r="CY47" s="162"/>
      <c r="CZ47" s="162"/>
      <c r="DC47" s="162"/>
      <c r="DD47" s="162"/>
      <c r="DE47" s="162"/>
      <c r="DF47" s="162"/>
      <c r="DI47" s="162"/>
      <c r="DJ47" s="162"/>
      <c r="DK47" s="162"/>
      <c r="DL47" s="162"/>
      <c r="DO47" s="162"/>
      <c r="DP47" s="162"/>
      <c r="DQ47" s="162"/>
      <c r="DR47" s="162"/>
      <c r="DU47" s="162"/>
      <c r="DV47" s="162"/>
      <c r="DW47" s="162"/>
      <c r="DX47" s="162"/>
      <c r="EA47" s="162"/>
      <c r="EB47" s="162"/>
      <c r="EC47" s="162"/>
      <c r="ED47" s="162"/>
      <c r="ES47" s="162"/>
      <c r="ET47" s="162"/>
      <c r="EU47" s="162"/>
      <c r="EV47" s="162"/>
    </row>
    <row r="48" spans="1:161" ht="20.149999999999999" customHeight="1">
      <c r="DO48" s="162"/>
      <c r="DP48" s="162"/>
      <c r="DQ48" s="162"/>
      <c r="DR48" s="162"/>
    </row>
    <row r="49" spans="119:122" ht="20.149999999999999" customHeight="1">
      <c r="DO49" s="162"/>
      <c r="DP49" s="162"/>
      <c r="DQ49" s="162"/>
      <c r="DR49" s="162"/>
    </row>
    <row r="50" spans="119:122" ht="20.149999999999999" customHeight="1">
      <c r="DO50" s="162"/>
      <c r="DP50" s="162"/>
      <c r="DQ50" s="162"/>
      <c r="DR50" s="162"/>
    </row>
    <row r="51" spans="119:122" ht="20.149999999999999" customHeight="1">
      <c r="DO51" s="162"/>
      <c r="DP51" s="162"/>
      <c r="DQ51" s="162"/>
      <c r="DR51" s="162"/>
    </row>
    <row r="52" spans="119:122" ht="20.149999999999999" customHeight="1">
      <c r="DO52" s="162"/>
      <c r="DP52" s="162"/>
      <c r="DQ52" s="162"/>
      <c r="DR52" s="162"/>
    </row>
    <row r="53" spans="119:122" ht="20.149999999999999" customHeight="1">
      <c r="DO53" s="162"/>
      <c r="DP53" s="162"/>
      <c r="DQ53" s="162"/>
      <c r="DR53" s="162"/>
    </row>
    <row r="54" spans="119:122" ht="20.149999999999999" customHeight="1">
      <c r="DO54" s="162"/>
      <c r="DP54" s="162"/>
      <c r="DQ54" s="162"/>
      <c r="DR54" s="162"/>
    </row>
    <row r="55" spans="119:122" ht="20.149999999999999" customHeight="1">
      <c r="DO55" s="162"/>
      <c r="DP55" s="162"/>
      <c r="DQ55" s="162"/>
      <c r="DR55" s="162"/>
    </row>
    <row r="56" spans="119:122" ht="20.149999999999999" customHeight="1">
      <c r="DO56" s="162"/>
      <c r="DP56" s="162"/>
      <c r="DQ56" s="162"/>
      <c r="DR56" s="162"/>
    </row>
    <row r="57" spans="119:122" ht="20.149999999999999" customHeight="1">
      <c r="DO57" s="162"/>
      <c r="DP57" s="162"/>
      <c r="DQ57" s="162"/>
      <c r="DR57" s="162"/>
    </row>
    <row r="58" spans="119:122" ht="20.149999999999999" customHeight="1">
      <c r="DO58" s="162"/>
      <c r="DP58" s="162"/>
      <c r="DQ58" s="162"/>
      <c r="DR58" s="162"/>
    </row>
    <row r="59" spans="119:122" ht="20.149999999999999" customHeight="1">
      <c r="DO59" s="162"/>
      <c r="DP59" s="162"/>
      <c r="DQ59" s="162"/>
      <c r="DR59" s="162"/>
    </row>
    <row r="60" spans="119:122" ht="20.149999999999999" customHeight="1">
      <c r="DO60" s="162"/>
      <c r="DP60" s="162"/>
      <c r="DQ60" s="162"/>
      <c r="DR60" s="162"/>
    </row>
    <row r="61" spans="119:122" ht="20.149999999999999" customHeight="1">
      <c r="DO61" s="162"/>
      <c r="DP61" s="162"/>
      <c r="DQ61" s="162"/>
      <c r="DR61" s="162"/>
    </row>
    <row r="62" spans="119:122" ht="20.149999999999999" customHeight="1">
      <c r="DO62" s="162"/>
      <c r="DP62" s="162"/>
      <c r="DQ62" s="162"/>
      <c r="DR62" s="162"/>
    </row>
  </sheetData>
  <mergeCells count="85">
    <mergeCell ref="A44:K44"/>
    <mergeCell ref="EH2:EM2"/>
    <mergeCell ref="EH3:EJ3"/>
    <mergeCell ref="EB2:EG2"/>
    <mergeCell ref="EK3:EM3"/>
    <mergeCell ref="EE3:EG3"/>
    <mergeCell ref="DP2:DU2"/>
    <mergeCell ref="DP3:DR3"/>
    <mergeCell ref="DV2:EA2"/>
    <mergeCell ref="DV3:DX3"/>
    <mergeCell ref="EB3:ED3"/>
    <mergeCell ref="DS3:DU3"/>
    <mergeCell ref="DY3:EA3"/>
    <mergeCell ref="CF2:CK2"/>
    <mergeCell ref="A2:A4"/>
    <mergeCell ref="B2:B4"/>
    <mergeCell ref="EZ3:FB3"/>
    <mergeCell ref="EN3:EP3"/>
    <mergeCell ref="ET2:EY2"/>
    <mergeCell ref="ET3:EV3"/>
    <mergeCell ref="EN2:ES2"/>
    <mergeCell ref="EZ2:FE2"/>
    <mergeCell ref="EQ3:ES3"/>
    <mergeCell ref="EW3:EY3"/>
    <mergeCell ref="FC3:FE3"/>
    <mergeCell ref="AV2:AX2"/>
    <mergeCell ref="AJ2:AO2"/>
    <mergeCell ref="R2:W2"/>
    <mergeCell ref="R3:T3"/>
    <mergeCell ref="C3:E3"/>
    <mergeCell ref="L3:N3"/>
    <mergeCell ref="L2:Q2"/>
    <mergeCell ref="C2:H2"/>
    <mergeCell ref="I2:K2"/>
    <mergeCell ref="I3:K3"/>
    <mergeCell ref="BZ2:CE2"/>
    <mergeCell ref="BT2:BY2"/>
    <mergeCell ref="BQ2:BS2"/>
    <mergeCell ref="BW3:BY3"/>
    <mergeCell ref="CC3:CE3"/>
    <mergeCell ref="BQ3:BS3"/>
    <mergeCell ref="BK2:BP2"/>
    <mergeCell ref="BN3:BP3"/>
    <mergeCell ref="BK3:BM3"/>
    <mergeCell ref="DJ2:DO2"/>
    <mergeCell ref="CL3:CN3"/>
    <mergeCell ref="CR2:CW2"/>
    <mergeCell ref="CX2:DC2"/>
    <mergeCell ref="CR3:CT3"/>
    <mergeCell ref="CX3:CZ3"/>
    <mergeCell ref="DJ3:DL3"/>
    <mergeCell ref="DD2:DI2"/>
    <mergeCell ref="CL2:CQ2"/>
    <mergeCell ref="DA3:DC3"/>
    <mergeCell ref="DM3:DO3"/>
    <mergeCell ref="DG3:DI3"/>
    <mergeCell ref="DD3:DF3"/>
    <mergeCell ref="X2:AC2"/>
    <mergeCell ref="AD2:AI2"/>
    <mergeCell ref="BE2:BJ2"/>
    <mergeCell ref="AA3:AC3"/>
    <mergeCell ref="AG3:AI3"/>
    <mergeCell ref="X3:Z3"/>
    <mergeCell ref="AD3:AF3"/>
    <mergeCell ref="AY2:BD2"/>
    <mergeCell ref="AS3:AU3"/>
    <mergeCell ref="BH3:BJ3"/>
    <mergeCell ref="BB3:BD3"/>
    <mergeCell ref="BE3:BG3"/>
    <mergeCell ref="AV3:AX3"/>
    <mergeCell ref="AY3:BA3"/>
    <mergeCell ref="AJ3:AL3"/>
    <mergeCell ref="AP2:AU2"/>
    <mergeCell ref="A43:N43"/>
    <mergeCell ref="CI3:CK3"/>
    <mergeCell ref="CO3:CQ3"/>
    <mergeCell ref="CU3:CW3"/>
    <mergeCell ref="CF3:CH3"/>
    <mergeCell ref="AM3:AO3"/>
    <mergeCell ref="F3:H3"/>
    <mergeCell ref="O3:Q3"/>
    <mergeCell ref="U3:W3"/>
    <mergeCell ref="BZ3:CB3"/>
    <mergeCell ref="BT3:BV3"/>
    <mergeCell ref="AP3:AR3"/>
  </mergeCells>
  <conditionalFormatting sqref="C41:FE41">
    <cfRule type="cellIs" dxfId="3" priority="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34</vt:i4>
      </vt:variant>
    </vt:vector>
  </HeadingPairs>
  <TitlesOfParts>
    <vt:vector size="73" baseType="lpstr">
      <vt:lpstr>Index 2023-24</vt:lpstr>
      <vt:lpstr>1 </vt:lpstr>
      <vt:lpstr>2</vt:lpstr>
      <vt:lpstr>3</vt:lpstr>
      <vt:lpstr>4</vt:lpstr>
      <vt:lpstr>5</vt:lpstr>
      <vt:lpstr>6</vt:lpstr>
      <vt:lpstr>7</vt:lpstr>
      <vt:lpstr>8</vt:lpstr>
      <vt:lpstr>9</vt:lpstr>
      <vt:lpstr>10</vt:lpstr>
      <vt:lpstr>11 </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'1 '!Print_Area</vt:lpstr>
      <vt:lpstr>'16'!Print_Area</vt:lpstr>
      <vt:lpstr>'18'!Print_Area</vt:lpstr>
      <vt:lpstr>'19'!Print_Area</vt:lpstr>
      <vt:lpstr>'2'!Print_Area</vt:lpstr>
      <vt:lpstr>'20'!Print_Area</vt:lpstr>
      <vt:lpstr>'23'!Print_Area</vt:lpstr>
      <vt:lpstr>'24'!Print_Area</vt:lpstr>
      <vt:lpstr>'25'!Print_Area</vt:lpstr>
      <vt:lpstr>'26'!Print_Area</vt:lpstr>
      <vt:lpstr>'27'!Print_Area</vt:lpstr>
      <vt:lpstr>'29'!Print_Area</vt:lpstr>
      <vt:lpstr>'3'!Print_Area</vt:lpstr>
      <vt:lpstr>'30'!Print_Area</vt:lpstr>
      <vt:lpstr>'31'!Print_Area</vt:lpstr>
      <vt:lpstr>'33'!Print_Area</vt:lpstr>
      <vt:lpstr>'34'!Print_Area</vt:lpstr>
      <vt:lpstr>'35'!Print_Area</vt:lpstr>
      <vt:lpstr>'37'!Print_Area</vt:lpstr>
      <vt:lpstr>'5'!Print_Area</vt:lpstr>
      <vt:lpstr>'6'!Print_Area</vt:lpstr>
      <vt:lpstr>'18'!Print_Titles</vt:lpstr>
      <vt:lpstr>'19'!Print_Titles</vt:lpstr>
      <vt:lpstr>'23'!Print_Titles</vt:lpstr>
      <vt:lpstr>'24'!Print_Titles</vt:lpstr>
      <vt:lpstr>'25'!Print_Titles</vt:lpstr>
      <vt:lpstr>'26'!Print_Titles</vt:lpstr>
      <vt:lpstr>'29'!Print_Titles</vt:lpstr>
      <vt:lpstr>'32'!Print_Titles</vt:lpstr>
      <vt:lpstr>'33'!Print_Titles</vt:lpstr>
      <vt:lpstr>'35'!Print_Titles</vt:lpstr>
      <vt:lpstr>'37'!Print_Titles</vt:lpstr>
      <vt:lpstr>'5'!Print_Titles</vt:lpstr>
      <vt:lpstr>'6'!Print_Titles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Arundhati Chakravarty</dc:creator>
  <cp:lastModifiedBy>MADHURI SORAGANVI</cp:lastModifiedBy>
  <dcterms:created xsi:type="dcterms:W3CDTF">2023-12-26T06:20:58Z</dcterms:created>
  <dcterms:modified xsi:type="dcterms:W3CDTF">2025-02-14T11:03:50Z</dcterms:modified>
</cp:coreProperties>
</file>